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4.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5.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64" documentId="13_ncr:1_{25E1360D-3F9F-4661-933F-5159F3386708}" xr6:coauthVersionLast="47" xr6:coauthVersionMax="47" xr10:uidLastSave="{EE00AF85-433B-444E-9C09-9B5B52022298}"/>
  <bookViews>
    <workbookView xWindow="-120" yWindow="-120" windowWidth="29040" windowHeight="15840" tabRatio="848" firstSheet="7"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Modèle ExosRRAMU" sheetId="71" r:id="rId9"/>
    <sheet name="RC-EDA" sheetId="33" r:id="rId10"/>
    <sheet name="EMSI" sheetId="53" r:id="rId11"/>
    <sheet name="RS-RIG" sheetId="73" r:id="rId12"/>
    <sheet name="RS-DDR" sheetId="74" r:id="rId13"/>
    <sheet name="RS-RDR" sheetId="75" r:id="rId14"/>
    <sheet name="RS-BPV" sheetId="66" r:id="rId15"/>
    <sheet name="RS-BPV-WIP" sheetId="68" r:id="rId16"/>
    <sheet name="RC-DEC" sheetId="69" r:id="rId17"/>
    <sheet name="RS-SIT" sheetId="70" r:id="rId18"/>
    <sheet name="MAINT" sheetId="65" r:id="rId19"/>
    <sheet name="GEO-POS" sheetId="56" r:id="rId20"/>
    <sheet name="GEO-REQ" sheetId="58" r:id="rId21"/>
    <sheet name="GEO-RES" sheetId="59" r:id="rId22"/>
    <sheet name="RS-ERROR" sheetId="60" r:id="rId23"/>
    <sheet name="RS-INFO" sheetId="61" r:id="rId24"/>
    <sheet name="RC-REF" sheetId="62" r:id="rId25"/>
    <sheet name="customContent" sheetId="63" r:id="rId26"/>
    <sheet name="Conditional format rules" sheetId="29" r:id="rId27"/>
    <sheet name="Documents_sources" sheetId="18" state="hidden" r:id="rId28"/>
  </sheets>
  <definedNames>
    <definedName name="_xlnm._FilterDatabase" localSheetId="10" hidden="1">EMSI!$A$8:$AH$117</definedName>
    <definedName name="_xlnm._FilterDatabase" localSheetId="12" hidden="1">'RS-DDR'!$A$8:$M$16</definedName>
    <definedName name="_xlnm._FilterDatabase" localSheetId="13" hidden="1">'RS-RDR'!$A$8:$M$38</definedName>
    <definedName name="_xlnm._FilterDatabase" localSheetId="11" hidden="1">'RS-RIG'!$A$8:$M$33</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15" i="60" l="1"/>
  <c r="C15" i="60"/>
  <c r="D15" i="60"/>
  <c r="E15" i="60"/>
  <c r="F15" i="60"/>
  <c r="G15" i="60"/>
  <c r="H15" i="60"/>
  <c r="I15" i="60"/>
  <c r="J15" i="60"/>
  <c r="K15" i="60"/>
  <c r="L15" i="60"/>
  <c r="M15" i="60"/>
  <c r="N15" i="60"/>
  <c r="O15" i="60"/>
  <c r="P15" i="60"/>
  <c r="Q15" i="60"/>
  <c r="R15" i="60"/>
  <c r="S15" i="60"/>
  <c r="T15" i="60"/>
  <c r="U15" i="60"/>
  <c r="V15" i="60"/>
  <c r="W15" i="60"/>
  <c r="A15" i="60"/>
  <c r="W39" i="75"/>
  <c r="V39" i="75"/>
  <c r="T39" i="75"/>
  <c r="S39" i="75"/>
  <c r="M39" i="75"/>
  <c r="L39" i="75"/>
  <c r="J39" i="75"/>
  <c r="I39" i="75"/>
  <c r="H39" i="75"/>
  <c r="G39" i="75"/>
  <c r="F39" i="75"/>
  <c r="E39" i="75"/>
  <c r="D39" i="75"/>
  <c r="C39" i="75"/>
  <c r="A39" i="75"/>
  <c r="W17" i="74"/>
  <c r="V17" i="74"/>
  <c r="T17" i="74"/>
  <c r="S17" i="74"/>
  <c r="M17" i="74"/>
  <c r="L17" i="74"/>
  <c r="J17" i="74"/>
  <c r="I17" i="74"/>
  <c r="H17" i="74"/>
  <c r="G17" i="74"/>
  <c r="F17" i="74"/>
  <c r="E17" i="74"/>
  <c r="D17" i="74"/>
  <c r="C17" i="74"/>
  <c r="A17" i="74"/>
  <c r="W34" i="73"/>
  <c r="V34" i="73"/>
  <c r="T34" i="73"/>
  <c r="S34" i="73"/>
  <c r="M34" i="73"/>
  <c r="L34" i="73"/>
  <c r="J34" i="73"/>
  <c r="I34" i="73"/>
  <c r="H34" i="73"/>
  <c r="G34" i="73"/>
  <c r="F34" i="73"/>
  <c r="E34" i="73"/>
  <c r="D34" i="73"/>
  <c r="C34" i="73"/>
  <c r="A34" i="73"/>
  <c r="AD192" i="71"/>
  <c r="F1" i="71" s="1"/>
  <c r="AC192" i="71"/>
  <c r="F2" i="71" s="1"/>
  <c r="AB192" i="71"/>
  <c r="Z192" i="71"/>
  <c r="Y192" i="71"/>
  <c r="S192" i="71"/>
  <c r="R192" i="71"/>
  <c r="P192" i="71"/>
  <c r="O192" i="71"/>
  <c r="N192" i="71"/>
  <c r="M192" i="71"/>
  <c r="L192" i="71"/>
  <c r="K192" i="71"/>
  <c r="J192" i="71"/>
  <c r="I192" i="71"/>
  <c r="H192" i="71"/>
  <c r="G192" i="71"/>
  <c r="F192" i="71"/>
  <c r="E192" i="71"/>
  <c r="D192" i="71"/>
  <c r="C192" i="71"/>
  <c r="A192" i="71"/>
  <c r="A15" i="70"/>
  <c r="C15" i="70"/>
  <c r="D15" i="70"/>
  <c r="E15" i="70"/>
  <c r="F15" i="70"/>
  <c r="G15" i="70"/>
  <c r="H15" i="70"/>
  <c r="I15" i="70"/>
  <c r="J15" i="70"/>
  <c r="K15" i="70"/>
  <c r="L15" i="70"/>
  <c r="M15" i="70"/>
  <c r="N15" i="70"/>
  <c r="O15" i="70"/>
  <c r="P15" i="70"/>
  <c r="R15" i="70"/>
  <c r="S15" i="70"/>
  <c r="Y15" i="70"/>
  <c r="Z15" i="70"/>
  <c r="AB15" i="70"/>
  <c r="A74" i="66"/>
  <c r="C74" i="66"/>
  <c r="D74" i="66"/>
  <c r="E74" i="66"/>
  <c r="F74" i="66"/>
  <c r="G74" i="66"/>
  <c r="H74" i="66"/>
  <c r="I74" i="66"/>
  <c r="J74" i="66"/>
  <c r="K74" i="66"/>
  <c r="L74" i="66"/>
  <c r="M74" i="66"/>
  <c r="N74" i="66"/>
  <c r="O74" i="66"/>
  <c r="P74" i="66"/>
  <c r="R74" i="66"/>
  <c r="S74" i="66"/>
  <c r="AA74" i="66"/>
  <c r="AB74" i="66"/>
  <c r="AD74" i="66"/>
  <c r="AD15" i="70"/>
  <c r="AC15" i="70"/>
  <c r="AF65" i="69"/>
  <c r="AE65" i="69"/>
  <c r="AD65" i="69"/>
  <c r="AB65" i="69"/>
  <c r="AA65" i="69"/>
  <c r="U65" i="69"/>
  <c r="T65" i="69"/>
  <c r="R65" i="69"/>
  <c r="Q65" i="69"/>
  <c r="P65" i="69"/>
  <c r="O65" i="69"/>
  <c r="N65" i="69"/>
  <c r="M65" i="69"/>
  <c r="L65" i="69"/>
  <c r="K65" i="69"/>
  <c r="J65" i="69"/>
  <c r="G65" i="69"/>
  <c r="F65" i="69"/>
  <c r="E65" i="69"/>
  <c r="D65" i="69"/>
  <c r="C65" i="69"/>
  <c r="A65" i="69"/>
  <c r="AD93" i="68" l="1"/>
  <c r="AC93" i="68"/>
  <c r="AB93" i="68"/>
  <c r="Z93" i="68"/>
  <c r="Y93" i="68"/>
  <c r="S93" i="68"/>
  <c r="R93" i="68"/>
  <c r="P93" i="68"/>
  <c r="O93" i="68"/>
  <c r="N93" i="68"/>
  <c r="M93" i="68"/>
  <c r="L93" i="68"/>
  <c r="K93" i="68"/>
  <c r="J93" i="68"/>
  <c r="I93" i="68"/>
  <c r="H93" i="68"/>
  <c r="G93" i="68"/>
  <c r="F93" i="68"/>
  <c r="E93" i="68"/>
  <c r="D93" i="68"/>
  <c r="C93" i="68"/>
  <c r="A93" i="68"/>
  <c r="AF74" i="66"/>
  <c r="AE74"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20" i="59"/>
  <c r="A24" i="56"/>
  <c r="AE194" i="33"/>
  <c r="AD194" i="33"/>
  <c r="A194" i="33"/>
  <c r="C194" i="33"/>
  <c r="D194" i="33"/>
  <c r="E194" i="33"/>
  <c r="F194" i="33"/>
  <c r="G194" i="33"/>
  <c r="H194" i="33"/>
  <c r="I194" i="33"/>
  <c r="J194" i="33"/>
  <c r="K194" i="33"/>
  <c r="L194" i="33"/>
  <c r="M194" i="33"/>
  <c r="N194" i="33"/>
  <c r="O194" i="33"/>
  <c r="P194" i="33"/>
  <c r="R194" i="33"/>
  <c r="S194" i="33"/>
  <c r="Z194" i="33"/>
  <c r="AA194" i="33"/>
  <c r="AC194"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8" l="1"/>
  <c r="F1" i="68"/>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7" authorId="0" shapeId="0" xr:uid="{0CE8A59F-6C67-4E3A-891B-3EA2B5782C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Type déduit par rapport à la localisation de l'intervention vs de la destination (ex. Si hospitalier alors sorite SMUR secondaire), et pour les TIH : idem plus niveau de médicalisation (=paramédical)</t>
      </text>
    </comment>
    <comment ref="D24" authorId="1"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libellé/code prendre ? 
Réponse :
    Exemple : si accident routier entre un piéton et camion de marchandise, quel est le code à retenir ? AVPAR ? AVPARCAM ? AVPARPIE ? 
Réponse :
    Ou est-ce à préciser dans le commentaire ?</t>
      </text>
    </comment>
    <comment ref="C33" authorId="2" shapeId="0" xr:uid="{E217C0E1-E310-4516-9319-75E49215DCA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62" authorId="3"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65" authorId="4"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D71" authorId="5"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tc={9C816C17-63F7-4443-898B-193E759904F6}</author>
    <author>tc={4570E3BC-C741-489A-A78A-421EBE0A2EB1}</author>
    <author>tc={450D2339-A705-4808-865A-DE47F86A9ED0}</author>
    <author>tc={7AA19D51-1D33-4B9B-BE52-A2E51A3B53B1}</author>
    <author>tc={542F91E3-E69C-4326-B2BD-75A564CC87B0}</author>
    <author>tc={427501DC-94D6-40AC-AB53-69343E8D716D}</author>
    <author>tc={2F3C1B5F-AE01-4255-B450-2BAE36EE9967}</author>
    <author>tc={E589D130-0254-4A06-B0D4-786737C54D9C}</author>
    <author>tc={35F4687D-6275-4358-8182-C47F7638BBD5}</author>
    <author>tc={A4803FCF-E02E-4083-84FC-92B40E7A9D5D}</author>
    <author>tc={6D45BC39-07B8-4875-A22D-5F8881A6780E}</author>
    <author>tc={D4248A5B-AD83-4934-B056-EAEDD6CF723A}</author>
    <author>tc={DBE9B7AD-3774-41D9-9ECE-8156E962B9EF}</author>
  </authors>
  <commentList>
    <comment ref="C1" authorId="0" shapeId="0" xr:uid="{9C816C17-63F7-4443-898B-193E759904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H1" authorId="1" shapeId="0" xr:uid="{4570E3BC-C741-489A-A78A-421EBE0A2E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11" authorId="2" shapeId="0" xr:uid="{450D2339-A705-4808-865A-DE47F86A9E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12" authorId="3" shapeId="0" xr:uid="{7AA19D51-1D33-4B9B-BE52-A2E51A3B53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12" authorId="4" shapeId="0" xr:uid="{542F91E3-E69C-4326-B2BD-75A564CC87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C18" authorId="5" shapeId="0" xr:uid="{427501DC-94D6-40AC-AB53-69343E8D71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Main courante des ARM =&gt; liste</t>
      </text>
    </comment>
    <comment ref="C19" authorId="6" shapeId="0" xr:uid="{2F3C1B5F-AE01-4255-B450-2BAE36EE99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C36" authorId="7" shapeId="0" xr:uid="{E589D130-0254-4A06-B0D4-786737C54D9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ce n'est pas retrouvable dans Initial alert, via le centre de l'agent ? </t>
      </text>
    </comment>
    <comment ref="D46" authorId="8" shapeId="0" xr:uid="{35F4687D-6275-4358-8182-C47F7638BB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gère pas les PK comme ça !
Réponse :
    Sujet sur l’autoroute… comment on passe cette localisation (pas d’adresse)</t>
      </text>
    </comment>
    <comment ref="C88" authorId="9" shapeId="0" xr:uid="{A4803FCF-E02E-4083-84FC-92B40E7A9D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a une liste de numéros avec en champs libre pour le type + un “numéro principal”</t>
      </text>
    </comment>
    <comment ref="B165" authorId="10" shapeId="0" xr:uid="{6D45BC39-07B8-4875-A22D-5F8881A678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Hors du périmètre Appel Limitrophe
Réponse :
    A voir… Car ça permet de mettre dans le même cas d’embrayer sur la demande d’engagement de vecteur du SMAU d’en face
Réponse :
    Liste de textes libres déjà pour le moment</t>
      </text>
    </comment>
    <comment ref="B173" authorId="11" shapeId="0" xr:uid="{D4248A5B-AD83-4934-B056-EAEDD6CF72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rediscuter !!! Mais au de la de la création</t>
      </text>
    </comment>
    <comment ref="C176" authorId="12" shapeId="0" xr:uid="{DBE9B7AD-3774-41D9-9ECE-8156E962B9E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tc={FD20BE71-51BC-9248-B846-4B00F2A489D1}</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tc={9EEEA36D-4CCB-4E28-A80B-46F1DF7D5A2C}</author>
    <author>tc={3C218136-D48A-4B4F-947D-15961B137684}</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tc={35BA8B78-AE32-4EC9-9879-40019918450A}</author>
    <author>tc={04411F78-544D-4A29-9486-C852BE16B4A1}</author>
    <author>tc={6729E6ED-B0CD-41F4-BDE9-63A71C3B0080}</author>
    <author>tc={D0DA69C0-CE9E-4870-BE12-1DC6165B5C02}</author>
    <author>tc={964987F5-BD33-4AED-972B-3B2857629C23}</author>
    <author>tc={56A2AD22-1E72-4495-AF2F-6EFF0E07EC59}</author>
    <author>tc={C8748D8D-BB3A-4C14-BADE-D16F62306724}</author>
    <author>tc={3E4494E4-4D0B-482E-8C44-6CA902FCAA01}</author>
    <author>tc={12397E16-0DD2-4B81-8BEC-31510D881B5D}</author>
    <author>tc={56075946-9C3F-8345-89AE-75C567E0E491}</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U8" authorId="2"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3"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4"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5"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6"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6" authorId="7"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7" authorId="8"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20" authorId="9"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21" authorId="10"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2" authorId="11"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2" authorId="12"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3" authorId="13"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3" authorId="14"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4" authorId="15"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6" authorId="16"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6" authorId="17"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7" authorId="18"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7" authorId="19"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7" authorId="20"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9" authorId="21"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7" authorId="22"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7" authorId="23"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8" authorId="24"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8" authorId="25"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U40" authorId="26" shapeId="0" xr:uid="{0CFF5582-9153-4C81-BF2B-0E3E475CB2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compléter cette liste ?</t>
      </text>
    </comment>
    <comment ref="D49" authorId="27"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53" authorId="28"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62" authorId="29"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65" authorId="30"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73" authorId="31"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74" authorId="32"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74" authorId="33"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74" authorId="34"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5" authorId="35"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76" authorId="36"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C79" authorId="37"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79" authorId="38"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X79" authorId="39" shapeId="0" xr:uid="{9EEEA36D-4CCB-4E28-A80B-46F1DF7D5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RS-EDA-SMUR n'a pas le champ Pays comme il peut être déterminé via le code INSEE plus haut</t>
      </text>
    </comment>
    <comment ref="AF79" authorId="40" shapeId="0" xr:uid="{3C218136-D48A-4B4F-947D-15961B13768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RS-EDA-SMUR n'a pas le champ Pays comme il peut être déterminé via le code INSEE plus haut</t>
      </text>
    </comment>
    <comment ref="B81" authorId="41"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81" authorId="42"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82" authorId="43"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82" authorId="44"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83" authorId="45"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5" authorId="46"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85" authorId="47"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87" authorId="48"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9" authorId="49"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91" authorId="50"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91" authorId="51"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92" authorId="52"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93" authorId="53" shapeId="0" xr:uid="{EC4CA26B-FA56-44B7-9485-D7650DC1B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fichier Nomenclatures EDA, 
onglet Type de requérant
Nom de la nomenclature : TYPAPPLT
Nomenclatures EDA.xlsx </t>
      </text>
    </comment>
    <comment ref="U94" authorId="54"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95" authorId="55"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95" authorId="56"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95" authorId="57"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96" authorId="58"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9" authorId="59"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9" authorId="60"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C100" authorId="61"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100" authorId="62"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00" authorId="63"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101" authorId="64"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3" authorId="65"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3" authorId="66"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5" authorId="67"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5" authorId="68"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5" authorId="69" shapeId="0" xr:uid="{17677DF8-67EB-4AE7-861C-BE96B97E6CB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
Réponse :
    Pas trouvée https://github.com/ansforge/SAMU-Hub-Modeles/tree/auto/model_tracker/nomenclature_parser/out/latest/csv </t>
      </text>
    </comment>
    <comment ref="H106" authorId="70"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9" authorId="71"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9" authorId="72"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4" authorId="73"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5" authorId="74"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6" authorId="75"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20" authorId="76"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20" authorId="77"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24" authorId="78"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
Réponse :
    C’est quoi DOSSARD et PLACE ?</t>
      </text>
    </comment>
    <comment ref="H126" authorId="79"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6" authorId="80"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6" authorId="81"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
Réponse :
    Je n’ai pas compris
Réponse :
    c'est le même type que contact, on a bien les même valeurs EMSI que dans le type contact. Il n'y a rien ç faire, c'était une note en séance avec Philippe.</t>
      </text>
    </comment>
    <comment ref="U132" authorId="82"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4" authorId="83"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4" authorId="84"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9" authorId="85"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0" authorId="86"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40" authorId="87"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t>
      </text>
    </comment>
    <comment ref="E141" authorId="88"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41" authorId="89"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2" authorId="90"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7" authorId="91"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8" authorId="92"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8" authorId="93"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C150" authorId="94"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50" authorId="95"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52" authorId="96"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4" authorId="97"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5" authorId="98"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7" authorId="99"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
Réponse :
    A confirmer mais j’ai l’impression que c’est XXXX.X =&gt; “REGEX: \w{4}(\.\w)?”</t>
      </text>
    </comment>
    <comment ref="Q158" authorId="100"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8" authorId="101"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9" authorId="102"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9" authorId="103"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63" authorId="104"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9" authorId="105" shapeId="0" xr:uid="{6542F462-2A54-48A5-9A62-7E7CFBDF2B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U172" authorId="106"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79" authorId="107" shapeId="0" xr:uid="{35BA8B78-AE32-4EC9-9879-4001991845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79" authorId="108"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K181" authorId="109" shapeId="0" xr:uid="{6729E6ED-B0CD-41F4-BDE9-63A71C3B0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82" authorId="110" shapeId="0" xr:uid="{D0DA69C0-CE9E-4870-BE12-1DC6165B5C0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U182" authorId="111" shapeId="0" xr:uid="{964987F5-BD33-4AED-972B-3B2857629C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correspondante</t>
      </text>
    </comment>
    <comment ref="D183" authorId="112" shapeId="0" xr:uid="{56A2AD22-1E72-4495-AF2F-6EFF0E07EC5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E184" authorId="113" shapeId="0" xr:uid="{C8748D8D-BB3A-4C14-BADE-D16F623067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C186" authorId="114"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86" authorId="115"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88" authorId="116"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 ref="A193" authorId="117"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3" authorId="118"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3"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tc={4FC34D19-52DE-449A-AEA2-BE9696950733}</author>
    <author>tc={5C2C82CE-4819-4786-825F-A15C43C07BD1}</author>
    <author>tc={2B8BB9CF-F24E-4529-8CF6-DE80AE8CF1AA}</author>
    <author>tc={953CCFA9-18F1-49C4-ABCE-A8F9A60BE853}</author>
    <author>tc={22BD1288-E0C6-964D-8449-E80317449401}</author>
    <author>tc={E2DB24A4-1E97-4CF6-8E77-B121328CAC25}</author>
  </authors>
  <commentList>
    <comment ref="H1" authorId="0" shapeId="0" xr:uid="{4FC34D19-52DE-449A-AEA2-BE969695073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5C2C82CE-4819-4786-825F-A15C43C07B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2B8BB9CF-F24E-4529-8CF6-DE80AE8CF1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953CCFA9-18F1-49C4-ABCE-A8F9A60BE85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B11" authorId="4" shapeId="0" xr:uid="{22BD1288-E0C6-964D-8449-E80317449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O31" authorId="5" shapeId="0" xr:uid="{E2DB24A4-1E97-4CF6-8E77-B121328CAC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tc={0CECF6C6-E21E-468B-93DD-2E230448855B}</author>
    <author>tc={2A3E4B9B-5881-4B0A-8BC9-E70E8861F387}</author>
    <author>tc={0CF11431-BA27-4A08-A908-C5E8B2A17D25}</author>
    <author>tc={3AC86E68-C403-492A-AB6E-E908ED6986BD}</author>
    <author>tc={9CE8492B-B01D-47FB-81DF-787FD4635D2F}</author>
  </authors>
  <commentList>
    <comment ref="H1" authorId="0" shapeId="0" xr:uid="{0CECF6C6-E21E-468B-93DD-2E230448855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A3E4B9B-5881-4B0A-8BC9-E70E8861F3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0CF11431-BA27-4A08-A908-C5E8B2A17D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AC86E68-C403-492A-AB6E-E908ED6986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C15" authorId="4" shapeId="0" xr:uid="{9CE8492B-B01D-47FB-81DF-787FD4635D2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Cadre conventionnel aussi pour 15-15 ou ça s’appliquait pas trop c’est ça ?
Réponse :
    Ça s'applique pas, ils voient même pas ce que c'est mais c'est facile à ajouter.</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tc={6FE43FAC-640B-4B23-AE30-C5EC003889C6}</author>
    <author>tc={F655AB1D-01D7-439F-A55F-44DB596DD0AC}</author>
    <author>tc={E48E6C14-8065-49AA-9716-94F0B7E75F37}</author>
    <author>tc={E47640B8-D45B-4859-9096-695AE3FC2B1E}</author>
    <author>tc={70976457-F334-49C3-A6B9-EF13E7BF90EC}</author>
    <author>tc={98E6A639-F684-44EA-891B-8547C207E3BF}</author>
    <author>tc={DF2AA6CA-FC70-4347-B614-9ADC9E1E6905}</author>
  </authors>
  <commentList>
    <comment ref="H1" authorId="0" shapeId="0" xr:uid="{6FE43FAC-640B-4B23-AE30-C5EC003889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F655AB1D-01D7-439F-A55F-44DB596DD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E48E6C14-8065-49AA-9716-94F0B7E75F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E47640B8-D45B-4859-9096-695AE3FC2B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C14" authorId="4" shapeId="0" xr:uid="{70976457-F334-49C3-A6B9-EF13E7BF90E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devrait aussi être dans la demande non ?
Réponse :
    En 15-18 oui, en 15-15 bof, mais on peut le mettre pour le TIH. </t>
      </text>
    </comment>
    <comment ref="B16" authorId="5" shapeId="0" xr:uid="{98E6A639-F684-44EA-891B-8547C207E3B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O36" authorId="6" shapeId="0" xr:uid="{DF2AA6CA-FC70-4347-B614-9ADC9E1E690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List>
</comments>
</file>

<file path=xl/sharedStrings.xml><?xml version="1.0" encoding="utf-8"?>
<sst xmlns="http://schemas.openxmlformats.org/spreadsheetml/2006/main" count="10036" uniqueCount="2610">
  <si>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</si>
  <si>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</si>
  <si>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</si>
  <si>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</si>
  <si>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</si>
  <si>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</si>
  <si>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</si>
  <si>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</si>
  <si>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</si>
  <si>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</si>
  <si>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</si>
  <si>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</si>
  <si>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</si>
  <si>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</si>
  <si>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</si>
  <si>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</si>
  <si>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</si>
  <si>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</si>
  <si>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</si>
  <si>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</si>
  <si>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</si>
  <si>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</si>
  <si>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</si>
  <si>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</si>
  <si>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</si>
  <si>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</si>
  <si>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</si>
  <si>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</si>
  <si>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</si>
  <si>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</si>
  <si>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</si>
  <si>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</si>
  <si>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</si>
  <si>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</si>
  <si>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</si>
  <si>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</si>
  <si>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</si>
  <si>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</si>
  <si>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</si>
  <si>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</si>
  <si>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</si>
  <si>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</si>
  <si>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</si>
  <si>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</si>
  <si>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</si>
  <si>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</si>
  <si>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</si>
  <si>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</si>
  <si>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</si>
  <si>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</si>
  <si>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</si>
  <si>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</si>
  <si>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</si>
  <si>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</si>
  <si>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</si>
  <si>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</si>
  <si>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</si>
  <si>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</si>
  <si>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</si>
  <si>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</si>
  <si>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</si>
  <si>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</si>
  <si>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</si>
  <si>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</si>
  <si>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</si>
  <si>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</si>
  <si>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</si>
  <si>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</si>
  <si>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</si>
  <si>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</si>
  <si>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</si>
  <si>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</si>
  <si>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</si>
  <si>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</si>
  <si>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</si>
  <si>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</si>
  <si>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</si>
  <si>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</si>
  <si>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</si>
  <si>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</si>
  <si>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</si>
  <si>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</si>
  <si>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</si>
  <si>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</si>
  <si>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</si>
  <si>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</si>
  <si>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</si>
  <si>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</si>
  <si>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</si>
  <si>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</si>
  <si>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</si>
  <si>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</si>
  <si>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</si>
  <si>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</si>
  <si>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</si>
  <si>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</si>
  <si>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</si>
  <si>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</si>
  <si>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</si>
  <si>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</si>
  <si>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</si>
  <si>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</si>
  <si>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</si>
  <si>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</si>
  <si>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</si>
  <si>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</si>
  <si>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</si>
  <si>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</si>
  <si>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</si>
  <si>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</si>
  <si>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</si>
  <si>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</si>
  <si>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</si>
  <si>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</si>
  <si>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</si>
  <si>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</si>
  <si>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</si>
  <si>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</si>
  <si>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</si>
  <si>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</si>
  <si>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</si>
  <si>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</si>
  <si>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</si>
  <si>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</si>
  <si>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</si>
  <si>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</si>
  <si>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</si>
  <si>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</si>
  <si>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</si>
  <si>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</si>
  <si>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</si>
  <si>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</si>
  <si>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</si>
  <si>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</si>
  <si>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</si>
  <si>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</si>
  <si>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</si>
  <si>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</si>
  <si>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</si>
  <si>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</si>
  <si>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</si>
  <si>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</si>
  <si>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</si>
  <si>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</si>
  <si>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</si>
  <si>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</si>
  <si>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</si>
  <si>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</si>
  <si>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</si>
  <si>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</si>
  <si>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</si>
  <si>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</si>
  <si>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</si>
  <si>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</si>
  <si>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</si>
  <si>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</si>
  <si>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</si>
  <si>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</si>
  <si>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</si>
  <si>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</si>
  <si>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</si>
  <si>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</si>
  <si>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</si>
  <si>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</si>
  <si>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</si>
  <si>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</si>
  <si>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</si>
  <si>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</si>
  <si>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</si>
  <si>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</si>
  <si>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</si>
  <si>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</si>
  <si>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</si>
  <si>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</si>
  <si>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</si>
  <si>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</si>
  <si>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</si>
  <si>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</si>
  <si>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</si>
  <si>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</si>
  <si>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</si>
  <si>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</si>
  <si>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</si>
  <si>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</si>
  <si>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</si>
  <si>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</si>
  <si>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</si>
  <si>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</si>
  <si>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</si>
  <si>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</si>
  <si>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</si>
  <si>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</si>
  <si>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</si>
  <si>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</si>
  <si>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</si>
  <si>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</si>
  <si>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</si>
  <si>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</si>
  <si>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</si>
  <si>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</si>
  <si>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</si>
  <si>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</si>
  <si>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</si>
  <si>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</si>
  <si>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</si>
  <si>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</si>
  <si>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</si>
  <si>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</si>
  <si>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</si>
  <si>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</si>
  <si>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</si>
  <si>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</si>
  <si>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</si>
  <si>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</si>
  <si>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</si>
  <si>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</si>
  <si>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</si>
  <si>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</si>
  <si>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</si>
  <si>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</si>
  <si>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</si>
  <si>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</si>
  <si>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</si>
  <si>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</si>
  <si>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</si>
  <si>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</si>
  <si>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</si>
  <si>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</si>
  <si>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</si>
  <si>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</si>
  <si>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</si>
  <si>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</si>
  <si>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</si>
  <si>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</si>
  <si>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</si>
  <si>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</si>
  <si>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</si>
  <si>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</si>
  <si>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</si>
  <si>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</si>
  <si>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</si>
  <si>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</si>
  <si>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</si>
  <si>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</si>
  <si>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</si>
  <si>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</si>
  <si>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</si>
  <si>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</si>
  <si>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</si>
  <si>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</si>
  <si>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</si>
  <si>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</si>
  <si>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</si>
  <si>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</si>
  <si>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</si>
  <si>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</si>
  <si>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</si>
  <si>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</si>
  <si>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</si>
  <si>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</si>
  <si>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</si>
  <si>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</si>
  <si>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</si>
  <si>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</si>
  <si>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</si>
  <si>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</si>
  <si>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</si>
  <si>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</si>
  <si>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</si>
  <si>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</si>
  <si>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</si>
  <si>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</si>
  <si>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</si>
  <si>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</si>
  <si>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</si>
  <si>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</si>
  <si>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</si>
  <si>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</si>
  <si>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</si>
  <si>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</si>
  <si>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</si>
  <si>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</si>
  <si>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</si>
  <si>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</si>
  <si>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</si>
  <si>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</si>
  <si>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</si>
  <si>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</si>
  <si>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</si>
  <si>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</si>
  <si>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</si>
  <si>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</si>
  <si>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</si>
  <si>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</si>
  <si>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</si>
  <si>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</si>
  <si>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</si>
  <si>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</si>
  <si>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</si>
  <si>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</si>
  <si>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</si>
  <si>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</si>
  <si>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</si>
  <si>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</si>
  <si>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</si>
  <si>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</si>
  <si>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</si>
  <si>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</si>
  <si>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</si>
  <si>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</si>
  <si>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</si>
  <si>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</si>
  <si>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</si>
  <si>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</si>
  <si>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</si>
  <si>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</si>
  <si>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</si>
  <si>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</si>
  <si>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</si>
  <si>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</si>
  <si>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</si>
  <si>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</si>
  <si>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</si>
  <si>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</si>
  <si>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</si>
  <si>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</si>
  <si>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</si>
  <si>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</si>
  <si>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</si>
  <si>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</si>
  <si>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</si>
  <si>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</si>
  <si>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</si>
  <si>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</si>
  <si>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</si>
  <si>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</si>
  <si>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</si>
  <si>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</si>
  <si>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</si>
  <si>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</si>
  <si>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</si>
  <si>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</si>
  <si>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</si>
  <si>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</si>
  <si>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</si>
  <si>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</si>
  <si>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</si>
  <si>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</si>
  <si>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</si>
  <si>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</si>
  <si>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</si>
  <si>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</si>
  <si>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</si>
  <si>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</si>
  <si>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</si>
  <si>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</si>
  <si>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</si>
  <si>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</si>
  <si>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</si>
  <si>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</si>
  <si>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</si>
  <si>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</si>
  <si>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</si>
  <si>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</si>
  <si>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</si>
  <si>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</si>
  <si>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</si>
  <si>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</si>
  <si>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</si>
  <si>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</si>
  <si>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</si>
  <si>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</si>
  <si>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</si>
  <si>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</si>
  <si>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</si>
  <si>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</si>
  <si>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</si>
  <si>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</si>
  <si>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</si>
  <si>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</si>
  <si>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</si>
  <si>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</si>
  <si>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</si>
  <si>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</si>
  <si>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</si>
  <si>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</si>
  <si>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</si>
  <si>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</si>
  <si>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</si>
  <si>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</si>
  <si>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</si>
  <si>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</si>
  <si>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</si>
  <si>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</si>
  <si>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</si>
  <si>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</si>
  <si>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</si>
  <si>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</si>
  <si>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</si>
  <si>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</si>
  <si>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</si>
  <si>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</si>
  <si>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</si>
  <si>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</si>
  <si>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</si>
  <si>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</si>
  <si>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</si>
  <si>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</si>
  <si>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</si>
  <si>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</si>
  <si>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</si>
  <si>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</si>
  <si>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</si>
  <si>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</si>
  <si>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</si>
  <si>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</si>
  <si>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</si>
  <si>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</si>
  <si>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</si>
  <si>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</si>
  <si>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</si>
  <si>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</si>
  <si>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</si>
  <si>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</si>
  <si>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</si>
  <si>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</si>
  <si>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</si>
  <si>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</si>
  <si>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</si>
  <si>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</si>
  <si>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</si>
  <si>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</si>
  <si>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</si>
  <si>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</si>
  <si>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</si>
  <si>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</si>
  <si>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</si>
  <si>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</si>
  <si>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</si>
  <si>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</si>
  <si>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</si>
  <si>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</si>
  <si>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</si>
  <si>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</si>
  <si>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</si>
  <si>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</si>
  <si>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</si>
  <si>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</si>
  <si>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</si>
  <si>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</si>
  <si>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</si>
  <si>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</si>
  <si>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</si>
  <si>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</si>
  <si>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</si>
  <si>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</si>
  <si>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</si>
  <si>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</si>
  <si>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</si>
  <si>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</si>
  <si>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</si>
  <si>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</si>
  <si>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</si>
  <si>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</si>
  <si>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</si>
  <si>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</si>
  <si>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</si>
  <si>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</si>
  <si>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</si>
  <si>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</si>
  <si>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</si>
  <si>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</si>
  <si>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</si>
  <si>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</si>
  <si>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</si>
  <si>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</si>
  <si>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</si>
  <si>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</si>
  <si>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</si>
  <si>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</si>
  <si>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</si>
  <si>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</si>
  <si>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</si>
  <si>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</si>
  <si>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</si>
  <si>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</si>
  <si>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</si>
  <si>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</si>
  <si>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</si>
  <si>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</si>
  <si>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</si>
  <si>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</si>
  <si>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</si>
  <si>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</si>
  <si>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</si>
  <si>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</si>
  <si>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</si>
  <si>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</si>
  <si>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</si>
  <si>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</si>
  <si>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</si>
  <si>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</si>
  <si>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</si>
  <si>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</si>
  <si>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</si>
  <si>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</si>
  <si>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</si>
  <si>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</si>
  <si>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</si>
  <si>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</si>
  <si>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</si>
  <si>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</si>
  <si>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</si>
  <si>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</si>
  <si>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</si>
  <si>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</si>
  <si>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</si>
  <si>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</si>
  <si>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</si>
  <si>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</si>
  <si>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</si>
  <si>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</si>
  <si>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</si>
  <si>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</si>
  <si>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</si>
  <si>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</si>
  <si>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</si>
  <si>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</si>
  <si>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</si>
  <si>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</si>
  <si>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</si>
  <si>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</si>
  <si>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</si>
  <si>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</si>
  <si>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</si>
  <si>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</si>
  <si>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</si>
  <si>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</si>
  <si>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</si>
  <si>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</si>
  <si>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</si>
  <si>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</si>
  <si>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</si>
  <si>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</si>
  <si>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</si>
  <si>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</si>
  <si>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</si>
  <si>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</si>
  <si>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</si>
  <si>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</si>
  <si>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</si>
  <si>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</si>
  <si>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</si>
  <si>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</si>
  <si>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</si>
  <si>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</si>
  <si>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</si>
  <si>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</si>
  <si>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</si>
  <si>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</si>
  <si>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</si>
  <si>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</si>
  <si>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</si>
  <si>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</si>
  <si>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</si>
  <si>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</si>
  <si>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</si>
  <si>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</si>
  <si>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</si>
  <si>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</si>
  <si>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</si>
  <si>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</si>
  <si>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</si>
  <si>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</si>
  <si>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</si>
  <si>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</si>
  <si>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</si>
  <si>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</si>
  <si>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</si>
  <si>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</si>
  <si>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</si>
  <si>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</si>
  <si>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</si>
  <si>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</si>
  <si>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</si>
  <si>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</si>
  <si>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</si>
  <si>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</si>
  <si>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</si>
  <si>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</si>
  <si>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</si>
  <si>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</si>
  <si>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</si>
  <si>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</si>
  <si>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</si>
  <si>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</si>
  <si>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</si>
  <si>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</si>
  <si>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</si>
  <si>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</si>
  <si>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</si>
  <si>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</si>
  <si>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</si>
  <si>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</si>
  <si>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</si>
  <si>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</si>
  <si>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</si>
  <si>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</si>
  <si>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</si>
  <si>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</si>
  <si>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</si>
  <si>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</si>
  <si>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</si>
  <si>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</si>
  <si>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</si>
  <si>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</si>
  <si>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</si>
  <si>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</si>
  <si>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</si>
  <si>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</si>
  <si>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</si>
  <si>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</si>
  <si>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</si>
  <si>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</si>
  <si>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</si>
  <si>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</si>
  <si>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</si>
  <si>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</si>
  <si>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</si>
  <si>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</si>
  <si>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</si>
  <si>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</si>
  <si>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</si>
  <si>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</si>
  <si>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</si>
  <si>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</si>
  <si>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</si>
  <si>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</si>
  <si>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</si>
  <si>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</si>
  <si>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</si>
  <si>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</si>
  <si>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</si>
  <si>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</si>
  <si>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</si>
  <si>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</si>
  <si>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</si>
  <si>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</si>
  <si>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</si>
  <si>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</si>
  <si>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</si>
  <si>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</si>
  <si>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</si>
  <si>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</si>
  <si>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</si>
  <si>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</si>
  <si>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</si>
  <si>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</si>
  <si>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</si>
  <si>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</si>
  <si>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</si>
  <si>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</si>
  <si>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</si>
  <si>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</si>
  <si>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</si>
  <si>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</si>
  <si>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</si>
  <si>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</si>
  <si>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</si>
  <si>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</si>
  <si>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</si>
  <si>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</si>
  <si>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</si>
  <si>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</si>
  <si>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</si>
  <si>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</si>
  <si>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</si>
  <si>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</si>
  <si>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</si>
  <si>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</si>
  <si>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</si>
  <si>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</si>
  <si>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</si>
  <si>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</si>
  <si>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</si>
  <si>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</si>
  <si>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</si>
  <si>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</si>
  <si>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</si>
  <si>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</si>
  <si>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</si>
  <si>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</si>
  <si>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</si>
  <si>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</si>
  <si>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</si>
  <si>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</si>
  <si>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</si>
  <si>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</si>
  <si>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</si>
  <si>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</si>
  <si>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</si>
  <si>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</si>
  <si>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</si>
  <si>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</si>
  <si>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</si>
  <si>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</si>
  <si>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</si>
  <si>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</si>
  <si>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</si>
  <si>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</si>
  <si>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</si>
  <si>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</si>
  <si>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</si>
  <si>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</si>
  <si>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</si>
  <si>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</si>
  <si>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</si>
  <si>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</si>
  <si>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</si>
  <si>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</si>
  <si>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</si>
  <si>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</si>
  <si>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</si>
  <si>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</si>
  <si>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</si>
  <si>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</si>
  <si>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</si>
  <si>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</si>
  <si>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</si>
  <si>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</si>
  <si>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</si>
  <si>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</si>
  <si>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</si>
  <si>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</si>
  <si>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</si>
  <si>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</si>
  <si>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</si>
  <si>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</si>
  <si>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</si>
  <si>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</si>
  <si>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</si>
  <si>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</si>
  <si>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</si>
  <si>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</si>
  <si>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</si>
  <si>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</si>
  <si>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</si>
  <si>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</si>
  <si>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</si>
  <si>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</si>
  <si>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</si>
  <si>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</si>
  <si>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</si>
  <si>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</si>
  <si>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</si>
  <si>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</si>
  <si>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</si>
  <si>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</si>
  <si>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</si>
  <si>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</si>
  <si>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</si>
  <si>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</si>
  <si>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</si>
  <si>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</si>
  <si>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</si>
  <si>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</si>
  <si>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</si>
  <si>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</si>
  <si>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</si>
  <si>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</si>
  <si>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</si>
  <si>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</si>
  <si>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</si>
  <si>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</si>
  <si>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</si>
  <si>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</si>
  <si>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</si>
  <si>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</si>
  <si>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</si>
  <si>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</si>
  <si>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</si>
  <si>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</si>
  <si>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</si>
  <si>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</si>
  <si>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</si>
  <si>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</si>
  <si>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</si>
  <si>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</si>
  <si>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</si>
  <si>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</si>
  <si>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</si>
  <si>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</si>
  <si>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</si>
  <si>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</si>
  <si>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</si>
  <si>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</si>
  <si>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</si>
  <si>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</si>
  <si>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</si>
  <si>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</si>
  <si>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</si>
  <si>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</si>
  <si>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</si>
  <si>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</si>
  <si>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</si>
  <si>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</si>
  <si>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</si>
  <si>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</si>
  <si>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</si>
  <si>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</si>
  <si>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</si>
  <si>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</si>
  <si>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</si>
  <si>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</si>
  <si>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</si>
  <si>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</si>
  <si>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</si>
  <si>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</si>
  <si>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</si>
  <si>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</si>
  <si>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</si>
  <si>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</si>
  <si>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</si>
  <si>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</si>
  <si>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</si>
  <si>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</si>
  <si>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</si>
  <si>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</si>
  <si>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</si>
  <si>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</si>
  <si>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</si>
  <si>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</si>
  <si>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</si>
  <si>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</si>
  <si>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</si>
  <si>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</si>
  <si>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</si>
  <si>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</si>
  <si>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</si>
  <si>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</si>
  <si>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</si>
  <si>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</si>
  <si>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</si>
  <si>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</si>
  <si>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</si>
  <si>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</si>
  <si>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</si>
  <si>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</si>
  <si>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</si>
  <si>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</si>
  <si>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</si>
  <si>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</si>
  <si>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</si>
  <si>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</si>
  <si>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</si>
  <si>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</si>
  <si>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</si>
  <si>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</si>
  <si>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</si>
  <si>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</si>
  <si>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</si>
  <si>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</si>
  <si>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</si>
  <si>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</si>
  <si>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</si>
  <si>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</si>
  <si>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</si>
  <si>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</si>
  <si>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</si>
  <si>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</si>
  <si>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</si>
  <si>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</si>
  <si>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</si>
  <si>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</si>
  <si>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</si>
  <si>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</si>
  <si>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</si>
  <si>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</si>
  <si>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</si>
  <si>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</si>
  <si>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</si>
  <si>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</si>
  <si>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</si>
  <si>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</si>
  <si>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</si>
  <si>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</si>
  <si>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</si>
  <si>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</si>
  <si>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</si>
  <si>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</si>
  <si>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</si>
  <si>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</si>
  <si>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</si>
  <si>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</si>
  <si>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</si>
  <si>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</si>
  <si>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</si>
  <si>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</si>
  <si>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</si>
  <si>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</si>
  <si>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</si>
  <si>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</si>
  <si>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</si>
  <si>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</si>
  <si>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</si>
  <si>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</si>
  <si>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</si>
  <si>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</si>
  <si>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</si>
  <si>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</si>
  <si>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</si>
  <si>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</si>
  <si>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</si>
  <si>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</si>
  <si>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</si>
  <si>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</si>
  <si>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</si>
  <si>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</si>
  <si>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</si>
  <si>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</si>
  <si>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</si>
  <si>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</si>
  <si>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</si>
  <si>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</si>
  <si>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</si>
  <si>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</si>
  <si>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</si>
  <si>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</si>
  <si>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</si>
  <si>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</si>
  <si>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</si>
  <si>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</si>
  <si>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</si>
  <si>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</si>
  <si>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</si>
  <si>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</si>
  <si>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</si>
  <si>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</si>
  <si>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</si>
  <si>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</si>
  <si>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</si>
  <si>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</si>
  <si>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</si>
  <si>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Nouveau</t>
  </si>
  <si>
    <t>Déplacé</t>
  </si>
  <si>
    <t>Renommé</t>
  </si>
  <si>
    <t xml:space="preserve">Message : </t>
  </si>
  <si>
    <t>ID dossier partagé</t>
  </si>
  <si>
    <t>Objet du message (raison de l’envoi) : nomenclature à prévoir (demande de régulation, demande effecteur, statut, message information, etc.)</t>
  </si>
  <si>
    <t>Exos/RRAMU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</si>
  <si>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</si>
  <si>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</si>
  <si>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</si>
  <si>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</si>
  <si>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</si>
  <si>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</si>
  <si>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</si>
  <si>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</si>
  <si>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</si>
  <si>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</si>
  <si>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</si>
  <si>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</si>
  <si>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Sert à indiquer à quelle filière du CRRA le dossier doit être adressé/affiché</t>
  </si>
  <si>
    <t>AMU</t>
  </si>
  <si>
    <t>cisuNomenclatureVersion</t>
  </si>
  <si>
    <t>perimeter</t>
  </si>
  <si>
    <t>ENUM: AMU, SMP, NEONAT, SNP</t>
  </si>
  <si>
    <t>nomenclature à prévoir  (AMU, SMP , NEONAT ; SNP..)</t>
  </si>
  <si>
    <t>Type de dossier</t>
  </si>
  <si>
    <t>Indiquer s'il s'agit d'un dossier dit primaire (première intervention urgente) ou secondaire (par exemple TIH)</t>
  </si>
  <si>
    <t>Primaire</t>
  </si>
  <si>
    <t>type</t>
  </si>
  <si>
    <t>ENUM: Primaire, Secondaire</t>
  </si>
  <si>
    <t>Qualification</t>
  </si>
  <si>
    <t>Permet de qualifier l'affaire en générale. La qualification est issue d'une interprétation métier des alertes reçues.</t>
  </si>
  <si>
    <t>alertCode</t>
  </si>
  <si>
    <t>qualification</t>
  </si>
  <si>
    <t>Observations  ARM</t>
  </si>
  <si>
    <t xml:space="preserve">Passe l'ensemble des observations générales ARM du dossier en texte libre </t>
  </si>
  <si>
    <t>Prévoir beaucoup de caractères (long) pour le format</t>
  </si>
  <si>
    <t xml:space="preserve">Priorisation ARM </t>
  </si>
  <si>
    <t>Décrit la priorité de régulation médicale du dossier : P0, P1, P2, P3</t>
  </si>
  <si>
    <t>P1</t>
  </si>
  <si>
    <t>priority</t>
  </si>
  <si>
    <t>onglet Priorité de régulation médicale</t>
  </si>
  <si>
    <t>nomenclature guide de regul (sfmu sudf)</t>
  </si>
  <si>
    <t>Nature de fait</t>
  </si>
  <si>
    <t># Voir whatsHappen (type nomenclature)</t>
  </si>
  <si>
    <t>Décrit le type de lieu (TL). Référentiel : nomenclature CISU</t>
  </si>
  <si>
    <t>whatsHappen</t>
  </si>
  <si>
    <t>CI</t>
  </si>
  <si>
    <t>Type de lieu d'intervention</t>
  </si>
  <si>
    <t>nomenclature</t>
  </si>
  <si>
    <t>nomenclature CISU</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</si>
  <si>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</si>
  <si>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</si>
  <si>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</si>
  <si>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</si>
  <si>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</si>
  <si>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</si>
  <si>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</si>
  <si>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</si>
  <si>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</si>
  <si>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</si>
  <si>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</si>
  <si>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</si>
  <si>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</si>
  <si>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</si>
  <si>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</si>
  <si>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</si>
  <si>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</si>
  <si>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</si>
  <si>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</si>
  <si>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</si>
  <si>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</si>
  <si>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</si>
  <si>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</si>
  <si>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</si>
  <si>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</si>
  <si>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</si>
  <si>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</si>
  <si>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</si>
  <si>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</si>
  <si>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</si>
  <si>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</si>
  <si>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</si>
  <si>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</si>
  <si>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</si>
  <si>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</si>
  <si>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</si>
  <si>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</si>
  <si>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</si>
  <si>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</si>
  <si>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</si>
  <si>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</si>
  <si>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</si>
  <si>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</si>
  <si>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</si>
  <si>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</si>
  <si>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</si>
  <si>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</si>
  <si>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</si>
  <si>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</si>
  <si>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</si>
  <si>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</si>
  <si>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</si>
  <si>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</si>
  <si>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</si>
  <si>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</si>
  <si>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</si>
  <si>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15,18,17,112,116</t>
  </si>
  <si>
    <t>ENUM: 15, 17, 18, 112, 116117</t>
  </si>
  <si>
    <t>Adresse</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</si>
  <si>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</si>
  <si>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</si>
  <si>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</si>
  <si>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</si>
  <si>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</si>
  <si>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</si>
  <si>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</si>
  <si>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</si>
  <si>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</si>
  <si>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</si>
  <si>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</si>
  <si>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</si>
  <si>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</si>
  <si>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</si>
  <si>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</si>
  <si>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</si>
  <si>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</si>
  <si>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</si>
  <si>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</si>
  <si>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</si>
  <si>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</si>
  <si>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</si>
  <si>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</si>
  <si>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</si>
  <si>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</si>
  <si>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</si>
  <si>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</si>
  <si>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</si>
  <si>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</si>
  <si>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</si>
  <si>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</si>
  <si>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</si>
  <si>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</si>
  <si>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</si>
  <si>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</si>
  <si>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</si>
  <si>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</si>
  <si>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</si>
  <si>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</si>
  <si>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</si>
  <si>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</si>
  <si>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</si>
  <si>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</si>
  <si>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</si>
  <si>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</si>
  <si>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</si>
  <si>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</si>
  <si>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</si>
  <si>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</si>
  <si>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</si>
  <si>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</si>
  <si>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</si>
  <si>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</si>
  <si>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</si>
  <si>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</si>
  <si>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</si>
  <si>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</si>
  <si>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</si>
  <si>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</si>
  <si>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</si>
  <si>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</si>
  <si>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</si>
  <si>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</si>
  <si>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</si>
  <si>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</si>
  <si>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</si>
  <si>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</si>
  <si>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</si>
  <si>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</si>
  <si>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</si>
  <si>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</si>
  <si>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</si>
  <si>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</si>
  <si>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</si>
  <si>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</si>
  <si>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</si>
  <si>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</si>
  <si>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</si>
  <si>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</si>
  <si>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</si>
  <si>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</si>
  <si>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</si>
  <si>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</si>
  <si>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</si>
  <si>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</si>
  <si>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</si>
  <si>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</si>
  <si>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</si>
  <si>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</si>
  <si>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</si>
  <si>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</si>
  <si>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</si>
  <si>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</si>
  <si>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</si>
  <si>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</si>
  <si>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</si>
  <si>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</si>
  <si>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</si>
  <si>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</si>
  <si>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</si>
  <si>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</si>
  <si>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</si>
  <si>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</si>
  <si>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</si>
  <si>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</si>
  <si>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</si>
  <si>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</si>
  <si>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</si>
  <si>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</si>
  <si>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</si>
  <si>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</si>
  <si>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</si>
  <si>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</si>
  <si>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</si>
  <si>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</si>
  <si>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</si>
  <si>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</si>
  <si>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</si>
  <si>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</si>
  <si>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</si>
  <si>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</si>
  <si>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</si>
  <si>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</si>
  <si>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</si>
  <si>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</si>
  <si>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</si>
  <si>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</si>
  <si>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</si>
  <si>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</si>
  <si>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</si>
  <si>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</si>
  <si>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</si>
  <si>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</si>
  <si>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</si>
  <si>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</si>
  <si>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</si>
  <si>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</si>
  <si>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</si>
  <si>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</si>
  <si>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</si>
  <si>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</si>
  <si>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</si>
  <si>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</si>
  <si>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</si>
  <si>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</si>
  <si>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</si>
  <si>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</si>
  <si>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</si>
  <si>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</si>
  <si>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</si>
  <si>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</si>
  <si>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</si>
  <si>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</si>
  <si>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</si>
  <si>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</si>
  <si>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</si>
  <si>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</si>
  <si>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</si>
  <si>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</si>
  <si>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</si>
  <si>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</si>
  <si>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</si>
  <si>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</si>
  <si>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</si>
  <si>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</si>
  <si>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</si>
  <si>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</si>
  <si>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</si>
  <si>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</si>
  <si>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</si>
  <si>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</si>
  <si>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</si>
  <si>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</si>
  <si>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</si>
  <si>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</si>
  <si>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</si>
  <si>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</si>
  <si>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</si>
  <si>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</si>
  <si>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</si>
  <si>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</si>
  <si>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</si>
  <si>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</si>
  <si>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</si>
  <si>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</si>
  <si>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</si>
  <si>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</si>
  <si>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</si>
  <si>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</si>
  <si>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</si>
  <si>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</si>
  <si>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</si>
  <si>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</si>
  <si>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</si>
  <si>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</si>
  <si>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</si>
  <si>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</si>
  <si>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</si>
  <si>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</si>
  <si>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</si>
  <si>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</si>
  <si>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</si>
  <si>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</si>
  <si>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</si>
  <si>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</si>
  <si>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</si>
  <si>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</si>
  <si>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</si>
  <si>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</si>
  <si>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</si>
  <si>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</si>
  <si>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</si>
  <si>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</si>
  <si>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</si>
  <si>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</si>
  <si>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</si>
  <si>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</si>
  <si>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</si>
  <si>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</si>
  <si>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</si>
  <si>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</si>
  <si>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</si>
  <si>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</si>
  <si>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</si>
  <si>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</si>
  <si>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</si>
  <si>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</si>
  <si>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</si>
  <si>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</si>
  <si>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</si>
  <si>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</si>
  <si>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</si>
  <si>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</si>
  <si>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</si>
  <si>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d'appelant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</si>
  <si>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</si>
  <si>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</si>
  <si>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</si>
  <si>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</si>
  <si>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</si>
  <si>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</si>
  <si>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</si>
  <si>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</si>
  <si>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</si>
  <si>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</si>
  <si>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</si>
  <si>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</si>
  <si>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</si>
  <si>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</si>
  <si>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</si>
  <si>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</si>
  <si>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</si>
  <si>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</si>
  <si>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</si>
  <si>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</si>
  <si>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</si>
  <si>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</si>
  <si>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</si>
  <si>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</si>
  <si>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</si>
  <si>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</si>
  <si>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</si>
  <si>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</si>
  <si>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</si>
  <si>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</si>
  <si>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</si>
  <si>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</si>
  <si>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</si>
  <si>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</si>
  <si>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</si>
  <si>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</si>
  <si>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</si>
  <si>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</si>
  <si>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</si>
  <si>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</si>
  <si>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</si>
  <si>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</si>
  <si>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</si>
  <si>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</si>
  <si>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</si>
  <si>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</si>
  <si>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</si>
  <si>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</si>
  <si>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</si>
  <si>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</si>
  <si>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</si>
  <si>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</si>
  <si>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</si>
  <si>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</si>
  <si>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</si>
  <si>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</si>
  <si>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</si>
  <si>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</si>
  <si>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</si>
  <si>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</si>
  <si>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</si>
  <si>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</si>
  <si>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</si>
  <si>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</si>
  <si>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</si>
  <si>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</si>
  <si>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</si>
  <si>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</si>
  <si>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</si>
  <si>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</si>
  <si>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</si>
  <si>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</si>
  <si>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</si>
  <si>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</si>
  <si>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</si>
  <si>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</si>
  <si>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</si>
  <si>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</si>
  <si>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</si>
  <si>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</si>
  <si>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</si>
  <si>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</si>
  <si>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</si>
  <si>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</si>
  <si>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</si>
  <si>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</si>
  <si>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</si>
  <si>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</si>
  <si>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</si>
  <si>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</si>
  <si>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</si>
  <si>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</si>
  <si>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</si>
  <si>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</si>
  <si>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</si>
  <si>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</si>
  <si>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</si>
  <si>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</si>
  <si>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</si>
  <si>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</si>
  <si>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</si>
  <si>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</si>
  <si>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</si>
  <si>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</si>
  <si>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</si>
  <si>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</si>
  <si>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</si>
  <si>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</si>
  <si>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</si>
  <si>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</si>
  <si>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</si>
  <si>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</si>
  <si>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</si>
  <si>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</si>
  <si>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</si>
  <si>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</si>
  <si>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</si>
  <si>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</si>
  <si>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</si>
  <si>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</si>
  <si>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</si>
  <si>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</si>
  <si>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</si>
  <si>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</si>
  <si>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</si>
  <si>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</si>
  <si>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</si>
  <si>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</si>
  <si>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</si>
  <si>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</si>
  <si>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</si>
  <si>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</si>
  <si>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</si>
  <si>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</si>
  <si>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</si>
  <si>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</si>
  <si>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</si>
  <si>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</si>
  <si>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</si>
  <si>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</si>
  <si>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</si>
  <si>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</si>
  <si>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</si>
  <si>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</si>
  <si>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</si>
  <si>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</si>
  <si>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</si>
  <si>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</si>
  <si>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</si>
  <si>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</si>
  <si>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</si>
  <si>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</si>
  <si>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</si>
  <si>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</si>
  <si>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</si>
  <si>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</si>
  <si>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</si>
  <si>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</si>
  <si>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</si>
  <si>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</si>
  <si>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</si>
  <si>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</si>
  <si>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</si>
  <si>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</si>
  <si>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</si>
  <si>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</si>
  <si>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</si>
  <si>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</si>
  <si>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</si>
  <si>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</si>
  <si>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</si>
  <si>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</si>
  <si>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</si>
  <si>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</si>
  <si>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</si>
  <si>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</si>
  <si>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</si>
  <si>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</si>
  <si>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</si>
  <si>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</si>
  <si>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</si>
  <si>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</si>
  <si>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</si>
  <si>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</si>
  <si>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</si>
  <si>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</si>
  <si>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</si>
  <si>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</si>
  <si>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</si>
  <si>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</si>
  <si>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</si>
  <si>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</si>
  <si>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Date de naissance</t>
  </si>
  <si>
    <t>Date de naissance du patient</t>
  </si>
  <si>
    <t>birthDate</t>
  </si>
  <si>
    <t>date</t>
  </si>
  <si>
    <t xml:space="preserve">Sexe </t>
  </si>
  <si>
    <t>Sexe du patient</t>
  </si>
  <si>
    <t>sex</t>
  </si>
  <si>
    <t>onglet sexe</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</si>
  <si>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</si>
  <si>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</si>
  <si>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</si>
  <si>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</si>
  <si>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</si>
  <si>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</si>
  <si>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</si>
  <si>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</si>
  <si>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</si>
  <si>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</si>
  <si>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</si>
  <si>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</si>
  <si>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</si>
  <si>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</si>
  <si>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</si>
  <si>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</si>
  <si>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</si>
  <si>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</si>
  <si>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</si>
  <si>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</si>
  <si>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</si>
  <si>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</si>
  <si>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</si>
  <si>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</si>
  <si>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</si>
  <si>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</si>
  <si>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</si>
  <si>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</si>
  <si>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</si>
  <si>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</si>
  <si>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</si>
  <si>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</si>
  <si>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</si>
  <si>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</si>
  <si>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</si>
  <si>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</si>
  <si>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</si>
  <si>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</si>
  <si>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</si>
  <si>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</si>
  <si>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</si>
  <si>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</si>
  <si>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</si>
  <si>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</si>
  <si>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</si>
  <si>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</si>
  <si>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</si>
  <si>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</si>
  <si>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</si>
  <si>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</si>
  <si>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</si>
  <si>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</si>
  <si>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</si>
  <si>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</si>
  <si>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</si>
  <si>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</si>
  <si>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</si>
  <si>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</si>
  <si>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</si>
  <si>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</si>
  <si>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</si>
  <si>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</si>
  <si>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</si>
  <si>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</si>
  <si>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</si>
  <si>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</si>
  <si>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</si>
  <si>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</si>
  <si>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</si>
  <si>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</si>
  <si>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</si>
  <si>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</si>
  <si>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</si>
  <si>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</si>
  <si>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</si>
  <si>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</si>
  <si>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</si>
  <si>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</si>
  <si>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</si>
  <si>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</si>
  <si>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</si>
  <si>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</si>
  <si>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</si>
  <si>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</si>
  <si>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</si>
  <si>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</si>
  <si>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</si>
  <si>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</si>
  <si>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</si>
  <si>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</si>
  <si>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</si>
  <si>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</si>
  <si>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</si>
  <si>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</si>
  <si>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</si>
  <si>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</si>
  <si>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</si>
  <si>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</si>
  <si>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</si>
  <si>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</si>
  <si>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</si>
  <si>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</si>
  <si>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</si>
  <si>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</si>
  <si>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</si>
  <si>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</si>
  <si>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</si>
  <si>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</si>
  <si>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</si>
  <si>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</si>
  <si>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</si>
  <si>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</si>
  <si>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</si>
  <si>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</si>
  <si>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</si>
  <si>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</si>
  <si>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</si>
  <si>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</si>
  <si>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</si>
  <si>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</si>
  <si>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</si>
  <si>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</si>
  <si>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</si>
  <si>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RC-EDA:15-18:createCase RS-EDA:15-15:createCaseHealth RS-EDA-SMUR:15-SMUR:createCaseHealthSmur</t>
  </si>
  <si>
    <t>15-SMUR</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</si>
  <si>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</si>
  <si>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</si>
  <si>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</si>
  <si>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Qualification de l'affaire/dossier</t>
  </si>
  <si>
    <t>codeLabelComment</t>
  </si>
  <si>
    <t>NOMENCLATURE: CISU-Code_Nature_de_fait</t>
  </si>
  <si>
    <t># Voir whatsHappen (type codeLabelComment)</t>
  </si>
  <si>
    <t>NOMENCLATURE: CISU-Code_Type_de_lieu</t>
  </si>
  <si>
    <t>NOMENCLATURE: CISU-Code_Risque-Menace-Sensibilité</t>
  </si>
  <si>
    <t>NOMENCLATURE: CISU-Code_Motif_patient-victime</t>
  </si>
  <si>
    <t>ENUM: D, DR, DRM</t>
  </si>
  <si>
    <t>NOMENCLATURE: SI-SAMU-DEVENIRD</t>
  </si>
  <si>
    <t>NOMENCLATURE: SI-SAMU-PRIORITE</t>
  </si>
  <si>
    <t>Localisation de l'affaire/dossier</t>
  </si>
  <si>
    <t>Informations complémentaires sur la localisation</t>
  </si>
  <si>
    <t>Requérant</t>
  </si>
  <si>
    <t xml:space="preserve">Type et valeur de l'URI permettant un rappel pour avoir plus d'informations : il peut s'agir du requérant, de la victime ou d'un témoin. </t>
  </si>
  <si>
    <t>Type de requérant</t>
  </si>
  <si>
    <t>NOMENCLATURE: SI-SAMU-TYPAPPLT</t>
  </si>
  <si>
    <t>NOMENCLATURE: SI-SAMU-PBAPL</t>
  </si>
  <si>
    <t>Patient / victime</t>
  </si>
  <si>
    <t>fr.health.samu044.DRFR15DDXAAJJJ00000.P00</t>
  </si>
  <si>
    <t>administrativeFile</t>
  </si>
  <si>
    <t>NOMENCLATURE: SI-SAMU-NOMENC_SEXE</t>
  </si>
  <si>
    <t>Traits non stricts de l'identité</t>
  </si>
  <si>
    <t>REGEX: P[0-9]{1,3}[YMWD]</t>
  </si>
  <si>
    <t>NOMENCLATURE: SI-SAMU-GRAVITE</t>
  </si>
  <si>
    <t>Informations complémentaires sur le patient</t>
  </si>
  <si>
    <t>Correspond à la zone de commentaire renseigné par patient créé/identifié</t>
  </si>
  <si>
    <t>Interrogatoire médical</t>
  </si>
  <si>
    <t>ID partagé du patient concerné par la décision, lorsque le patient existe et est identifié</t>
  </si>
  <si>
    <t>NOMENCLATURE: SI-SAMU-TYPEDEC</t>
  </si>
  <si>
    <t>Décision d'engagement</t>
  </si>
  <si>
    <t>Partage de l'équipe à engager sur le lieu de l'intervention</t>
  </si>
  <si>
    <t>engagementDetails</t>
  </si>
  <si>
    <t>Type de moyen</t>
  </si>
  <si>
    <t>détaille le moyen à engager</t>
  </si>
  <si>
    <t>SMUR, Pompiers</t>
  </si>
  <si>
    <t>categoryType</t>
  </si>
  <si>
    <t>NOMENCLATURE : TYPE_MOYEN</t>
  </si>
  <si>
    <t>Type de vecteur</t>
  </si>
  <si>
    <t>détaille le type de vecteur à engager</t>
  </si>
  <si>
    <t>AR, VLM, VSAV</t>
  </si>
  <si>
    <t>resourceType</t>
  </si>
  <si>
    <t>NOMENCLATURE : TYPE_VECTEUR</t>
  </si>
  <si>
    <t xml:space="preserve">ID vecteur </t>
  </si>
  <si>
    <t>resourceId</t>
  </si>
  <si>
    <t>teamCareInitial</t>
  </si>
  <si>
    <t>NOMENCLATURE : NIVSOIN</t>
  </si>
  <si>
    <t>Décision de transport/orientation</t>
  </si>
  <si>
    <t>transportDetails</t>
  </si>
  <si>
    <t>Type de devenir du patient</t>
  </si>
  <si>
    <t>ID demande de concours/de ressources</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</si>
  <si>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</si>
  <si>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</si>
  <si>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</si>
  <si>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</si>
  <si>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</si>
  <si>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</si>
  <si>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</si>
  <si>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</si>
  <si>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</si>
  <si>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</si>
  <si>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</si>
  <si>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</si>
  <si>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</si>
  <si>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</si>
  <si>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</si>
  <si>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</si>
  <si>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</si>
  <si>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</si>
  <si>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</si>
  <si>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</si>
  <si>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</si>
  <si>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</si>
  <si>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</si>
  <si>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</si>
  <si>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</si>
  <si>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</si>
  <si>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</si>
  <si>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</si>
  <si>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</si>
  <si>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</si>
  <si>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</si>
  <si>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</si>
  <si>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</si>
  <si>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</si>
  <si>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</si>
  <si>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</si>
  <si>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</si>
  <si>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</si>
  <si>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</si>
  <si>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</si>
  <si>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</si>
  <si>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</si>
  <si>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</si>
  <si>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</si>
  <si>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</si>
  <si>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</si>
  <si>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</si>
  <si>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</si>
  <si>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</si>
  <si>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</si>
  <si>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</si>
  <si>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</si>
  <si>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</si>
  <si>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</si>
  <si>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</si>
  <si>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</si>
  <si>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</si>
  <si>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</si>
  <si>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</si>
  <si>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</si>
  <si>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</si>
  <si>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</si>
  <si>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</si>
  <si>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</si>
  <si>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</si>
  <si>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</si>
  <si>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</si>
  <si>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</si>
  <si>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</si>
  <si>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</si>
  <si>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</si>
  <si>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</si>
  <si>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</si>
  <si>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</si>
  <si>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</si>
  <si>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</si>
  <si>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</si>
  <si>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</si>
  <si>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</si>
  <si>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</si>
  <si>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</si>
  <si>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</si>
  <si>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</si>
  <si>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</si>
  <si>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</si>
  <si>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</si>
  <si>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</si>
  <si>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</si>
  <si>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</si>
  <si>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</si>
  <si>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</si>
  <si>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</si>
  <si>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</si>
  <si>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</si>
  <si>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</si>
  <si>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</si>
  <si>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</si>
  <si>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</si>
  <si>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</si>
  <si>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</si>
  <si>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</si>
  <si>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</si>
  <si>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</si>
  <si>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</si>
  <si>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</si>
  <si>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</si>
  <si>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</si>
  <si>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</si>
  <si>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</si>
  <si>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</si>
  <si>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</si>
  <si>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</si>
  <si>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</si>
  <si>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</si>
  <si>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</si>
  <si>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</si>
  <si>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</si>
  <si>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</si>
  <si>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</si>
  <si>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</si>
  <si>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</si>
  <si>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</si>
  <si>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</si>
  <si>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</si>
  <si>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</si>
  <si>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</si>
  <si>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</si>
  <si>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</si>
  <si>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</si>
  <si>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</si>
  <si>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</si>
  <si>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</si>
  <si>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</si>
  <si>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</si>
  <si>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</si>
  <si>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</si>
  <si>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</si>
  <si>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</si>
  <si>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</si>
  <si>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</si>
  <si>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</si>
  <si>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</si>
  <si>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</si>
  <si>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</si>
  <si>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</si>
  <si>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</si>
  <si>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</si>
  <si>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</si>
  <si>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</si>
  <si>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</si>
  <si>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</si>
  <si>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</si>
  <si>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</si>
  <si>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</si>
  <si>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</si>
  <si>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</si>
  <si>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</si>
  <si>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</si>
  <si>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</si>
  <si>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</si>
  <si>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</si>
  <si>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</si>
  <si>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</si>
  <si>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</si>
  <si>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</si>
  <si>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</si>
  <si>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</si>
  <si>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</si>
  <si>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</si>
  <si>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</si>
  <si>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</si>
  <si>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</si>
  <si>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</si>
  <si>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</si>
  <si>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</si>
  <si>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</si>
  <si>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</si>
  <si>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</si>
  <si>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</si>
  <si>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</si>
  <si>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</si>
  <si>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</si>
  <si>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</si>
  <si>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</si>
  <si>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</si>
  <si>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</si>
  <si>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</si>
  <si>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</si>
  <si>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</si>
  <si>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</si>
  <si>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</si>
  <si>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</si>
  <si>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</si>
  <si>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</si>
  <si>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</si>
  <si>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</si>
  <si>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</si>
  <si>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</si>
  <si>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</si>
  <si>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</si>
  <si>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</si>
  <si>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</si>
  <si>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</si>
  <si>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</si>
  <si>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</si>
  <si>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</si>
  <si>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</si>
  <si>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</si>
  <si>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</si>
  <si>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</si>
  <si>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</si>
  <si>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</si>
  <si>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</si>
  <si>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</si>
  <si>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</si>
  <si>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</si>
  <si>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</si>
  <si>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</si>
  <si>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</si>
  <si>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</si>
  <si>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</si>
  <si>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</si>
  <si>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</si>
  <si>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</si>
  <si>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</si>
  <si>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</si>
  <si>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</si>
  <si>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</si>
  <si>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</si>
  <si>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</si>
  <si>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</si>
  <si>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</si>
  <si>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</si>
  <si>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</si>
  <si>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</si>
  <si>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</si>
  <si>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</si>
  <si>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</si>
  <si>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</si>
  <si>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</si>
  <si>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</si>
  <si>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</si>
  <si>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</si>
  <si>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</si>
  <si>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</si>
  <si>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</si>
  <si>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</si>
  <si>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</si>
  <si>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</si>
  <si>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</si>
  <si>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</si>
  <si>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</si>
  <si>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</si>
  <si>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</si>
  <si>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</si>
  <si>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</si>
  <si>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</si>
  <si>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</si>
  <si>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</si>
  <si>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</si>
  <si>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</si>
  <si>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</si>
  <si>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</si>
  <si>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</si>
  <si>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</si>
  <si>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</si>
  <si>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</si>
  <si>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</si>
  <si>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</si>
  <si>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</si>
  <si>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</si>
  <si>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</si>
  <si>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</si>
  <si>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</si>
  <si>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</si>
  <si>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</si>
  <si>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</si>
  <si>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</si>
  <si>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</si>
  <si>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</si>
  <si>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</si>
  <si>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</si>
  <si>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</si>
  <si>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</si>
  <si>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</si>
  <si>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</si>
  <si>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</si>
  <si>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</si>
  <si>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</si>
  <si>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</si>
  <si>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</si>
  <si>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</si>
  <si>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</si>
  <si>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</si>
  <si>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</si>
  <si>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</si>
  <si>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</si>
  <si>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</si>
  <si>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</si>
  <si>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</si>
  <si>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</si>
  <si>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</si>
  <si>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</si>
  <si>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</si>
  <si>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</si>
  <si>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</si>
  <si>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</si>
  <si>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</si>
  <si>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</si>
  <si>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</si>
  <si>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</si>
  <si>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</si>
  <si>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</si>
  <si>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</si>
  <si>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</si>
  <si>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</si>
  <si>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</si>
  <si>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</si>
  <si>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</si>
  <si>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</si>
  <si>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</si>
  <si>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</si>
  <si>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</si>
  <si>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</si>
  <si>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</si>
  <si>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</si>
  <si>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</si>
  <si>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</si>
  <si>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</si>
  <si>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</si>
  <si>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</si>
  <si>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</si>
  <si>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</si>
  <si>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</si>
  <si>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</si>
  <si>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</si>
  <si>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</si>
  <si>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</si>
  <si>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</si>
  <si>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</si>
  <si>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</si>
  <si>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</si>
  <si>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</si>
  <si>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</si>
  <si>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</si>
  <si>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</si>
  <si>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</si>
  <si>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</si>
  <si>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</si>
  <si>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</si>
  <si>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</si>
  <si>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</si>
  <si>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</si>
  <si>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</si>
  <si>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</si>
  <si>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</si>
  <si>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</si>
  <si>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</si>
  <si>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</si>
  <si>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</si>
  <si>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</si>
  <si>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</si>
  <si>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</si>
  <si>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</si>
  <si>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</si>
  <si>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</si>
  <si>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</si>
  <si>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</si>
  <si>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</si>
  <si>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</si>
  <si>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</si>
  <si>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</si>
  <si>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</si>
  <si>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</si>
  <si>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</si>
  <si>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</si>
  <si>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</si>
  <si>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</si>
  <si>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</si>
  <si>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</si>
  <si>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</si>
  <si>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</si>
  <si>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</si>
  <si>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</si>
  <si>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</si>
  <si>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</si>
  <si>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</si>
  <si>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</si>
  <si>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</si>
  <si>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</si>
  <si>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</si>
  <si>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</si>
  <si>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</si>
  <si>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</si>
  <si>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</si>
  <si>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</si>
  <si>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</si>
  <si>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</si>
  <si>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</si>
  <si>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</si>
  <si>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</si>
  <si>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</si>
  <si>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</si>
  <si>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</si>
  <si>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</si>
  <si>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</si>
  <si>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</si>
  <si>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</si>
  <si>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</si>
  <si>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</si>
  <si>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</si>
  <si>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</si>
  <si>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</si>
  <si>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</si>
  <si>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</si>
  <si>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</si>
  <si>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</si>
  <si>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</si>
  <si>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</si>
  <si>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</si>
  <si>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</si>
  <si>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</si>
  <si>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</si>
  <si>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</si>
  <si>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</si>
  <si>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</si>
  <si>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</si>
  <si>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</si>
  <si>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</si>
  <si>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</si>
  <si>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</si>
  <si>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</si>
  <si>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</si>
  <si>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</si>
  <si>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</si>
  <si>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</si>
  <si>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</si>
  <si>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</si>
  <si>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</si>
  <si>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</si>
  <si>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</si>
  <si>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</si>
  <si>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</si>
  <si>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</si>
  <si>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</si>
  <si>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</si>
  <si>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</si>
  <si>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</si>
  <si>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</si>
  <si>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</si>
  <si>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</si>
  <si>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</si>
  <si>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</si>
  <si>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</si>
  <si>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</si>
  <si>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</si>
  <si>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</si>
  <si>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Balise</t>
  </si>
  <si>
    <t>ID du message RS-EDR</t>
  </si>
  <si>
    <t>Identifiant unique de l'Echange de Ressource concerné. Le premier qui le créé à raison, ensuite il ne change pas. Il s'agit du message servant à échanger l'ensemble des ressources mobilisées/engagées sur un dossier</t>
  </si>
  <si>
    <t>RSEDRId</t>
  </si>
  <si>
    <t>Vecteur/ressource engagée</t>
  </si>
  <si>
    <t>Liste des vecteurs associés au message :  liste l'ensemble des vecteurs ou ressources mobilisées</t>
  </si>
  <si>
    <t>mobilizedResources</t>
  </si>
  <si>
    <t>Date/heure de déclenchement</t>
  </si>
  <si>
    <t>date et heure d'engagement de la ressource</t>
  </si>
  <si>
    <t>dateTime</t>
  </si>
  <si>
    <t>ID partagé</t>
  </si>
  <si>
    <t>ID unique de la ressource engagée</t>
  </si>
  <si>
    <t>resourceID</t>
  </si>
  <si>
    <t>A normer</t>
  </si>
  <si>
    <t>Type de ressource mobilisée (nomenclature type de vecteur à implémenter pour l'instant, voir ensuite si elle est complétée par des ressources autres que des vecteurs)</t>
  </si>
  <si>
    <t>Nomenclature / liste à implémenter</t>
  </si>
  <si>
    <t>Immatriculation</t>
  </si>
  <si>
    <t>plate</t>
  </si>
  <si>
    <t>Nom donné par l’organisation d’appartenance</t>
  </si>
  <si>
    <t>Organisation à laquelle appartient la ressource</t>
  </si>
  <si>
    <t>orgID</t>
  </si>
  <si>
    <t>Centre d’affectation</t>
  </si>
  <si>
    <t>Lieu de garage principal</t>
  </si>
  <si>
    <t>centerName</t>
  </si>
  <si>
    <t>Type de centre d’affectation</t>
  </si>
  <si>
    <t>centerType</t>
  </si>
  <si>
    <t>Commune du centre d’affectation</t>
  </si>
  <si>
    <t>Code INSEE de la commune du centre d'affectation</t>
  </si>
  <si>
    <t>centerCity</t>
  </si>
  <si>
    <t>Marque vecteur</t>
  </si>
  <si>
    <t>make</t>
  </si>
  <si>
    <t>Modèle vecteur</t>
  </si>
  <si>
    <t>model</t>
  </si>
  <si>
    <t>Equipe vecteur</t>
  </si>
  <si>
    <t>Décrit le type et l'équipe à bord du vecteur</t>
  </si>
  <si>
    <t>team</t>
  </si>
  <si>
    <t>Médical / paramédical : indique le niveau de médicalisation du vecteur</t>
  </si>
  <si>
    <t>ENUM : Medicale, Paramédicale</t>
  </si>
  <si>
    <t>Voir pour implémenter une nomenclature ?</t>
  </si>
  <si>
    <t>Nom de l'équipe à bord du vecteur</t>
  </si>
  <si>
    <t>Etat vecteur</t>
  </si>
  <si>
    <t>state</t>
  </si>
  <si>
    <t>Date/heure de changement de statut</t>
  </si>
  <si>
    <t>Statut du vecteur</t>
  </si>
  <si>
    <t>Statuts Antares</t>
  </si>
  <si>
    <t>ENUM : Alerté, Parti, Arrivée sur les lieux, Transport destination, Arrivée destination, Fin de médicalisation , Quitte destination, Retour base, Rentrée Base</t>
  </si>
  <si>
    <t>Disponibilité du vecteur</t>
  </si>
  <si>
    <t>Indique si le vecteur est disponible / indisponible</t>
  </si>
  <si>
    <t>availability</t>
  </si>
  <si>
    <t>ENUM : Disponible, Indisponible, Inconnu</t>
  </si>
  <si>
    <t>Type et valeur de l'URI utilisée par la ressource.</t>
  </si>
  <si>
    <t>Type de l'URI utilisée</t>
  </si>
  <si>
    <t>Valeur de l'URI utilisée pour contacter la ressource</t>
  </si>
  <si>
    <t>Texte libre permettant de passer toute autre information (équipements supplémentaires / particuliers, particularités du vecteur)</t>
  </si>
  <si>
    <t>ID DDR partagé</t>
  </si>
  <si>
    <t>Identifiant unique partagé de la demande de ressource</t>
  </si>
  <si>
    <t>RSDDRId</t>
  </si>
  <si>
    <t>Demande de ressource</t>
  </si>
  <si>
    <t>Groupe date heure de début de la demande</t>
  </si>
  <si>
    <t>resourceRequest</t>
  </si>
  <si>
    <t>request</t>
  </si>
  <si>
    <t>Date Heure de création de la demande</t>
  </si>
  <si>
    <t>Voir liste des effets à obtenir identifiés</t>
  </si>
  <si>
    <t>Cadre conventionnel</t>
  </si>
  <si>
    <t>convention</t>
  </si>
  <si>
    <t>Délai souhaité</t>
  </si>
  <si>
    <t>delay</t>
  </si>
  <si>
    <t>Effet à obtenir</t>
  </si>
  <si>
    <t>purpose</t>
  </si>
  <si>
    <t>Liste/nomenclature des effets à obtenir à ajouteer</t>
  </si>
  <si>
    <t>Implémenter la liste des effets à obtenir ici</t>
  </si>
  <si>
    <t>Précisions sur la demande</t>
  </si>
  <si>
    <t>Identifiant unique partagé de la demande de ressource à laquelle l'expéditeur répond</t>
  </si>
  <si>
    <t>Réponse à la demande de concours</t>
  </si>
  <si>
    <t>Date Heure de réponse</t>
  </si>
  <si>
    <t>Réponse</t>
  </si>
  <si>
    <t>oui / non / oui partiel</t>
  </si>
  <si>
    <t>Délai de réponse</t>
  </si>
  <si>
    <t>Indique le délai de réponse auquel s'engage l'expéditeur</t>
  </si>
  <si>
    <t>Précisions sur la réponse</t>
  </si>
  <si>
    <t>Commentaire libre pour apporter toutes précisions utiles à la réponse</t>
  </si>
  <si>
    <t>RPIS</t>
  </si>
  <si>
    <t>15-RPIS</t>
  </si>
  <si>
    <t>15-TSU</t>
  </si>
  <si>
    <t>Evènement</t>
  </si>
  <si>
    <t>Identifiant du SAMU qui engage le SMUR</t>
  </si>
  <si>
    <t xml:space="preserve">Numéro du SAMU régulant la mission SMUR. 
A valoriser par fr.health.samuXXX :  {pays}.{domaine}.{organisation}
</t>
  </si>
  <si>
    <t>samuId</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</si>
  <si>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</si>
  <si>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</si>
  <si>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</si>
  <si>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</si>
  <si>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</si>
  <si>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</si>
  <si>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</si>
  <si>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</si>
  <si>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</si>
  <si>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</si>
  <si>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</si>
  <si>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</si>
  <si>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</si>
  <si>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</si>
  <si>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</si>
  <si>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</si>
  <si>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</si>
  <si>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</si>
  <si>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Type d'évènement</t>
  </si>
  <si>
    <t>Sortie SUR primaire, Sortie SMUR Secondaire, Transfert TIIH</t>
  </si>
  <si>
    <t>S, P, T</t>
  </si>
  <si>
    <t>Annulation</t>
  </si>
  <si>
    <t>cancelled</t>
  </si>
  <si>
    <t>Annulation de l'intervention</t>
  </si>
  <si>
    <t>Indique si la mission est annulée</t>
  </si>
  <si>
    <t>VRAI, FAUX</t>
  </si>
  <si>
    <t>cancelStatus</t>
  </si>
  <si>
    <t>boolean</t>
  </si>
  <si>
    <t>Date et heure de l'annulation</t>
  </si>
  <si>
    <t>Régulation médicale</t>
  </si>
  <si>
    <t>regulation</t>
  </si>
  <si>
    <t>Circonstances ayant données lieu à l’appel</t>
  </si>
  <si>
    <t>A valoriser avec un code de la nomenclature TYPCIRCO</t>
  </si>
  <si>
    <t>AVPAR</t>
  </si>
  <si>
    <t>Libellé court</t>
  </si>
  <si>
    <t>A valoriser avec le libellé de la nomenclature TYPCIRCO.
Dans le cas où un système n'est pas en mesure de reconnaître un code, il peut directement afficher le libellé qui est obligatoirement fourni avec le code.</t>
  </si>
  <si>
    <t>Accident routier</t>
  </si>
  <si>
    <t xml:space="preserve">Motif de recours </t>
  </si>
  <si>
    <t>A valoriser avec un code la nomenclature TYPMDR</t>
  </si>
  <si>
    <t>DVDETRES</t>
  </si>
  <si>
    <t>A valoriser avec le libellé de la nomenclature TYPMDR.
Dans le cas où un système n'est pas en mesure de reconnaître un code, il peut directement afficher le libellé qui est obligatoirement fourni avec le code.</t>
  </si>
  <si>
    <t>Dét respiratoire</t>
  </si>
  <si>
    <t>Niveau de médicalisation initial</t>
  </si>
  <si>
    <t xml:space="preserve">Type d’équipe (médical, paramédicale, secouriste).
A valoriser par un code de la nomenclature NIVSOIN.
Permet de déduire avec la donnée "niveau de médicalisation du transport", si un UMHP est devenu un SMUR. </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</si>
  <si>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</si>
  <si>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</si>
  <si>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</si>
  <si>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</si>
  <si>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</si>
  <si>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patientId</t>
  </si>
  <si>
    <t>Sexe</t>
  </si>
  <si>
    <t>Sexe du patient, suivant le libellé court de la nomenclature SEXE</t>
  </si>
  <si>
    <t>NIR</t>
  </si>
  <si>
    <t>Numéro d'inscription au Répertoire ou numéro de sécurité sociale, unique, transmis par la CNIL</t>
  </si>
  <si>
    <t>278112B050002</t>
  </si>
  <si>
    <t>nir</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</si>
  <si>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</si>
  <si>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</si>
  <si>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</si>
  <si>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</si>
  <si>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cityCode</t>
  </si>
  <si>
    <t>Levallois-Perret</t>
  </si>
  <si>
    <t>Intervention</t>
  </si>
  <si>
    <t>intervention</t>
  </si>
  <si>
    <t>Lieu d'intervention</t>
  </si>
  <si>
    <t>Type de lieu d’intervention</t>
  </si>
  <si>
    <t>A valoriser avec un code de la nomenclature TYPELIEU.</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</si>
  <si>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</si>
  <si>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</si>
  <si>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</si>
  <si>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</si>
  <si>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</si>
  <si>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</si>
  <si>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</si>
  <si>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</si>
  <si>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</si>
  <si>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</si>
  <si>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</si>
  <si>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</si>
  <si>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</si>
  <si>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</si>
  <si>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</si>
  <si>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</si>
  <si>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</si>
  <si>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</si>
  <si>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</si>
  <si>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</si>
  <si>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</si>
  <si>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</si>
  <si>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ABV</t>
  </si>
  <si>
    <t>actions</t>
  </si>
  <si>
    <t>Diagnostic principal SMUR</t>
  </si>
  <si>
    <t>Thésaurus SFMU-FEDORU.
A valoriser par un code de la nomenclature Diagnostic SMUR.</t>
  </si>
  <si>
    <t>R579</t>
  </si>
  <si>
    <t>Diagnostic associé  SMUR</t>
  </si>
  <si>
    <t>R578</t>
  </si>
  <si>
    <t>associatedDiagnosis</t>
  </si>
  <si>
    <t>Statuts des horaires du SMUR</t>
  </si>
  <si>
    <t>smurStatus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</si>
  <si>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</si>
  <si>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</si>
  <si>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</si>
  <si>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</si>
  <si>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</si>
  <si>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</si>
  <si>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</si>
  <si>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</si>
  <si>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</si>
  <si>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disponibilité de l’équipe</t>
  </si>
  <si>
    <t>teamAvailable</t>
  </si>
  <si>
    <t>Date et heure de retour à la base SMUR</t>
  </si>
  <si>
    <t>returnSmur</t>
  </si>
  <si>
    <t>Décision d'orientation</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</si>
  <si>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</si>
  <si>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TEMP</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</si>
  <si>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</si>
  <si>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</si>
  <si>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</si>
  <si>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</si>
  <si>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</si>
  <si>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</si>
  <si>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</si>
  <si>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</si>
  <si>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</si>
  <si>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</si>
  <si>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</si>
  <si>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</si>
  <si>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</si>
  <si>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</si>
  <si>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</si>
  <si>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</si>
  <si>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</si>
  <si>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</si>
  <si>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TYPMOYEN.</t>
  </si>
  <si>
    <t>SMUR</t>
  </si>
  <si>
    <t>resourceCategory</t>
  </si>
  <si>
    <t>Type de vecteur de transport</t>
  </si>
  <si>
    <t>Précise le type de véhicule terrestre / aérien / maritime engagé dans l'intervention.
A valoriser par un code de la nomenclature TYPVECT.</t>
  </si>
  <si>
    <t>Niveau de médicalisation du transport</t>
  </si>
  <si>
    <t>Type d’équipe (médical, paramédicale, secouriste).
A valoriser par un code de la nomenclature NIVSOIN.</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</si>
  <si>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</si>
  <si>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</si>
  <si>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</si>
  <si>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</si>
  <si>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</si>
  <si>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</si>
  <si>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</si>
  <si>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</si>
  <si>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</si>
  <si>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</si>
  <si>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</si>
  <si>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</si>
  <si>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</si>
  <si>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</si>
  <si>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</si>
  <si>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</si>
  <si>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</si>
  <si>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</si>
  <si>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</si>
  <si>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</si>
  <si>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</si>
  <si>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</si>
  <si>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Nationalité</t>
  </si>
  <si>
    <t>Nationalité du patient</t>
  </si>
  <si>
    <t>nationality</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</si>
  <si>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</si>
  <si>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</si>
  <si>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</si>
  <si>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</si>
  <si>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</si>
  <si>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</si>
  <si>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</si>
  <si>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</si>
  <si>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</si>
  <si>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</si>
  <si>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</si>
  <si>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</si>
  <si>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</si>
  <si>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</si>
  <si>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</si>
  <si>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</si>
  <si>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</si>
  <si>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</si>
  <si>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</si>
  <si>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</si>
  <si>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</si>
  <si>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</si>
  <si>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</si>
  <si>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</si>
  <si>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</si>
  <si>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</si>
  <si>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</si>
  <si>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</si>
  <si>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</si>
  <si>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</si>
  <si>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</si>
  <si>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</si>
  <si>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</si>
  <si>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</si>
  <si>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</si>
  <si>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</si>
  <si>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</si>
  <si>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</si>
  <si>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</si>
  <si>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</si>
  <si>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</si>
  <si>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</si>
  <si>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</si>
  <si>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</si>
  <si>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</si>
  <si>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</si>
  <si>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</si>
  <si>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</si>
  <si>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</si>
  <si>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</si>
  <si>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</si>
  <si>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</si>
  <si>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</si>
  <si>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</si>
  <si>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</si>
  <si>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</si>
  <si>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</si>
  <si>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</si>
  <si>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</si>
  <si>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</si>
  <si>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</si>
  <si>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</si>
  <si>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</si>
  <si>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</si>
  <si>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</si>
  <si>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</si>
  <si>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</si>
  <si>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</si>
  <si>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</si>
  <si>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</si>
  <si>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</si>
  <si>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</si>
  <si>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</si>
  <si>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</si>
  <si>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</si>
  <si>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</si>
  <si>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</si>
  <si>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</si>
  <si>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</si>
  <si>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</si>
  <si>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</si>
  <si>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</si>
  <si>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</si>
  <si>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</si>
  <si>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</si>
  <si>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</si>
  <si>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</si>
  <si>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</si>
  <si>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Niveau de médicalisation souhaitée</t>
  </si>
  <si>
    <t>Destination souhaitée</t>
  </si>
  <si>
    <t>Date et heure de départ vers la destination</t>
  </si>
  <si>
    <t>startTime</t>
  </si>
  <si>
    <t xml:space="preserve">Date et heure d’arrivée vers la destination </t>
  </si>
  <si>
    <t>arrivalTime</t>
  </si>
  <si>
    <t>Decision</t>
  </si>
  <si>
    <t>Colonne2</t>
  </si>
  <si>
    <t>Colonne1</t>
  </si>
  <si>
    <t>15-XX</t>
  </si>
  <si>
    <t>Décision d'orientation transport</t>
  </si>
  <si>
    <t>AR</t>
  </si>
  <si>
    <t>Statuts Vecteur</t>
  </si>
  <si>
    <t>ID du SMUR</t>
  </si>
  <si>
    <t xml:space="preserve">Numéro du d'identification du SMUR
</t>
  </si>
  <si>
    <t>dateStatus</t>
  </si>
  <si>
    <t>Date et heure de l'état de situation du SMUR</t>
  </si>
  <si>
    <t>Type d'état de situation</t>
  </si>
  <si>
    <t xml:space="preserve">Maintenance </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</si>
  <si>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</si>
  <si>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</si>
  <si>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</si>
  <si>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</si>
  <si>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</si>
  <si>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</si>
  <si>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</si>
  <si>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</si>
  <si>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</si>
  <si>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</si>
  <si>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</si>
  <si>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</si>
  <si>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</si>
  <si>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</si>
  <si>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</si>
  <si>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</si>
  <si>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</si>
  <si>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</si>
  <si>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</si>
  <si>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</si>
  <si>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</si>
  <si>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</si>
  <si>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</si>
  <si>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</si>
  <si>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</si>
  <si>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</si>
  <si>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</si>
  <si>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</si>
  <si>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</si>
  <si>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</si>
  <si>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</si>
  <si>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</si>
  <si>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</si>
  <si>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</si>
  <si>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</si>
  <si>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</si>
  <si>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</si>
  <si>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</si>
  <si>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</si>
  <si>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</si>
  <si>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</si>
  <si>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</si>
  <si>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</si>
  <si>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</si>
  <si>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</si>
  <si>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</si>
  <si>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</si>
  <si>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</si>
  <si>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</si>
  <si>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</si>
  <si>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</si>
  <si>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</si>
  <si>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</si>
  <si>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</si>
  <si>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</si>
  <si>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</si>
  <si>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</si>
  <si>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</si>
  <si>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</si>
  <si>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</si>
  <si>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</si>
  <si>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</si>
  <si>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</si>
  <si>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</si>
  <si>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</si>
  <si>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</si>
  <si>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</si>
  <si>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</si>
  <si>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</si>
  <si>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</si>
  <si>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</si>
  <si>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</si>
  <si>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</si>
  <si>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</si>
  <si>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</si>
  <si>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</si>
  <si>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</si>
  <si>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</si>
  <si>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</si>
  <si>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</si>
  <si>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</si>
  <si>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</si>
  <si>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</si>
  <si>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</si>
  <si>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</si>
  <si>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</si>
  <si>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</si>
  <si>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</si>
  <si>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</si>
  <si>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</si>
  <si>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</si>
  <si>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</si>
  <si>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</si>
  <si>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</si>
  <si>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</si>
  <si>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</si>
  <si>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</si>
  <si>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</si>
  <si>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</si>
  <si>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</si>
  <si>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</si>
  <si>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</si>
  <si>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</si>
  <si>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</si>
  <si>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</si>
  <si>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</si>
  <si>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</si>
  <si>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</si>
  <si>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</si>
  <si>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</si>
  <si>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</si>
  <si>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</si>
  <si>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</si>
  <si>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</si>
  <si>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</si>
  <si>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</si>
  <si>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</si>
  <si>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</si>
  <si>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</si>
  <si>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Observations ARM</t>
  </si>
  <si>
    <t>Date et heure de l'observation</t>
  </si>
  <si>
    <t>ARMNotes</t>
  </si>
  <si>
    <t xml:space="preserve">Permet de passer les informations spécifiques à l' ARM sur le dossier </t>
  </si>
  <si>
    <t>date et heure de l'observation</t>
  </si>
  <si>
    <t>texte libre contenant les indications renseignées par l'ARM</t>
  </si>
  <si>
    <t>Type d'intervention</t>
  </si>
  <si>
    <t>interventionType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</si>
</sst>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50">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i/>
      <strike/>
      <sz val="11"/>
      <color theme="1"/>
      <name val="Calibri"/>
      <family val="2"/>
      <scheme val="minor"/>
    </font>
    <font>
      <i/>
      <sz val="11"/>
      <name val="Calibri"/>
      <family val="2"/>
      <scheme val="minor"/>
    </font>
    <font>
      <sz val="8"/>
      <name val="Tahoma"/>
      <family val="2"/>
    </font>
    <font>
      <strike/>
      <sz val="11"/>
      <color theme="2" tint="-0.499984740745262"/>
      <name val="Calibri"/>
      <family val="2"/>
      <scheme val="minor"/>
    </font>
    <font>
      <b/>
      <strike/>
      <sz val="11"/>
      <color theme="2" tint="-0.499984740745262"/>
      <name val="Calibri"/>
      <family val="2"/>
      <scheme val="minor"/>
    </font>
    <font>
      <b/>
      <sz val="12"/>
      <color rgb="FFC00000"/>
      <name val="Aptos"/>
      <family val="2"/>
    </font>
    <font>
      <sz val="11"/>
      <color rgb="FFC00000"/>
      <name val="Tahoma"/>
      <family val="2"/>
    </font>
    <font>
      <sz val="12"/>
      <color rgb="FFC00000"/>
      <name val="Aptos"/>
      <family val="2"/>
    </font>
    <font>
      <b/>
      <sz val="11"/>
      <color rgb="FFC00000"/>
      <name val="Calibri3"/>
    </font>
    <font>
      <sz val="11"/>
      <color rgb="FFC00000"/>
      <name val="Calibri3"/>
    </font>
    <font>
      <b/>
      <sz val="11"/>
      <color rgb="FFCC00CC"/>
      <name val="Calibri"/>
      <family val="2"/>
      <scheme val="minor"/>
    </font>
    <font>
      <b/>
      <sz val="12"/>
      <color rgb="FFCC00CC"/>
      <name val="Aptos"/>
      <family val="2"/>
    </font>
    <font>
      <b/>
      <sz val="11"/>
      <color rgb="FFEC7524"/>
      <name val="Calibri3"/>
    </font>
    <font>
      <sz val="11"/>
      <color rgb="FFEC7524"/>
      <name val="Calibri"/>
      <family val="2"/>
      <scheme val="minor"/>
    </font>
    <font>
      <b/>
      <sz val="11"/>
      <color rgb="FFEC7524"/>
      <name val="Calibri"/>
      <family val="2"/>
      <scheme val="minor"/>
    </font>
    <font>
      <strike/>
      <sz val="11"/>
      <color rgb="FF757171"/>
      <name val="Calibri"/>
      <family val="2"/>
      <scheme val="minor"/>
    </font>
    <font>
      <b/>
      <strike/>
      <sz val="11"/>
      <color rgb="FF757171"/>
      <name val="Calibri"/>
      <family val="2"/>
      <scheme val="minor"/>
    </font>
    <font>
      <strike/>
      <sz val="11"/>
      <color rgb="FF757171"/>
      <name val="Calibri"/>
      <family val="2"/>
    </font>
    <font>
      <i/>
      <strike/>
      <sz val="11"/>
      <color rgb="FF757171"/>
      <name val="Calibri"/>
      <family val="2"/>
      <scheme val="minor"/>
    </font>
    <font>
      <strike/>
      <sz val="11"/>
      <color rgb="FF757171"/>
      <name val="Calibri (Body)"/>
    </font>
    <font>
      <b/>
      <sz val="11"/>
      <color rgb="FF0070C0"/>
      <name val="Calibri"/>
      <family val="2"/>
      <scheme val="minor"/>
    </font>
    <font>
      <b/>
      <sz val="11"/>
      <color rgb="FF0070C0"/>
      <name val="Calibri3"/>
    </font>
    <font>
      <b/>
      <i/>
      <sz val="11"/>
      <color rgb="FFEC7524"/>
      <name val="Calibri"/>
      <family val="2"/>
      <scheme val="minor"/>
    </font>
    <font>
      <b/>
      <sz val="11"/>
      <color rgb="FFCC00CC"/>
      <name val="Calibri3"/>
    </font>
    <font>
      <b/>
      <u/>
      <sz val="11"/>
      <color rgb="FF0070C0"/>
      <name val="Calibri"/>
      <family val="2"/>
      <scheme val="minor"/>
    </font>
    <font>
      <strike/>
      <u/>
      <sz val="11"/>
      <color rgb="FF757171"/>
      <name val="Calibri"/>
      <family val="2"/>
      <scheme val="minor"/>
    </font>
    <font>
      <strike/>
      <sz val="11"/>
      <color rgb="FF757171"/>
      <name val="Calibri3"/>
    </font>
    <font>
      <strike/>
      <sz val="11"/>
      <color rgb="FF757171"/>
      <name val="Tahoma"/>
      <family val="2"/>
    </font>
  </fonts>
  <fills count="64">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
      <patternFill patternType="solid">
        <fgColor rgb="FFC00000"/>
        <bgColor indexed="64"/>
      </patternFill>
    </fill>
    <fill>
      <patternFill patternType="solid">
        <fgColor theme="5" tint="-0.249977111117893"/>
        <bgColor indexed="6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750">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6"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7" fillId="0" borderId="0" xfId="0" applyFont="1" applyAlignment="1">
      <alignment wrapText="1"/>
    </xf>
    <xf numFmtId="0" fontId="98"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99" fillId="0" borderId="0" xfId="0" applyFont="1"/>
    <xf numFmtId="0" fontId="100"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1" fillId="0" borderId="28" xfId="0" applyFont="1" applyBorder="1"/>
    <xf numFmtId="0" fontId="36" fillId="32" borderId="1" xfId="0" applyFont="1" applyFill="1" applyBorder="1"/>
    <xf numFmtId="0" fontId="51" fillId="0" borderId="4" xfId="0" applyFont="1" applyBorder="1"/>
    <xf numFmtId="0" fontId="102"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4"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5" fillId="43" borderId="7" xfId="0" applyFont="1" applyFill="1" applyBorder="1" applyAlignment="1">
      <alignment wrapText="1"/>
    </xf>
    <xf numFmtId="0" fontId="7" fillId="28" borderId="7" xfId="0" applyFont="1" applyFill="1" applyBorder="1"/>
    <xf numFmtId="0" fontId="105" fillId="28" borderId="7" xfId="0" applyFont="1" applyFill="1" applyBorder="1" applyAlignment="1">
      <alignment wrapText="1"/>
    </xf>
    <xf numFmtId="0" fontId="7" fillId="41" borderId="7" xfId="0" applyFont="1" applyFill="1" applyBorder="1"/>
    <xf numFmtId="0" fontId="7"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56" fillId="20" borderId="0" xfId="0" applyFont="1" applyFill="1" applyAlignment="1">
      <alignment horizontal="left" vertical="top" wrapText="1"/>
    </xf>
    <xf numFmtId="0" fontId="110" fillId="0" borderId="0" xfId="0" applyFont="1" applyAlignment="1">
      <alignment wrapText="1"/>
    </xf>
    <xf numFmtId="0" fontId="111" fillId="0" borderId="0" xfId="0" applyFont="1" applyAlignment="1">
      <alignment horizontal="left" vertical="top" wrapText="1"/>
    </xf>
    <xf numFmtId="0" fontId="109" fillId="20" borderId="0" xfId="0" applyFont="1" applyFill="1" applyAlignment="1">
      <alignment wrapText="1"/>
    </xf>
    <xf numFmtId="0" fontId="111"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11" fillId="24" borderId="0" xfId="0" applyFont="1" applyFill="1" applyAlignment="1">
      <alignment horizontal="left" vertical="top" wrapText="1"/>
    </xf>
    <xf numFmtId="0" fontId="7" fillId="48" borderId="7" xfId="0" applyFont="1" applyFill="1" applyBorder="1" applyAlignment="1">
      <alignment vertical="center"/>
    </xf>
    <xf numFmtId="0" fontId="7" fillId="49" borderId="7" xfId="0" applyFont="1" applyFill="1" applyBorder="1" applyAlignment="1">
      <alignment wrapText="1"/>
    </xf>
    <xf numFmtId="0" fontId="7" fillId="50" borderId="7" xfId="0" applyFont="1" applyFill="1" applyBorder="1" applyAlignment="1">
      <alignment wrapText="1"/>
    </xf>
    <xf numFmtId="0" fontId="105" fillId="31" borderId="7" xfId="0" applyFont="1" applyFill="1" applyBorder="1" applyAlignment="1">
      <alignment vertical="center"/>
    </xf>
    <xf numFmtId="0" fontId="105" fillId="48" borderId="7" xfId="0" applyFont="1" applyFill="1" applyBorder="1" applyAlignment="1">
      <alignment vertical="center"/>
    </xf>
    <xf numFmtId="0" fontId="105" fillId="43" borderId="7" xfId="0" applyFont="1" applyFill="1" applyBorder="1" applyAlignment="1">
      <alignment vertical="center"/>
    </xf>
    <xf numFmtId="0" fontId="7" fillId="51" borderId="7" xfId="0" applyFont="1" applyFill="1" applyBorder="1" applyAlignment="1">
      <alignment wrapText="1"/>
    </xf>
    <xf numFmtId="0" fontId="7" fillId="52" borderId="7" xfId="0" applyFont="1" applyFill="1" applyBorder="1" applyAlignment="1">
      <alignment wrapText="1"/>
    </xf>
    <xf numFmtId="0" fontId="7" fillId="51" borderId="7" xfId="0" quotePrefix="1" applyFont="1" applyFill="1" applyBorder="1" applyAlignment="1">
      <alignment wrapText="1"/>
    </xf>
    <xf numFmtId="0" fontId="7" fillId="52" borderId="7" xfId="0" applyFont="1" applyFill="1" applyBorder="1" applyAlignment="1">
      <alignment horizontal="left" wrapText="1"/>
    </xf>
    <xf numFmtId="0" fontId="12" fillId="5" borderId="30" xfId="0" applyFont="1" applyFill="1" applyBorder="1" applyAlignment="1">
      <alignment horizontal="center" vertical="center"/>
    </xf>
    <xf numFmtId="0" fontId="82" fillId="15" borderId="0" xfId="0" applyFont="1" applyFill="1" applyAlignment="1">
      <alignment horizontal="center" vertical="center" wrapText="1"/>
    </xf>
    <xf numFmtId="0" fontId="82" fillId="15" borderId="0" xfId="0" applyFont="1" applyFill="1" applyAlignment="1">
      <alignment horizontal="left" vertical="center" wrapText="1"/>
    </xf>
    <xf numFmtId="0" fontId="7" fillId="24" borderId="0" xfId="0" applyFont="1" applyFill="1" applyAlignment="1">
      <alignment vertical="center"/>
    </xf>
    <xf numFmtId="0" fontId="7" fillId="24" borderId="0" xfId="0" applyFont="1" applyFill="1" applyAlignment="1">
      <alignment horizontal="center" vertical="center"/>
    </xf>
    <xf numFmtId="0" fontId="62" fillId="53" borderId="0" xfId="0" applyFont="1" applyFill="1"/>
    <xf numFmtId="0" fontId="114" fillId="0" borderId="0" xfId="0" applyFont="1" applyAlignment="1">
      <alignment wrapText="1"/>
    </xf>
    <xf numFmtId="0" fontId="36" fillId="0" borderId="29" xfId="0" applyFont="1" applyBorder="1"/>
    <xf numFmtId="0" fontId="115" fillId="34" borderId="0" xfId="0" applyFont="1" applyFill="1" applyAlignment="1">
      <alignment wrapText="1"/>
    </xf>
    <xf numFmtId="0" fontId="12" fillId="5" borderId="7" xfId="0" applyFont="1" applyFill="1" applyBorder="1" applyAlignment="1">
      <alignment wrapText="1"/>
    </xf>
    <xf numFmtId="0" fontId="12" fillId="34" borderId="36" xfId="0" applyFont="1" applyFill="1" applyBorder="1" applyAlignment="1">
      <alignment wrapText="1"/>
    </xf>
    <xf numFmtId="0" fontId="105" fillId="43" borderId="30" xfId="0" applyFont="1" applyFill="1" applyBorder="1"/>
    <xf numFmtId="0" fontId="105" fillId="31" borderId="7" xfId="0" applyFont="1" applyFill="1" applyBorder="1"/>
    <xf numFmtId="0" fontId="7" fillId="54" borderId="7" xfId="0" applyFont="1" applyFill="1" applyBorder="1" applyAlignment="1">
      <alignment wrapText="1"/>
    </xf>
    <xf numFmtId="0" fontId="7" fillId="55" borderId="7" xfId="0" applyFont="1" applyFill="1" applyBorder="1" applyAlignment="1">
      <alignment wrapText="1"/>
    </xf>
    <xf numFmtId="0" fontId="116" fillId="19" borderId="7" xfId="0" applyFont="1" applyFill="1" applyBorder="1"/>
    <xf numFmtId="0" fontId="116" fillId="19" borderId="36" xfId="0" applyFont="1" applyFill="1" applyBorder="1"/>
    <xf numFmtId="0" fontId="7" fillId="56" borderId="7" xfId="0" applyFont="1" applyFill="1" applyBorder="1" applyAlignment="1">
      <alignment wrapText="1"/>
    </xf>
    <xf numFmtId="0" fontId="7" fillId="56" borderId="37" xfId="0" applyFont="1" applyFill="1" applyBorder="1" applyAlignment="1">
      <alignment wrapText="1"/>
    </xf>
    <xf numFmtId="0" fontId="116" fillId="0" borderId="7" xfId="0" applyFont="1" applyBorder="1"/>
    <xf numFmtId="0" fontId="7" fillId="57" borderId="33" xfId="0" applyFont="1" applyFill="1" applyBorder="1"/>
    <xf numFmtId="0" fontId="116" fillId="58" borderId="7" xfId="0" applyFont="1" applyFill="1" applyBorder="1"/>
    <xf numFmtId="0" fontId="105" fillId="43" borderId="7" xfId="0" applyFont="1" applyFill="1" applyBorder="1"/>
    <xf numFmtId="0" fontId="12" fillId="5" borderId="38" xfId="0" applyFont="1" applyFill="1" applyBorder="1"/>
    <xf numFmtId="0" fontId="12" fillId="5" borderId="38" xfId="0" applyFont="1" applyFill="1" applyBorder="1" applyAlignment="1">
      <alignment wrapText="1"/>
    </xf>
    <xf numFmtId="0" fontId="12" fillId="37" borderId="38" xfId="0" applyFont="1" applyFill="1" applyBorder="1" applyAlignment="1">
      <alignment wrapText="1"/>
    </xf>
    <xf numFmtId="0" fontId="12" fillId="34" borderId="38" xfId="0" applyFont="1" applyFill="1" applyBorder="1" applyAlignment="1">
      <alignment wrapText="1"/>
    </xf>
    <xf numFmtId="0" fontId="105" fillId="43" borderId="39" xfId="0" applyFont="1" applyFill="1" applyBorder="1"/>
    <xf numFmtId="0" fontId="7" fillId="31" borderId="39" xfId="0" applyFont="1" applyFill="1" applyBorder="1"/>
    <xf numFmtId="0" fontId="105" fillId="31" borderId="39" xfId="0" applyFont="1" applyFill="1" applyBorder="1"/>
    <xf numFmtId="0" fontId="7" fillId="19" borderId="39" xfId="0" applyFont="1" applyFill="1" applyBorder="1" applyAlignment="1">
      <alignment wrapText="1"/>
    </xf>
    <xf numFmtId="0" fontId="116" fillId="19" borderId="39" xfId="0" applyFont="1" applyFill="1" applyBorder="1"/>
    <xf numFmtId="0" fontId="7" fillId="55" borderId="39" xfId="0" applyFont="1" applyFill="1" applyBorder="1" applyAlignment="1">
      <alignment wrapText="1"/>
    </xf>
    <xf numFmtId="0" fontId="7" fillId="19" borderId="7" xfId="0" applyFont="1" applyFill="1" applyBorder="1" applyAlignment="1">
      <alignment vertical="top" wrapText="1"/>
    </xf>
    <xf numFmtId="0" fontId="12" fillId="37" borderId="38" xfId="0" applyFont="1" applyFill="1" applyBorder="1" applyAlignment="1">
      <alignment vertical="top" wrapText="1"/>
    </xf>
    <xf numFmtId="0" fontId="12" fillId="5" borderId="38" xfId="0" applyFont="1" applyFill="1" applyBorder="1" applyAlignment="1">
      <alignment vertical="top"/>
    </xf>
    <xf numFmtId="0" fontId="12" fillId="5" borderId="38" xfId="0" applyFont="1" applyFill="1" applyBorder="1" applyAlignment="1">
      <alignment vertical="top" wrapText="1"/>
    </xf>
    <xf numFmtId="0" fontId="12" fillId="34" borderId="38" xfId="0" applyFont="1" applyFill="1" applyBorder="1" applyAlignment="1">
      <alignment vertical="top" wrapText="1"/>
    </xf>
    <xf numFmtId="0" fontId="9" fillId="38" borderId="0" xfId="0" applyFont="1" applyFill="1" applyAlignment="1">
      <alignment vertical="top"/>
    </xf>
    <xf numFmtId="0" fontId="9" fillId="33" borderId="0" xfId="0" applyFont="1" applyFill="1" applyAlignment="1">
      <alignment vertical="top" wrapText="1"/>
    </xf>
    <xf numFmtId="0" fontId="12" fillId="59" borderId="7" xfId="0" applyFont="1" applyFill="1" applyBorder="1" applyAlignment="1">
      <alignment vertical="top" wrapText="1"/>
    </xf>
    <xf numFmtId="0" fontId="9" fillId="33" borderId="1" xfId="0" applyFont="1" applyFill="1" applyBorder="1" applyAlignment="1">
      <alignment vertical="top" wrapText="1"/>
    </xf>
    <xf numFmtId="0" fontId="9" fillId="0" borderId="0" xfId="0" applyFont="1" applyAlignment="1">
      <alignment vertical="top"/>
    </xf>
    <xf numFmtId="0" fontId="0" fillId="0" borderId="0" xfId="0" applyAlignment="1">
      <alignment vertical="top"/>
    </xf>
    <xf numFmtId="0" fontId="7" fillId="19" borderId="0" xfId="0" applyFont="1" applyFill="1" applyAlignment="1">
      <alignment vertical="top" wrapText="1"/>
    </xf>
    <xf numFmtId="0" fontId="7" fillId="56" borderId="42" xfId="0" applyFont="1" applyFill="1" applyBorder="1" applyAlignment="1">
      <alignment vertical="top" wrapText="1"/>
    </xf>
    <xf numFmtId="0" fontId="7" fillId="56" borderId="43" xfId="0" applyFont="1" applyFill="1" applyBorder="1" applyAlignment="1">
      <alignment vertical="top" wrapText="1"/>
    </xf>
    <xf numFmtId="0" fontId="7" fillId="19" borderId="39" xfId="0" applyFont="1" applyFill="1" applyBorder="1" applyAlignment="1">
      <alignment vertical="top" wrapText="1"/>
    </xf>
    <xf numFmtId="0" fontId="7"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5" fillId="0" borderId="0" xfId="0" applyFont="1" applyAlignment="1">
      <alignment horizontal="center"/>
    </xf>
    <xf numFmtId="0" fontId="12" fillId="5" borderId="49" xfId="0" applyFont="1" applyFill="1" applyBorder="1"/>
    <xf numFmtId="0" fontId="12" fillId="5" borderId="39" xfId="0" applyFont="1" applyFill="1" applyBorder="1" applyAlignment="1">
      <alignment wrapText="1"/>
    </xf>
    <xf numFmtId="0" fontId="12" fillId="37" borderId="39" xfId="0" applyFont="1" applyFill="1" applyBorder="1" applyAlignment="1">
      <alignment wrapText="1"/>
    </xf>
    <xf numFmtId="0" fontId="12" fillId="37" borderId="39" xfId="0" applyFont="1" applyFill="1" applyBorder="1" applyAlignment="1">
      <alignment vertical="top" wrapText="1"/>
    </xf>
    <xf numFmtId="0" fontId="12" fillId="37" borderId="50" xfId="0" applyFont="1" applyFill="1" applyBorder="1" applyAlignment="1">
      <alignment wrapText="1"/>
    </xf>
    <xf numFmtId="0" fontId="117" fillId="0" borderId="30" xfId="0" applyFont="1" applyBorder="1"/>
    <xf numFmtId="0" fontId="7" fillId="51" borderId="7" xfId="0" applyFont="1" applyFill="1" applyBorder="1" applyAlignment="1">
      <alignment horizontal="left" wrapText="1"/>
    </xf>
    <xf numFmtId="0" fontId="44" fillId="0" borderId="0" xfId="0" applyFont="1"/>
    <xf numFmtId="0" fontId="105" fillId="48" borderId="38" xfId="0" applyFont="1" applyFill="1" applyBorder="1" applyAlignment="1">
      <alignment vertical="center"/>
    </xf>
    <xf numFmtId="0" fontId="105" fillId="48" borderId="39" xfId="0" applyFont="1" applyFill="1" applyBorder="1" applyAlignment="1">
      <alignment vertical="center"/>
    </xf>
    <xf numFmtId="0" fontId="7" fillId="48" borderId="38" xfId="0" applyFont="1" applyFill="1" applyBorder="1" applyAlignment="1">
      <alignment vertical="center"/>
    </xf>
    <xf numFmtId="0" fontId="7" fillId="48" borderId="39" xfId="0" applyFont="1" applyFill="1" applyBorder="1" applyAlignment="1">
      <alignment vertical="center"/>
    </xf>
    <xf numFmtId="0" fontId="105" fillId="31" borderId="30" xfId="0" applyFont="1" applyFill="1" applyBorder="1"/>
    <xf numFmtId="0" fontId="105" fillId="31" borderId="39" xfId="0" applyFont="1" applyFill="1" applyBorder="1" applyAlignment="1">
      <alignment vertical="center"/>
    </xf>
    <xf numFmtId="0" fontId="7" fillId="0" borderId="39" xfId="0" applyFont="1" applyBorder="1" applyAlignment="1">
      <alignment wrapText="1"/>
    </xf>
    <xf numFmtId="0" fontId="7" fillId="46" borderId="39" xfId="0" applyFont="1" applyFill="1" applyBorder="1" applyAlignment="1">
      <alignment wrapText="1"/>
    </xf>
    <xf numFmtId="0" fontId="105" fillId="43" borderId="52" xfId="0" applyFont="1" applyFill="1" applyBorder="1" applyAlignment="1">
      <alignment vertical="center"/>
    </xf>
    <xf numFmtId="0" fontId="7" fillId="48" borderId="52" xfId="0" applyFont="1" applyFill="1" applyBorder="1" applyAlignment="1">
      <alignment vertical="center"/>
    </xf>
    <xf numFmtId="0" fontId="105" fillId="48" borderId="52" xfId="0" applyFont="1" applyFill="1" applyBorder="1" applyAlignment="1">
      <alignment vertical="center"/>
    </xf>
    <xf numFmtId="0" fontId="7" fillId="19" borderId="52" xfId="0" applyFont="1" applyFill="1" applyBorder="1" applyAlignment="1">
      <alignment wrapText="1"/>
    </xf>
    <xf numFmtId="0" fontId="7" fillId="19" borderId="52" xfId="0" quotePrefix="1" applyFont="1" applyFill="1" applyBorder="1" applyAlignment="1">
      <alignment wrapText="1"/>
    </xf>
    <xf numFmtId="0" fontId="0" fillId="0" borderId="51" xfId="0" applyBorder="1"/>
    <xf numFmtId="0" fontId="7" fillId="46" borderId="52" xfId="0" applyFont="1" applyFill="1" applyBorder="1" applyAlignment="1">
      <alignment wrapText="1"/>
    </xf>
    <xf numFmtId="0" fontId="55" fillId="0" borderId="51" xfId="0" applyFont="1" applyBorder="1" applyAlignment="1">
      <alignment horizontal="center"/>
    </xf>
    <xf numFmtId="0" fontId="55" fillId="0" borderId="51" xfId="0" applyFont="1" applyBorder="1"/>
    <xf numFmtId="0" fontId="105" fillId="24" borderId="53" xfId="0" applyFont="1" applyFill="1" applyBorder="1"/>
    <xf numFmtId="0" fontId="105" fillId="43" borderId="52" xfId="0" applyFont="1" applyFill="1" applyBorder="1"/>
    <xf numFmtId="0" fontId="7" fillId="31" borderId="52" xfId="0" applyFont="1" applyFill="1" applyBorder="1"/>
    <xf numFmtId="0" fontId="105" fillId="31" borderId="52" xfId="0" applyFont="1" applyFill="1" applyBorder="1"/>
    <xf numFmtId="0" fontId="7" fillId="19" borderId="51" xfId="0" applyFont="1" applyFill="1" applyBorder="1" applyAlignment="1">
      <alignment vertical="top" wrapText="1"/>
    </xf>
    <xf numFmtId="0" fontId="7" fillId="57" borderId="51" xfId="0" applyFont="1" applyFill="1" applyBorder="1"/>
    <xf numFmtId="0" fontId="116" fillId="19" borderId="52" xfId="0" applyFont="1" applyFill="1" applyBorder="1"/>
    <xf numFmtId="0" fontId="7" fillId="55" borderId="52" xfId="0" applyFont="1" applyFill="1" applyBorder="1" applyAlignment="1">
      <alignment wrapText="1"/>
    </xf>
    <xf numFmtId="0" fontId="105" fillId="31" borderId="52" xfId="0" applyFont="1" applyFill="1" applyBorder="1" applyAlignment="1">
      <alignment vertical="center"/>
    </xf>
    <xf numFmtId="0" fontId="105" fillId="48" borderId="51" xfId="0" applyFont="1" applyFill="1" applyBorder="1" applyAlignment="1">
      <alignment vertical="center"/>
    </xf>
    <xf numFmtId="0" fontId="7" fillId="52" borderId="52" xfId="0" applyFont="1" applyFill="1" applyBorder="1" applyAlignment="1">
      <alignment wrapText="1"/>
    </xf>
    <xf numFmtId="0" fontId="7" fillId="0" borderId="51" xfId="0" applyFont="1" applyBorder="1" applyAlignment="1">
      <alignment wrapText="1"/>
    </xf>
    <xf numFmtId="0" fontId="7" fillId="0" borderId="51" xfId="0" applyFont="1" applyBorder="1" applyAlignment="1">
      <alignment horizontal="left" wrapText="1"/>
    </xf>
    <xf numFmtId="0" fontId="61" fillId="0" borderId="51" xfId="0" applyFont="1" applyBorder="1" applyAlignment="1">
      <alignment wrapText="1"/>
    </xf>
    <xf numFmtId="0" fontId="0" fillId="0" borderId="51" xfId="0" applyBorder="1" applyAlignment="1">
      <alignment horizontal="center"/>
    </xf>
    <xf numFmtId="0" fontId="55" fillId="14" borderId="0" xfId="0" applyFont="1" applyFill="1" applyAlignment="1">
      <alignment horizontal="left"/>
    </xf>
    <xf numFmtId="0" fontId="86" fillId="14" borderId="0" xfId="0" applyFont="1" applyFill="1" applyAlignment="1">
      <alignment horizontal="left"/>
    </xf>
    <xf numFmtId="0" fontId="58" fillId="0" borderId="0" xfId="0" applyFont="1" applyAlignment="1">
      <alignment horizontal="left" wrapText="1"/>
    </xf>
    <xf numFmtId="0" fontId="118" fillId="0" borderId="0" xfId="0" applyFont="1" applyAlignment="1">
      <alignment horizontal="left" wrapText="1"/>
    </xf>
    <xf numFmtId="0" fontId="58" fillId="0" borderId="0" xfId="0" applyFont="1" applyAlignment="1">
      <alignment vertical="top" wrapText="1"/>
    </xf>
    <xf numFmtId="0" fontId="58" fillId="26" borderId="0" xfId="0" applyFont="1" applyFill="1"/>
    <xf numFmtId="0" fontId="58" fillId="20" borderId="0" xfId="0" applyFont="1" applyFill="1" applyAlignment="1">
      <alignment horizontal="left" vertical="top" wrapText="1"/>
    </xf>
    <xf numFmtId="0" fontId="116" fillId="19" borderId="7" xfId="0" applyFont="1" applyFill="1" applyBorder="1" applyAlignment="1">
      <alignment horizontal="center" vertical="center"/>
    </xf>
    <xf numFmtId="0" fontId="116" fillId="19" borderId="36" xfId="0" applyFont="1" applyFill="1" applyBorder="1" applyAlignment="1">
      <alignment horizontal="center" vertical="center"/>
    </xf>
    <xf numFmtId="0" fontId="86" fillId="0" borderId="0" xfId="0" applyFont="1"/>
    <xf numFmtId="0" fontId="86" fillId="0" borderId="51" xfId="0" applyFont="1" applyBorder="1"/>
    <xf numFmtId="0" fontId="7" fillId="19" borderId="39" xfId="0" applyFont="1" applyFill="1" applyBorder="1"/>
    <xf numFmtId="0" fontId="26" fillId="19" borderId="39" xfId="0" applyFont="1" applyFill="1" applyBorder="1"/>
    <xf numFmtId="0" fontId="7" fillId="19" borderId="52" xfId="0" applyFont="1" applyFill="1" applyBorder="1"/>
    <xf numFmtId="0" fontId="119" fillId="0" borderId="0" xfId="0" applyFont="1" applyAlignment="1">
      <alignment wrapText="1"/>
    </xf>
    <xf numFmtId="0" fontId="119" fillId="0" borderId="0" xfId="0" applyFont="1" applyAlignment="1">
      <alignment horizontal="left"/>
    </xf>
    <xf numFmtId="0" fontId="120" fillId="0" borderId="0" xfId="0" applyFont="1" applyAlignment="1">
      <alignment horizontal="left"/>
    </xf>
    <xf numFmtId="0" fontId="110" fillId="0" borderId="0" xfId="0" applyFont="1" applyAlignment="1">
      <alignment horizontal="left" wrapText="1"/>
    </xf>
    <xf numFmtId="0" fontId="110" fillId="0" borderId="0" xfId="0" applyFont="1" applyAlignment="1">
      <alignment horizontal="center" vertical="center" wrapText="1"/>
    </xf>
    <xf numFmtId="0" fontId="121" fillId="0" borderId="16" xfId="0" applyFont="1" applyBorder="1" applyAlignment="1">
      <alignment horizontal="center" wrapText="1"/>
    </xf>
    <xf numFmtId="0" fontId="119" fillId="26" borderId="0" xfId="0" applyFont="1" applyFill="1"/>
    <xf numFmtId="0" fontId="110" fillId="0" borderId="0" xfId="0" applyFont="1" applyAlignment="1">
      <alignment horizontal="center" wrapText="1"/>
    </xf>
    <xf numFmtId="0" fontId="121" fillId="0" borderId="0" xfId="0" applyFont="1"/>
    <xf numFmtId="0" fontId="59" fillId="60" borderId="0" xfId="0" applyFont="1" applyFill="1" applyAlignment="1">
      <alignment horizontal="left"/>
    </xf>
    <xf numFmtId="0" fontId="7" fillId="60" borderId="0" xfId="0" applyFont="1" applyFill="1"/>
    <xf numFmtId="0" fontId="86" fillId="60" borderId="0" xfId="0" applyFont="1" applyFill="1" applyAlignment="1">
      <alignment horizontal="left"/>
    </xf>
    <xf numFmtId="0" fontId="105" fillId="0" borderId="0" xfId="0" applyFont="1"/>
    <xf numFmtId="0" fontId="122" fillId="0" borderId="0" xfId="0" applyFont="1" applyAlignment="1">
      <alignment wrapText="1"/>
    </xf>
    <xf numFmtId="0" fontId="83" fillId="51" borderId="0" xfId="0" applyFont="1" applyFill="1" applyAlignment="1">
      <alignment horizontal="left"/>
    </xf>
    <xf numFmtId="0" fontId="120" fillId="51" borderId="0" xfId="0" applyFont="1" applyFill="1" applyAlignment="1">
      <alignment horizontal="left"/>
    </xf>
    <xf numFmtId="0" fontId="55" fillId="20" borderId="0" xfId="0" applyFont="1" applyFill="1" applyAlignment="1">
      <alignment horizontal="left"/>
    </xf>
    <xf numFmtId="0" fontId="60" fillId="23" borderId="0" xfId="0" applyFont="1" applyFill="1" applyAlignment="1">
      <alignment wrapText="1"/>
    </xf>
    <xf numFmtId="0" fontId="86" fillId="61" borderId="0" xfId="0" applyFont="1" applyFill="1" applyAlignment="1">
      <alignment horizontal="left"/>
    </xf>
    <xf numFmtId="0" fontId="61" fillId="61" borderId="0" xfId="0" applyFont="1" applyFill="1" applyAlignment="1">
      <alignment horizontal="left"/>
    </xf>
    <xf numFmtId="0" fontId="59" fillId="61" borderId="0" xfId="0" applyFont="1" applyFill="1" applyAlignment="1">
      <alignment horizontal="left"/>
    </xf>
    <xf numFmtId="0" fontId="86" fillId="20" borderId="0" xfId="0" applyFont="1" applyFill="1" applyAlignment="1">
      <alignment horizontal="left"/>
    </xf>
    <xf numFmtId="0" fontId="110" fillId="0" borderId="16" xfId="0" applyFont="1" applyBorder="1" applyAlignment="1">
      <alignment horizontal="center" wrapText="1"/>
    </xf>
    <xf numFmtId="0" fontId="110" fillId="0" borderId="0" xfId="0" applyFont="1" applyAlignment="1">
      <alignment horizontal="left" vertical="top" wrapText="1"/>
    </xf>
    <xf numFmtId="0" fontId="110" fillId="0" borderId="16" xfId="0" applyFont="1" applyBorder="1" applyAlignment="1">
      <alignment horizontal="left" wrapText="1"/>
    </xf>
    <xf numFmtId="0" fontId="119" fillId="0" borderId="0" xfId="0" applyFont="1"/>
    <xf numFmtId="0" fontId="123" fillId="0" borderId="0" xfId="0" applyFont="1" applyAlignment="1">
      <alignment horizontal="left" wrapText="1"/>
    </xf>
    <xf numFmtId="0" fontId="60" fillId="21" borderId="0" xfId="0" applyFont="1" applyFill="1" applyAlignment="1">
      <alignment horizontal="center" wrapText="1"/>
    </xf>
    <xf numFmtId="0" fontId="125" fillId="0" borderId="0" xfId="0" applyFont="1" applyAlignment="1">
      <alignment wrapText="1"/>
    </xf>
    <xf numFmtId="0" fontId="125" fillId="0" borderId="0" xfId="0" applyFont="1" applyAlignment="1">
      <alignment horizontal="left"/>
    </xf>
    <xf numFmtId="0" fontId="126" fillId="0" borderId="0" xfId="0" applyFont="1" applyAlignment="1">
      <alignment horizontal="left"/>
    </xf>
    <xf numFmtId="0" fontId="125" fillId="0" borderId="0" xfId="0" applyFont="1" applyAlignment="1">
      <alignment horizontal="left" wrapText="1"/>
    </xf>
    <xf numFmtId="0" fontId="125" fillId="0" borderId="0" xfId="0" applyFont="1" applyAlignment="1">
      <alignment horizontal="center" vertical="center" wrapText="1"/>
    </xf>
    <xf numFmtId="0" fontId="125" fillId="0" borderId="0" xfId="0" applyFont="1" applyAlignment="1">
      <alignment horizontal="center" wrapText="1"/>
    </xf>
    <xf numFmtId="0" fontId="125" fillId="0" borderId="16" xfId="0" applyFont="1" applyBorder="1" applyAlignment="1">
      <alignment horizontal="center" wrapText="1"/>
    </xf>
    <xf numFmtId="0" fontId="125" fillId="26" borderId="0" xfId="0" applyFont="1" applyFill="1"/>
    <xf numFmtId="0" fontId="125" fillId="0" borderId="0" xfId="0" applyFont="1" applyAlignment="1">
      <alignment horizontal="left" vertical="top" wrapText="1"/>
    </xf>
    <xf numFmtId="0" fontId="125" fillId="0" borderId="16" xfId="0" applyFont="1" applyBorder="1" applyAlignment="1">
      <alignment horizontal="left" wrapText="1"/>
    </xf>
    <xf numFmtId="0" fontId="125" fillId="0" borderId="0" xfId="0" applyFont="1"/>
    <xf numFmtId="0" fontId="36" fillId="0" borderId="0" xfId="0" applyFont="1"/>
    <xf numFmtId="0" fontId="127" fillId="0" borderId="0" xfId="0" applyFont="1" applyAlignment="1">
      <alignment vertical="center"/>
    </xf>
    <xf numFmtId="0" fontId="128" fillId="0" borderId="0" xfId="0" applyFont="1"/>
    <xf numFmtId="0" fontId="129" fillId="0" borderId="0" xfId="0" applyFont="1" applyAlignment="1">
      <alignment horizontal="left" vertical="center" indent="1"/>
    </xf>
    <xf numFmtId="0" fontId="130" fillId="0" borderId="0" xfId="0" applyFont="1"/>
    <xf numFmtId="0" fontId="131" fillId="0" borderId="0" xfId="0" applyFont="1"/>
    <xf numFmtId="0" fontId="131" fillId="0" borderId="0" xfId="0" applyFont="1" applyAlignment="1">
      <alignment wrapText="1"/>
    </xf>
    <xf numFmtId="0" fontId="109" fillId="0" borderId="0" xfId="0" applyFont="1" applyAlignment="1">
      <alignment wrapText="1"/>
    </xf>
    <xf numFmtId="0" fontId="131" fillId="0" borderId="0" xfId="0" applyFont="1" applyAlignment="1">
      <alignment horizontal="left" wrapText="1"/>
    </xf>
    <xf numFmtId="0" fontId="130" fillId="21" borderId="0" xfId="0" applyFont="1" applyFill="1" applyAlignment="1">
      <alignment horizontal="center" wrapText="1"/>
    </xf>
    <xf numFmtId="0" fontId="131" fillId="0" borderId="0" xfId="0" applyFont="1" applyAlignment="1">
      <alignment horizontal="center" vertical="center" wrapText="1"/>
    </xf>
    <xf numFmtId="0" fontId="131" fillId="0" borderId="0" xfId="0" applyFont="1" applyAlignment="1">
      <alignment horizontal="center" wrapText="1"/>
    </xf>
    <xf numFmtId="0" fontId="131" fillId="0" borderId="0" xfId="0" applyFont="1" applyAlignment="1">
      <alignment horizontal="left" vertical="top" wrapText="1"/>
    </xf>
    <xf numFmtId="0" fontId="132" fillId="0" borderId="0" xfId="0" applyFont="1" applyAlignment="1">
      <alignment horizontal="left"/>
    </xf>
    <xf numFmtId="0" fontId="132" fillId="0" borderId="0" xfId="0" applyFont="1" applyAlignment="1">
      <alignment wrapText="1"/>
    </xf>
    <xf numFmtId="0" fontId="132" fillId="0" borderId="0" xfId="0" applyFont="1" applyAlignment="1">
      <alignment horizontal="left" wrapText="1"/>
    </xf>
    <xf numFmtId="0" fontId="132" fillId="0" borderId="0" xfId="0" applyFont="1" applyAlignment="1">
      <alignment horizontal="center" vertical="center" wrapText="1"/>
    </xf>
    <xf numFmtId="0" fontId="132" fillId="0" borderId="0" xfId="0" applyFont="1" applyAlignment="1">
      <alignment horizontal="center" wrapText="1"/>
    </xf>
    <xf numFmtId="0" fontId="132" fillId="0" borderId="16" xfId="0" applyFont="1" applyBorder="1" applyAlignment="1">
      <alignment horizontal="center" wrapText="1"/>
    </xf>
    <xf numFmtId="0" fontId="132" fillId="26" borderId="0" xfId="0" applyFont="1" applyFill="1"/>
    <xf numFmtId="0" fontId="132" fillId="0" borderId="0" xfId="0" applyFont="1" applyAlignment="1">
      <alignment horizontal="left" vertical="top" wrapText="1"/>
    </xf>
    <xf numFmtId="0" fontId="132" fillId="0" borderId="16" xfId="0" applyFont="1" applyBorder="1" applyAlignment="1">
      <alignment horizontal="left" wrapText="1"/>
    </xf>
    <xf numFmtId="0" fontId="132" fillId="0" borderId="0" xfId="0" applyFont="1"/>
    <xf numFmtId="0" fontId="133" fillId="0" borderId="0" xfId="0" applyFont="1"/>
    <xf numFmtId="0" fontId="134" fillId="0" borderId="1" xfId="0" applyFont="1" applyBorder="1"/>
    <xf numFmtId="0" fontId="135" fillId="0" borderId="0" xfId="0" applyFont="1" applyAlignment="1">
      <alignment wrapText="1"/>
    </xf>
    <xf numFmtId="0" fontId="135" fillId="0" borderId="0" xfId="0" applyFont="1" applyAlignment="1">
      <alignment horizontal="left"/>
    </xf>
    <xf numFmtId="0" fontId="136" fillId="0" borderId="0" xfId="0" applyFont="1" applyAlignment="1">
      <alignment horizontal="left"/>
    </xf>
    <xf numFmtId="0" fontId="135" fillId="0" borderId="0" xfId="0" applyFont="1" applyAlignment="1">
      <alignment horizontal="left" wrapText="1"/>
    </xf>
    <xf numFmtId="0" fontId="135" fillId="0" borderId="0" xfId="0" applyFont="1" applyAlignment="1">
      <alignment horizontal="center" vertical="center" wrapText="1"/>
    </xf>
    <xf numFmtId="0" fontId="135" fillId="0" borderId="0" xfId="0" applyFont="1" applyAlignment="1">
      <alignment horizontal="center" wrapText="1"/>
    </xf>
    <xf numFmtId="0" fontId="135" fillId="0" borderId="16" xfId="0" applyFont="1" applyBorder="1" applyAlignment="1">
      <alignment horizontal="center" wrapText="1"/>
    </xf>
    <xf numFmtId="0" fontId="135" fillId="26" borderId="0" xfId="0" applyFont="1" applyFill="1"/>
    <xf numFmtId="0" fontId="135" fillId="24" borderId="0" xfId="0" applyFont="1" applyFill="1" applyAlignment="1">
      <alignment horizontal="left" vertical="top" wrapText="1"/>
    </xf>
    <xf numFmtId="0" fontId="135" fillId="0" borderId="16" xfId="0" applyFont="1" applyBorder="1" applyAlignment="1">
      <alignment horizontal="left" wrapText="1"/>
    </xf>
    <xf numFmtId="0" fontId="135" fillId="0" borderId="0" xfId="0" applyFont="1"/>
    <xf numFmtId="0" fontId="137" fillId="0" borderId="0" xfId="0" applyFont="1" applyAlignment="1">
      <alignment wrapText="1"/>
    </xf>
    <xf numFmtId="0" fontId="137" fillId="0" borderId="0" xfId="0" applyFont="1" applyAlignment="1">
      <alignment horizontal="left"/>
    </xf>
    <xf numFmtId="0" fontId="138" fillId="0" borderId="0" xfId="0" applyFont="1" applyAlignment="1">
      <alignment horizontal="left"/>
    </xf>
    <xf numFmtId="0" fontId="139" fillId="19" borderId="7" xfId="0" applyFont="1" applyFill="1" applyBorder="1" applyAlignment="1">
      <alignment wrapText="1"/>
    </xf>
    <xf numFmtId="0" fontId="137" fillId="0" borderId="0" xfId="0" applyFont="1" applyAlignment="1">
      <alignment horizontal="left" wrapText="1"/>
    </xf>
    <xf numFmtId="0" fontId="137" fillId="0" borderId="0" xfId="0" applyFont="1" applyAlignment="1">
      <alignment horizontal="center" vertical="center" wrapText="1"/>
    </xf>
    <xf numFmtId="0" fontId="137" fillId="0" borderId="0" xfId="0" applyFont="1" applyAlignment="1">
      <alignment horizontal="center" wrapText="1"/>
    </xf>
    <xf numFmtId="0" fontId="137" fillId="0" borderId="16" xfId="0" applyFont="1" applyBorder="1" applyAlignment="1">
      <alignment horizontal="center" wrapText="1"/>
    </xf>
    <xf numFmtId="0" fontId="137" fillId="26" borderId="0" xfId="0" applyFont="1" applyFill="1"/>
    <xf numFmtId="0" fontId="137" fillId="0" borderId="0" xfId="0" applyFont="1" applyAlignment="1">
      <alignment horizontal="left" vertical="top" wrapText="1"/>
    </xf>
    <xf numFmtId="0" fontId="137" fillId="0" borderId="16" xfId="0" applyFont="1" applyBorder="1" applyAlignment="1">
      <alignment horizontal="left" wrapText="1"/>
    </xf>
    <xf numFmtId="0" fontId="137" fillId="0" borderId="0" xfId="0" applyFont="1"/>
    <xf numFmtId="0" fontId="140" fillId="0" borderId="0" xfId="0" applyFont="1" applyAlignment="1">
      <alignment wrapText="1"/>
    </xf>
    <xf numFmtId="0" fontId="141" fillId="0" borderId="0" xfId="0" applyFont="1" applyAlignment="1">
      <alignment wrapText="1"/>
    </xf>
    <xf numFmtId="0" fontId="141" fillId="0" borderId="0" xfId="0" applyFont="1" applyAlignment="1">
      <alignment horizontal="left"/>
    </xf>
    <xf numFmtId="0" fontId="141" fillId="0" borderId="0" xfId="0" applyFont="1"/>
    <xf numFmtId="0" fontId="141" fillId="0" borderId="0" xfId="0" applyFont="1" applyAlignment="1">
      <alignment horizontal="left" wrapText="1"/>
    </xf>
    <xf numFmtId="0" fontId="141" fillId="0" borderId="0" xfId="0" applyFont="1" applyAlignment="1">
      <alignment horizontal="center" vertical="center" wrapText="1"/>
    </xf>
    <xf numFmtId="0" fontId="141" fillId="0" borderId="0" xfId="0" applyFont="1" applyAlignment="1">
      <alignment horizontal="center" wrapText="1"/>
    </xf>
    <xf numFmtId="0" fontId="141" fillId="0" borderId="16" xfId="0" applyFont="1" applyBorder="1" applyAlignment="1">
      <alignment horizontal="center" wrapText="1"/>
    </xf>
    <xf numFmtId="0" fontId="141" fillId="26" borderId="0" xfId="0" applyFont="1" applyFill="1"/>
    <xf numFmtId="0" fontId="141" fillId="0" borderId="0" xfId="0" applyFont="1" applyAlignment="1">
      <alignment horizontal="left" vertical="top" wrapText="1"/>
    </xf>
    <xf numFmtId="0" fontId="141" fillId="0" borderId="16" xfId="0" applyFont="1" applyBorder="1" applyAlignment="1">
      <alignment horizontal="left" wrapText="1"/>
    </xf>
    <xf numFmtId="0" fontId="137" fillId="24" borderId="0" xfId="0" applyFont="1" applyFill="1" applyAlignment="1">
      <alignment horizontal="left" vertical="top" wrapText="1"/>
    </xf>
    <xf numFmtId="0" fontId="142" fillId="0" borderId="0" xfId="0" applyFont="1" applyAlignment="1">
      <alignment horizontal="left"/>
    </xf>
    <xf numFmtId="0" fontId="143" fillId="0" borderId="1" xfId="0" applyFont="1" applyBorder="1"/>
    <xf numFmtId="0" fontId="140" fillId="0" borderId="0" xfId="0" applyFont="1" applyAlignment="1">
      <alignment horizontal="center" vertical="center" wrapText="1"/>
    </xf>
    <xf numFmtId="0" fontId="137" fillId="0" borderId="0" xfId="0" quotePrefix="1" applyFont="1" applyAlignment="1">
      <alignment horizontal="left" wrapText="1"/>
    </xf>
    <xf numFmtId="0" fontId="140" fillId="0" borderId="0" xfId="0" applyFont="1" applyAlignment="1">
      <alignment horizontal="left" wrapText="1"/>
    </xf>
    <xf numFmtId="0" fontId="135" fillId="0" borderId="0" xfId="0" applyFont="1" applyAlignment="1">
      <alignment horizontal="left" vertical="top"/>
    </xf>
    <xf numFmtId="0" fontId="135" fillId="0" borderId="0" xfId="0" applyFont="1" applyAlignment="1">
      <alignment horizontal="left" vertical="top" wrapText="1"/>
    </xf>
    <xf numFmtId="0" fontId="137" fillId="0" borderId="7" xfId="0" applyFont="1" applyBorder="1" applyAlignment="1">
      <alignment wrapText="1"/>
    </xf>
    <xf numFmtId="0" fontId="136" fillId="0" borderId="0" xfId="0" applyFont="1" applyAlignment="1">
      <alignment wrapText="1"/>
    </xf>
    <xf numFmtId="0" fontId="136" fillId="0" borderId="0" xfId="0" applyFont="1" applyAlignment="1">
      <alignment horizontal="left" wrapText="1"/>
    </xf>
    <xf numFmtId="0" fontId="144" fillId="0" borderId="0" xfId="0" applyFont="1" applyAlignment="1">
      <alignment horizontal="center" vertical="center" wrapText="1"/>
    </xf>
    <xf numFmtId="0" fontId="136" fillId="0" borderId="0" xfId="0" applyFont="1" applyAlignment="1">
      <alignment horizontal="center" wrapText="1"/>
    </xf>
    <xf numFmtId="0" fontId="136" fillId="0" borderId="16" xfId="0" applyFont="1" applyBorder="1" applyAlignment="1">
      <alignment horizontal="center" wrapText="1"/>
    </xf>
    <xf numFmtId="0" fontId="136" fillId="26" borderId="0" xfId="0" applyFont="1" applyFill="1"/>
    <xf numFmtId="0" fontId="136" fillId="0" borderId="0" xfId="0" applyFont="1" applyAlignment="1">
      <alignment horizontal="left" vertical="top" wrapText="1"/>
    </xf>
    <xf numFmtId="0" fontId="136" fillId="0" borderId="16" xfId="0" applyFont="1" applyBorder="1" applyAlignment="1">
      <alignment horizontal="left" wrapText="1"/>
    </xf>
    <xf numFmtId="0" fontId="136" fillId="0" borderId="0" xfId="0" applyFont="1"/>
    <xf numFmtId="0" fontId="138" fillId="0" borderId="0" xfId="0" applyFont="1"/>
    <xf numFmtId="0" fontId="145" fillId="0" borderId="1" xfId="0" applyFont="1" applyBorder="1"/>
    <xf numFmtId="0" fontId="144" fillId="0" borderId="0" xfId="0" applyFont="1" applyAlignment="1">
      <alignment wrapText="1"/>
    </xf>
    <xf numFmtId="0" fontId="137" fillId="0" borderId="0" xfId="0" applyFont="1" applyAlignment="1">
      <alignment wrapText="1" shrinkToFit="1"/>
    </xf>
    <xf numFmtId="0" fontId="142" fillId="0" borderId="0" xfId="0" applyFont="1" applyAlignment="1">
      <alignment wrapText="1"/>
    </xf>
    <xf numFmtId="0" fontId="142" fillId="0" borderId="0" xfId="0" applyFont="1" applyAlignment="1">
      <alignment horizontal="left" wrapText="1"/>
    </xf>
    <xf numFmtId="0" fontId="142" fillId="0" borderId="0" xfId="0" applyFont="1" applyAlignment="1">
      <alignment horizontal="center" vertical="center" wrapText="1"/>
    </xf>
    <xf numFmtId="0" fontId="142" fillId="0" borderId="0" xfId="0" applyFont="1" applyAlignment="1">
      <alignment horizontal="center" wrapText="1"/>
    </xf>
    <xf numFmtId="0" fontId="142" fillId="0" borderId="16" xfId="0" applyFont="1" applyBorder="1" applyAlignment="1">
      <alignment horizontal="center" wrapText="1"/>
    </xf>
    <xf numFmtId="0" fontId="142" fillId="26" borderId="0" xfId="0" applyFont="1" applyFill="1"/>
    <xf numFmtId="0" fontId="142" fillId="0" borderId="0" xfId="0" applyFont="1" applyAlignment="1">
      <alignment horizontal="left" vertical="top" wrapText="1"/>
    </xf>
    <xf numFmtId="0" fontId="142" fillId="0" borderId="16" xfId="0" applyFont="1" applyBorder="1" applyAlignment="1">
      <alignment horizontal="left" wrapText="1"/>
    </xf>
    <xf numFmtId="0" fontId="142" fillId="0" borderId="0" xfId="0" applyFont="1"/>
    <xf numFmtId="0" fontId="146" fillId="0" borderId="0" xfId="13" applyFont="1"/>
    <xf numFmtId="0" fontId="147" fillId="0" borderId="0" xfId="13" applyFont="1"/>
    <xf numFmtId="0" fontId="138" fillId="20" borderId="0" xfId="0" applyFont="1" applyFill="1" applyAlignment="1">
      <alignment wrapText="1"/>
    </xf>
    <xf numFmtId="0" fontId="148" fillId="0" borderId="0" xfId="0" applyFont="1"/>
    <xf numFmtId="0" fontId="137" fillId="0" borderId="0" xfId="0" quotePrefix="1" applyFont="1" applyAlignment="1">
      <alignment wrapText="1"/>
    </xf>
    <xf numFmtId="0" fontId="148" fillId="0" borderId="0" xfId="0" applyFont="1" applyAlignment="1">
      <alignment horizontal="center" wrapText="1"/>
    </xf>
    <xf numFmtId="0" fontId="148" fillId="0" borderId="0" xfId="0" applyFont="1" applyAlignment="1">
      <alignment horizontal="left" vertical="top" wrapText="1"/>
    </xf>
    <xf numFmtId="0" fontId="148" fillId="0" borderId="0" xfId="0" applyFont="1" applyAlignment="1">
      <alignment wrapText="1"/>
    </xf>
    <xf numFmtId="0" fontId="148" fillId="0" borderId="0" xfId="0" applyFont="1" applyAlignment="1">
      <alignment horizontal="left" wrapText="1"/>
    </xf>
    <xf numFmtId="0" fontId="149" fillId="0" borderId="0" xfId="0" applyFont="1"/>
    <xf numFmtId="0" fontId="149" fillId="0" borderId="0" xfId="0" applyFont="1" applyAlignment="1">
      <alignment horizontal="center" vertical="center"/>
    </xf>
    <xf numFmtId="0" fontId="140" fillId="0" borderId="0" xfId="0" applyFont="1" applyAlignment="1">
      <alignment horizontal="left"/>
    </xf>
    <xf numFmtId="0" fontId="140" fillId="0" borderId="0" xfId="0" applyFont="1" applyAlignment="1">
      <alignment horizontal="center" wrapText="1"/>
    </xf>
    <xf numFmtId="0" fontId="140" fillId="0" borderId="0" xfId="0" applyFont="1" applyAlignment="1">
      <alignment horizontal="left" vertical="top" wrapText="1"/>
    </xf>
    <xf numFmtId="0" fontId="137" fillId="19" borderId="7" xfId="0" applyFont="1" applyFill="1" applyBorder="1" applyAlignment="1">
      <alignment wrapText="1"/>
    </xf>
    <xf numFmtId="0" fontId="138" fillId="0" borderId="0" xfId="0" applyFont="1" applyAlignment="1">
      <alignment wrapText="1"/>
    </xf>
    <xf numFmtId="0" fontId="138" fillId="20" borderId="0" xfId="0" applyFont="1" applyFill="1" applyAlignment="1">
      <alignment horizontal="left" vertical="top" wrapText="1"/>
    </xf>
    <xf numFmtId="0" fontId="138" fillId="0" borderId="0" xfId="0" applyFont="1" applyAlignment="1">
      <alignment horizontal="left" vertical="top" wrapText="1"/>
    </xf>
    <xf numFmtId="0" fontId="137" fillId="0" borderId="0" xfId="0" applyFont="1" applyAlignment="1">
      <alignment horizontal="left" vertical="center" wrapText="1"/>
    </xf>
    <xf numFmtId="0" fontId="135" fillId="0" borderId="7" xfId="0" applyFont="1" applyBorder="1" applyAlignment="1">
      <alignment wrapText="1"/>
    </xf>
    <xf numFmtId="0" fontId="136" fillId="0" borderId="0" xfId="0" quotePrefix="1" applyFont="1" applyAlignment="1">
      <alignment horizontal="left" wrapText="1"/>
    </xf>
    <xf numFmtId="0" fontId="136" fillId="0" borderId="0" xfId="0" applyFont="1" applyAlignment="1">
      <alignment horizontal="center" vertical="center" wrapText="1"/>
    </xf>
    <xf numFmtId="0" fontId="136" fillId="19" borderId="7" xfId="0" applyFont="1" applyFill="1" applyBorder="1" applyAlignment="1">
      <alignment wrapText="1"/>
    </xf>
    <xf numFmtId="0" fontId="137" fillId="0" borderId="0" xfId="0" applyFont="1" applyAlignment="1">
      <alignment vertical="top" wrapText="1"/>
    </xf>
    <xf numFmtId="0" fontId="137" fillId="20" borderId="0" xfId="0" applyFont="1" applyFill="1" applyAlignment="1">
      <alignment wrapText="1"/>
    </xf>
    <xf numFmtId="0" fontId="137" fillId="20" borderId="0" xfId="0" applyFont="1" applyFill="1" applyAlignment="1">
      <alignment horizontal="left" vertical="top" wrapText="1"/>
    </xf>
    <xf numFmtId="0" fontId="137" fillId="14" borderId="0" xfId="0" applyFont="1" applyFill="1" applyAlignment="1">
      <alignment wrapText="1"/>
    </xf>
    <xf numFmtId="0" fontId="137" fillId="14" borderId="0" xfId="0" applyFont="1" applyFill="1" applyAlignment="1">
      <alignment horizontal="left"/>
    </xf>
    <xf numFmtId="0" fontId="82" fillId="21" borderId="16" xfId="0" applyFont="1" applyFill="1" applyBorder="1" applyAlignment="1">
      <alignment horizontal="center" vertical="center" wrapText="1"/>
    </xf>
    <xf numFmtId="0" fontId="137" fillId="62" borderId="0" xfId="0" applyFont="1" applyFill="1" applyAlignment="1">
      <alignment wrapText="1"/>
    </xf>
    <xf numFmtId="0" fontId="137" fillId="62" borderId="0" xfId="0" applyFont="1" applyFill="1" applyAlignment="1">
      <alignment horizontal="left"/>
    </xf>
    <xf numFmtId="0" fontId="137" fillId="62" borderId="0" xfId="0" applyFont="1" applyFill="1" applyAlignment="1">
      <alignment horizontal="left" wrapText="1"/>
    </xf>
    <xf numFmtId="0" fontId="137" fillId="62" borderId="0" xfId="0" applyFont="1" applyFill="1" applyAlignment="1">
      <alignment horizontal="center" vertical="center" wrapText="1"/>
    </xf>
    <xf numFmtId="0" fontId="137" fillId="62" borderId="0" xfId="0" applyFont="1" applyFill="1" applyAlignment="1">
      <alignment horizontal="center" wrapText="1"/>
    </xf>
    <xf numFmtId="0" fontId="137" fillId="62" borderId="16" xfId="0" applyFont="1" applyFill="1" applyBorder="1" applyAlignment="1">
      <alignment horizontal="center" wrapText="1"/>
    </xf>
    <xf numFmtId="0" fontId="137" fillId="62" borderId="0" xfId="0" applyFont="1" applyFill="1"/>
    <xf numFmtId="0" fontId="137" fillId="62" borderId="0" xfId="0" applyFont="1" applyFill="1" applyAlignment="1">
      <alignment horizontal="left" vertical="top" wrapText="1"/>
    </xf>
    <xf numFmtId="0" fontId="137" fillId="62" borderId="16" xfId="0" applyFont="1" applyFill="1" applyBorder="1" applyAlignment="1">
      <alignment horizontal="left" wrapText="1"/>
    </xf>
    <xf numFmtId="0" fontId="2" fillId="0" borderId="16" xfId="0" applyFont="1" applyBorder="1" applyAlignment="1">
      <alignment horizontal="center" wrapText="1"/>
    </xf>
    <xf numFmtId="0" fontId="2" fillId="0" borderId="0" xfId="0" applyFont="1" applyAlignment="1">
      <alignment horizontal="left"/>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7" xfId="0" applyFont="1" applyBorder="1" applyAlignment="1">
      <alignment wrapText="1"/>
    </xf>
    <xf numFmtId="0" fontId="2" fillId="0" borderId="0" xfId="0" quotePrefix="1" applyFont="1" applyAlignment="1">
      <alignment horizontal="left" wrapText="1"/>
    </xf>
    <xf numFmtId="0" fontId="2" fillId="20" borderId="0" xfId="0" applyFont="1" applyFill="1" applyAlignment="1">
      <alignment wrapText="1"/>
    </xf>
    <xf numFmtId="0" fontId="2" fillId="63" borderId="16" xfId="0" applyFont="1" applyFill="1" applyBorder="1" applyAlignment="1">
      <alignment horizontal="center" wrapText="1"/>
    </xf>
    <xf numFmtId="0" fontId="2" fillId="0" borderId="0" xfId="0" applyFont="1"/>
    <xf numFmtId="0" fontId="2" fillId="0" borderId="0" xfId="0" applyFont="1" applyAlignment="1">
      <alignment wrapText="1" shrinkToFit="1"/>
    </xf>
    <xf numFmtId="0" fontId="2" fillId="19" borderId="7" xfId="0" applyFont="1" applyFill="1" applyBorder="1" applyAlignment="1">
      <alignment wrapText="1"/>
    </xf>
    <xf numFmtId="0" fontId="2" fillId="0" borderId="0" xfId="0" applyFont="1" applyAlignment="1">
      <alignment vertical="top" wrapText="1"/>
    </xf>
    <xf numFmtId="0" fontId="2" fillId="20" borderId="0" xfId="0" applyFont="1" applyFill="1" applyAlignment="1">
      <alignment horizontal="left" vertical="top" wrapText="1"/>
    </xf>
    <xf numFmtId="0" fontId="2" fillId="19" borderId="0" xfId="0" applyFont="1" applyFill="1" applyAlignment="1">
      <alignment horizontal="left" wrapText="1"/>
    </xf>
    <xf numFmtId="0" fontId="2" fillId="60" borderId="0" xfId="0" applyFont="1" applyFill="1" applyAlignment="1">
      <alignment wrapText="1"/>
    </xf>
    <xf numFmtId="0" fontId="2" fillId="60" borderId="0" xfId="0" applyFont="1" applyFill="1" applyAlignment="1">
      <alignment horizontal="left" wrapText="1"/>
    </xf>
    <xf numFmtId="0" fontId="2" fillId="60" borderId="0" xfId="0" applyFont="1" applyFill="1" applyAlignment="1">
      <alignment horizontal="left"/>
    </xf>
    <xf numFmtId="14" fontId="2" fillId="0" borderId="0" xfId="0" applyNumberFormat="1" applyFont="1" applyAlignment="1">
      <alignment horizontal="left" wrapText="1"/>
    </xf>
    <xf numFmtId="0" fontId="2" fillId="61" borderId="0" xfId="0" applyFont="1" applyFill="1" applyAlignment="1">
      <alignment wrapText="1"/>
    </xf>
    <xf numFmtId="0" fontId="2" fillId="61" borderId="0" xfId="0" applyFont="1" applyFill="1" applyAlignment="1">
      <alignment horizontal="left" wrapText="1"/>
    </xf>
    <xf numFmtId="0" fontId="2" fillId="61" borderId="0" xfId="0" applyFont="1" applyFill="1" applyAlignment="1">
      <alignment horizontal="left"/>
    </xf>
    <xf numFmtId="0" fontId="2" fillId="26" borderId="16" xfId="0" applyFont="1" applyFill="1" applyBorder="1" applyAlignment="1">
      <alignment horizontal="center" wrapText="1"/>
    </xf>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60" fillId="23" borderId="0" xfId="0" applyFont="1" applyFill="1" applyAlignment="1">
      <alignment horizontal="center" vertic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113" fillId="23" borderId="0" xfId="0" applyFont="1" applyFill="1" applyAlignment="1">
      <alignment horizontal="center" wrapText="1"/>
    </xf>
    <xf numFmtId="0" fontId="36" fillId="28" borderId="0" xfId="0" applyFont="1" applyFill="1" applyAlignment="1">
      <alignment horizontal="center" vertical="center"/>
    </xf>
    <xf numFmtId="0" fontId="35" fillId="0" borderId="0" xfId="0" applyFont="1" applyAlignment="1">
      <alignment wrapText="1"/>
    </xf>
    <xf numFmtId="0" fontId="115" fillId="34" borderId="0" xfId="0" applyFont="1" applyFill="1" applyAlignment="1">
      <alignment wrapText="1"/>
    </xf>
    <xf numFmtId="0" fontId="62" fillId="53" borderId="40" xfId="0" applyFont="1" applyFill="1" applyBorder="1" applyAlignment="1">
      <alignment horizontal="center" vertical="center"/>
    </xf>
    <xf numFmtId="0" fontId="62" fillId="53" borderId="29" xfId="0" applyFont="1" applyFill="1" applyBorder="1" applyAlignment="1">
      <alignment horizontal="center" vertical="center"/>
    </xf>
    <xf numFmtId="0" fontId="36" fillId="32" borderId="41" xfId="0" applyFont="1" applyFill="1" applyBorder="1" applyAlignment="1">
      <alignment horizontal="center" vertical="center"/>
    </xf>
    <xf numFmtId="0" fontId="36" fillId="32" borderId="34" xfId="0" applyFont="1" applyFill="1" applyBorder="1" applyAlignment="1">
      <alignment horizontal="center" vertical="center"/>
    </xf>
    <xf numFmtId="0" fontId="36" fillId="31" borderId="0" xfId="0" applyFont="1" applyFill="1" applyAlignment="1">
      <alignment horizontal="center" vertical="center"/>
    </xf>
    <xf numFmtId="0" fontId="36" fillId="30" borderId="0" xfId="0" applyFont="1" applyFill="1" applyAlignment="1">
      <alignment horizontal="center" vertical="center"/>
    </xf>
    <xf numFmtId="0" fontId="7" fillId="0" borderId="0" xfId="0" applyFont="1" applyAlignment="1">
      <alignment horizontal="left" vertical="top" wrapText="1"/>
    </xf>
    <xf numFmtId="0" fontId="7" fillId="0" borderId="0" xfId="0" applyFont="1" applyAlignment="1">
      <alignment horizontal="left" vertical="center" wrapText="1"/>
    </xf>
    <xf numFmtId="0" fontId="1" fillId="0" borderId="0" xfId="0" applyFont="1" applyFill="1" applyAlignment="1">
      <alignment horizontal="left"/>
    </xf>
    <xf numFmtId="0" fontId="86" fillId="0" borderId="0" xfId="0" applyFont="1" applyFill="1" applyAlignment="1">
      <alignment horizontal="left"/>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83" fillId="0" borderId="0" xfId="0" applyFont="1" applyFill="1" applyAlignment="1">
      <alignment horizontal="left"/>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755">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FE1FF"/>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757171"/>
      <color rgb="FFEC7524"/>
      <color rgb="FFCC00CC"/>
      <color rgb="FFFF9933"/>
      <color rgb="FF69008E"/>
      <color rgb="FFFFCCFF"/>
      <color rgb="FFFFE1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754" dataDxfId="1753">
  <autoFilter ref="A8:AD20" xr:uid="{EF99425A-BF7C-494D-843B-A436A28F1D50}"/>
  <tableColumns count="30">
    <tableColumn id="26" xr3:uid="{F6E0102F-6A62-4676-8743-12C78DFD5AAE}" name="ID" totalsRowFunction="count" dataDxfId="1752" totalsRowDxfId="1751"/>
    <tableColumn id="34" xr3:uid="{C5C184C6-181D-45CF-A63D-7AEDCADFA43B}" name="Donnée (Niveau 1)" dataDxfId="1750" totalsRowDxfId="1749"/>
    <tableColumn id="1" xr3:uid="{48BA0677-2A51-4516-901D-245A32C9EF11}" name="Donnée (Niveau 2)" totalsRowFunction="count" dataDxfId="1748" totalsRowDxfId="1747"/>
    <tableColumn id="2" xr3:uid="{22B866D0-1B5E-4581-93E5-86229BC69C02}" name="Donnée (Niveau 3)" totalsRowFunction="count" dataDxfId="1746" totalsRowDxfId="1745"/>
    <tableColumn id="3" xr3:uid="{888BC815-3A76-4EEA-B68B-9A9CFFA21AC6}" name="Donnée (Niveau 4)" totalsRowFunction="count" dataDxfId="1744" totalsRowDxfId="1743"/>
    <tableColumn id="4" xr3:uid="{A1D31B95-E51B-44D1-A7C2-8E42F9D33E13}" name="Donnée (Niveau 5)" totalsRowFunction="count" dataDxfId="1742" totalsRowDxfId="1741"/>
    <tableColumn id="5" xr3:uid="{EA6D57DD-52EF-4D70-B539-0505DC6517EC}" name="Donnée (Niveau 6)" totalsRowFunction="count" dataDxfId="1740" totalsRowDxfId="1739"/>
    <tableColumn id="6" xr3:uid="{3FE552E2-2FEF-4E1A-B5DE-F4C21C13A296}" name="Description" totalsRowFunction="count" dataDxfId="1738" totalsRowDxfId="1737"/>
    <tableColumn id="14" xr3:uid="{BE5AEDCA-1CC5-4938-964E-9C68E6A07DC7}" name="Exemples" totalsRowFunction="count" dataDxfId="1736" totalsRowDxfId="1735"/>
    <tableColumn id="13" xr3:uid="{ED5FE47C-9997-4511-9856-83AF83A90171}" name="Fichier XSD" totalsRowFunction="count" dataDxfId="1734" totalsRowDxfId="1733"/>
    <tableColumn id="32" xr3:uid="{5C8C2495-D269-4E47-88B5-00584EF6B484}" name="Balise EMSI" dataDxfId="1732" totalsRowDxfId="1731"/>
    <tableColumn id="7" xr3:uid="{5C4F4C1E-17D3-4C4E-9650-A41F0BBB82B0}" name="Balise NexSIS" totalsRowFunction="count" dataDxfId="1730" totalsRowDxfId="1729"/>
    <tableColumn id="21" xr3:uid="{D8470834-C8F8-4F70-9302-7A4C602B72E6}" name="Nouvelle balise" totalsRowFunction="count" dataDxfId="1728" totalsRowDxfId="1727"/>
    <tableColumn id="8" xr3:uid="{D4E41060-B282-4AE5-8C87-3716CFB70625}" name="Nantes - balise" totalsRowFunction="count" dataDxfId="1726" totalsRowDxfId="1725"/>
    <tableColumn id="15" xr3:uid="{BB0E9A10-45CE-44DE-802C-D3A58D081A2F}" name="Nantes - description" totalsRowFunction="count" dataDxfId="1724" totalsRowDxfId="1723"/>
    <tableColumn id="18" xr3:uid="{8FE17C2A-E229-4B7F-B204-F356EEB4AE45}" name="GT399" totalsRowFunction="count" dataDxfId="1722" totalsRowDxfId="1721"/>
    <tableColumn id="9" xr3:uid="{4C9E2B92-3A78-454F-B9FF-8B97A2EAE3ED}" name="GT399 description" totalsRowFunction="count" dataDxfId="1720" totalsRowDxfId="1719"/>
    <tableColumn id="10" xr3:uid="{CCF33634-CF25-46BD-8DE3-12B24D24D5F8}" name="Priorisation" totalsRowFunction="count" dataDxfId="1718" totalsRowDxfId="1717"/>
    <tableColumn id="11" xr3:uid="{85B3828E-8687-4AA3-88CE-D610FCBDCFDE}" name="Cardinalité" dataDxfId="1716" totalsRowDxfId="1715"/>
    <tableColumn id="27" xr3:uid="{CF8F2F83-80E1-4F34-8CA4-101022C31379}" name="Objet" totalsRowFunction="count" dataDxfId="1714" totalsRowDxfId="1713"/>
    <tableColumn id="12" xr3:uid="{9491E93A-73C3-4214-8227-2A99EABCA3C1}" name="Format (ou type)" totalsRowFunction="count" dataDxfId="1712" totalsRowDxfId="1711"/>
    <tableColumn id="31" xr3:uid="{97801A1D-505C-4F61-ACF5-6EE844F5E23A}" name="Détails de format" dataDxfId="1710" totalsRowDxfId="1709"/>
    <tableColumn id="36" xr3:uid="{62248724-3AC6-48C6-B62F-D3C050A5A08F}" name="15-18" dataDxfId="1708" totalsRowDxfId="1707"/>
    <tableColumn id="35" xr3:uid="{2A6F94A4-B86B-4A8C-8862-6337DBF190B2}" name="15-15" dataDxfId="1706" totalsRowDxfId="1705"/>
    <tableColumn id="37" xr3:uid="{01782744-2942-D140-994A-3D343B0E0342}" name="CUT" dataDxfId="1704" totalsRowDxfId="1703"/>
    <tableColumn id="19" xr3:uid="{B112D546-E236-4723-880E-6D39731D2093}" name="Commentaire Hub Santé" totalsRowFunction="count" dataDxfId="1702" totalsRowDxfId="1701"/>
    <tableColumn id="16" xr3:uid="{E6CB6828-8B65-4F12-95B0-B9304BA135D8}" name="Commentaire Philippe Dreyfus" totalsRowFunction="count" dataDxfId="1700" totalsRowDxfId="1699"/>
    <tableColumn id="33" xr3:uid="{9AEA7D2D-C467-4E16-9414-C9877028EA11}" name="Commentaire FBE" dataDxfId="1698" totalsRowDxfId="1697"/>
    <tableColumn id="17" xr3:uid="{ACE48C56-220E-4341-8BEC-04B45FF1F728}" name="Commentaire Yann Penverne" totalsRowFunction="count" dataDxfId="1696" totalsRowDxfId="1695"/>
    <tableColumn id="20" xr3:uid="{A0AF1313-269D-4060-8F91-417D2F081DEB}" name="NexSIS" totalsRowFunction="custom" dataDxfId="1694" totalsRowDxfId="1693">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F65" totalsRowCount="1" headerRowDxfId="1316" dataDxfId="1315" totalsRowDxfId="1314">
  <autoFilter ref="A8:AF64" xr:uid="{35EA0160-5939-4AFE-BAAE-8243018C4F97}"/>
  <tableColumns count="32">
    <tableColumn id="26" xr3:uid="{12D8CEB3-E681-43DF-BEC0-6C291A8D8329}" name="ID" totalsRowFunction="count" dataDxfId="1313" totalsRowDxfId="1312"/>
    <tableColumn id="34" xr3:uid="{9EE009C3-D24E-469A-A94A-F3A00D5DDB8B}" name="Donnée (Niveau 1)" dataDxfId="1311" totalsRowDxfId="1310"/>
    <tableColumn id="1" xr3:uid="{B7EC5B63-675D-4F31-B76D-3E5B9E37F078}" name="Donnée (Niveau 2)" totalsRowFunction="count" dataDxfId="1309" totalsRowDxfId="1308"/>
    <tableColumn id="2" xr3:uid="{5B57BF21-F87F-460E-ACB7-9BCE55E6C176}" name="Donnée (Niveau 3)" totalsRowFunction="count" dataDxfId="1307" totalsRowDxfId="1306"/>
    <tableColumn id="3" xr3:uid="{8520709C-ABA8-4102-B671-D70267716998}" name="Donnée (Niveau 4)" totalsRowFunction="count" dataDxfId="1305" totalsRowDxfId="1304"/>
    <tableColumn id="4" xr3:uid="{94B80BD7-3514-45E7-8B9D-A5DC5D37E118}" name="Donnée (Niveau 5)" totalsRowFunction="count" dataDxfId="1303" totalsRowDxfId="1302"/>
    <tableColumn id="5" xr3:uid="{F774375F-2786-4A73-8C43-B5EB8D703C0F}" name="Donnée (Niveau 6)" totalsRowFunction="count" dataDxfId="1301" totalsRowDxfId="1300"/>
    <tableColumn id="23" xr3:uid="{338CDAC6-AC89-46E4-AF8E-187CA0315B6E}" name="Colonne2" dataDxfId="1299" totalsRowDxfId="1298"/>
    <tableColumn id="13" xr3:uid="{5043CFEE-E3A2-40E9-89E2-B8C2A1E632D2}" name="Colonne1" dataDxfId="1297" totalsRowDxfId="1296"/>
    <tableColumn id="6" xr3:uid="{C95E5171-3260-402B-86BF-C67DF056D407}" name="Description" totalsRowFunction="count" dataDxfId="1295" totalsRowDxfId="1294"/>
    <tableColumn id="14" xr3:uid="{067837E0-4917-486E-9C27-F725A2C59FCC}" name="Exemples" totalsRowFunction="count" dataDxfId="1293" totalsRowDxfId="1292"/>
    <tableColumn id="7" xr3:uid="{47E5D71A-AC82-4F55-8E27-563593D3B2F2}" name="Balise NexSIS" totalsRowFunction="count" dataDxfId="1291" totalsRowDxfId="1290"/>
    <tableColumn id="21" xr3:uid="{48DFB3FE-D2A7-4950-A487-0263E812B718}" name="Nouvelle balise" totalsRowFunction="count" dataDxfId="1289" totalsRowDxfId="1288"/>
    <tableColumn id="8" xr3:uid="{23093890-1C60-4E05-B2F8-363E069FD671}" name="Nantes - balise" totalsRowFunction="count" dataDxfId="1287" totalsRowDxfId="1286"/>
    <tableColumn id="15" xr3:uid="{8DC442E9-7D57-46C9-A861-01C2491324E2}" name="Nantes - description" totalsRowFunction="count" dataDxfId="1285" totalsRowDxfId="1284"/>
    <tableColumn id="18" xr3:uid="{57F2ED8D-3700-461C-82A4-8C8C841C0155}" name="GT399" totalsRowFunction="count" dataDxfId="1283" totalsRowDxfId="1282"/>
    <tableColumn id="9" xr3:uid="{45CB5E5C-D372-4A26-AF5B-2DA6114D7886}" name="GT399 description" totalsRowFunction="count" dataDxfId="1281" totalsRowDxfId="1280"/>
    <tableColumn id="10" xr3:uid="{00C96956-9EC8-4735-8013-245FC44ED807}" name="Priorisation" totalsRowFunction="count" dataDxfId="1279" totalsRowDxfId="1278"/>
    <tableColumn id="11" xr3:uid="{EF3C732C-A2D6-463A-85FD-D8AA0C9B50F6}" name="Cardinalité" dataDxfId="1277" totalsRowDxfId="1276"/>
    <tableColumn id="27" xr3:uid="{1B7324D2-64BE-4C9B-A6EE-8283085CB7EC}" name="Objet" totalsRowFunction="count" dataDxfId="1275" totalsRowDxfId="1274"/>
    <tableColumn id="12" xr3:uid="{346BC643-C741-4ED3-B94E-9C4FB69ED0A9}" name="Format (ou type)" totalsRowFunction="count" dataDxfId="1273" totalsRowDxfId="1272"/>
    <tableColumn id="37" xr3:uid="{BE51494B-A6D7-451B-9A84-3ECED33214DA}" name="Nomenclature/ énumération" dataDxfId="1271" totalsRowDxfId="1270"/>
    <tableColumn id="31" xr3:uid="{6BD336ED-7D35-4C80-AE8F-19525394188D}" name="Détails de format" dataDxfId="1269" totalsRowDxfId="1268"/>
    <tableColumn id="36" xr3:uid="{E5F8BD0D-97FB-4023-B64F-B4F8A90F6ADA}" name="15-SMUR" dataDxfId="1267" totalsRowDxfId="1266"/>
    <tableColumn id="35" xr3:uid="{45734523-870D-44C5-B243-A03765CD1CDD}" name="15-XX" dataDxfId="1265" totalsRowDxfId="1264"/>
    <tableColumn id="39" xr3:uid="{F8B31559-1068-4F01-BFEB-663EA0804A93}" name="CUT" dataDxfId="1263" totalsRowDxfId="1262"/>
    <tableColumn id="19" xr3:uid="{B4C5005C-0D3A-4440-A4BD-B2D49E8D7DD6}" name="Commentaire Hub Santé" totalsRowFunction="count" dataDxfId="1261" totalsRowDxfId="1260"/>
    <tableColumn id="16" xr3:uid="{8AC22362-8626-468F-AB79-BB4DB6E31CD3}" name="Commentaire Philippe Dreyfus" totalsRowFunction="count" dataDxfId="1259" totalsRowDxfId="1258"/>
    <tableColumn id="33" xr3:uid="{D9D4C6BB-6562-473E-8C63-13A3EDF78820}" name="Commentaire FBE" dataDxfId="1257" totalsRowDxfId="1256"/>
    <tableColumn id="17" xr3:uid="{11394A71-F820-4495-9AD4-2BF85E5B2920}" name="Commentaire Yann Penverne" totalsRowFunction="count" dataDxfId="1255" totalsRowDxfId="1254"/>
    <tableColumn id="20" xr3:uid="{036A98E5-4C02-415A-989D-802A776C391D}" name="NexSIS" totalsRowFunction="custom" dataDxfId="1253" totalsRowDxfId="1252">
      <totalsRowFormula>SUBTOTAL(103,createCase16[NexSIS])-COUNTIFS(createCase16[NexSIS],"=X")</totalsRowFormula>
    </tableColumn>
    <tableColumn id="22" xr3:uid="{307F1363-FE7C-48AC-ADD9-C3A2A561630D}" name="Métier" totalsRowFunction="custom" dataDxfId="1251" totalsRowDxfId="1250">
      <totalsRowFormula>SUBTOTAL(103,createCase16[Métier])-COUNTIFS(createCase16[Métier],"=X")</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AD15" totalsRowCount="1" headerRowDxfId="1249" dataDxfId="1248" totalsRowDxfId="1247">
  <autoFilter ref="A8:AD14" xr:uid="{F3595FED-2D23-43E0-82AA-4A679D9E25EC}"/>
  <tableColumns count="30">
    <tableColumn id="26" xr3:uid="{1FA9DD08-C96F-4AE2-8207-3C37C2625ABE}" name="ID" totalsRowFunction="count" dataDxfId="1246" totalsRowDxfId="1245"/>
    <tableColumn id="34" xr3:uid="{795EBD09-E696-417D-A399-6AF56CB38FFE}" name="Donnée (Niveau 1)" dataDxfId="1244" totalsRowDxfId="1243"/>
    <tableColumn id="1" xr3:uid="{5D55C6A7-D3C8-4B4F-962B-D684CC469CD7}" name="Donnée (Niveau 2)" totalsRowFunction="count" dataDxfId="1242" totalsRowDxfId="1241"/>
    <tableColumn id="2" xr3:uid="{6064AA15-6125-4E52-A059-BCD0F891AC4D}" name="Donnée (Niveau 3)" totalsRowFunction="count" dataDxfId="1240" totalsRowDxfId="1239"/>
    <tableColumn id="3" xr3:uid="{C4094AB5-565D-4563-9A98-4BAC24C8C03F}" name="Donnée (Niveau 4)" totalsRowFunction="count" dataDxfId="1238" totalsRowDxfId="1237"/>
    <tableColumn id="4" xr3:uid="{FDFD5534-55B3-462C-A013-1AF4EEFC7A0E}" name="Donnée (Niveau 5)" totalsRowFunction="count" dataDxfId="1236" totalsRowDxfId="1235"/>
    <tableColumn id="5" xr3:uid="{4C7DDDEF-FB5D-40CE-A24D-1069A6180C9C}" name="Donnée (Niveau 6)" totalsRowFunction="count" dataDxfId="1234" totalsRowDxfId="1233"/>
    <tableColumn id="6" xr3:uid="{BDC8426F-031A-4500-84AD-15FC39F3F6CE}" name="Description" totalsRowFunction="count" dataDxfId="1232" totalsRowDxfId="1231"/>
    <tableColumn id="14" xr3:uid="{1BD518AA-08F2-4CB0-853F-ED4258E389B3}" name="Exemples" totalsRowFunction="count" dataDxfId="1230" totalsRowDxfId="1229"/>
    <tableColumn id="7" xr3:uid="{34980826-8C15-43DE-AC2D-D8B45029291F}" name="Balise NexSIS" totalsRowFunction="count" dataDxfId="1228" totalsRowDxfId="1227"/>
    <tableColumn id="21" xr3:uid="{773DD795-C5AD-4B15-84FB-8DE01F1F60C4}" name="Nouvelle balise" totalsRowFunction="count" dataDxfId="1226" totalsRowDxfId="1225"/>
    <tableColumn id="8" xr3:uid="{7EEA980C-947D-475D-9893-55AE50A34AE8}" name="Nantes - balise" totalsRowFunction="count" dataDxfId="1224" totalsRowDxfId="1223"/>
    <tableColumn id="15" xr3:uid="{151091E7-82F7-490D-BF28-3C8435A09341}" name="Nantes - description" totalsRowFunction="count" dataDxfId="1222" totalsRowDxfId="1221"/>
    <tableColumn id="18" xr3:uid="{BDE79025-50B5-46A2-A136-ACCCF4ADD26F}" name="GT399" totalsRowFunction="count" dataDxfId="1220" totalsRowDxfId="1219"/>
    <tableColumn id="9" xr3:uid="{C314D2A3-1B1F-46CA-87E0-4413BDD02CA7}" name="GT399 description" totalsRowFunction="count" dataDxfId="1218" totalsRowDxfId="1217"/>
    <tableColumn id="10" xr3:uid="{0C3B1690-50DF-4DF0-8303-94ED4A082730}" name="Priorisation" totalsRowFunction="count" dataDxfId="1216" totalsRowDxfId="1215"/>
    <tableColumn id="11" xr3:uid="{CF28EC3A-4C91-435F-AC27-1982AA8ADD1D}" name="Cardinalité" dataDxfId="1214" totalsRowDxfId="1213"/>
    <tableColumn id="27" xr3:uid="{A2A017CB-AD8E-44B3-8642-D11115614E70}" name="Objet" totalsRowFunction="count" dataDxfId="1212" totalsRowDxfId="1211"/>
    <tableColumn id="12" xr3:uid="{66EFD264-E68A-4187-98CB-316B01B4417B}" name="Format (ou type)" totalsRowFunction="count" dataDxfId="1210" totalsRowDxfId="1209"/>
    <tableColumn id="37" xr3:uid="{EE16CD08-1554-426C-9970-EB455A6E91CE}" name="Nomenclature/ énumération" dataDxfId="1208" totalsRowDxfId="1207"/>
    <tableColumn id="31" xr3:uid="{2C55E942-315D-4196-88AC-22B3956DA9E4}" name="Détails de format" dataDxfId="1206" totalsRowDxfId="1205"/>
    <tableColumn id="36" xr3:uid="{4457D8CC-EA04-48F7-94E1-5038866A5C40}" name="15-18" dataDxfId="1204" totalsRowDxfId="1203"/>
    <tableColumn id="35" xr3:uid="{DE6F3E1D-4E7D-4614-B0F4-FBCC8B26E17F}" name="15-15" dataDxfId="1202" totalsRowDxfId="1201"/>
    <tableColumn id="39" xr3:uid="{ED0D760B-A01B-4FCE-968A-DF8FB318720F}" name="CUT" dataDxfId="1200" totalsRowDxfId="1199"/>
    <tableColumn id="19" xr3:uid="{13987337-997C-423C-8C6C-CD2A636B3191}" name="Commentaire Hub Santé" totalsRowFunction="count" dataDxfId="1198" totalsRowDxfId="1197"/>
    <tableColumn id="16" xr3:uid="{2E666105-7978-4AB4-BD35-48C364391E38}" name="Commentaire Philippe Dreyfus" totalsRowFunction="count" dataDxfId="1196" totalsRowDxfId="1195"/>
    <tableColumn id="33" xr3:uid="{59ED82FB-9F32-4B0C-92AF-B11030B269C4}" name="Commentaire FBE" dataDxfId="1194" totalsRowDxfId="1193"/>
    <tableColumn id="17" xr3:uid="{FF32A60F-0401-427C-85E9-AF6C668D67E5}" name="Commentaire Yann Penverne" totalsRowFunction="count" dataDxfId="1192" totalsRowDxfId="1191"/>
    <tableColumn id="20" xr3:uid="{4C3C4242-9715-4D3F-8678-E2DF7E298B48}" name="NexSIS" totalsRowFunction="custom" dataDxfId="1190" totalsRowDxfId="1189">
      <totalsRowFormula>SUBTOTAL(103,createCase291217[NexSIS])-COUNTIFS(createCase291217[NexSIS],"=X")</totalsRowFormula>
    </tableColumn>
    <tableColumn id="22" xr3:uid="{89A21B40-369F-479D-8124-13571B8DC460}" name="Métier" totalsRowFunction="custom" dataDxfId="1188" totalsRowDxfId="1187">
      <totalsRowFormula>SUBTOTAL(103,createCase291217[Métier])-COUNTIFS(createCase291217[Métier],"=X")</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1186" dataDxfId="1185" totalsRowDxfId="1184">
  <autoFilter ref="A8:AD18" xr:uid="{3932ADEA-DC88-4A0F-8DAC-A587FD7E4148}"/>
  <tableColumns count="30">
    <tableColumn id="26" xr3:uid="{3299B1BE-9E8D-4297-8D33-E8B4E6314998}" name="ID" totalsRowFunction="count" dataDxfId="1183" totalsRowDxfId="1182"/>
    <tableColumn id="34" xr3:uid="{943EB1AA-FC87-47D8-9208-417FE7A33ACF}" name="Donnée (Niveau 1)" dataDxfId="1181" totalsRowDxfId="1180"/>
    <tableColumn id="1" xr3:uid="{9AB0B7F6-617C-49F5-8E21-C93976E9DCDA}" name="Donnée (Niveau 2)" totalsRowFunction="count" dataDxfId="1179" totalsRowDxfId="1178"/>
    <tableColumn id="2" xr3:uid="{A48A81EF-3C17-489D-BCD8-5B425E174DCF}" name="Donnée (Niveau 3)" totalsRowFunction="count" dataDxfId="1177" totalsRowDxfId="1176"/>
    <tableColumn id="3" xr3:uid="{AEF972B8-4C2B-48DE-9661-295612B8D9D4}" name="Donnée (Niveau 4)" totalsRowFunction="count" dataDxfId="1175" totalsRowDxfId="1174"/>
    <tableColumn id="4" xr3:uid="{3788DC23-8937-4CF6-BF8E-302839D5FFDD}" name="Donnée (Niveau 5)" totalsRowFunction="count" dataDxfId="1173" totalsRowDxfId="1172"/>
    <tableColumn id="5" xr3:uid="{52D81477-ABE6-4966-B95A-C02F570AE73A}" name="Donnée (Niveau 6)" totalsRowFunction="count" dataDxfId="1171" totalsRowDxfId="1170"/>
    <tableColumn id="6" xr3:uid="{8CBF540E-BEA4-4436-8262-A7C687CE3E2D}" name="Description" totalsRowFunction="count" dataDxfId="1169" totalsRowDxfId="1168"/>
    <tableColumn id="14" xr3:uid="{64D795F4-1995-494F-810E-260DF2C5085A}" name="Exemples" totalsRowFunction="count" dataDxfId="1167" totalsRowDxfId="1166"/>
    <tableColumn id="7" xr3:uid="{D6B3F761-7C6E-417A-9BDD-696632C9F5FF}" name="Balise NexSIS" totalsRowFunction="count" dataDxfId="1165" totalsRowDxfId="1164"/>
    <tableColumn id="21" xr3:uid="{9DFC9AE6-5781-4CF5-9259-45DCFD672294}" name="Nouvelle balise" totalsRowFunction="count" dataDxfId="1163" totalsRowDxfId="1162"/>
    <tableColumn id="8" xr3:uid="{01EECBEF-753B-4F59-99A4-4790E47E73EE}" name="Nantes - balise" totalsRowFunction="count" dataDxfId="1161" totalsRowDxfId="1160"/>
    <tableColumn id="15" xr3:uid="{0A856445-1DFB-47A0-8F98-1BB704EBE9BB}" name="Nantes - description" totalsRowFunction="count" dataDxfId="1159" totalsRowDxfId="1158"/>
    <tableColumn id="18" xr3:uid="{C7281F1D-46DF-4F03-B261-CAA071B10445}" name="GT399" totalsRowFunction="count" dataDxfId="1157" totalsRowDxfId="1156"/>
    <tableColumn id="9" xr3:uid="{8F75A270-1699-45B9-AEE8-46DC9C103E9A}" name="GT399 description" totalsRowFunction="count" dataDxfId="1155" totalsRowDxfId="1154"/>
    <tableColumn id="10" xr3:uid="{C4EF9828-8BEA-45BA-9358-37C041F8BE93}" name="Priorisation" totalsRowFunction="count" dataDxfId="1153" totalsRowDxfId="1152"/>
    <tableColumn id="11" xr3:uid="{C8A1EB70-9D5E-41CB-888E-94DB682F73EE}" name="Cardinalité" dataDxfId="1151" totalsRowDxfId="1150"/>
    <tableColumn id="27" xr3:uid="{CA1C1D4B-6AA0-4DEB-8946-D2D88578F7E3}" name="Objet" totalsRowFunction="count" dataDxfId="1149" totalsRowDxfId="1148"/>
    <tableColumn id="12" xr3:uid="{DE654E76-8FBA-4354-9CF8-6E6A462E6409}" name="Format (ou type)" totalsRowFunction="count" dataDxfId="1147" totalsRowDxfId="1146"/>
    <tableColumn id="37" xr3:uid="{C96CA3D7-42EC-4F04-A68A-7444B82822C8}" name="Nomenclature/ énumération" dataDxfId="1145" totalsRowDxfId="1144"/>
    <tableColumn id="31" xr3:uid="{D0A863DE-C408-4007-8ED1-035E6F8C1949}" name="Détails de format" dataDxfId="1143" totalsRowDxfId="1142"/>
    <tableColumn id="36" xr3:uid="{4FBDDCB5-6890-404E-AF57-163DA21D490D}" name="15-18" dataDxfId="1141" totalsRowDxfId="1140"/>
    <tableColumn id="35" xr3:uid="{31AA9CC8-C176-428C-BF54-6A11D6D81BB2}" name="15-15" dataDxfId="1139" totalsRowDxfId="1138"/>
    <tableColumn id="39" xr3:uid="{8866D17E-800C-4E85-BE99-1E028619BE67}" name="CUT" dataDxfId="1137" totalsRowDxfId="1136"/>
    <tableColumn id="19" xr3:uid="{89AE86E7-D981-4E55-B036-1545CE5A0149}" name="Commentaire Hub Santé" totalsRowFunction="count" dataDxfId="1135" totalsRowDxfId="1134"/>
    <tableColumn id="16" xr3:uid="{ACDAA173-B451-4B80-A3E5-E5A1D928393F}" name="Commentaire Philippe Dreyfus" totalsRowFunction="count" dataDxfId="1133" totalsRowDxfId="1132"/>
    <tableColumn id="33" xr3:uid="{9B4758BD-1388-4079-8A50-1F8C39538EDF}" name="Commentaire FBE" dataDxfId="1131" totalsRowDxfId="1130"/>
    <tableColumn id="17" xr3:uid="{BF13D23C-C019-4EEE-96CD-540F8E568157}" name="Commentaire Yann Penverne" totalsRowFunction="count" dataDxfId="1129" totalsRowDxfId="1128"/>
    <tableColumn id="20" xr3:uid="{CA95465C-6ED7-43BD-96F7-66CA68FFA6DF}" name="NexSIS" totalsRowFunction="custom" dataDxfId="1127" totalsRowDxfId="1126">
      <totalsRowFormula>SUBTOTAL(103,createCase29[NexSIS])-COUNTIFS(createCase29[NexSIS],"=X")</totalsRowFormula>
    </tableColumn>
    <tableColumn id="22" xr3:uid="{A91321AB-D5A1-492C-80AF-94204824579D}" name="Métier" totalsRowFunction="custom" dataDxfId="1125" totalsRowDxfId="1124">
      <totalsRowFormula>SUBTOTAL(103,createCase29[Métier])-COUNTIFS(createCase29[Métier],"=X")</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123">
  <autoFilter ref="A8:W23" xr:uid="{EEF68223-2157-47F6-9133-264D671F0942}"/>
  <tableColumns count="23">
    <tableColumn id="1" xr3:uid="{0308532B-296F-49D7-B76E-23948A2F1FAE}" name="ID" totalsRowFunction="count" dataDxfId="1122" totalsRowDxfId="1121"/>
    <tableColumn id="2" xr3:uid="{4E5CA3CD-74C0-41D7-A064-93B29A44F6EA}" name="Donnée (Niveau 1)" totalsRowFunction="custom" dataDxfId="1120" totalsRowDxfId="1119">
      <totalsRowFormula>SUBTOTAL(103,Tableau3[Donnée (Niveau 1)])</totalsRowFormula>
    </tableColumn>
    <tableColumn id="3" xr3:uid="{099F4D11-28E8-482A-B443-FA0B35F69A5A}" name="Donnée (Niveau 2)" totalsRowFunction="custom" dataDxfId="1118" totalsRowDxfId="1117">
      <totalsRowFormula>SUBTOTAL(103,Tableau3[Donnée (Niveau 2)])</totalsRowFormula>
    </tableColumn>
    <tableColumn id="4" xr3:uid="{894FFF8F-C344-436B-8995-6D977D9EE845}" name="Donnée (Niveau 3)" totalsRowFunction="custom" dataDxfId="1116" totalsRowDxfId="1115">
      <totalsRowFormula>SUBTOTAL(103,Tableau3[Donnée (Niveau 3)])</totalsRowFormula>
    </tableColumn>
    <tableColumn id="5" xr3:uid="{AB815DDF-5ECF-4083-A621-45835C8FE42C}" name="Donnée (Niveau 4)" totalsRowFunction="custom" dataDxfId="1114" totalsRowDxfId="1113">
      <totalsRowFormula>SUBTOTAL(103,Tableau3[Donnée (Niveau 4)])</totalsRowFormula>
    </tableColumn>
    <tableColumn id="6" xr3:uid="{20F05C10-E73C-4ECE-95CB-368439F635A4}" name="Donnée (Niveau 5)" totalsRowFunction="custom" dataDxfId="1112" totalsRowDxfId="1111">
      <totalsRowFormula>SUBTOTAL(103,Tableau3[Donnée (Niveau 5)])</totalsRowFormula>
    </tableColumn>
    <tableColumn id="7" xr3:uid="{CD2D80B3-AFB4-4A43-A25F-9936020F0A33}" name="Donnée (Niveau 6)" totalsRowFunction="custom" dataDxfId="1110" totalsRowDxfId="1109">
      <totalsRowFormula>SUBTOTAL(103,Tableau3[Donnée (Niveau 6)])</totalsRowFormula>
    </tableColumn>
    <tableColumn id="8" xr3:uid="{6D534A97-72D3-4D26-ACDA-1E36EFF5A5D1}" name="Description" totalsRowFunction="custom" totalsRowDxfId="1108">
      <totalsRowFormula>SUBTOTAL(103,Tableau3[Description])</totalsRowFormula>
    </tableColumn>
    <tableColumn id="9" xr3:uid="{1C7F0F41-E26E-4A31-99F7-36DA6F587FD4}" name="Exemples" totalsRowFunction="custom" totalsRowDxfId="1107">
      <totalsRowFormula>SUBTOTAL(103,Tableau3[Exemples])</totalsRowFormula>
    </tableColumn>
    <tableColumn id="10" xr3:uid="{16E03419-7018-452F-85C4-FD235A5FD831}" name="Balise NexSIS" totalsRowFunction="custom" totalsRowDxfId="1106">
      <totalsRowFormula>SUBTOTAL(103,Tableau3[Balise NexSIS])</totalsRowFormula>
    </tableColumn>
    <tableColumn id="11" xr3:uid="{B07E8B63-480E-4E4D-B3C9-5480DBD4EBFD}" name="Nouvelle balise" totalsRowFunction="custom" totalsRowDxfId="1105">
      <totalsRowFormula>SUBTOTAL(103,Tableau3[Nouvelle balise])</totalsRowFormula>
    </tableColumn>
    <tableColumn id="12" xr3:uid="{580E514F-043D-4789-9329-386B22D4622D}" name="Nantes - balise" totalsRowFunction="custom" totalsRowDxfId="1104">
      <totalsRowFormula>SUBTOTAL(103,Tableau3[Nantes - balise])</totalsRowFormula>
    </tableColumn>
    <tableColumn id="13" xr3:uid="{0C60FD75-9B70-4899-B643-430300539392}" name="Nantes - description" totalsRowFunction="custom" totalsRowDxfId="1103">
      <totalsRowFormula>SUBTOTAL(103,Tableau3[Nantes - description])</totalsRowFormula>
    </tableColumn>
    <tableColumn id="14" xr3:uid="{A80B0132-E4A5-41BF-9151-A57B2C45E16D}" name="GT399" totalsRowFunction="custom" totalsRowDxfId="1102">
      <totalsRowFormula>SUBTOTAL(103,Tableau3[GT399])</totalsRowFormula>
    </tableColumn>
    <tableColumn id="15" xr3:uid="{8E187925-974B-4A24-81D7-AB82144912F1}" name="GT399 description" totalsRowFunction="custom" totalsRowDxfId="1101">
      <totalsRowFormula>SUBTOTAL(103,Tableau3[GT399 description])</totalsRowFormula>
    </tableColumn>
    <tableColumn id="16" xr3:uid="{42F38D08-76CB-4B3A-A731-4207FB6FBE23}" name="Priorisation" totalsRowFunction="custom" totalsRowDxfId="1100">
      <totalsRowFormula>SUBTOTAL(103,Tableau3[Priorisation])</totalsRowFormula>
    </tableColumn>
    <tableColumn id="17" xr3:uid="{9F68F1ED-1480-436C-8BC5-AA551A9025A4}" name="Cardinalité" totalsRowFunction="custom" dataDxfId="1099" totalsRowDxfId="1098">
      <totalsRowFormula>SUBTOTAL(103,Tableau3[Cardinalité])</totalsRowFormula>
    </tableColumn>
    <tableColumn id="18" xr3:uid="{8D71687D-B67F-4FBE-A91C-E3D7AF1CF7CE}" name="Objet" totalsRowFunction="custom" dataDxfId="1097" totalsRowDxfId="1096">
      <totalsRowFormula>SUBTOTAL(103,Tableau3[Objet])</totalsRowFormula>
    </tableColumn>
    <tableColumn id="19" xr3:uid="{3997D7F5-733D-4A1D-97E2-3BDAED2B9FE3}" name="Format (ou type)" totalsRowFunction="custom" dataDxfId="1095" totalsRowDxfId="1094">
      <totalsRowFormula>SUBTOTAL(103,Tableau3[Format (ou type)])</totalsRowFormula>
    </tableColumn>
    <tableColumn id="20" xr3:uid="{33562809-70DE-436A-940D-49F45D5F14A8}" name="Nomenclature/ énumération" totalsRowFunction="custom" totalsRowDxfId="1093">
      <totalsRowFormula>SUBTOTAL(103,Tableau3[Nomenclature/ énumération])</totalsRowFormula>
    </tableColumn>
    <tableColumn id="21" xr3:uid="{0FBF9953-AE08-41BF-9CDE-EA27950F10D4}" name="Détails de format" totalsRowFunction="custom" totalsRowDxfId="1092">
      <totalsRowFormula>SUBTOTAL(103,Tableau3[Détails de format])</totalsRowFormula>
    </tableColumn>
    <tableColumn id="22" xr3:uid="{9F868D8D-588A-4128-8291-ABF86AE38F9A}" name="15-18" totalsRowFunction="custom" dataDxfId="1091" totalsRowDxfId="1090">
      <totalsRowFormula>SUBTOTAL(103,Tableau3[15-18])</totalsRowFormula>
    </tableColumn>
    <tableColumn id="23" xr3:uid="{87B18F95-525A-4A9B-860F-C7A99278233D}" name="15-15" totalsRowFunction="custom" dataDxfId="1089" totalsRowDxfId="1088">
      <totalsRowFormula>SUBTOTAL(103,Tableau3[15-15])</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1087">
  <autoFilter ref="A8:W9" xr:uid="{75253F3A-254C-4618-A5FE-BEE9E9C3C612}"/>
  <tableColumns count="23">
    <tableColumn id="1" xr3:uid="{B9312955-B2A3-439B-98E2-35497FC3B9CD}" name="ID" totalsRowFunction="count" dataDxfId="1086" totalsRowDxfId="1085"/>
    <tableColumn id="2" xr3:uid="{A41A30AA-1973-446D-97F1-BB8048C22A4F}" name="Donnée (Niveau 1)" totalsRowFunction="custom" dataDxfId="1084" totalsRowDxfId="1083">
      <totalsRowFormula>SUBTOTAL(103,Tableau35[Donnée (Niveau 1)])</totalsRowFormula>
    </tableColumn>
    <tableColumn id="3" xr3:uid="{DFE7CE8D-9D20-4AEF-A0BD-66C619A3B39A}" name="Donnée (Niveau 2)" totalsRowFunction="custom" dataDxfId="1082" totalsRowDxfId="1081">
      <totalsRowFormula>SUBTOTAL(103,Tableau35[Donnée (Niveau 2)])</totalsRowFormula>
    </tableColumn>
    <tableColumn id="4" xr3:uid="{D4BCA6FB-BEEB-4675-B373-97CA3247D3B3}" name="Donnée (Niveau 3)" totalsRowFunction="custom" dataDxfId="1080" totalsRowDxfId="1079">
      <totalsRowFormula>SUBTOTAL(103,Tableau35[Donnée (Niveau 3)])</totalsRowFormula>
    </tableColumn>
    <tableColumn id="5" xr3:uid="{98330C77-3D56-4BE0-94A2-82DDC5827C96}" name="Donnée (Niveau 4)" totalsRowFunction="custom" dataDxfId="1078" totalsRowDxfId="1077">
      <totalsRowFormula>SUBTOTAL(103,Tableau35[Donnée (Niveau 4)])</totalsRowFormula>
    </tableColumn>
    <tableColumn id="6" xr3:uid="{3D011196-6587-48FF-87E2-AE1D56773EE7}" name="Donnée (Niveau 5)" totalsRowFunction="custom" dataDxfId="1076" totalsRowDxfId="1075">
      <totalsRowFormula>SUBTOTAL(103,Tableau35[Donnée (Niveau 5)])</totalsRowFormula>
    </tableColumn>
    <tableColumn id="7" xr3:uid="{9EBCC79E-BB78-43E2-8390-99AED4817490}" name="Donnée (Niveau 6)" totalsRowFunction="custom" dataDxfId="1074" totalsRowDxfId="1073">
      <totalsRowFormula>SUBTOTAL(103,Tableau35[Donnée (Niveau 6)])</totalsRowFormula>
    </tableColumn>
    <tableColumn id="8" xr3:uid="{E26B9737-D2F7-4253-9691-0FAB27540899}" name="Description" totalsRowFunction="custom" totalsRowDxfId="1072">
      <totalsRowFormula>SUBTOTAL(103,Tableau35[Description])</totalsRowFormula>
    </tableColumn>
    <tableColumn id="9" xr3:uid="{CD269DAD-CD7B-426A-8623-52708A75A9F3}" name="Exemples" totalsRowFunction="custom" totalsRowDxfId="1071">
      <totalsRowFormula>SUBTOTAL(103,Tableau35[Exemples])</totalsRowFormula>
    </tableColumn>
    <tableColumn id="10" xr3:uid="{20924355-7D5C-49E1-BBA9-453A972E5FD5}" name="Balise NexSIS" totalsRowFunction="custom" totalsRowDxfId="1070">
      <totalsRowFormula>SUBTOTAL(103,Tableau35[Balise NexSIS])</totalsRowFormula>
    </tableColumn>
    <tableColumn id="11" xr3:uid="{E6886C03-3B0D-46D0-99EE-5173E67D42D5}" name="Nouvelle balise" totalsRowFunction="custom" totalsRowDxfId="1069">
      <totalsRowFormula>SUBTOTAL(103,Tableau35[Nouvelle balise])</totalsRowFormula>
    </tableColumn>
    <tableColumn id="12" xr3:uid="{FC0A1304-6D18-4479-8A8D-40E1640CC417}" name="Nantes - balise" totalsRowFunction="custom" totalsRowDxfId="1068">
      <totalsRowFormula>SUBTOTAL(103,Tableau35[Nantes - balise])</totalsRowFormula>
    </tableColumn>
    <tableColumn id="13" xr3:uid="{F13FED84-5993-4B0F-9596-BB54F03D8CD2}" name="Nantes - description" totalsRowFunction="custom" totalsRowDxfId="1067">
      <totalsRowFormula>SUBTOTAL(103,Tableau35[Nantes - description])</totalsRowFormula>
    </tableColumn>
    <tableColumn id="14" xr3:uid="{D10C28EC-5A2B-4C5A-9DF5-FA610DC16AB7}" name="GT399" totalsRowFunction="custom" totalsRowDxfId="1066">
      <totalsRowFormula>SUBTOTAL(103,Tableau35[GT399])</totalsRowFormula>
    </tableColumn>
    <tableColumn id="15" xr3:uid="{BEB12139-7DD8-42F5-B1E1-2ECBC4C5542E}" name="GT399 description" totalsRowFunction="custom" totalsRowDxfId="1065">
      <totalsRowFormula>SUBTOTAL(103,Tableau35[GT399 description])</totalsRowFormula>
    </tableColumn>
    <tableColumn id="16" xr3:uid="{188B779B-92B8-4FEF-8EED-51C2A38708D0}" name="Priorisation" totalsRowFunction="custom" totalsRowDxfId="1064">
      <totalsRowFormula>SUBTOTAL(103,Tableau35[Priorisation])</totalsRowFormula>
    </tableColumn>
    <tableColumn id="17" xr3:uid="{F4CC96EB-6D1D-4960-BCD8-CD461F381ED8}" name="Cardinalité" totalsRowFunction="custom" dataDxfId="1063" totalsRowDxfId="1062">
      <totalsRowFormula>SUBTOTAL(103,Tableau35[Cardinalité])</totalsRowFormula>
    </tableColumn>
    <tableColumn id="18" xr3:uid="{B0090839-6783-4E0E-8106-4E6A56CCAFD2}" name="Objet" totalsRowFunction="custom" dataDxfId="1061" totalsRowDxfId="1060">
      <totalsRowFormula>SUBTOTAL(103,Tableau35[Objet])</totalsRowFormula>
    </tableColumn>
    <tableColumn id="19" xr3:uid="{A81D9ACE-1BA2-42E2-A7BF-AD6A21D051B7}" name="Format (ou type)" totalsRowFunction="custom" dataDxfId="1059" totalsRowDxfId="1058">
      <totalsRowFormula>SUBTOTAL(103,Tableau35[Format (ou type)])</totalsRowFormula>
    </tableColumn>
    <tableColumn id="20" xr3:uid="{395551A0-AF3E-4BCA-A2D1-B5B3AFE7BB0F}" name="Nomenclature/ énumération" totalsRowFunction="custom" totalsRowDxfId="1057">
      <totalsRowFormula>SUBTOTAL(103,Tableau35[Nomenclature/ énumération])</totalsRowFormula>
    </tableColumn>
    <tableColumn id="21" xr3:uid="{CA6C9852-2D54-43AF-A983-D0F4CF56B2B4}" name="Détails de format" totalsRowFunction="custom" totalsRowDxfId="1056">
      <totalsRowFormula>SUBTOTAL(103,Tableau35[Détails de format])</totalsRowFormula>
    </tableColumn>
    <tableColumn id="22" xr3:uid="{15560D52-4B8E-408C-878A-EEE9AFD8D183}" name="15-18" totalsRowFunction="custom" totalsRowDxfId="1055">
      <totalsRowFormula>SUBTOTAL(103,Tableau35[15-18])</totalsRowFormula>
    </tableColumn>
    <tableColumn id="23" xr3:uid="{F8085B3C-2A10-48F6-B2F1-428BF4D2A4F6}" name="15-15" totalsRowFunction="custom" totalsRowDxfId="1054">
      <totalsRowFormula>SUBTOTAL(103,Tableau35[15-15])</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1053">
  <autoFilter ref="A8:W19" xr:uid="{1FE8A3AF-4E94-4B60-8D0F-BDD2D3ECE80A}"/>
  <tableColumns count="23">
    <tableColumn id="1" xr3:uid="{2194A6A9-978B-49BF-92EC-24BA1F982865}" name="ID" totalsRowFunction="count" dataDxfId="1052" totalsRowDxfId="1051"/>
    <tableColumn id="2" xr3:uid="{7639722A-2F33-4FF5-974B-AF23A0A6AFB1}" name="Donnée (Niveau 1)" totalsRowFunction="custom" dataDxfId="1050" totalsRowDxfId="1049">
      <totalsRowFormula>SUBTOTAL(103,Tableau357[Donnée (Niveau 1)])</totalsRowFormula>
    </tableColumn>
    <tableColumn id="3" xr3:uid="{9BD64E43-D2AF-489F-A571-5D02F069CB5A}" name="Donnée (Niveau 2)" totalsRowFunction="custom" dataDxfId="1048" totalsRowDxfId="1047">
      <totalsRowFormula>SUBTOTAL(103,Tableau357[Donnée (Niveau 2)])</totalsRowFormula>
    </tableColumn>
    <tableColumn id="4" xr3:uid="{3A15C35A-E24A-431E-9B0F-5AA03F1DEC65}" name="Donnée (Niveau 3)" totalsRowFunction="custom" dataDxfId="1046" totalsRowDxfId="1045">
      <totalsRowFormula>SUBTOTAL(103,Tableau357[Donnée (Niveau 3)])</totalsRowFormula>
    </tableColumn>
    <tableColumn id="5" xr3:uid="{30450838-7269-4B21-AED9-DE744E6D7BE7}" name="Donnée (Niveau 4)" totalsRowFunction="custom" dataDxfId="1044" totalsRowDxfId="1043">
      <totalsRowFormula>SUBTOTAL(103,Tableau357[Donnée (Niveau 4)])</totalsRowFormula>
    </tableColumn>
    <tableColumn id="6" xr3:uid="{3660E566-E514-413D-B57E-5899D7E2C97A}" name="Donnée (Niveau 5)" totalsRowFunction="custom" dataDxfId="1042" totalsRowDxfId="1041">
      <totalsRowFormula>SUBTOTAL(103,Tableau357[Donnée (Niveau 5)])</totalsRowFormula>
    </tableColumn>
    <tableColumn id="7" xr3:uid="{9C7BB915-267A-4C5A-AA02-029048F4DC4E}" name="Donnée (Niveau 6)" totalsRowFunction="custom" dataDxfId="1040" totalsRowDxfId="1039">
      <totalsRowFormula>SUBTOTAL(103,Tableau357[Donnée (Niveau 6)])</totalsRowFormula>
    </tableColumn>
    <tableColumn id="8" xr3:uid="{E5B15786-B76A-4BEA-9067-9613FD29334F}" name="Description" totalsRowFunction="custom" totalsRowDxfId="1038">
      <totalsRowFormula>SUBTOTAL(103,Tableau357[Description])</totalsRowFormula>
    </tableColumn>
    <tableColumn id="9" xr3:uid="{8DB05C06-6CE9-4263-BA6F-48CE0AE9983C}" name="Exemples" totalsRowFunction="custom" totalsRowDxfId="1037">
      <totalsRowFormula>SUBTOTAL(103,Tableau357[Exemples])</totalsRowFormula>
    </tableColumn>
    <tableColumn id="10" xr3:uid="{1837705E-85D2-43D6-9CDA-E6F77570DBBD}" name="Balise NexSIS" totalsRowFunction="custom" totalsRowDxfId="1036">
      <totalsRowFormula>SUBTOTAL(103,Tableau357[Balise NexSIS])</totalsRowFormula>
    </tableColumn>
    <tableColumn id="11" xr3:uid="{957F756D-730B-4641-8748-30510E6525C0}" name="Nouvelle balise" totalsRowFunction="custom" dataDxfId="1035" totalsRowDxfId="1034">
      <totalsRowFormula>SUBTOTAL(103,Tableau357[Nouvelle balise])</totalsRowFormula>
    </tableColumn>
    <tableColumn id="12" xr3:uid="{3169EF9C-BB85-4FFA-B5E7-A3B8B73FC3A2}" name="Nantes - balise" totalsRowFunction="custom" totalsRowDxfId="1033">
      <totalsRowFormula>SUBTOTAL(103,Tableau357[Nantes - balise])</totalsRowFormula>
    </tableColumn>
    <tableColumn id="13" xr3:uid="{E548F095-B313-42ED-B82E-D4F99D2C0A04}" name="Nantes - description" totalsRowFunction="custom" totalsRowDxfId="1032">
      <totalsRowFormula>SUBTOTAL(103,Tableau357[Nantes - description])</totalsRowFormula>
    </tableColumn>
    <tableColumn id="14" xr3:uid="{CC704391-8DDA-45F3-B8AB-AE5DEBD43C11}" name="GT399" totalsRowFunction="custom" totalsRowDxfId="1031">
      <totalsRowFormula>SUBTOTAL(103,Tableau357[GT399])</totalsRowFormula>
    </tableColumn>
    <tableColumn id="15" xr3:uid="{A5BB6FA3-0492-4977-AD3E-CEAAE8366B7A}" name="GT399 description" totalsRowFunction="custom" totalsRowDxfId="1030">
      <totalsRowFormula>SUBTOTAL(103,Tableau357[GT399 description])</totalsRowFormula>
    </tableColumn>
    <tableColumn id="16" xr3:uid="{6BC9EA61-5862-4D25-B98C-EA9E88DF081C}" name="Priorisation" totalsRowFunction="custom" totalsRowDxfId="1029">
      <totalsRowFormula>SUBTOTAL(103,Tableau357[Priorisation])</totalsRowFormula>
    </tableColumn>
    <tableColumn id="17" xr3:uid="{F8CC7813-2529-4AB6-8673-B22D55F47970}" name="Cardinalité" totalsRowFunction="custom" dataDxfId="1028" totalsRowDxfId="1027">
      <totalsRowFormula>SUBTOTAL(103,Tableau357[Cardinalité])</totalsRowFormula>
    </tableColumn>
    <tableColumn id="18" xr3:uid="{F8AA89E9-3720-467E-92C2-F847AE5D62EB}" name="Objet" totalsRowFunction="custom" dataDxfId="1026" totalsRowDxfId="1025">
      <totalsRowFormula>SUBTOTAL(103,Tableau357[Objet])</totalsRowFormula>
    </tableColumn>
    <tableColumn id="19" xr3:uid="{044C8000-1042-455B-8904-0733131290E6}" name="Format (ou type)" totalsRowFunction="custom" dataDxfId="1024" totalsRowDxfId="1023">
      <totalsRowFormula>SUBTOTAL(103,Tableau357[Format (ou type)])</totalsRowFormula>
    </tableColumn>
    <tableColumn id="20" xr3:uid="{4C43F220-1FFF-4D6A-B274-6AC8F1923DC0}" name="Nomenclature/ énumération" totalsRowFunction="custom" dataDxfId="1022" totalsRowDxfId="1021">
      <totalsRowFormula>SUBTOTAL(103,Tableau357[Nomenclature/ énumération])</totalsRowFormula>
    </tableColumn>
    <tableColumn id="21" xr3:uid="{F3647E69-0E89-450A-AF38-B5627E006D73}" name="Détails de format" totalsRowFunction="custom" dataDxfId="1020" totalsRowDxfId="1019">
      <totalsRowFormula>SUBTOTAL(103,Tableau357[Détails de format])</totalsRowFormula>
    </tableColumn>
    <tableColumn id="22" xr3:uid="{BDA6CEC4-51B8-4CFB-B6B6-B7AF21F84DE9}" name="15-18" totalsRowFunction="custom" totalsRowDxfId="1018">
      <totalsRowFormula>SUBTOTAL(103,Tableau357[15-18])</totalsRowFormula>
    </tableColumn>
    <tableColumn id="23" xr3:uid="{A7D9FC89-3D3C-442A-BF60-2B5E8CAB8757}" name="15-15" totalsRowFunction="custom" totalsRowDxfId="1017">
      <totalsRowFormula>SUBTOTAL(103,Tableau357[15-15])</totalsRow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1016" totalsRowDxfId="1013" headerRowBorderDxfId="1015" tableBorderDxfId="1014" totalsRowBorderDxfId="1012">
  <autoFilter ref="A8:W14" xr:uid="{E931F4C5-87AC-4B70-ADC3-93962301DA67}"/>
  <tableColumns count="23">
    <tableColumn id="1" xr3:uid="{1E224984-052D-4A13-B622-AE0F71DD159A}" name="ID" totalsRowFunction="custom" dataDxfId="1011" totalsRowDxfId="1010">
      <totalsRowFormula>SUBTOTAL(103, Tableau9[ID])</totalsRowFormula>
    </tableColumn>
    <tableColumn id="2" xr3:uid="{C0689F99-92F2-497E-8FC9-D5C9893BC7E9}" name="Donnée (Niveau 1)" totalsRowFunction="custom" dataDxfId="1009" totalsRowDxfId="1008">
      <totalsRowFormula>SUBTOTAL(103, Tableau9[Donnée (Niveau 1)])</totalsRowFormula>
    </tableColumn>
    <tableColumn id="3" xr3:uid="{415D4766-C4FA-4EA5-814E-1F0F00B07B37}" name="Donnée (Niveau 2)" totalsRowFunction="custom" dataDxfId="1007" totalsRowDxfId="1006">
      <totalsRowFormula>SUBTOTAL(103, Tableau9[Donnée (Niveau 2)])</totalsRowFormula>
    </tableColumn>
    <tableColumn id="4" xr3:uid="{3376F3F3-12CC-4AD9-9955-3EC68C5C3DD9}" name="Donnée (Niveau 3)" totalsRowFunction="custom" dataDxfId="1005" totalsRowDxfId="1004">
      <totalsRowFormula>SUBTOTAL(103, Tableau9[Donnée (Niveau 3)])</totalsRowFormula>
    </tableColumn>
    <tableColumn id="5" xr3:uid="{541A98F6-3A3C-473C-86A3-80321C6E2798}" name="Donnée (Niveau 4)" totalsRowFunction="custom" dataDxfId="1003" totalsRowDxfId="1002">
      <totalsRowFormula>SUBTOTAL(103, Tableau9[Donnée (Niveau 4)])</totalsRowFormula>
    </tableColumn>
    <tableColumn id="6" xr3:uid="{9860160A-69B0-43CC-ACC3-513CC21BBCC9}" name="Donnée (Niveau 5)" totalsRowFunction="custom" dataDxfId="1001" totalsRowDxfId="1000">
      <totalsRowFormula>SUBTOTAL(103, Tableau9[Donnée (Niveau 5)])</totalsRowFormula>
    </tableColumn>
    <tableColumn id="7" xr3:uid="{A283BE6B-5F72-4E28-A1D0-C3CEFC3A3203}" name="Donnée (Niveau 6)" totalsRowFunction="custom" dataDxfId="999" totalsRowDxfId="998">
      <totalsRowFormula>SUBTOTAL(103, Tableau9[Donnée (Niveau 6)])</totalsRowFormula>
    </tableColumn>
    <tableColumn id="8" xr3:uid="{19DF1CAC-A34E-4D6F-9152-7E372105A411}" name="Description" totalsRowFunction="custom" totalsRowDxfId="997">
      <totalsRowFormula>SUBTOTAL(103, Tableau9[Description])</totalsRowFormula>
    </tableColumn>
    <tableColumn id="9" xr3:uid="{19C7F4C5-FBF2-4DDF-8C18-64844C80A068}" name="Exemples" totalsRowFunction="custom" totalsRowDxfId="996">
      <totalsRowFormula>SUBTOTAL(103, Tableau9[Exemples])</totalsRowFormula>
    </tableColumn>
    <tableColumn id="10" xr3:uid="{25BE0A12-B3F7-4026-80D6-5AED0D62F912}" name="Balise NexSIS" totalsRowFunction="custom" totalsRowDxfId="995">
      <totalsRowFormula>SUBTOTAL(103, Tableau9[Balise NexSIS])</totalsRowFormula>
    </tableColumn>
    <tableColumn id="11" xr3:uid="{7578B8D2-C435-4424-9B0B-FE7DB8E3AC98}" name="Nouvelle balise" totalsRowFunction="custom" totalsRowDxfId="994">
      <totalsRowFormula>SUBTOTAL(103, Tableau9[Nouvelle balise])</totalsRowFormula>
    </tableColumn>
    <tableColumn id="12" xr3:uid="{BED9B1DE-1D7A-44E1-B55A-77D8F2867832}" name="Nantes - balise" totalsRowFunction="custom" totalsRowDxfId="993">
      <totalsRowFormula>SUBTOTAL(103, Tableau9[Nantes - balise])</totalsRowFormula>
    </tableColumn>
    <tableColumn id="13" xr3:uid="{0A269333-965B-47E6-A39A-3828EC8525D7}" name="Nantes - description" totalsRowFunction="custom" totalsRowDxfId="992">
      <totalsRowFormula>SUBTOTAL(103, Tableau9[Nantes - description])</totalsRowFormula>
    </tableColumn>
    <tableColumn id="14" xr3:uid="{9551F7F9-F22B-4AE0-8C95-D6D0EABBF631}" name="GT399" totalsRowFunction="custom" totalsRowDxfId="991">
      <totalsRowFormula>SUBTOTAL(103, Tableau9[GT399])</totalsRowFormula>
    </tableColumn>
    <tableColumn id="15" xr3:uid="{B250F388-C8B6-4941-A85E-C23834348517}" name="GT399 description" totalsRowFunction="custom" totalsRowDxfId="990">
      <totalsRowFormula>SUBTOTAL(103, Tableau9[GT399 description])</totalsRowFormula>
    </tableColumn>
    <tableColumn id="16" xr3:uid="{A477B070-59A8-4A28-9E4D-9B4503B0FCDC}" name="Priorisation" totalsRowFunction="custom" totalsRowDxfId="989">
      <totalsRowFormula>SUBTOTAL(103, Tableau9[Priorisation])</totalsRowFormula>
    </tableColumn>
    <tableColumn id="17" xr3:uid="{8D44E1CE-FB68-4E9B-AE44-0ADF0DFE048B}" name="Cardinalité" totalsRowFunction="custom" dataDxfId="988" totalsRowDxfId="987">
      <totalsRowFormula>SUBTOTAL(103, Tableau9[Cardinalité])</totalsRowFormula>
    </tableColumn>
    <tableColumn id="18" xr3:uid="{F5551B1C-1DCC-4580-B858-E095724B74EC}" name="Objet" totalsRowFunction="custom" totalsRowDxfId="986">
      <totalsRowFormula>SUBTOTAL(103, Tableau9[Objet])</totalsRowFormula>
    </tableColumn>
    <tableColumn id="19" xr3:uid="{836B344A-EF05-48E1-9A56-678F7B1B5ECF}" name="Format (ou type)" totalsRowFunction="custom" totalsRowDxfId="985">
      <totalsRowFormula>SUBTOTAL(103, Tableau9[Format (ou type)])</totalsRowFormula>
    </tableColumn>
    <tableColumn id="20" xr3:uid="{622F58D5-8FA2-4261-957A-F5060FF0501F}" name="Nomenclature/ énumération" totalsRowFunction="custom" totalsRowDxfId="984">
      <totalsRowFormula>SUBTOTAL(103, Tableau9[Nomenclature/ énumération])</totalsRowFormula>
    </tableColumn>
    <tableColumn id="21" xr3:uid="{EE4A67A2-A8BB-40C5-B66B-2C677A555E0D}" name="Détails de format" totalsRowFunction="custom" totalsRowDxfId="983">
      <totalsRowFormula>SUBTOTAL(103, Tableau9[Détails de format])</totalsRowFormula>
    </tableColumn>
    <tableColumn id="22" xr3:uid="{74252E4D-4A09-4C3D-A70C-71232233BE99}" name="15-18" totalsRowFunction="custom" totalsRowDxfId="982">
      <totalsRowFormula>SUBTOTAL(103, Tableau9[15-18])</totalsRowFormula>
    </tableColumn>
    <tableColumn id="23" xr3:uid="{9A825B74-72E7-4083-95A6-ADAB0B83FA51}" name="15-15" totalsRowFunction="custom" totalsRowDxfId="981">
      <totalsRowFormula>SUBTOTAL(103, Tableau9[15-15])</totalsRow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980" headerRowBorderDxfId="979" tableBorderDxfId="978">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977">
      <totalsRowFormula>SUBTOTAL(103,Tableau911[Nantes - balise])</totalsRowFormula>
    </tableColumn>
    <tableColumn id="24" xr3:uid="{B812F9CB-695C-4233-9210-247EE7E30D5C}" name="Nantes - description" totalsRowFunction="custom" dataDxfId="976">
      <totalsRowFormula>SUBTOTAL(103,Tableau911[Nantes - description])</totalsRowFormula>
    </tableColumn>
    <tableColumn id="23" xr3:uid="{369A7FC9-8210-45F8-B7CE-7CA66D94704C}" name="GT399" totalsRowFunction="custom" dataDxfId="975">
      <totalsRowFormula>SUBTOTAL(103,Tableau911[GT399])</totalsRowFormula>
    </tableColumn>
    <tableColumn id="22" xr3:uid="{CC0C4430-85CE-4749-B0EF-01F38758D213}" name="GT399 description" totalsRowFunction="custom" dataDxfId="974">
      <totalsRowFormula>SUBTOTAL(103,Tableau911[GT399 description])</totalsRowFormula>
    </tableColumn>
    <tableColumn id="21" xr3:uid="{C8812723-9205-4252-A00F-7EA4ABD87E9F}" name="Priorisation" totalsRowFunction="custom" dataDxfId="973">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972" headerRowBorderDxfId="971" tableBorderDxfId="970">
  <autoFilter ref="A8:W11" xr:uid="{4F62EADF-21E3-48F1-8B6F-5A3984C01C34}"/>
  <tableColumns count="23">
    <tableColumn id="1" xr3:uid="{B6643D7A-4C2D-4D5B-82CD-9FB6A5509A72}" name="ID" totalsRowFunction="count"/>
    <tableColumn id="2" xr3:uid="{D8AD65B6-1FCA-4B50-9A1E-843B91A13A63}" name="Donnée (Niveau 1)" totalsRowFunction="custom" dataDxfId="969">
      <totalsRowFormula>SUBTOTAL(103,Tableau12[Donnée (Niveau 1)])</totalsRowFormula>
    </tableColumn>
    <tableColumn id="3" xr3:uid="{C51845AD-B914-429D-B634-E93F9EB2C6E2}" name="Donnée (Niveau 2)" totalsRowFunction="custom" dataDxfId="968">
      <totalsRowFormula>SUBTOTAL(103,Tableau12[Donnée (Niveau 2)])</totalsRowFormula>
    </tableColumn>
    <tableColumn id="4" xr3:uid="{708D3FF7-D497-49D4-A121-91CEB536EDC0}" name="Donnée (Niveau 3)" totalsRowFunction="custom" dataDxfId="967">
      <totalsRowFormula>SUBTOTAL(103,Tableau12[Donnée (Niveau 3)])</totalsRowFormula>
    </tableColumn>
    <tableColumn id="5" xr3:uid="{36BBF4F3-B871-4924-B1DF-09F52BEC9A84}" name="Donnée (Niveau 4)" totalsRowFunction="custom" dataDxfId="966">
      <totalsRowFormula>SUBTOTAL(103,Tableau12[Donnée (Niveau 4)])</totalsRowFormula>
    </tableColumn>
    <tableColumn id="6" xr3:uid="{912708D6-C037-4264-88D3-7DEB49F9D269}" name="Donnée (Niveau 5)" totalsRowFunction="custom" dataDxfId="965">
      <totalsRowFormula>SUBTOTAL(103,Tableau12[Donnée (Niveau 5)])</totalsRowFormula>
    </tableColumn>
    <tableColumn id="7" xr3:uid="{AEB42A44-4C97-42F7-968F-F3445075B977}" name="Donnée (Niveau 6)" totalsRowFunction="custom" dataDxfId="964">
      <totalsRowFormula>SUBTOTAL(103,Tableau12[Donnée (Niveau 6)])</totalsRowFormula>
    </tableColumn>
    <tableColumn id="8" xr3:uid="{05104B7E-48BC-48C5-B4C9-B0719BA33344}" name="Description" totalsRowFunction="custom" dataDxfId="963">
      <totalsRowFormula>SUBTOTAL(103,Tableau12[Description])</totalsRowFormula>
    </tableColumn>
    <tableColumn id="9" xr3:uid="{614AAED4-0FFF-4312-9849-5269BBACA5F4}" name="Exemples" totalsRowFunction="custom" dataDxfId="962">
      <totalsRowFormula>SUBTOTAL(103,Tableau12[Exemples])</totalsRowFormula>
    </tableColumn>
    <tableColumn id="24" xr3:uid="{E4AE869A-0CB6-491F-A644-3F5631849EE2}" name="Balise NexSIS" totalsRowFunction="custom" dataDxfId="961">
      <totalsRowFormula>SUBTOTAL(103,Tableau12[Balise NexSIS])</totalsRowFormula>
    </tableColumn>
    <tableColumn id="10" xr3:uid="{591036EA-D7D7-4CDB-9E72-F34570B08579}" name="Nouvelle balise" totalsRowFunction="custom" dataDxfId="960">
      <totalsRowFormula>SUBTOTAL(103,Tableau12[Nouvelle balise])</totalsRowFormula>
    </tableColumn>
    <tableColumn id="23" xr3:uid="{17E8B19F-5463-4A93-9375-F25F24920A06}" name="Nantes - balise" totalsRowFunction="custom" dataDxfId="959">
      <totalsRowFormula>SUBTOTAL(103,Tableau12[Nantes - balise])</totalsRowFormula>
    </tableColumn>
    <tableColumn id="22" xr3:uid="{752C5DB9-CA47-4947-BC51-EA0AB6CAF178}" name="Nantes - description" totalsRowFunction="custom" dataDxfId="958">
      <totalsRowFormula>SUBTOTAL(103,Tableau12[Nantes - description])</totalsRowFormula>
    </tableColumn>
    <tableColumn id="21" xr3:uid="{3086C8B1-9331-471D-85E4-DFE9ECD0778B}" name="GT399" totalsRowFunction="custom" dataDxfId="957">
      <totalsRowFormula>SUBTOTAL(103,Tableau12[GT399])</totalsRowFormula>
    </tableColumn>
    <tableColumn id="20" xr3:uid="{7161B64A-7444-47C0-A0EB-FBE31CB32883}" name="GT399 description" totalsRowFunction="custom" dataDxfId="956">
      <totalsRowFormula>SUBTOTAL(103,Tableau12[GT399 description])</totalsRowFormula>
    </tableColumn>
    <tableColumn id="19" xr3:uid="{7B7F428D-98DE-48C1-B4C7-1B8FEF343340}" name="Priorisation" totalsRowFunction="custom" dataDxfId="955">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692" dataDxfId="1691" totalsRowDxfId="1690">
  <autoFilter ref="A8:AD14" xr:uid="{EF99425A-BF7C-494D-843B-A436A28F1D50}"/>
  <tableColumns count="30">
    <tableColumn id="26" xr3:uid="{D5B2518C-6D8E-6147-8C4F-B866728B3834}" name="ID" totalsRowFunction="count" dataDxfId="1689" totalsRowDxfId="1688"/>
    <tableColumn id="34" xr3:uid="{87148819-B7A5-7947-82EE-7CD825960AED}" name="Donnée (Niveau 1)" dataDxfId="1687" totalsRowDxfId="1686"/>
    <tableColumn id="1" xr3:uid="{D13C8DA4-A6E7-6647-83BF-735A36445504}" name="Donnée (Niveau 2)" totalsRowFunction="count" dataDxfId="1685" totalsRowDxfId="1684"/>
    <tableColumn id="2" xr3:uid="{9844E3D8-484C-674F-A6FE-C5E74C0BECD7}" name="Donnée (Niveau 3)" totalsRowFunction="count" dataDxfId="1683" totalsRowDxfId="1682"/>
    <tableColumn id="3" xr3:uid="{EDEAC3BB-E6E5-6D4A-81D4-0D53BDE32BE7}" name="Donnée (Niveau 4)" totalsRowFunction="count" dataDxfId="1681" totalsRowDxfId="1680"/>
    <tableColumn id="4" xr3:uid="{02D62420-0C0A-4A42-BF62-D538EE277DA2}" name="Donnée (Niveau 5)" totalsRowFunction="count" dataDxfId="1679" totalsRowDxfId="1678"/>
    <tableColumn id="5" xr3:uid="{AEDF2332-EB8E-3F47-A30F-62F4B295DC6E}" name="Donnée (Niveau 6)" totalsRowFunction="count" dataDxfId="1677" totalsRowDxfId="1676"/>
    <tableColumn id="6" xr3:uid="{6B82679A-C79E-B942-87C2-2A9AC62DFE61}" name="Description" totalsRowFunction="count" dataDxfId="1675" totalsRowDxfId="1674"/>
    <tableColumn id="14" xr3:uid="{64EB0DE7-7110-B649-B47F-39D14AB54769}" name="Exemples" totalsRowFunction="count" dataDxfId="1673" totalsRowDxfId="1672"/>
    <tableColumn id="7" xr3:uid="{30859462-25E2-6C4B-8D3C-5F2310CF2710}" name="Balise NexSIS" totalsRowFunction="count" dataDxfId="1671" totalsRowDxfId="1670"/>
    <tableColumn id="21" xr3:uid="{C7789C87-5B0F-9240-95BB-36A6DBBF16F7}" name="Nouvelle balise" totalsRowFunction="count" dataDxfId="1669" totalsRowDxfId="1668"/>
    <tableColumn id="8" xr3:uid="{56A311D2-6944-B44A-BA90-1B44FB783B25}" name="Nantes - balise" totalsRowFunction="count" dataDxfId="1667" totalsRowDxfId="1666"/>
    <tableColumn id="15" xr3:uid="{CC481BC4-1ACF-7849-B03D-7121652EE416}" name="Nantes - description" totalsRowFunction="count" dataDxfId="1665" totalsRowDxfId="1664"/>
    <tableColumn id="18" xr3:uid="{DA3EC825-B94E-6142-B1D1-58F763F6812E}" name="GT399" totalsRowFunction="count" dataDxfId="1663" totalsRowDxfId="1662"/>
    <tableColumn id="9" xr3:uid="{A60F6B9F-CF7A-6F48-A3FD-7FC591506696}" name="GT399 description" totalsRowFunction="count" dataDxfId="1661" totalsRowDxfId="1660"/>
    <tableColumn id="10" xr3:uid="{F183E99A-8936-D242-9E2F-7DF202579449}" name="Priorisation" totalsRowFunction="count" dataDxfId="1659" totalsRowDxfId="1658"/>
    <tableColumn id="11" xr3:uid="{0C55DBEB-B030-EB40-8778-44C43E402B7D}" name="Cardinalité" dataDxfId="1657" totalsRowDxfId="1656"/>
    <tableColumn id="27" xr3:uid="{3EA0014F-1F9E-3346-86AA-D19E79E32F71}" name="Objet" totalsRowFunction="count" dataDxfId="1655" totalsRowDxfId="1654"/>
    <tableColumn id="12" xr3:uid="{A3CD3B4C-97D3-9741-9A73-087C7A9F8936}" name="Format (ou type)" totalsRowFunction="count" dataDxfId="1653" totalsRowDxfId="1652"/>
    <tableColumn id="37" xr3:uid="{3FE45E5F-AD1E-7B48-BE25-BC7327DD16EC}" name="Nomenclature/ énumération" dataDxfId="1651" totalsRowDxfId="1650"/>
    <tableColumn id="31" xr3:uid="{9CB46CA4-597C-5148-8480-F8796E3C5AFD}" name="Détails de format" dataDxfId="1649" totalsRowDxfId="1648"/>
    <tableColumn id="36" xr3:uid="{97A47004-218F-7749-B82B-5B2AEE40A23C}" name="15-18" dataDxfId="1647" totalsRowDxfId="1646"/>
    <tableColumn id="35" xr3:uid="{544CEA0F-DCB5-C64C-9CDE-A40F1906888F}" name="15-15" dataDxfId="1645" totalsRowDxfId="1644"/>
    <tableColumn id="39" xr3:uid="{6DB8C4C4-E592-DA4D-B502-CA1F3A98FF18}" name="CUT" dataDxfId="1643" totalsRowDxfId="1642"/>
    <tableColumn id="19" xr3:uid="{F48E57B7-0080-CD4F-8CC0-D9866BEEABEE}" name="Commentaire Hub Santé" totalsRowFunction="count" dataDxfId="1641" totalsRowDxfId="1640"/>
    <tableColumn id="16" xr3:uid="{93611743-80E2-3A49-9F47-6E81E63C36BC}" name="Commentaire Philippe Dreyfus" totalsRowFunction="count" dataDxfId="1639" totalsRowDxfId="1638"/>
    <tableColumn id="33" xr3:uid="{E8582012-E1AA-5C48-84F3-81E85831EA3D}" name="Commentaire FBE" dataDxfId="1637" totalsRowDxfId="1636"/>
    <tableColumn id="17" xr3:uid="{10CD9342-79AA-B840-BD59-F6A02345EC01}" name="Commentaire Yann Penverne" totalsRowFunction="count" dataDxfId="1635" totalsRowDxfId="1634"/>
    <tableColumn id="20" xr3:uid="{36DD8A92-EC42-2849-A047-5EE0AABF1132}" name="NexSIS" totalsRowFunction="custom" dataDxfId="1633" totalsRowDxfId="1632">
      <totalsRowFormula>SUBTOTAL(103,createCase3[NexSIS])-COUNTIFS(createCase3[NexSIS],"=X")</totalsRowFormula>
    </tableColumn>
    <tableColumn id="22" xr3:uid="{055A2D99-D525-3349-A349-779652E6F495}" name="Métier" totalsRowFunction="custom" dataDxfId="1631" totalsRowDxfId="1630">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2E237-CF17-49D4-BA3B-A5C3063E7BCB}" name="createCase142" displayName="createCase142" ref="A11:AD192" totalsRowCount="1" headerRowDxfId="1629" dataDxfId="1628" totalsRowDxfId="1627">
  <autoFilter ref="A11:AD191" xr:uid="{EF99425A-BF7C-494D-843B-A436A28F1D50}"/>
  <tableColumns count="30">
    <tableColumn id="26" xr3:uid="{ABF5D23D-E9BE-447B-A48E-850A8FE050AB}" name="ID" totalsRowFunction="count" dataDxfId="1626" totalsRowDxfId="101"/>
    <tableColumn id="34" xr3:uid="{C603A664-BB7C-4E81-81F5-9AC771B920CE}" name="Donnée (Niveau 1)" dataDxfId="1625" totalsRowDxfId="100"/>
    <tableColumn id="1" xr3:uid="{985EC22A-699F-4D1C-A0FF-90DCFB6591AE}" name="Donnée (Niveau 2)" totalsRowFunction="count" dataDxfId="1624" totalsRowDxfId="99"/>
    <tableColumn id="2" xr3:uid="{9726EFFF-17E9-4567-9D61-3FDED4A1439C}" name="Donnée (Niveau 3)" totalsRowFunction="count" dataDxfId="1623" totalsRowDxfId="98"/>
    <tableColumn id="3" xr3:uid="{DC2A9A2B-BD09-4CA3-892C-4DE6298A5712}" name="Donnée (Niveau 4)" totalsRowFunction="count" dataDxfId="1622" totalsRowDxfId="97"/>
    <tableColumn id="4" xr3:uid="{B78C276D-8762-4642-9D7D-502A3706006F}" name="Donnée (Niveau 5)" totalsRowFunction="count" dataDxfId="1621" totalsRowDxfId="96"/>
    <tableColumn id="5" xr3:uid="{E754A894-2972-4273-B6DD-CF0D8D93573D}" name="Donnée (Niveau 6)" totalsRowFunction="count" dataDxfId="1620" totalsRowDxfId="95"/>
    <tableColumn id="6" xr3:uid="{24AAC4C6-656F-44C0-87E7-A586457237B4}" name="Description" totalsRowFunction="count" dataDxfId="1619" totalsRowDxfId="94"/>
    <tableColumn id="14" xr3:uid="{5B142435-1C90-4234-8FB8-74C6ED9A57EB}" name="Exemples" totalsRowFunction="count" dataDxfId="1618" totalsRowDxfId="93"/>
    <tableColumn id="7" xr3:uid="{23939F30-951A-4F60-A1C3-04B73AEA5803}" name="Balise NexSIS" totalsRowFunction="count" dataDxfId="1617" totalsRowDxfId="92"/>
    <tableColumn id="21" xr3:uid="{DC207162-20F5-49F1-888F-349E9D3CC392}" name="Nouvelle balise" totalsRowFunction="count" dataDxfId="1616" totalsRowDxfId="91"/>
    <tableColumn id="8" xr3:uid="{7556FAA0-1801-4DD7-900A-EE18363D5E82}" name="Nantes - balise" totalsRowFunction="count" dataDxfId="1615" totalsRowDxfId="90"/>
    <tableColumn id="15" xr3:uid="{5FB127EE-7452-472C-AB5F-3281FCE1AA29}" name="Nantes - description" totalsRowFunction="count" dataDxfId="1614" totalsRowDxfId="89"/>
    <tableColumn id="18" xr3:uid="{B55CBC10-E0E1-44C1-8A07-61AE2E43D1CB}" name="GT399" totalsRowFunction="count" dataDxfId="1613" totalsRowDxfId="88"/>
    <tableColumn id="9" xr3:uid="{ED8CCBEC-AE8D-4416-B493-B3C4C06F7DE9}" name="GT399 description" totalsRowFunction="count" dataDxfId="1612" totalsRowDxfId="87"/>
    <tableColumn id="10" xr3:uid="{46B3BCFD-A3E1-4528-930E-7787E8879562}" name="Priorisation" totalsRowFunction="count" dataDxfId="1611" totalsRowDxfId="86"/>
    <tableColumn id="11" xr3:uid="{ABAA3778-8B61-4076-8B61-44A440D6CD31}" name="Cardinalité" dataDxfId="1610" totalsRowDxfId="85"/>
    <tableColumn id="27" xr3:uid="{E5276C21-A4EF-4884-B4FB-C3E1823816EB}" name="Objet" totalsRowFunction="count" dataDxfId="1609" totalsRowDxfId="84"/>
    <tableColumn id="12" xr3:uid="{5E7CF984-0D2D-4AB5-8857-24FA22847AFC}" name="Format (ou type)" totalsRowFunction="count" dataDxfId="1608" totalsRowDxfId="83"/>
    <tableColumn id="37" xr3:uid="{2169D618-3BA4-45CD-952B-3014DC716E45}" name="Nomenclature/ énumération" dataDxfId="1607" totalsRowDxfId="82"/>
    <tableColumn id="31" xr3:uid="{EC8DCE8F-9583-487D-94F2-441D28009773}" name="Détails de format" dataDxfId="1606" totalsRowDxfId="81"/>
    <tableColumn id="36" xr3:uid="{2218AE1F-CDAB-423E-B754-D13BA6E01E7D}" name="Exos/RRAMU" dataDxfId="1605" totalsRowDxfId="80"/>
    <tableColumn id="35" xr3:uid="{CF1EC0D3-4BCA-452A-AF26-36BE082E3351}" name="15-15" dataDxfId="1604" totalsRowDxfId="79"/>
    <tableColumn id="39" xr3:uid="{4775AE16-DC68-4E34-8344-7B69CEBD7DD8}" name="CUT" dataDxfId="1603" totalsRowDxfId="78"/>
    <tableColumn id="19" xr3:uid="{8FA91BE2-BC77-4525-BDE0-F6A9933290D7}" name="Commentaire Hub Santé" totalsRowFunction="count" dataDxfId="1602" totalsRowDxfId="77"/>
    <tableColumn id="16" xr3:uid="{CFE0C64C-3AF3-4ED4-B261-757CDC0E4BAF}" name="Commentaire Philippe Dreyfus" totalsRowFunction="count" dataDxfId="1601" totalsRowDxfId="76"/>
    <tableColumn id="33" xr3:uid="{DEAB7E62-6BC9-459A-9537-0973D7DAD581}" name="Commentaire FBE" dataDxfId="1600" totalsRowDxfId="75"/>
    <tableColumn id="17" xr3:uid="{29D9B450-9ECA-42F9-BAF0-F3037CEEF915}" name="Commentaire Yann Penverne" totalsRowFunction="count" dataDxfId="1599" totalsRowDxfId="74"/>
    <tableColumn id="20" xr3:uid="{DDA0A9DE-8EA2-4BC6-88A9-FC4FC0D98FFE}" name="NexSIS" totalsRowFunction="custom" dataDxfId="1598" totalsRowDxfId="73">
      <totalsRowFormula>SUBTOTAL(103,createCase142[NexSIS])-COUNTIFS(createCase142[NexSIS],"=X")</totalsRowFormula>
    </tableColumn>
    <tableColumn id="22" xr3:uid="{1E79267D-7033-4469-BFCF-BBE2A69D6108}" name="Métier" totalsRowFunction="custom" dataDxfId="1597" totalsRowDxfId="72">
      <totalsRowFormula>SUBTOTAL(103,createCase142[Métier])-COUNTIFS(createCase142[Métier],"=X")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E194" totalsRowCount="1" headerRowDxfId="1596" dataDxfId="1595" totalsRowDxfId="1594">
  <autoFilter ref="A8:AE193" xr:uid="{EF99425A-BF7C-494D-843B-A436A28F1D50}"/>
  <tableColumns count="31">
    <tableColumn id="26" xr3:uid="{F89F79B0-EC13-4626-8B8B-E72803CF8D7F}" name="ID" totalsRowFunction="count" dataDxfId="61" totalsRowDxfId="30"/>
    <tableColumn id="34" xr3:uid="{82D9E408-6E89-6548-8064-32C2C1C49796}" name="Donnée (Niveau 1)" dataDxfId="60" totalsRowDxfId="29"/>
    <tableColumn id="1" xr3:uid="{A4D81CB2-5DBF-46A1-831A-3B0CB8713987}" name="Donnée (Niveau 2)" totalsRowFunction="count" dataDxfId="59" totalsRowDxfId="28"/>
    <tableColumn id="2" xr3:uid="{70FEA672-42A5-4D50-83E3-20F1DC99F826}" name="Donnée (Niveau 3)" totalsRowFunction="count" dataDxfId="58" totalsRowDxfId="27"/>
    <tableColumn id="3" xr3:uid="{E5F546D4-3F7C-49D3-ACAD-5C0AA86EEA72}" name="Donnée (Niveau 4)" totalsRowFunction="count" dataDxfId="57" totalsRowDxfId="26"/>
    <tableColumn id="4" xr3:uid="{C36F63D5-6F86-4068-8553-7E11F2FF2E34}" name="Donnée (Niveau 5)" totalsRowFunction="count" dataDxfId="56" totalsRowDxfId="25"/>
    <tableColumn id="5" xr3:uid="{BCD32C8B-1BF5-4152-A4E3-856EB454D41F}" name="Donnée (Niveau 6)" totalsRowFunction="count" dataDxfId="55" totalsRowDxfId="24"/>
    <tableColumn id="6" xr3:uid="{31AB271A-A79E-4AD6-A425-139013E5C0ED}" name="Description" totalsRowFunction="count" dataDxfId="54" totalsRowDxfId="23"/>
    <tableColumn id="14" xr3:uid="{42356E16-5C2C-47EF-96D9-1439EB52D654}" name="Exemples" totalsRowFunction="count" dataDxfId="53" totalsRowDxfId="22"/>
    <tableColumn id="7" xr3:uid="{05B3DFF6-BC4E-40A1-862A-0EBD5F2686D8}" name="Balise NexSIS" totalsRowFunction="count" dataDxfId="52" totalsRowDxfId="21"/>
    <tableColumn id="21" xr3:uid="{A67EAB5D-C889-4A87-AEDD-CB5D507B5224}" name="Nouvelle balise" totalsRowFunction="count" dataDxfId="51" totalsRowDxfId="20"/>
    <tableColumn id="8" xr3:uid="{142E6E6B-2EEA-41C0-969F-103EB7FEE77B}" name="Nantes - balise" totalsRowFunction="count" dataDxfId="50" totalsRowDxfId="19"/>
    <tableColumn id="15" xr3:uid="{4B3C95EC-2C41-42CE-9528-75F02E532B07}" name="Nantes - description" totalsRowFunction="count" dataDxfId="49" totalsRowDxfId="18"/>
    <tableColumn id="18" xr3:uid="{DD4C49C8-6EEB-4810-B6DF-F5EA0958E68F}" name="GT399" totalsRowFunction="count" dataDxfId="48" totalsRowDxfId="17"/>
    <tableColumn id="9" xr3:uid="{1EF347D1-5F3C-455F-B7CC-0411A0A13BA5}" name="GT399 description" totalsRowFunction="count" dataDxfId="47" totalsRowDxfId="16"/>
    <tableColumn id="10" xr3:uid="{A688C13F-43B2-4D38-AB61-5A8FA70F8877}" name="Priorisation" totalsRowFunction="count" dataDxfId="46" totalsRowDxfId="15"/>
    <tableColumn id="11" xr3:uid="{740E98DF-4145-4688-96B5-1DB2B4C65860}" name="Cardinalité" dataDxfId="45" totalsRowDxfId="14"/>
    <tableColumn id="27" xr3:uid="{5362BDCB-F398-463F-807C-5642BE8139A3}" name="Objet" totalsRowFunction="count" dataDxfId="44" totalsRowDxfId="13"/>
    <tableColumn id="12" xr3:uid="{F99D40B9-B75A-4B6D-AD14-A9CC94A67A94}" name="Format (ou type)" totalsRowFunction="count" dataDxfId="43" totalsRowDxfId="12"/>
    <tableColumn id="37" xr3:uid="{C4249FC6-D549-4A35-98D7-D98FEFD604C7}" name="Nomenclature/ énumération" dataDxfId="42" totalsRowDxfId="11"/>
    <tableColumn id="31" xr3:uid="{165DCEEB-09D9-4414-9EB1-071322B65527}" name="Détails de format" dataDxfId="41" totalsRowDxfId="10"/>
    <tableColumn id="36" xr3:uid="{DFE77849-E589-4C00-A974-5EA32CAC9950}" name="15-18" dataDxfId="40" totalsRowDxfId="9"/>
    <tableColumn id="35" xr3:uid="{6F7422E5-A9F0-4CB5-94CC-23CADED3A1EA}" name="15-15" dataDxfId="39" totalsRowDxfId="8"/>
    <tableColumn id="24" xr3:uid="{84A6C4F7-D7B2-45A3-94D6-FA4C63F0BF6D}" name="15-SMUR" dataDxfId="38" totalsRowDxfId="7"/>
    <tableColumn id="39" xr3:uid="{D123E456-B227-404D-9075-2C12B6D79281}" name="CUT" dataDxfId="37" totalsRowDxfId="6"/>
    <tableColumn id="19" xr3:uid="{0E27CA97-E0CC-4707-8A95-C2EB8B822A50}" name="Commentaire Hub Santé" totalsRowFunction="count" dataDxfId="36" totalsRowDxfId="5"/>
    <tableColumn id="16" xr3:uid="{85C90A89-19FA-4640-8DE9-5BC81E29801A}" name="Commentaire Philippe Dreyfus" totalsRowFunction="count" dataDxfId="35" totalsRowDxfId="4"/>
    <tableColumn id="33" xr3:uid="{F9B7E469-F267-4217-89F6-2332B9BE9F00}" name="Commentaire FBE" dataDxfId="34" totalsRowDxfId="3"/>
    <tableColumn id="17" xr3:uid="{AF1719C0-5CFC-4F9F-8447-1E16DD154E8D}" name="Commentaire Yann Penverne" totalsRowFunction="count" dataDxfId="33" totalsRowDxfId="2"/>
    <tableColumn id="20" xr3:uid="{A1AC7405-8CAD-4797-ACD3-A6DB9BD4973A}" name="NexSIS" totalsRowFunction="custom" dataDxfId="32" totalsRowDxfId="1">
      <totalsRowFormula>SUBTOTAL(103,createCase[NexSIS])-COUNTIFS(createCase[NexSIS],"=X")</totalsRowFormula>
    </tableColumn>
    <tableColumn id="22" xr3:uid="{BFD15786-BC47-434A-8C58-1A07EC8D4305}" name="Métier" totalsRowFunction="custom" dataDxfId="31" totalsRowDxfId="0">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W34" totalsRowCount="1" headerRowDxfId="1593" dataDxfId="1592" totalsRowDxfId="1591">
  <autoFilter ref="A8:W33" xr:uid="{C92664FE-ED8F-46D7-9DD5-6F2E0861D6FF}"/>
  <tableColumns count="23">
    <tableColumn id="26" xr3:uid="{62D1D962-435E-445C-8176-6AFEE7ABB964}" name="ID" totalsRowFunction="count" dataDxfId="1590" totalsRowDxfId="1589"/>
    <tableColumn id="34" xr3:uid="{AF99D652-DA31-487A-8CE3-C43A9D0D0F82}" name="Donnée (Niveau 1)" dataDxfId="1588" totalsRowDxfId="1587"/>
    <tableColumn id="1" xr3:uid="{26624729-2378-4BE4-AF94-2AD83420E408}" name="Donnée (Niveau 2)" totalsRowFunction="count" dataDxfId="1586" totalsRowDxfId="1585"/>
    <tableColumn id="2" xr3:uid="{3DF2C155-D187-4F5C-A2F9-29CA2B2A18CC}" name="Donnée (Niveau 3)" totalsRowFunction="count" dataDxfId="1584" totalsRowDxfId="1583"/>
    <tableColumn id="3" xr3:uid="{DD16CD2E-7545-4983-AF64-50A47209731F}" name="Donnée (Niveau 4)" totalsRowFunction="count" dataDxfId="1582" totalsRowDxfId="1581"/>
    <tableColumn id="4" xr3:uid="{9201EFE0-C9BD-490F-B6AA-83311B09262F}" name="Donnée (Niveau 5)" totalsRowFunction="count" dataDxfId="1580" totalsRowDxfId="1579"/>
    <tableColumn id="5" xr3:uid="{20C32895-212D-4F26-B134-FBDF1FD4ED0E}" name="Donnée (Niveau 6)" totalsRowFunction="count" dataDxfId="1578" totalsRowDxfId="1577"/>
    <tableColumn id="6" xr3:uid="{036B2D7E-23E0-4814-B2FB-5C619B25F782}" name="Description" totalsRowFunction="count" dataDxfId="1576" totalsRowDxfId="1575"/>
    <tableColumn id="14" xr3:uid="{51A4E1A3-F3DC-4BAD-9F20-81B65F485A0D}" name="Exemples" totalsRowFunction="count" dataDxfId="1574" totalsRowDxfId="1573"/>
    <tableColumn id="21" xr3:uid="{C6BE7A8E-F875-441C-BFA9-86D71B9EFF88}" name="Balise" totalsRowFunction="count" dataDxfId="1572" totalsRowDxfId="1571"/>
    <tableColumn id="11" xr3:uid="{F10EE65F-1515-4AE2-9211-FD44F3EA5D3E}" name="Cardinalité" dataDxfId="1570" totalsRowDxfId="1569"/>
    <tableColumn id="27" xr3:uid="{B47DCBC0-7B24-497F-8892-323B08A42011}" name="Objet" totalsRowFunction="count" dataDxfId="1568" totalsRowDxfId="1567"/>
    <tableColumn id="12" xr3:uid="{15BDE3A9-E8A9-4EFC-A353-0269A66BC2B2}" name="Format (ou type)" totalsRowFunction="count" dataDxfId="1566" totalsRowDxfId="1565"/>
    <tableColumn id="37" xr3:uid="{046163B9-02C2-4347-B7FB-61E0432AAB68}" name="Nomenclature/ énumération" dataDxfId="1564" totalsRowDxfId="1563"/>
    <tableColumn id="31" xr3:uid="{20E92D64-29A1-4239-93C5-E8F762FFD8DE}" name="Détails de format" dataDxfId="1562" totalsRowDxfId="1561"/>
    <tableColumn id="36" xr3:uid="{636C128D-46D4-443D-9FB6-645B4E8390EC}" name="15-18" dataDxfId="1560" totalsRowDxfId="1559"/>
    <tableColumn id="35" xr3:uid="{3C17CD84-5847-4BD3-990E-46197D8D30CE}" name="15-15" dataDxfId="1558" totalsRowDxfId="1557"/>
    <tableColumn id="39" xr3:uid="{8F5DF9DE-3AC1-4BBF-B05B-904A5EB4D934}" name="CUT" dataDxfId="1556" totalsRowDxfId="1555"/>
    <tableColumn id="19" xr3:uid="{B90DC3CB-85F4-4D23-8DE4-7B4C05AC2236}" name="Commentaire Hub Santé" totalsRowFunction="count" dataDxfId="1554" totalsRowDxfId="1553"/>
    <tableColumn id="16" xr3:uid="{E17F6AB0-4FBD-425F-A071-573AD4BA0F3E}" name="Commentaire Philippe Dreyfus" totalsRowFunction="count" dataDxfId="1552" totalsRowDxfId="1551"/>
    <tableColumn id="33" xr3:uid="{7CFA00D6-8048-42E1-B541-BEA178D54E3E}" name="Commentaire FBE" dataDxfId="1550" totalsRowDxfId="1549"/>
    <tableColumn id="17" xr3:uid="{FC58F8C6-81B4-4955-A593-71BD7E5BDA7A}" name="Commentaire Yann Penverne" totalsRowFunction="count" dataDxfId="1548" totalsRowDxfId="1547"/>
    <tableColumn id="22" xr3:uid="{DB0180C0-781E-4165-87A4-8168655417AB}" name="Métier" totalsRowFunction="custom" dataDxfId="1546" totalsRowDxfId="1545">
      <totalsRowFormula>SUBTOTAL(103,createCase1418[Métier])-COUNTIFS(createCase1418[Métier],"=X")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W17" totalsRowCount="1" headerRowDxfId="1544" dataDxfId="1543" totalsRowDxfId="1542">
  <autoFilter ref="A8:W16" xr:uid="{C92664FE-ED8F-46D7-9DD5-6F2E0861D6FF}"/>
  <tableColumns count="23">
    <tableColumn id="26" xr3:uid="{3D95D60D-4749-4205-B5A3-C40BC9083DDF}" name="ID" totalsRowFunction="count" dataDxfId="1541" totalsRowDxfId="1540"/>
    <tableColumn id="34" xr3:uid="{F55F9431-FBCC-4C37-BC99-DDE204E6AD66}" name="Donnée (Niveau 1)" dataDxfId="1539" totalsRowDxfId="1538"/>
    <tableColumn id="1" xr3:uid="{7BDE9DBC-8BFF-4962-94C8-303215EF6651}" name="Donnée (Niveau 2)" totalsRowFunction="count" dataDxfId="1537" totalsRowDxfId="1536"/>
    <tableColumn id="2" xr3:uid="{D40563B8-DCFF-4581-97D6-3BC1A593C4AB}" name="Donnée (Niveau 3)" totalsRowFunction="count" dataDxfId="1535" totalsRowDxfId="1534"/>
    <tableColumn id="3" xr3:uid="{25A7848B-AF8E-4993-88F6-92216A238470}" name="Donnée (Niveau 4)" totalsRowFunction="count" dataDxfId="1533" totalsRowDxfId="1532"/>
    <tableColumn id="4" xr3:uid="{AA50B053-891E-46D9-A92A-0E26EF075B7E}" name="Donnée (Niveau 5)" totalsRowFunction="count" dataDxfId="1531" totalsRowDxfId="1530"/>
    <tableColumn id="5" xr3:uid="{58A3E3FB-40F5-40E2-96F6-8C1C4AF04759}" name="Donnée (Niveau 6)" totalsRowFunction="count" dataDxfId="1529" totalsRowDxfId="1528"/>
    <tableColumn id="6" xr3:uid="{C62E45BF-811F-42E7-AB88-572B417F6150}" name="Description" totalsRowFunction="count" dataDxfId="1527" totalsRowDxfId="1526"/>
    <tableColumn id="14" xr3:uid="{F9F87B89-8446-4459-82BE-4CC3FDAE3D24}" name="Exemples" totalsRowFunction="count" dataDxfId="1525" totalsRowDxfId="1524"/>
    <tableColumn id="21" xr3:uid="{48DE3666-C566-4CAB-B0A7-07A3209B6595}" name="Balise" totalsRowFunction="count" dataDxfId="1523" totalsRowDxfId="1522"/>
    <tableColumn id="11" xr3:uid="{FD69FEBC-E70D-44C5-AD2D-C6CC2D1C0D06}" name="Cardinalité" dataDxfId="1521" totalsRowDxfId="1520"/>
    <tableColumn id="27" xr3:uid="{B5A842FA-9CEA-4996-A030-5CA520DDD42D}" name="Objet" totalsRowFunction="count" dataDxfId="1519" totalsRowDxfId="1518"/>
    <tableColumn id="12" xr3:uid="{A04D9211-F25C-4418-9545-A6F2966A3528}" name="Format (ou type)" totalsRowFunction="count" dataDxfId="1517" totalsRowDxfId="1516"/>
    <tableColumn id="37" xr3:uid="{4AA2533B-7EE3-47E8-A3C9-3721487911B2}" name="Nomenclature/ énumération" dataDxfId="1515" totalsRowDxfId="1514"/>
    <tableColumn id="31" xr3:uid="{5F33B9AF-8F57-40C0-B58A-2900055019D0}" name="Détails de format" dataDxfId="1513" totalsRowDxfId="1512"/>
    <tableColumn id="36" xr3:uid="{4350E4CE-9B26-491D-804C-0334C47A43C5}" name="15-18" dataDxfId="1511" totalsRowDxfId="1510"/>
    <tableColumn id="35" xr3:uid="{D25EA6AD-098C-4C6E-94BD-A321CF38C383}" name="15-15" dataDxfId="1509" totalsRowDxfId="1508"/>
    <tableColumn id="39" xr3:uid="{05BE7884-8749-4B81-B356-DDAA0EAB4864}" name="CUT" dataDxfId="1507" totalsRowDxfId="1506"/>
    <tableColumn id="19" xr3:uid="{6A104928-C33B-4AA9-A990-40B6C20E9D80}" name="Commentaire Hub Santé" totalsRowFunction="count" dataDxfId="1505" totalsRowDxfId="1504"/>
    <tableColumn id="16" xr3:uid="{712AA8BE-EBEC-4D34-9BE4-C551609D4A8E}" name="Commentaire Philippe Dreyfus" totalsRowFunction="count" dataDxfId="1503" totalsRowDxfId="1502"/>
    <tableColumn id="33" xr3:uid="{C7EF274F-4008-4396-97F1-6B640D914E6E}" name="Commentaire FBE" dataDxfId="1501" totalsRowDxfId="1500"/>
    <tableColumn id="17" xr3:uid="{BC6A7B64-7E37-4F83-AA3E-8E136D3C025C}" name="Commentaire Yann Penverne" totalsRowFunction="count" dataDxfId="1499" totalsRowDxfId="1498"/>
    <tableColumn id="22" xr3:uid="{FBAE91BA-4332-4036-98CF-545C9190993D}" name="Métier" totalsRowFunction="custom" dataDxfId="1497" totalsRowDxfId="1496">
      <totalsRowFormula>SUBTOTAL(103,createCase141814[Métier])-COUNTIFS(createCase141814[Métier],"=X")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W39" totalsRowCount="1" headerRowDxfId="1495" dataDxfId="1494" totalsRowDxfId="1493">
  <autoFilter ref="A8:W38" xr:uid="{C92664FE-ED8F-46D7-9DD5-6F2E0861D6FF}"/>
  <tableColumns count="23">
    <tableColumn id="26" xr3:uid="{F0BBFE2C-91EC-4F63-8C42-7A13D8DB1773}" name="ID" totalsRowFunction="count" dataDxfId="1492" totalsRowDxfId="1491"/>
    <tableColumn id="34" xr3:uid="{D4146487-94AF-45AE-9337-108D3BA4CEB4}" name="Donnée (Niveau 1)" dataDxfId="1490" totalsRowDxfId="1489"/>
    <tableColumn id="1" xr3:uid="{6249CE60-4860-4AE5-B2FE-DC960F0E9986}" name="Donnée (Niveau 2)" totalsRowFunction="count" dataDxfId="1488" totalsRowDxfId="1487"/>
    <tableColumn id="2" xr3:uid="{C2D3DCAE-6928-4F1C-AF61-C37FEBF17CE7}" name="Donnée (Niveau 3)" totalsRowFunction="count" dataDxfId="1486" totalsRowDxfId="1485"/>
    <tableColumn id="3" xr3:uid="{33216364-1D3C-4C3A-9A87-FDF54DD48221}" name="Donnée (Niveau 4)" totalsRowFunction="count" dataDxfId="1484" totalsRowDxfId="1483"/>
    <tableColumn id="4" xr3:uid="{57EF9CD5-EC70-4A23-A60C-23D9F357C89F}" name="Donnée (Niveau 5)" totalsRowFunction="count" dataDxfId="1482" totalsRowDxfId="1481"/>
    <tableColumn id="5" xr3:uid="{9F84A053-8A83-4A58-AEB1-A4D4BC92B461}" name="Donnée (Niveau 6)" totalsRowFunction="count" dataDxfId="1480" totalsRowDxfId="1479"/>
    <tableColumn id="6" xr3:uid="{D1C161A6-6AE9-4A45-944C-37A17B71ECB9}" name="Description" totalsRowFunction="count" dataDxfId="1478" totalsRowDxfId="1477"/>
    <tableColumn id="14" xr3:uid="{B7506A0E-75D9-44A0-9C02-5DB0ECF2A955}" name="Exemples" totalsRowFunction="count" dataDxfId="1476" totalsRowDxfId="1475"/>
    <tableColumn id="21" xr3:uid="{8064C132-A136-4348-BB46-3374B12E8118}" name="Balise" totalsRowFunction="count" dataDxfId="1474" totalsRowDxfId="1473"/>
    <tableColumn id="11" xr3:uid="{07C5EC80-6F69-4BF2-A52F-A8DC0C68FDD5}" name="Cardinalité" dataDxfId="1472" totalsRowDxfId="1471"/>
    <tableColumn id="27" xr3:uid="{45AE51DB-A6BF-45B0-A5E3-450B57AFF1BE}" name="Objet" totalsRowFunction="count" dataDxfId="1470" totalsRowDxfId="1469"/>
    <tableColumn id="12" xr3:uid="{DDC6828F-2B6C-4E05-87D2-07F4D40557F4}" name="Format (ou type)" totalsRowFunction="count" dataDxfId="1468" totalsRowDxfId="1467"/>
    <tableColumn id="37" xr3:uid="{66657B31-D3ED-45B0-AFA9-C1A1912F21C1}" name="Nomenclature/ énumération" dataDxfId="1466" totalsRowDxfId="1465"/>
    <tableColumn id="31" xr3:uid="{FC0F3951-1CFE-4C1D-96D5-F355E8519DFE}" name="Détails de format" dataDxfId="1464" totalsRowDxfId="1463"/>
    <tableColumn id="36" xr3:uid="{E4D376D5-6C75-44C6-9C5A-2DB0ECCB6D64}" name="15-18" dataDxfId="1462" totalsRowDxfId="1461"/>
    <tableColumn id="35" xr3:uid="{EA11A1BC-8967-40FA-ADCD-0B84F05B4FB7}" name="15-15" dataDxfId="1460" totalsRowDxfId="1459"/>
    <tableColumn id="39" xr3:uid="{D31DD38F-C6EE-4749-A560-C7A57192A678}" name="CUT" dataDxfId="1458" totalsRowDxfId="1457"/>
    <tableColumn id="19" xr3:uid="{B19166B6-0C3E-4F4D-ADFE-C549689DAD0F}" name="Commentaire Hub Santé" totalsRowFunction="count" dataDxfId="1456" totalsRowDxfId="1455"/>
    <tableColumn id="16" xr3:uid="{4463EAB1-8B99-416B-81E7-7BF762EFF67F}" name="Commentaire Philippe Dreyfus" totalsRowFunction="count" dataDxfId="1454" totalsRowDxfId="1453"/>
    <tableColumn id="33" xr3:uid="{AEB9EA63-47DE-4EB1-98A2-28AF16C300B3}" name="Commentaire FBE" dataDxfId="1452" totalsRowDxfId="1451"/>
    <tableColumn id="17" xr3:uid="{A303D711-3B44-411C-AFCC-D94F65BB0726}" name="Commentaire Yann Penverne" totalsRowFunction="count" dataDxfId="1450" totalsRowDxfId="1449"/>
    <tableColumn id="22" xr3:uid="{05D5BA78-9525-42BB-9AA1-997AB030D68E}" name="Métier" totalsRowFunction="custom" dataDxfId="1448" totalsRowDxfId="1447">
      <totalsRowFormula>SUBTOTAL(103,createCase14181419[Métier])-COUNTIFS(createCase14181419[Métier],"=X")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4" totalsRowCount="1" headerRowDxfId="1446" dataDxfId="1445" totalsRowDxfId="1444">
  <autoFilter ref="A8:AF73" xr:uid="{63D50B21-49FD-4724-931E-4B74BF8476B1}"/>
  <tableColumns count="32">
    <tableColumn id="26" xr3:uid="{8D5EDC39-215F-4E94-846A-3D4ACA1D2C53}" name="ID" totalsRowFunction="count" dataDxfId="1443" totalsRowDxfId="1442"/>
    <tableColumn id="34" xr3:uid="{207093F4-4D8B-4CEB-9D2D-235D14641525}" name="Donnée (Niveau 1)" dataDxfId="1441" totalsRowDxfId="1440"/>
    <tableColumn id="1" xr3:uid="{9E73ABC5-269F-4BD3-9995-81E72371DAE3}" name="Donnée (Niveau 2)" totalsRowFunction="count" dataDxfId="1439" totalsRowDxfId="1438"/>
    <tableColumn id="2" xr3:uid="{2161A585-4F28-44FE-A023-7DB4D8C14776}" name="Donnée (Niveau 3)" totalsRowFunction="count" dataDxfId="1437" totalsRowDxfId="1436"/>
    <tableColumn id="3" xr3:uid="{B4AC3C84-E90A-41BE-8D7E-B00512446AA0}" name="Donnée (Niveau 4)" totalsRowFunction="count" dataDxfId="1435" totalsRowDxfId="1434"/>
    <tableColumn id="4" xr3:uid="{7625C9EB-D58E-42FE-879B-9F8F2027D9BC}" name="Donnée (Niveau 5)" totalsRowFunction="count" dataDxfId="1433" totalsRowDxfId="1432"/>
    <tableColumn id="5" xr3:uid="{F9A74558-8C8F-45C8-835B-46F0B31B479D}" name="Donnée (Niveau 6)" totalsRowFunction="count" dataDxfId="1431" totalsRowDxfId="1430"/>
    <tableColumn id="6" xr3:uid="{09509801-3591-48A7-8985-CCEA3490DE3C}" name="Description" totalsRowFunction="count" dataDxfId="1429" totalsRowDxfId="1428"/>
    <tableColumn id="14" xr3:uid="{8545E83F-C13A-48FC-82C5-4A224D3A6106}" name="Exemples" totalsRowFunction="count" dataDxfId="1427" totalsRowDxfId="1426"/>
    <tableColumn id="7" xr3:uid="{F7282465-AB67-4D8A-90B4-CAF4CDB5007B}" name="Balise NexSIS" totalsRowFunction="count" dataDxfId="1425" totalsRowDxfId="1424"/>
    <tableColumn id="21" xr3:uid="{44DD35C0-3D58-465E-82FF-70ABB11F29EF}" name="Nouvelle balise" totalsRowFunction="count" dataDxfId="1423" totalsRowDxfId="1422"/>
    <tableColumn id="8" xr3:uid="{8F87BED5-B74C-4B7A-B29D-D91C208A9F73}" name="Nantes - balise" totalsRowFunction="count" dataDxfId="1421" totalsRowDxfId="1420"/>
    <tableColumn id="15" xr3:uid="{718CC66C-29F4-4C63-B0E0-D70789F55F8F}" name="Nantes - description" totalsRowFunction="count" dataDxfId="1419" totalsRowDxfId="1418"/>
    <tableColumn id="18" xr3:uid="{65F92B88-E7A2-45E5-8796-E162FAED8248}" name="GT399" totalsRowFunction="count" dataDxfId="1417" totalsRowDxfId="1416"/>
    <tableColumn id="9" xr3:uid="{A24D6524-4257-4D93-94F9-A3667397DDBA}" name="GT399 description" totalsRowFunction="count" dataDxfId="1415" totalsRowDxfId="1414"/>
    <tableColumn id="10" xr3:uid="{E016D53B-CB5B-4F83-A1DA-7C210BE8E926}" name="Priorisation" totalsRowFunction="count" dataDxfId="1413" totalsRowDxfId="1412"/>
    <tableColumn id="11" xr3:uid="{17AE5B25-E42A-4545-AF36-AE2BF5D231F1}" name="Cardinalité" dataDxfId="1411" totalsRowDxfId="1410"/>
    <tableColumn id="27" xr3:uid="{0646FC2D-E448-497F-9566-96B9E754D7B3}" name="Objet" totalsRowFunction="count" dataDxfId="1409" totalsRowDxfId="1408"/>
    <tableColumn id="12" xr3:uid="{9F463A79-A8A7-456D-BC30-1910D14EEA3A}" name="Format (ou type)" totalsRowFunction="count" dataDxfId="1407" totalsRowDxfId="1406"/>
    <tableColumn id="37" xr3:uid="{B034C9F4-78BE-4F4D-9B79-BA9F5DAB2826}" name="Nomenclature/ énumération" dataDxfId="1405" totalsRowDxfId="1404"/>
    <tableColumn id="31" xr3:uid="{3158C7A2-A99D-4EF2-8BAE-8667747DCF73}" name="Détails de format" dataDxfId="1403" totalsRowDxfId="1402"/>
    <tableColumn id="36" xr3:uid="{89279DA3-D94C-4AAB-B817-DF00FFBA9888}" name="15-RPIS" dataDxfId="1401" totalsRowDxfId="1400"/>
    <tableColumn id="13" xr3:uid="{A70D290D-71CE-4BB5-8E04-3E3B951B7729}" name="15-SMUR" dataDxfId="1399" totalsRowDxfId="1398"/>
    <tableColumn id="23" xr3:uid="{FB137A89-375F-455A-9ADB-F409CB7B19B9}" name="15-18" dataDxfId="1397" totalsRowDxfId="1396"/>
    <tableColumn id="35" xr3:uid="{EE84F553-FEE7-4CD0-89C0-C8DD492F4429}" name="15-TSU" dataDxfId="1395" totalsRowDxfId="1394"/>
    <tableColumn id="39" xr3:uid="{DA320A45-45B6-4963-91DD-917A38D8DF49}" name="CUT" dataDxfId="1393" totalsRowDxfId="1392"/>
    <tableColumn id="19" xr3:uid="{FF109D4E-4787-4AB3-9E15-478656FCDADF}" name="Commentaire Hub Santé" totalsRowFunction="count" dataDxfId="1391" totalsRowDxfId="1390"/>
    <tableColumn id="16" xr3:uid="{642C8AF9-3354-4F6C-A37B-363B64C9780B}" name="Commentaire Philippe Dreyfus" totalsRowFunction="count" dataDxfId="1389" totalsRowDxfId="1388"/>
    <tableColumn id="33" xr3:uid="{44001357-ED08-4953-9C2E-B2302A17E223}" name="Commentaire FBE" dataDxfId="1387" totalsRowDxfId="1386"/>
    <tableColumn id="17" xr3:uid="{D9CE2245-CA19-44A0-94CC-CE702DFB5445}" name="Commentaire Yann Penverne" totalsRowFunction="count" dataDxfId="1385" totalsRowDxfId="1384"/>
    <tableColumn id="20" xr3:uid="{2A0BBAC6-9A77-4C1A-BA6E-777232E44EA6}" name="NexSIS" totalsRowFunction="custom" dataDxfId="1383" totalsRowDxfId="1382">
      <totalsRowFormula>SUBTOTAL(103,createCase2912[NexSIS])-COUNTIFS(createCase2912[NexSIS],"=X")</totalsRowFormula>
    </tableColumn>
    <tableColumn id="22" xr3:uid="{2D3A15A0-662A-48E8-A3A3-1095AE1804CC}" name="Métier" totalsRowFunction="custom" dataDxfId="1381" totalsRowDxfId="1380">
      <totalsRowFormula>SUBTOTAL(103,createCase2912[Métier])-COUNTIFS(createCase2912[Métier],"=X")</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D93" totalsRowCount="1" headerRowDxfId="1379" dataDxfId="1378" totalsRowDxfId="1377">
  <autoFilter ref="A8:AD92" xr:uid="{61BCAC55-9BDD-436A-8C43-43FA10A8A29F}"/>
  <tableColumns count="30">
    <tableColumn id="26" xr3:uid="{588455DD-C3D5-4460-AC26-09BB83302193}" name="ID" totalsRowFunction="count" dataDxfId="1376" totalsRowDxfId="1375"/>
    <tableColumn id="34" xr3:uid="{75617E3F-38B8-498E-B488-E5382B8D8E59}" name="Donnée (Niveau 1)" dataDxfId="1374" totalsRowDxfId="1373"/>
    <tableColumn id="1" xr3:uid="{90A61A2B-B1CF-4E5B-AC63-E218B3506FE1}" name="Donnée (Niveau 2)" totalsRowFunction="count" dataDxfId="1372" totalsRowDxfId="1371"/>
    <tableColumn id="2" xr3:uid="{40B5ED06-C233-4300-B851-9639491A20EA}" name="Donnée (Niveau 3)" totalsRowFunction="count" dataDxfId="1370" totalsRowDxfId="1369"/>
    <tableColumn id="3" xr3:uid="{FE650810-91F2-43FA-A1A9-4ADEDDF019D9}" name="Donnée (Niveau 4)" totalsRowFunction="count" dataDxfId="1368" totalsRowDxfId="1367"/>
    <tableColumn id="4" xr3:uid="{67B0AC35-FCE9-4B98-A5B5-F79242422DED}" name="Donnée (Niveau 5)" totalsRowFunction="count" dataDxfId="1366" totalsRowDxfId="1365"/>
    <tableColumn id="5" xr3:uid="{5584FBA0-8C9A-4B74-996C-489E5B6D8B31}" name="Donnée (Niveau 6)" totalsRowFunction="count" dataDxfId="1364" totalsRowDxfId="1363"/>
    <tableColumn id="6" xr3:uid="{B561E47E-0EF4-4741-9318-11ED52CE2081}" name="Description" totalsRowFunction="count" dataDxfId="1362" totalsRowDxfId="1361"/>
    <tableColumn id="14" xr3:uid="{BCB241CF-864B-404B-9457-5CFCE283A52E}" name="Exemples" totalsRowFunction="count" dataDxfId="1360" totalsRowDxfId="1359"/>
    <tableColumn id="7" xr3:uid="{EAF17525-FE29-430A-A520-5F864853ED00}" name="Balise NexSIS" totalsRowFunction="count" dataDxfId="1358" totalsRowDxfId="1357"/>
    <tableColumn id="21" xr3:uid="{D0BFFE6C-4225-46D0-B895-F3676779BA23}" name="Nouvelle balise" totalsRowFunction="count" dataDxfId="1356" totalsRowDxfId="1355"/>
    <tableColumn id="8" xr3:uid="{3895610D-D4D5-42BF-BCF9-30A1A3C697D5}" name="Nantes - balise" totalsRowFunction="count" dataDxfId="1354" totalsRowDxfId="1353"/>
    <tableColumn id="15" xr3:uid="{A4C3AF04-789D-45AA-AF75-181EE5D3C889}" name="Nantes - description" totalsRowFunction="count" dataDxfId="1352" totalsRowDxfId="1351"/>
    <tableColumn id="18" xr3:uid="{0B319C5E-2B1A-48A1-AB5B-565B289E8E5A}" name="GT399" totalsRowFunction="count" dataDxfId="1350" totalsRowDxfId="1349"/>
    <tableColumn id="9" xr3:uid="{3270362B-AE6D-4A4F-9B53-9B4705420332}" name="GT399 description" totalsRowFunction="count" dataDxfId="1348" totalsRowDxfId="1347"/>
    <tableColumn id="10" xr3:uid="{7DFD36C3-C87A-40C8-A097-E0E6D15F31FF}" name="Priorisation" totalsRowFunction="count" dataDxfId="1346" totalsRowDxfId="1345"/>
    <tableColumn id="11" xr3:uid="{830A5A92-5BDB-4DBC-B7BB-71ACF59E0F86}" name="Cardinalité" dataDxfId="1344" totalsRowDxfId="1343"/>
    <tableColumn id="27" xr3:uid="{84308AE7-7DC0-4DF5-B1F2-D62629FB9721}" name="Objet" totalsRowFunction="count" dataDxfId="1342" totalsRowDxfId="1341"/>
    <tableColumn id="12" xr3:uid="{BC7634C4-D51C-4D1D-A74D-CA61CA757208}" name="Format (ou type)" totalsRowFunction="count" dataDxfId="1340" totalsRowDxfId="1339"/>
    <tableColumn id="37" xr3:uid="{66BD417D-8F82-43EE-8B74-84DF4CC46C92}" name="Nomenclature/ énumération" dataDxfId="1338" totalsRowDxfId="1337"/>
    <tableColumn id="31" xr3:uid="{57E65586-98BD-4335-934F-A093282E1FEE}" name="Détails de format" dataDxfId="1336" totalsRowDxfId="1335"/>
    <tableColumn id="36" xr3:uid="{8151D5CE-9DBC-4230-BFCD-A109E5501497}" name="15-18" dataDxfId="1334" totalsRowDxfId="1333"/>
    <tableColumn id="35" xr3:uid="{B2C9F5A2-91F5-468B-AE17-940BE1DE3870}" name="15-SMUR" dataDxfId="1332" totalsRowDxfId="1331"/>
    <tableColumn id="39" xr3:uid="{81AAA84E-9D2F-4ADE-9D78-C7DB3A5A2ACF}" name="15-ATSU" dataDxfId="1330" totalsRowDxfId="1329"/>
    <tableColumn id="19" xr3:uid="{0F82E793-70E1-4AE5-ACE7-7E8EB5091B93}" name="Commentaire Hub Santé" totalsRowFunction="count" dataDxfId="1328" totalsRowDxfId="1327"/>
    <tableColumn id="16" xr3:uid="{C59347C9-5FCC-40A9-8926-CA2A963211D3}" name="Commentaire Philippe Dreyfus" totalsRowFunction="count" dataDxfId="1326" totalsRowDxfId="1325"/>
    <tableColumn id="33" xr3:uid="{61C64199-FD5A-477C-9F67-38D22581EECF}" name="Commentaire FBE" dataDxfId="1324" totalsRowDxfId="1323"/>
    <tableColumn id="17" xr3:uid="{E78A9C85-C797-4A18-8685-52FDE2B659CA}" name="Commentaire Yann Penverne" totalsRowFunction="count" dataDxfId="1322" totalsRowDxfId="1321"/>
    <tableColumn id="20" xr3:uid="{F9D1F989-7BDE-4BE2-8178-8D906FAA358D}" name="NexSIS" totalsRowFunction="custom" dataDxfId="1320" totalsRowDxfId="1319">
      <totalsRowFormula>SUBTOTAL(103,createCase215[NexSIS])-COUNTIFS(createCase215[NexSIS],"=X")</totalsRowFormula>
    </tableColumn>
    <tableColumn id="22" xr3:uid="{736803F3-8344-4B8F-A1B7-881CC3FA1483}" name="Métier" totalsRowFunction="custom" dataDxfId="1318" totalsRowDxfId="1317">
      <totalsRowFormula>SUBTOTAL(103,createCase215[Métier])-COUNTIFS(createCase215[Métier],"=X")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C17"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4" dT="2024-03-26T14:48:00.56" personId="{D6952652-30E5-479A-9FFE-AD0BC8CBB562}" id="{AFBC43DC-22DD-45A7-94DB-0652D4386677}">
    <text xml:space="preserve">Quel libellé/code prendre ? </text>
  </threadedComment>
  <threadedComment ref="D24"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4" dT="2024-03-26T14:50:53.56" personId="{D6952652-30E5-479A-9FFE-AD0BC8CBB562}" id="{7123B02D-79C1-4AE4-A452-1757A424ABF5}" parentId="{AFBC43DC-22DD-45A7-94DB-0652D4386677}">
    <text>Ou est-ce à préciser dans le commentaire ?</text>
  </threadedComment>
  <threadedComment ref="C33" dT="2024-03-27T13:59:13.40" personId="{D6952652-30E5-479A-9FFE-AD0BC8CBB562}" id="{E217C0E1-E310-4516-9319-75E49215DCA3}">
    <text xml:space="preserve">Comment gérer le fait que la date de naissance n'est pas toujours connu, et que seul un âge est saisi ? </text>
  </threadedComment>
  <threadedComment ref="C62" dT="2024-03-25T16:05:53.08" personId="{D6952652-30E5-479A-9FFE-AD0BC8CBB562}" id="{CA9F7116-A69A-49A4-A9FD-112B11A9100E}">
    <text>Correspond également au motif de sans transport (soins sur place, refus de soins, refus de transport, décédé)</text>
  </threadedComment>
  <threadedComment ref="H65" dT="2024-03-27T14:38:41.61" personId="{D6952652-30E5-479A-9FFE-AD0BC8CBB562}" id="{91C7B266-0E0A-4462-A600-2FC08026D2AA}">
    <text>Pas de nomenclature dispo dans l'Excel partagé</text>
  </threadedComment>
  <threadedComment ref="D71"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2.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3.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4-19T13:17:48.56" personId="{E9A6DF60-F9B3-4BD0-BB8A-DE1D37E26830}" id="{9C816C17-63F7-4443-898B-193E759904F6}">
    <text>= priorité de régulation médicale dans le modèle actuel</text>
  </threadedComment>
  <threadedComment ref="H1" dT="2023-09-21T15:05:23.74" personId="{C9A89B3A-A5FD-6849-8E65-1CD4E6C7CFF2}" id="{4570E3BC-C741-489A-A78A-421EBE0A2EB1}" done="1">
    <text>Valider avec NexSIS les noms des balises racines !! (message, createCase, emsi)</text>
  </threadedComment>
  <threadedComment ref="B11" dT="2023-10-17T14:10:14.10" personId="{C9A89B3A-A5FD-6849-8E65-1CD4E6C7CFF2}" id="{450D2339-A705-4808-865A-DE47F86A9ED0}">
    <text xml:space="preserve">Le champs de ‘signalement’ a été supprimé finalement ? </text>
  </threadedComment>
  <threadedComment ref="B11" dT="2023-10-23T11:26:27.60" personId="{C9A89B3A-A5FD-6849-8E65-1CD4E6C7CFF2}" id="{32654A26-F1C3-4340-92DA-C6177612D8A6}" parentId="{450D2339-A705-4808-865A-DE47F86A9ED0}">
    <text>Ajouter un champs de statut local global du dossier ? Ou message de clôture ? Ou règle "après 24h clôt" ?</text>
  </threadedComment>
  <threadedComment ref="B11" dT="2023-11-08T13:34:34.60" personId="{ABFB0C52-AC18-4406-B6D7-B9BCF5A2A0D7}" id="{4C2AEB01-7D19-4253-B5A8-573136EDFC25}" parentId="{450D2339-A705-4808-865A-DE47F86A9ED0}">
    <text>A traiter avec NexSIS. Pour l'instant obligé de passer par un RC-EDA pour la gestion du statut</text>
  </threadedComment>
  <threadedComment ref="B12" dT="2023-09-25T11:44:28.72" personId="{C9A89B3A-A5FD-6849-8E65-1CD4E6C7CFF2}" id="{7AA19D51-1D33-4B9B-BE52-A2E51A3B53B1}">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12" dT="2023-11-08T13:35:34.96" personId="{ABFB0C52-AC18-4406-B6D7-B9BCF5A2A0D7}" id="{1791E887-9471-48C4-AE76-BABD5F205052}" parentId="{7AA19D51-1D33-4B9B-BE52-A2E51A3B53B1}">
    <text>=&gt; A traiter ultérieurement avec le sujet de rapprochement de dossier/affaire</text>
  </threadedComment>
  <threadedComment ref="H12" dT="2023-09-07T08:01:23.57" personId="{C9A89B3A-A5FD-6849-8E65-1CD4E6C7CFF2}" id="{542F91E3-E69C-4326-B2BD-75A564CC87B0}" done="1">
    <text>Bien clarifier comment on identifie le SAMU émetteur (SAMU76A ou SAMU761)</text>
  </threadedComment>
  <threadedComment ref="H12" dT="2023-09-07T09:36:20.81" personId="{ABFB0C52-AC18-4406-B6D7-B9BCF5A2A0D7}" id="{08BCB5EC-CD30-45DE-9195-D48EC53BBC01}" parentId="{542F91E3-E69C-4326-B2BD-75A564CC87B0}">
    <text># Références
Format NF399 : pays + CTA + date + # unique
Format NexSIS : SC-20211105-077-cga-AF18 (SC-AAAAMMJJ-{codeCGA}-AL|AF{SEQUENCE}) (toutes les alertes créent pas des affaires, affaires peuvent avoir plusieurs alertes)</text>
  </threadedComment>
  <threadedComment ref="H12" dT="2023-09-07T09:42:45.96" personId="{ABFB0C52-AC18-4406-B6D7-B9BCF5A2A0D7}" id="{918672B9-3755-4814-AFCB-FC84E4845240}" parentId="{542F91E3-E69C-4326-B2BD-75A564CC87B0}">
    <text>2 remarques : quand est-ce qu'on utilise AL ou AF ?
Id sur 4 digits, a priori ok vu le volume mais pas mega large =&gt; cout de passer à 6 digits par exemple ?</text>
  </threadedComment>
  <threadedComment ref="H12" dT="2023-09-18T13:00:04.67" personId="{C9A89B3A-A5FD-6849-8E65-1CD4E6C7CFF2}" id="{19D07C5F-6EE4-43EE-8675-FDCA04E1977A}" parentId="{542F91E3-E69C-4326-B2BD-75A564CC87B0}">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12" dT="2023-09-18T14:07:24.05" personId="{ABFB0C52-AC18-4406-B6D7-B9BCF5A2A0D7}" id="{A14E1466-9701-404C-B9E2-BFA6E6F5C5FE}" parentId="{542F91E3-E69C-4326-B2BD-75A564CC87B0}">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12" dT="2023-09-19T07:07:28.84" personId="{C9A89B3A-A5FD-6849-8E65-1CD4E6C7CFF2}" id="{D240442F-11DD-4176-ABFD-C04065DF37AE}" parentId="{542F91E3-E69C-4326-B2BD-75A564CC87B0}">
    <text>Voir avec NexSIS si c’est vraiment nécessaire où si on peut juste faire idStructure_idLocale ?</text>
  </threadedComment>
  <threadedComment ref="H12" dT="2023-09-21T14:49:44.43" personId="{ABFB0C52-AC18-4406-B6D7-B9BCF5A2A0D7}" id="{74F7897D-9B91-4CA8-8B09-E8C1567B6CD0}" parentId="{542F91E3-E69C-4326-B2BD-75A564CC87B0}">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12" dT="2023-09-22T08:17:55.35" personId="{ABFB0C52-AC18-4406-B6D7-B9BCF5A2A0D7}" id="{D1783902-3926-4F35-A11C-16633ED18D7B}" parentId="{542F91E3-E69C-4326-B2BD-75A564CC87B0}">
    <text>Remarque Olivier : contrainte sur le français</text>
  </threadedComment>
  <threadedComment ref="H12" dT="2023-09-22T08:30:01.21" personId="{ABFB0C52-AC18-4406-B6D7-B9BCF5A2A0D7}" id="{C898D658-0D76-4BB9-B205-210D9CDAD135}" parentId="{542F91E3-E69C-4326-B2BD-75A564CC87B0}">
    <text>Ajouter une explication sur l'utilité de la clé unique et pourquoi elle doit être intelligible</text>
  </threadedComment>
  <threadedComment ref="H12" dT="2023-09-22T08:31:56.77" personId="{ABFB0C52-AC18-4406-B6D7-B9BCF5A2A0D7}" id="{24F17CA9-15E9-4057-98CE-96FAAC7EF019}" parentId="{542F91E3-E69C-4326-B2BD-75A564CC87B0}">
    <text>Définir le concept de clé conventionnelle</text>
  </threadedComment>
  <threadedComment ref="C18" dT="2024-03-28T15:29:48.96" personId="{15E60E5B-8F12-4B01-8E2A-D3C877CDBAC1}" id="{427501DC-94D6-40AC-AB53-69343E8D716D}">
    <text>Main courante des ARM =&gt; liste</text>
  </threadedComment>
  <threadedComment ref="C19" dT="2024-04-19T13:17:48.56" personId="{E9A6DF60-F9B3-4BD0-BB8A-DE1D37E26830}" id="{2F3C1B5F-AE01-4255-B450-2BAE36EE9967}">
    <text>= priorité de régulation médicale dans le modèle actuel</text>
  </threadedComment>
  <threadedComment ref="C36" dT="2024-04-19T13:28:20.49" personId="{E9A6DF60-F9B3-4BD0-BB8A-DE1D37E26830}" id="{E589D130-0254-4A06-B0D4-786737C54D9C}">
    <text xml:space="preserve">Voir si ce n'est pas retrouvable dans Initial alert, via le centre de l'agent ? </text>
  </threadedComment>
  <threadedComment ref="D46" dT="2024-03-28T15:43:47.91" personId="{15E60E5B-8F12-4B01-8E2A-D3C877CDBAC1}" id="{35F4687D-6275-4358-8182-C47F7638BBD5}">
    <text>Exos gère pas les PK comme ça !</text>
  </threadedComment>
  <threadedComment ref="D46" dT="2024-03-28T15:44:06.37" personId="{15E60E5B-8F12-4B01-8E2A-D3C877CDBAC1}" id="{A5FE075D-D87E-4603-8086-A2C05FCDF476}" parentId="{35F4687D-6275-4358-8182-C47F7638BBD5}">
    <text>Sujet sur l’autoroute… comment on passe cette localisation (pas d’adresse)</text>
  </threadedComment>
  <threadedComment ref="C88" dT="2024-03-28T15:27:12.86" personId="{15E60E5B-8F12-4B01-8E2A-D3C877CDBAC1}" id="{A4803FCF-E02E-4083-84FC-92B40E7A9D5D}">
    <text>Exos a une liste de numéros avec en champs libre pour le type + un “numéro principal”</text>
  </threadedComment>
  <threadedComment ref="B165" dT="2024-03-28T15:39:50.94" personId="{15E60E5B-8F12-4B01-8E2A-D3C877CDBAC1}" id="{6D45BC39-07B8-4875-A22D-5F8881A6780E}">
    <text>Hors du périmètre Appel Limitrophe</text>
  </threadedComment>
  <threadedComment ref="B165" dT="2024-03-28T15:40:29.55" personId="{15E60E5B-8F12-4B01-8E2A-D3C877CDBAC1}" id="{C217A1BC-5A68-460F-A6D0-25E004350BC1}" parentId="{6D45BC39-07B8-4875-A22D-5F8881A6780E}">
    <text>A voir… Car ça permet de mettre dans le même cas d’embrayer sur la demande d’engagement de vecteur du SMAU d’en face</text>
  </threadedComment>
  <threadedComment ref="B165" dT="2024-03-28T15:41:27.88" personId="{15E60E5B-8F12-4B01-8E2A-D3C877CDBAC1}" id="{8E537B9A-9EE4-406F-8179-B6525B82450B}" parentId="{6D45BC39-07B8-4875-A22D-5F8881A6780E}">
    <text>Liste de textes libres déjà pour le moment</text>
  </threadedComment>
  <threadedComment ref="B173" dT="2024-03-28T15:39:05.51" personId="{15E60E5B-8F12-4B01-8E2A-D3C877CDBAC1}" id="{D4248A5B-AD83-4934-B056-EAEDD6CF723A}">
    <text>A rediscuter !!! Mais au de la de la création</text>
  </threadedComment>
  <threadedComment ref="C176" dT="2024-03-28T15:38:48.42" personId="{15E60E5B-8F12-4B01-8E2A-D3C877CDBAC1}" id="{DBE9B7AD-3774-41D9-9ECE-8156E962B9EF}">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U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6" dT="2024-02-13T08:52:55.35" personId="{15E60E5B-8F12-4B01-8E2A-D3C877CDBAC1}" id="{80848A42-0F14-B24F-8D04-3043FFD08495}">
    <text>Format : codeLabelComment
Détails : référence vers la nomenclature
Type Java : name</text>
  </threadedComment>
  <threadedComment ref="U17" dT="2023-12-20T16:35:01.71" personId="{9D129102-2382-4ACD-99FE-0A45F267AA1A}" id="{D4A6E809-E116-4F43-AB47-04D882212A95}">
    <text>NOMENCLATURE: CISU-Code_Nature_de_fait</text>
  </threadedComment>
  <threadedComment ref="U20" dT="2023-12-20T16:35:44.18" personId="{9D129102-2382-4ACD-99FE-0A45F267AA1A}" id="{309DA0AD-08A5-48B1-8181-1F2CF88AD9D6}">
    <text>Voir nomenclature CISU Type de Lieu</text>
  </threadedComment>
  <threadedComment ref="U21" dT="2023-12-20T16:36:14.68" personId="{9D129102-2382-4ACD-99FE-0A45F267AA1A}" id="{69DA961E-023F-4CCC-87B8-5E0165FCFF9B}">
    <text>Voir nomenclature CISU Risque, menace et sensibilité</text>
  </threadedComment>
  <threadedComment ref="C22" dT="2023-11-24T15:15:04.35" personId="{E9A6DF60-F9B3-4BD0-BB8A-DE1D37E26830}" id="{77ED2E6B-DD8D-4E8A-8AF3-5F8BE44D831E}">
    <text>A l'étude  pour voir si on le sort de la qualification de l'affaire et on le met dans patient/victime ?</text>
  </threadedComment>
  <threadedComment ref="C22"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2"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2" dT="2023-12-20T16:36:51.39" personId="{9D129102-2382-4ACD-99FE-0A45F267AA1A}" id="{1B18AEB3-0A07-4B62-BA73-C6715D37DD3F}" parentId="{5B87F3E0-42AE-40C0-BFFC-2EB08FD229EA}">
    <text>Voir nomenclature CISU Motif de recours médico-secouriste</text>
  </threadedComment>
  <threadedComment ref="C23" dT="2023-11-24T15:48:08.70" personId="{E9A6DF60-F9B3-4BD0-BB8A-DE1D37E26830}" id="{C407DBF8-A3A1-42F8-99B5-D8013FA36506}">
    <text xml:space="preserve">Est-ce vraiment utile de s'échanger l'état du dossier ? Faut-il y ajouter le type ?  </text>
  </threadedComment>
  <threadedComment ref="C23"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3" dT="2023-12-21T16:51:07.27" personId="{C9A89B3A-A5FD-6849-8E65-1CD4E6C7CFF2}" id="{21F0D62A-A239-794F-8300-5B191BC3F425}">
    <text>J’ai migré tous les champs dans case.details, ça te semble OK ?</text>
  </threadedComment>
  <threadedComment ref="U24" dT="2023-11-23T09:09:36.07" personId="{E9A6DF60-F9B3-4BD0-BB8A-DE1D37E26830}" id="{0CF29C07-A470-4C7E-BB1B-C82F21208545}">
    <text>Juste une énumération pour l'instant, pas de nomenclature dispo.</text>
  </threadedComment>
  <threadedComment ref="K26" dT="2023-12-21T16:52:13.97" personId="{C9A89B3A-A5FD-6849-8E65-1CD4E6C7CFF2}" id="{671673A3-61CA-394E-94B2-4C7157E8A6A7}">
    <text>J’ai du mal à voir si les LRM où ont vraiment cette info !</text>
  </threadedComment>
  <threadedComment ref="U26" dT="2024-01-23T14:26:41.32" personId="{E9A6DF60-F9B3-4BD0-BB8A-DE1D37E26830}" id="{3163C301-BF45-42AC-9B93-9FA29CCC4160}">
    <text>Nomenclature SI-SAMU DEVENIRD</text>
  </threadedComment>
  <threadedComment ref="D27" dT="2023-12-13T14:39:37.97" personId="{E9A6DF60-F9B3-4BD0-BB8A-DE1D37E26830}" id="{E4B924E1-C80E-F54A-9F2A-990A48DF3558}">
    <text>L'info est-elle obligatoire pou les échanges 15-15</text>
  </threadedComment>
  <threadedComment ref="K27"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4-01-23T14:29:06.44" personId="{E9A6DF60-F9B3-4BD0-BB8A-DE1D37E26830}" id="{F63CD7B6-7D33-47AE-8986-700F3EE32D5A}">
    <text>Nomenclature PRIORITE (fichier SI-SAMU envoyé par Philippe)</text>
  </threadedComment>
  <threadedComment ref="U29" dT="2023-11-30T14:37:38.83" personId="{C9A89B3A-A5FD-6849-8E65-1CD4E6C7CFF2}" id="{A2629A30-8579-B745-804F-8D68CAC27551}">
    <text>NexSIS propose de rajouter UNKNOWN</text>
  </threadedComment>
  <threadedComment ref="U29"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9" dT="2024-03-06T09:05:48.56" personId="{E9A6DF60-F9B3-4BD0-BB8A-DE1D37E26830}" id="{15526BA8-4C0D-4313-AA89-DB8DA96392BD}" parentId="{A2629A30-8579-B745-804F-8D68CAC27551}">
    <text>Implémenter la nomenclature CISU/SI SAMU prévue ?</text>
  </threadedComment>
  <threadedComment ref="C37"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7" dT="2023-11-06T17:45:16.48" personId="{ABFB0C52-AC18-4406-B6D7-B9BCF5A2A0D7}" id="{CB35003D-B559-4C2C-B525-CBD55DFD6D30}" parentId="{85B1EF9F-47F0-CE46-887A-E909D7720A3B}">
    <text>fait</text>
  </threadedComment>
  <threadedComment ref="S37" dT="2023-10-06T15:52:24.74" personId="{6D908C62-98CE-5042-81E4-8ACAD1B880FE}" id="{3B2E0936-494B-B445-A636-D7FDBB9167D5}" done="1">
    <text>Nader veut passer le nombre max de caractères de 80 à 255</text>
  </threadedComment>
  <threadedComment ref="C38" dT="2023-10-31T09:38:04.74" personId="{ABFB0C52-AC18-4406-B6D7-B9BCF5A2A0D7}" id="{925BDB3E-FDC8-4AE9-BBEA-7ACEF4FDDB2C}">
    <text>Revu avec NexSIS =&gt; à passer en optionnel</text>
  </threadedComment>
  <threadedComment ref="C38" dT="2023-11-08T13:43:03.47" personId="{ABFB0C52-AC18-4406-B6D7-B9BCF5A2A0D7}" id="{D4536E1A-F569-483C-9E68-8149326DCE2D}" parentId="{925BDB3E-FDC8-4AE9-BBEA-7ACEF4FDDB2C}">
    <text>A voir avec NexSIS</text>
  </threadedComment>
  <threadedComment ref="C38"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8" dT="2023-11-06T12:45:17.60" personId="{E9A6DF60-F9B3-4BD0-BB8A-DE1D37E26830}" id="{8AEC1623-DDE1-47FA-B84D-C6A42BA263BB}" done="1">
    <text>Ici il faut mettre uniquement le nom du lieu. Lieu-dit / quartier et le reste vont dans compléments de commune</text>
  </threadedComment>
  <threadedComment ref="H38"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40" dT="2024-03-22T14:10:43.40" personId="{E9A6DF60-F9B3-4BD0-BB8A-DE1D37E26830}" id="{0CFF5582-9153-4C81-BF2B-0E3E475CB201}">
    <text>Voir pour compléter cette liste ?</text>
  </threadedComment>
  <threadedComment ref="D49"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9"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9"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9" dT="2023-06-15T08:20:05.47" personId="{C9A89B3A-A5FD-6849-8E65-1CD4E6C7CFF2}" id="{62D969EF-9883-4543-B543-50F15B16ED43}" parentId="{8DE310B9-0615-45CC-A644-35176EC52B6C}">
    <text>Rq : lieu-dits permettent aussi de séparer 2 rives</text>
  </threadedComment>
  <threadedComment ref="D49"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9" dT="2023-06-15T08:21:45.68" personId="{C9A89B3A-A5FD-6849-8E65-1CD4E6C7CFF2}" id="{29E0E845-8D17-4F32-BBCA-3117A62A82CF}" parentId="{8DE310B9-0615-45CC-A644-35176EC52B6C}">
    <text>Pas sûr qu'on puisse les exploiter...</text>
  </threadedComment>
  <threadedComment ref="D49" dT="2023-06-15T08:22:12.60" personId="{C9A89B3A-A5FD-6849-8E65-1CD4E6C7CFF2}" id="{E22B87A0-3BCA-4E15-AB4D-3E7D7E799EF9}" parentId="{8DE310B9-0615-45CC-A644-35176EC52B6C}">
    <text xml:space="preserve">Autoroute dans un sens = 1 commune et lieu-dits pour les tronçons </text>
  </threadedComment>
  <threadedComment ref="D49"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9" dT="2023-06-15T08:23:09.21" personId="{C9A89B3A-A5FD-6849-8E65-1CD4E6C7CFF2}" id="{3CC5A5F7-7E87-4EEE-8B8C-05E635D40FC7}" parentId="{8DE310B9-0615-45CC-A644-35176EC52B6C}">
    <text>Pas de dictionnaire opérationnel commun...</text>
  </threadedComment>
  <threadedComment ref="D49"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53"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53" dT="2023-09-21T08:26:59.23" personId="{ABFB0C52-AC18-4406-B6D7-B9BCF5A2A0D7}" id="{DADC5CF8-F488-411A-AE3B-4C5106A577E2}" parentId="{49FC8FAC-1BAF-45B2-887C-3878DB0CEBFB}">
    <text>On peut limiter le nombre de détails à 20 par exemple</text>
  </threadedComment>
  <threadedComment ref="D62" dT="2023-11-28T09:23:33.55" personId="{E9A6DF60-F9B3-4BD0-BB8A-DE1D37E26830}" id="{8B068B41-6738-4D89-AE95-7DBE47687C8B}">
    <text xml:space="preserve">Faut-il utiliser un autre objet, déjà existant ? </text>
  </threadedComment>
  <threadedComment ref="Q65" dT="2023-10-26T21:36:55.27" personId="{C9A89B3A-A5FD-6849-8E65-1CD4E6C7CFF2}" id="{82E4F400-D3A9-2343-9417-D338A272253E}" done="1">
    <text>Nécessaire de le passer obligatoire pour NexSIS (retour Scriptal) ?</text>
  </threadedComment>
  <threadedComment ref="H73" dT="2023-06-15T08:29:05.80" personId="{C9A89B3A-A5FD-6849-8E65-1CD4E6C7CFF2}" id="{4ED4D63E-99DA-4C40-8B3F-74484A91486A}" done="1">
    <text>Pourquoi passer par EPSG-4326 et pas dire WGS-84 direct ?</text>
  </threadedComment>
  <threadedComment ref="H73" dT="2023-06-15T08:29:45.24" personId="{C9A89B3A-A5FD-6849-8E65-1CD4E6C7CFF2}" id="{7B030752-5833-4DC9-AD05-3BBB102E62CA}" parentId="{4ED4D63E-99DA-4C40-8B3F-74484A91486A}">
    <text>WGS système de projection et EPSG système de coordonnées ?</text>
  </threadedComment>
  <threadedComment ref="D74" dT="2023-09-21T18:09:18.83" personId="{ABFB0C52-AC18-4406-B6D7-B9BCF5A2A0D7}" id="{F2C29A76-9B08-4696-A7FF-552A24CA01B1}">
    <text xml:space="preserve">En attente précision NexSIS
</text>
  </threadedComment>
  <threadedComment ref="H74" dT="2023-11-06T15:00:23.61" personId="{ABFB0C52-AC18-4406-B6D7-B9BCF5A2A0D7}" id="{A443D7D1-FE76-42EE-B140-98BBD5AEDCB9}">
    <text>Attention, pas d'équivalent strict du GML en json</text>
  </threadedComment>
  <threadedComment ref="S74" dT="2023-09-15T20:46:47.38" personId="{C9A89B3A-A5FD-6849-8E65-1CD4E6C7CFF2}" id="{44161FD7-DA29-2241-8A73-168E646C6F3C}">
    <text>Pourquoi est-ce une string ?</text>
  </threadedComment>
  <threadedComment ref="S74" dT="2023-09-19T08:55:24.63" personId="{ABFB0C52-AC18-4406-B6D7-B9BCF5A2A0D7}" id="{C4FA73F1-A3E9-4362-B6DA-8609738BA1A7}" parentId="{44161FD7-DA29-2241-8A73-168E646C6F3C}">
    <text>À confirmer avec NexSIS, est-ce qu'on passe bien un fichier .sketch via une string ?</text>
  </threadedComment>
  <threadedComment ref="S74" dT="2023-10-11T16:20:12.31" personId="{ABFB0C52-AC18-4406-B6D7-B9BCF5A2A0D7}" id="{0ABDFDBF-CB19-4FD4-B295-E323559D0024}" parentId="{44161FD7-DA29-2241-8A73-168E646C6F3C}">
    <text>En attente exemple NexSIS</text>
  </threadedComment>
  <threadedComment ref="D75"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5"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5"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6" dT="2023-11-08T13:56:26.21" personId="{ABFB0C52-AC18-4406-B6D7-B9BCF5A2A0D7}" id="{82723964-123F-464F-AC6E-1559C240D31E}">
    <text>Vraiment une enum ?</text>
  </threadedComment>
  <threadedComment ref="C79" dT="2024-03-26T16:28:29.15" personId="{C9A89B3A-A5FD-6849-8E65-1CD4E6C7CFF2}" id="{7BED2FAB-053B-044B-A4B2-EA939D9441D5}">
    <text>A enlever car géré dans le code INSEE -&gt; le spécifier dans la description de la balise du code INSEE</text>
  </threadedComment>
  <threadedComment ref="C79"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79" dT="2023-09-21T10:47:24.82" personId="{ABFB0C52-AC18-4406-B6D7-B9BCF5A2A0D7}" id="{F6DBF483-4352-48F3-A605-280A47B8FAE1}" done="1">
    <text>Voir si il y'a une nomenclature NexSIS</text>
  </threadedComment>
  <threadedComment ref="H79" dT="2023-10-11T16:20:34.55" personId="{ABFB0C52-AC18-4406-B6D7-B9BCF5A2A0D7}" id="{3D1BFA56-129F-4F59-AEC8-B2129F29C6DE}" parentId="{F6DBF483-4352-48F3-A605-280A47B8FAE1}">
    <text>=&gt; se rapprocher d'ISO</text>
  </threadedComment>
  <threadedComment ref="X79" dT="2024-05-16T10:06:42.41" personId="{D6952652-30E5-479A-9FFE-AD0BC8CBB562}" id="{9EEEA36D-4CCB-4E28-A80B-46F1DF7D5A2C}">
    <text>Le RS-EDA-SMUR n'a pas le champ Pays comme il peut être déterminé via le code INSEE plus haut</text>
  </threadedComment>
  <threadedComment ref="AF79" dT="2024-05-16T10:06:42.41" personId="{D6952652-30E5-479A-9FFE-AD0BC8CBB562}" id="{3C218136-D48A-4B4F-947D-15961B137684}">
    <text>Le RS-EDA-SMUR n'a pas le champ Pays comme il peut être déterminé via le code INSEE plus haut</text>
  </threadedComment>
  <threadedComment ref="B81"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81"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81"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81"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81" dT="2023-09-22T09:00:11.92" personId="{C9A89B3A-A5FD-6849-8E65-1CD4E6C7CFF2}" id="{E4DBF580-F695-1240-B403-399ED7FC597D}" parentId="{36EBE513-9CB4-3348-B010-D39B51DF2455}">
    <text>-&gt; Dans tous les cas, les LRM doivent prendre la plus récente !</text>
  </threadedComment>
  <threadedComment ref="Q81"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81" dT="2023-09-22T09:03:47.31" personId="{C9A89B3A-A5FD-6849-8E65-1CD4E6C7CFF2}" id="{864DEDA1-82F2-BE42-883E-A0DE68C6DABF}" parentId="{36EBE513-9CB4-3348-B010-D39B51DF2455}">
    <text>Nader creuse le sujet côté NexSIS pour voir comment c’est fait / modifiable côté NexSIS</text>
  </threadedComment>
  <threadedComment ref="Q81"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82" dT="2023-09-21T09:46:56.60" personId="{ABFB0C52-AC18-4406-B6D7-B9BCF5A2A0D7}" id="{2185076E-A743-4FEC-950F-43630CD6417E}" done="1">
    <text>REGEX à définir</text>
  </threadedComment>
  <threadedComment ref="Q82" dT="2023-10-16T11:55:16.89" personId="{C9A89B3A-A5FD-6849-8E65-1CD4E6C7CFF2}" id="{2A6A195C-5D26-FA4B-91BD-34DAEC1D051C}" done="1">
    <text>Pas vraiment géré côté Santé, possible de passer la cardinalité à 0..1 ?</text>
  </threadedComment>
  <threadedComment ref="C83" dT="2023-09-22T09:00:43.88" personId="{ABFB0C52-AC18-4406-B6D7-B9BCF5A2A0D7}" id="{C5B6241A-BACF-47B3-9FCB-3D62B0208AEB}" done="1">
    <text>Pour savoir quelle alerte utiliser dans une affaire :
=&gt; Regarder cette date de réception</text>
  </threadedComment>
  <threadedComment ref="D85" dT="2023-07-03T14:32:04.26" personId="{6D908C62-98CE-5042-81E4-8ACAD1B880FE}" id="{849D9658-5404-49CC-A650-D8E23CF68C04}">
    <text>Comment on gère le fait que des informations médicales et personnelles peuvent être saisies dans ce champs par le SAMU</text>
  </threadedComment>
  <threadedComment ref="D85" dT="2023-09-25T11:53:05.92" personId="{C9A89B3A-A5FD-6849-8E65-1CD4E6C7CFF2}" id="{7E857887-808A-2345-B2BE-7D90DB86AB49}" parentId="{849D9658-5404-49CC-A650-D8E23CF68C04}">
    <text>Quelle politique HDS côté NexSIS ?</text>
  </threadedComment>
  <threadedComment ref="J85" dT="2023-09-21T09:49:59.10" personId="{ABFB0C52-AC18-4406-B6D7-B9BCF5A2A0D7}" id="{6A447ED8-B3D9-4E56-96E2-F03AE558F91D}" done="1">
    <text>Passer tous les champs dans un style freetext avec un label freetext</text>
  </threadedComment>
  <threadedComment ref="H87" dT="2023-09-20T13:13:53.48" personId="{ABFB0C52-AC18-4406-B6D7-B9BCF5A2A0D7}" id="{1045B670-B272-44B0-BDBC-183806654ACA}" done="1">
    <text>Un peu flou sur les valeurs autorisées pour le type canal, prévoir quelques grands types ? (style "tel", "mail", "other" etc)</text>
  </threadedComment>
  <threadedComment ref="H87" dT="2023-09-26T16:55:36.18" personId="{ABFB0C52-AC18-4406-B6D7-B9BCF5A2A0D7}" id="{E209311C-A599-460D-B95A-FD0D555846ED}" parentId="{1045B670-B272-44B0-BDBC-183806654ACA}">
    <text>Reprendre la nomenclature CHANNEL d'EMSI ?</text>
  </threadedComment>
  <threadedComment ref="H87" dT="2023-09-26T17:04:41.07" personId="{ABFB0C52-AC18-4406-B6D7-B9BCF5A2A0D7}" id="{51201774-5B67-4D66-A841-88BC6298DFB4}" parentId="{1045B670-B272-44B0-BDBC-183806654ACA}">
    <text>Pour aller au bout de la logique, le passer en objet CONTACT</text>
  </threadedComment>
  <threadedComment ref="U89" dT="2024-01-08T13:02:05.69" personId="{C9A89B3A-A5FD-6849-8E65-1CD4E6C7CFF2}" id="{564332DB-ADA6-844E-907A-3843E012B57E}">
    <text>N’autoriser que les n° de tel (PHNADD) et mettre la regex du n° de tel de l’interface : REGEX: tel:([#\+\*]|37000|00+)?[0-9]{2,15} ?</text>
  </threadedComment>
  <threadedComment ref="U89"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9" dT="2024-01-24T17:33:12.16" personId="{C9A89B3A-A5FD-6849-8E65-1CD4E6C7CFF2}" id="{216B13EB-ECF4-43F3-81A9-C97B25053F33}" parentId="{564332DB-ADA6-844E-907A-3843E012B57E}">
    <text>OK pas de souci, qui peut le plus peut le moins</text>
  </threadedComment>
  <threadedComment ref="H91" dT="2023-09-26T17:04:43.98" personId="{ABFB0C52-AC18-4406-B6D7-B9BCF5A2A0D7}" id="{50663E24-E8B2-4610-BB55-CDEDCB0AEBE2}" done="1">
    <text>Pour aller au bout de la logique, le passer en objet CONTACT</text>
  </threadedComment>
  <threadedComment ref="Q91" dT="2023-09-18T14:50:47.97" personId="{ABFB0C52-AC18-4406-B6D7-B9BCF5A2A0D7}" id="{449D854F-D1BC-4874-A270-C7FBD5C53315}">
    <text>A priori un seul appelant à l'origine mais potentiellement plusieurs données de contact en retour ?</text>
  </threadedComment>
  <threadedComment ref="Q91" dT="2023-11-08T14:07:11.17" personId="{ABFB0C52-AC18-4406-B6D7-B9BCF5A2A0D7}" id="{4E0EDB80-0D0C-450A-A95B-31415A9B0896}" parentId="{449D854F-D1BC-4874-A270-C7FBD5C53315}">
    <text>Passer à 0..n</text>
  </threadedComment>
  <threadedComment ref="Q91"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91"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91"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91"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92" dT="2023-09-21T09:55:48.46" personId="{ABFB0C52-AC18-4406-B6D7-B9BCF5A2A0D7}" id="{D22EB006-FD31-4905-A0BA-E809AB322C44}" done="1">
    <text>Demander en annexe côté NexSIS si ils mettent une nomenclature</text>
  </threadedComment>
  <threadedComment ref="H92" dT="2023-09-25T11:54:42.17" personId="{ABFB0C52-AC18-4406-B6D7-B9BCF5A2A0D7}" id="{897F4059-91E9-4A21-9A63-505005BA3B7B}" parentId="{D22EB006-FD31-4905-A0BA-E809AB322C44}">
    <text>=&gt; Utiliser le référentiel SI-SAMU pour les langues</text>
  </threadedComment>
  <threadedComment ref="H92" dT="2023-10-11T16:22:12.70" personId="{ABFB0C52-AC18-4406-B6D7-B9BCF5A2A0D7}" id="{146C9C91-4F95-4CAD-B7CF-0D1625D0D9F0}" parentId="{D22EB006-FD31-4905-A0BA-E809AB322C44}">
    <text>=&gt; Plutôt ISO finalement</text>
  </threadedComment>
  <threadedComment ref="U93" dT="2024-01-23T14:38:54.44" personId="{E9A6DF60-F9B3-4BD0-BB8A-DE1D37E26830}" id="{EC4CA26B-FA56-44B7-9485-D7650DC1B372}">
    <text xml:space="preserve">NOMENCLATURE: 
fichier Nomenclatures EDA, 
onglet Type de requérant
Nom de la nomenclature : TYPAPPLT
Nomenclatures EDA.xlsx </text>
    <extLst>
      <x:ext xmlns:xltc2="http://schemas.microsoft.com/office/spreadsheetml/2020/threadedcomments2" uri="{F7C98A9C-CBB3-438F-8F68-D28B6AF4A901}">
        <xltc2:checksum>1538094397</xltc2:checksum>
        <xltc2:hyperlink startIndex="102" length="22" url="https://esantegouv.sharepoint.com/:x:/r/sites/GED-Calypso/espace-projets/Espace%20Programme%20SISAMU/01%20-%20Equipe%20projet/07%20-%20Innovation%20et%20prospectif/12%20-%20Hub%20Sant%C3%A9/17%20-%20MDD/Nomenclatures/01%20-%20Base%20interne/Nomenclatures%20EDA.xlsx?d=w039d53fd3150471687447ecde70ec132&amp;csf=1&amp;web=1&amp;e=31QlwB"/>
      </x:ext>
    </extLst>
  </threadedComment>
  <threadedComment ref="U94" dT="2024-01-23T14:40:43.03" personId="{E9A6DF60-F9B3-4BD0-BB8A-DE1D37E26830}" id="{0EC36618-96EE-478D-81B9-54F0CAEE9F88}">
    <text>NOMENCLATURE: PBAPL_v1r01a.csv</text>
  </threadedComment>
  <threadedComment ref="D95" dT="2023-10-17T14:05:10.67" personId="{C9A89B3A-A5FD-6849-8E65-1CD4E6C7CFF2}" id="{0700921D-3E22-E44A-B10A-66139D58EFD3}" done="1">
    <text>Inetum a une codification ! Pas possible de faire concordance sur du texte libre… Avoir une nomenclature + libre ?</text>
  </threadedComment>
  <threadedComment ref="D9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95" dT="2023-06-15T07:45:15.69" personId="{C9A89B3A-A5FD-6849-8E65-1CD4E6C7CFF2}" id="{8B70DA13-018B-4BE7-9D85-CAD41DEDE16B}" done="1">
    <text>Avoir une nomenclature ?</text>
  </threadedComment>
  <threadedComment ref="E95" dT="2023-06-16T08:45:22.06" personId="{6D908C62-98CE-5042-81E4-8ACAD1B880FE}" id="{12BEE0B6-53B7-4B84-A323-4525B9F070DD}" parentId="{8B70DA13-018B-4BE7-9D85-CAD41DEDE16B}">
    <text>Champs libre côté NexSIS</text>
  </threadedComment>
  <threadedComment ref="E9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95" dT="2023-06-22T17:50:55.63" personId="{C9A89B3A-A5FD-6849-8E65-1CD4E6C7CFF2}" id="{2D2C7BD2-8228-41A1-A494-53F903F3574F}" parentId="{8B70DA13-018B-4BE7-9D85-CAD41DEDE16B}">
    <text>https://ansforge.github.io/SAMU-interface-LRM/DST%20SI%20SAMU%20Interfa%C3%A7age%20LRM_V1.2.pdf</text>
  </threadedComment>
  <threadedComment ref="E95" dT="2023-06-23T08:39:19.32" personId="{C9A89B3A-A5FD-6849-8E65-1CD4E6C7CFF2}" id="{EC8F23F2-468E-44A3-AE50-6327E2B06555}" parentId="{8B70DA13-018B-4BE7-9D85-CAD41DEDE16B}">
    <text>=&gt; OK pour une approche “nomenclature libre”</text>
  </threadedComment>
  <threadedComment ref="J95" dT="2023-09-21T09:56:11.24" personId="{C9A89B3A-A5FD-6849-8E65-1CD4E6C7CFF2}" id="{3343E777-8CBA-824D-A290-B18AD61B9129}" done="1">
    <text>freetext ?</text>
  </threadedComment>
  <threadedComment ref="E96" dT="2023-06-16T08:45:57.42" personId="{6D908C62-98CE-5042-81E4-8ACAD1B880FE}" id="{456C6261-46FE-47A3-ABE3-21780523066A}" done="1">
    <text>Réfléchir à une structure récursive / détaillée également</text>
  </threadedComment>
  <threadedComment ref="E96" dT="2023-06-22T17:55:16.22" personId="{C9A89B3A-A5FD-6849-8E65-1CD4E6C7CFF2}" id="{E99CE092-3BC0-4BC8-B207-43E0B20784D0}" parentId="{456C6261-46FE-47A3-ABE3-21780523066A}">
    <text>callerName 
- complete (basé sur un template {firstName} {lastName})
- firstName
- lastName</text>
  </threadedComment>
  <threadedComment ref="E96" dT="2023-06-23T08:42:43.54" personId="{C9A89B3A-A5FD-6849-8E65-1CD4E6C7CFF2}" id="{FAA64B8B-3383-4504-879B-0CFB30392649}" parentId="{456C6261-46FE-47A3-ABE3-21780523066A}">
    <text>Complete ? Aggregated ? Full ? 
-&gt; Nader regarde si le SitRep propose des trucs comme ça</text>
  </threadedComment>
  <threadedComment ref="E96" dT="2023-06-30T08:32:08.88" personId="{C9A89B3A-A5FD-6849-8E65-1CD4E6C7CFF2}" id="{26DEA5A2-F472-42AB-8F87-859012FF50F6}" parentId="{456C6261-46FE-47A3-ABE3-21780523066A}">
    <text>Ok de le présenter comme ça sur le 4 juillet, on avisera ensuite en fonction du SItrep</text>
  </threadedComment>
  <threadedComment ref="E99" dT="2023-09-25T11:56:28.41" personId="{ABFB0C52-AC18-4406-B6D7-B9BCF5A2A0D7}" id="{F862C684-B65A-4FC1-AEC4-870221995080}" done="1">
    <text>Règle sur les prénoms pour les prénoms composés</text>
  </threadedComment>
  <threadedComment ref="E99" dT="2023-10-11T14:32:18.84" personId="{E9A6DF60-F9B3-4BD0-BB8A-DE1D37E26830}" id="{B9E4C68E-9524-4FA5-84AF-6EF596D19BF3}" parentId="{F862C684-B65A-4FC1-AEC4-870221995080}">
    <text>De quelle règle parle-t-on ? 
Et pour les noms composés pas de règle ?</text>
  </threadedComment>
  <threadedComment ref="E99" dT="2023-10-11T16:23:17.75" personId="{ABFB0C52-AC18-4406-B6D7-B9BCF5A2A0D7}" id="{01379FDB-1840-4004-B244-23F1BA83A282}" parentId="{F862C684-B65A-4FC1-AEC4-870221995080}">
    <text>Pas de règle a date justement pour les prénoms composés =&gt; libre</text>
  </threadedComment>
  <threadedComment ref="F99" dT="2023-05-12T08:44:54.69" personId="{15E60E5B-8F12-4B01-8E2A-D3C877CDBAC1}" id="{6EB96170-F11A-4E55-BFF9-911EA46C448F}" done="1">
    <text>Pas possible de séparer dans l'interface. 
NexSIS regarde si la PFLAU envoie les 2 ensemble</text>
  </threadedComment>
  <threadedComment ref="C100" dT="2023-10-17T13:57:39.74" personId="{C9A89B3A-A5FD-6849-8E65-1CD4E6C7CFF2}" id="{F9DFBDFD-1215-9341-9E1E-3024F293D141}">
    <text>Localisation de l’appelant ? Ou d’intervention ?</text>
  </threadedComment>
  <threadedComment ref="C100" dT="2023-11-08T14:14:06.57" personId="{ABFB0C52-AC18-4406-B6D7-B9BCF5A2A0D7}" id="{EA2DA816-C4B8-4227-A75C-1BF943FC0D33}" parentId="{F9DFBDFD-1215-9341-9E1E-3024F293D141}">
    <text>Plutôt lieu ou se trouve l'appelant car lieu d'affaire renseigné en haut</text>
  </threadedComment>
  <threadedComment ref="D100" dT="2023-07-04T13:01:55.92" personId="{C9A89B3A-A5FD-6849-8E65-1CD4E6C7CFF2}" id="{A3B7AE35-2849-4423-8AE8-6B9911E6561D}" done="1">
    <text>Vont vraiment être différentes de la localisation de l’affaire ?</text>
  </threadedComment>
  <threadedComment ref="Q100" dT="2023-09-28T16:19:13.29" personId="{ABFB0C52-AC18-4406-B6D7-B9BCF5A2A0D7}" id="{902D6982-CF5B-4CB7-B9F4-E53F0BDFA27A}" done="1">
    <text>Obligatoire du coup vu qu'on a une location dans l'affaire ?</text>
  </threadedComment>
  <threadedComment ref="Q101" dT="2024-03-18T12:42:32.39" personId="{E9A6DF60-F9B3-4BD0-BB8A-DE1D37E26830}" id="{CC5C1D76-D97F-4BE5-B966-DD495B85204C}">
    <text>Retour de Philippe : peut-on le passer en optionnel, ce qui n'oblige pas les SAMU à répéter la qualification à chaque fois ?</text>
  </threadedComment>
  <threadedComment ref="D103" dT="2023-09-21T16:30:38.12" personId="{ABFB0C52-AC18-4406-B6D7-B9BCF5A2A0D7}" id="{663EEC70-25D1-4531-8E3C-8B803A28B6D5}" done="1">
    <text>Un concept emprunté au ROR est intéressant et transposable ici, parler d'unité de service pour décrire la plus petite maille</text>
  </threadedComment>
  <threadedComment ref="E103" dT="2023-06-15T07:50:06.13" personId="{C9A89B3A-A5FD-6849-8E65-1CD4E6C7CFF2}" id="{3BA75720-6FD7-4770-B19D-58D93FFDC9E8}" done="1">
    <text>Nomenclature sur ça ?</text>
  </threadedComment>
  <threadedComment ref="E103" dT="2023-06-22T21:24:05.20" personId="{C9A89B3A-A5FD-6849-8E65-1CD4E6C7CFF2}" id="{876E9C94-2532-4344-A05A-9DF2692B0ECD}" parentId="{3BA75720-6FD7-4770-B19D-58D93FFDC9E8}">
    <text>Juste réfléchir aux valeurs possibles : SDIS, SAMU, ... ?
Et les départements FRXXX en centre ?</text>
  </threadedComment>
  <threadedComment ref="D105"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5" dT="2023-12-20T16:55:28.15" personId="{9D129102-2382-4ACD-99FE-0A45F267AA1A}" id="{32F7371F-532E-4483-BA02-85ED2898A502}">
    <text>je retire la croix tant que la nomenclature n'existe pas</text>
  </threadedComment>
  <threadedComment ref="U105" dT="2023-12-21T09:37:15.19" personId="{9D129102-2382-4ACD-99FE-0A45F267AA1A}" id="{17677DF8-67EB-4AE7-861C-BE96B97E6CBC}">
    <text>NOMENCLATURE: PERSO (nomenclature SI-SAMU)</text>
  </threadedComment>
  <threadedComment ref="U105" dT="2024-04-22T23:31:35.38" personId="{C9A89B3A-A5FD-6849-8E65-1CD4E6C7CFF2}" id="{71BCEEEF-3F43-C64A-A806-645F4875E0E2}" parentId="{17677DF8-67EB-4AE7-861C-BE96B97E6CBC}">
    <text xml:space="preserve">Pas trouvée https://github.com/ansforge/SAMU-Hub-Modeles/tree/auto/model_tracker/nomenclature_parser/out/latest/csv </text>
    <extLst>
      <x:ext xmlns:xltc2="http://schemas.microsoft.com/office/spreadsheetml/2020/threadedcomments2" uri="{F7C98A9C-CBB3-438F-8F68-D28B6AF4A901}">
        <xltc2:checksum>1645120837</xltc2:checksum>
        <xltc2:hyperlink startIndex="12" length="103" url="https://github.com/ansforge/SAMU-Hub-Modeles/tree/auto/model_tracker/nomenclature_parser/out/latest/csv"/>
      </x:ext>
    </extLst>
  </threadedComment>
  <threadedComment ref="H106" dT="2023-09-21T10:18:27.87" personId="{ABFB0C52-AC18-4406-B6D7-B9BCF5A2A0D7}" id="{7A1ACB5D-9506-421C-B92B-1CBD98910C4E}" done="1">
    <text>Aligner en mode URI</text>
  </threadedComment>
  <threadedComment ref="H106" dT="2023-09-26T17:04:33.97" personId="{ABFB0C52-AC18-4406-B6D7-B9BCF5A2A0D7}" id="{5E5E6B8C-D443-4F6F-8E17-7C83800DF187}" parentId="{7A1ACB5D-9506-421C-B92B-1CBD98910C4E}">
    <text>Pour aller au bout de la logique, le passer en objet CONTACT</text>
  </threadedComment>
  <threadedComment ref="H106" dT="2023-09-28T12:51:10.37" personId="{ABFB0C52-AC18-4406-B6D7-B9BCF5A2A0D7}" id="{28964279-F625-4E18-9B3A-1F4416C1598C}" parentId="{7A1ACB5D-9506-421C-B92B-1CBD98910C4E}">
    <text>Mettre attachement</text>
  </threadedComment>
  <threadedComment ref="T109" dT="2023-09-19T08:50:44.73" personId="{ABFB0C52-AC18-4406-B6D7-B9BCF5A2A0D7}" id="{07B5D5D0-B502-47B6-A891-DAEF39BCC4D8}" done="1">
    <text>Impose-t-on une liste de type de ressource ou est-ce laissé libre pour les éditeurs ?</text>
  </threadedComment>
  <threadedComment ref="U109" dT="2024-02-13T10:24:23.28" personId="{15E60E5B-8F12-4B01-8E2A-D3C877CDBAC1}" id="{8BCB09BF-A48C-8242-B3C8-18F71F97C7AD}">
    <text xml:space="preserve">Impose-t-on une liste de type de ressource ou est-ce laissé libre pour les éditeurs ?
</text>
  </threadedComment>
  <threadedComment ref="D114" dT="2023-09-21T10:23:46.33" personId="{ABFB0C52-AC18-4406-B6D7-B9BCF5A2A0D7}" id="{F7E40DD6-D14F-4AC4-95ED-C43838656AE4}">
    <text>Indiquer comment on fait le Hash =&gt; pas évident comme on fait le contrôle d'intégrité</text>
  </threadedComment>
  <threadedComment ref="D114" dT="2023-11-08T14:21:20.60" personId="{ABFB0C52-AC18-4406-B6D7-B9BCF5A2A0D7}" id="{1634B54C-DE58-48BE-B1A8-B8DC14E63DD3}" parentId="{F7E40DD6-D14F-4AC4-95ED-C43838656AE4}">
    <text>Sha-256</text>
  </threadedComment>
  <threadedComment ref="U115" dT="2024-01-24T10:54:29.36" personId="{E9A6DF60-F9B3-4BD0-BB8A-DE1D37E26830}" id="{3A4DE914-B324-41EC-B1CE-789615C59923}">
    <text>Implémenter ici la liste des valeurs fr.health.samu possible.</text>
  </threadedComment>
  <threadedComment ref="B116" dT="2023-11-14T15:29:39.07" personId="{E9A6DF60-F9B3-4BD0-BB8A-DE1D37E26830}" id="{A9F8EF48-108A-4EAB-A6C9-DAA6E6A1C56C}">
    <text>Objet Agent qui existe dans la qualification de l'affaire : à réutiliser ici ? Doit on ajouter nom prénom à l'objet ?</text>
  </threadedComment>
  <threadedComment ref="B120" dT="2024-02-13T09:55:48.02" personId="{D6952652-30E5-479A-9FFE-AD0BC8CBB562}" id="{E40A2F45-E340-487F-9FD6-2404E4F5A700}">
    <text>A renvoyer dans le SGV</text>
  </threadedComment>
  <threadedComment ref="B120"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20" dT="2023-07-06T14:47:40.47" personId="{ABFB0C52-AC18-4406-B6D7-B9BCF5A2A0D7}" id="{9EEB9362-90F5-494F-BB71-06EF0D54376B}" done="1">
    <text>Est-ce qu'il faut un objet Bilan qui incorpore les patients/victime ?</text>
  </threadedComment>
  <threadedComment ref="C120" dT="2023-07-12T08:35:36.42" personId="{ABFB0C52-AC18-4406-B6D7-B9BCF5A2A0D7}" id="{1D9D9BCA-BCEF-469D-983A-D2536F65A96C}" parentId="{9EEB9362-90F5-494F-BB71-06EF0D54376B}">
    <text>Il faudra à terme pouvoir faire le lien avec SGV</text>
  </threadedComment>
  <threadedComment ref="C120" dT="2023-11-14T20:28:23.68" personId="{E9A6DF60-F9B3-4BD0-BB8A-DE1D37E26830}" id="{8E067E92-BFB2-4B46-8AA0-21A22F61C7CC}" parentId="{9EEB9362-90F5-494F-BB71-06EF0D54376B}">
    <text>Le bilan se fait-il pour chaque patient/victime ? Si oui, le bilan est lié au patient</text>
  </threadedComment>
  <threadedComment ref="U124" dT="2023-07-04T15:19:48.30" personId="{C9A89B3A-A5FD-6849-8E65-1CD4E6C7CFF2}" id="{CB950F1D-7F07-43E1-850B-913CBE20F585}">
    <text>ENUM ?</text>
  </threadedComment>
  <threadedComment ref="U124" dT="2024-04-22T23:32:17.70" personId="{C9A89B3A-A5FD-6849-8E65-1CD4E6C7CFF2}" id="{A4261AF7-8ACA-E745-BB51-E7635EA12077}" parentId="{CB950F1D-7F07-43E1-850B-913CBE20F585}">
    <text>C’est quoi DOSSARD et PLACE ?</text>
  </threadedComment>
  <threadedComment ref="H126" dT="2023-09-20T13:13:53.48" personId="{ABFB0C52-AC18-4406-B6D7-B9BCF5A2A0D7}" id="{258F99A5-CCAC-44B3-9CB2-E5E5FB7A031F}" done="1">
    <text>Un peu flou sur les valeurs autorisées pour le type canal, prévoir quelques grands types ? (style "tel", "mail", "other" etc)</text>
  </threadedComment>
  <threadedComment ref="H126" dT="2023-09-26T16:55:36.18" personId="{ABFB0C52-AC18-4406-B6D7-B9BCF5A2A0D7}" id="{2429CD2E-1350-4C77-B1E7-D9BF95D0DE0F}" parentId="{258F99A5-CCAC-44B3-9CB2-E5E5FB7A031F}">
    <text>Reprendre la nomenclature CHANNEL d'EMSI ?</text>
  </threadedComment>
  <threadedComment ref="H126" dT="2023-09-26T17:04:41.07" personId="{ABFB0C52-AC18-4406-B6D7-B9BCF5A2A0D7}" id="{1586761D-C2A8-459D-A734-E7C93943C0A9}" parentId="{258F99A5-CCAC-44B3-9CB2-E5E5FB7A031F}">
    <text>Pour aller au bout de la logique, le passer en objet CONTACT</text>
  </threadedComment>
  <threadedComment ref="Q126"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6" dT="2024-01-23T14:49:31.14" personId="{E9A6DF60-F9B3-4BD0-BB8A-DE1D37E26830}" id="{10CBED9B-33B3-4F2D-9D08-CE6F15806504}" done="1">
    <text>Remettre la nomenclature EMSI complète dans l'objet contact qu'on réutilise ici</text>
  </threadedComment>
  <threadedComment ref="U126" dT="2024-04-22T23:32:39.38" personId="{C9A89B3A-A5FD-6849-8E65-1CD4E6C7CFF2}" id="{4C76ACFD-70EB-6446-826C-8BE47A11E3CC}" parentId="{10CBED9B-33B3-4F2D-9D08-CE6F15806504}">
    <text>Je n’ai pas compris</text>
  </threadedComment>
  <threadedComment ref="U126" dT="2024-04-23T08:00:14.48" personId="{DF4F572D-2211-4D3A-83E1-5495966E637E}" id="{A737CC8E-2E06-4B4D-AD2E-F9EB8DC8DD21}" parentId="{10CBED9B-33B3-4F2D-9D08-CE6F15806504}">
    <text>c'est le même type que contact, on a bien les même valeurs EMSI que dans le type contact. Il n'y a rien ç faire, c'était une note en séance avec Philippe.</text>
  </threadedComment>
  <threadedComment ref="U132" dT="2024-01-23T15:00:16.04" personId="{E9A6DF60-F9B3-4BD0-BB8A-DE1D37E26830}" id="{47F99561-A768-4B9A-96FB-A8753B229875}">
    <text>vérifier le format du numéro RPPS seulement, ne pas implémenter la nomenclature complète</text>
  </threadedComment>
  <threadedComment ref="H134" dT="2023-09-20T13:13:53.48" personId="{ABFB0C52-AC18-4406-B6D7-B9BCF5A2A0D7}" id="{647A8527-7AF1-45AA-BB58-53C964C0E6F0}" done="1">
    <text>Un peu flou sur les valeurs autorisées pour le type canal, prévoir quelques grands types ? (style "tel", "mail", "other" etc)</text>
  </threadedComment>
  <threadedComment ref="H134" dT="2023-09-26T16:55:36.18" personId="{ABFB0C52-AC18-4406-B6D7-B9BCF5A2A0D7}" id="{FECFF266-C864-428C-9966-9B138242FB95}" parentId="{647A8527-7AF1-45AA-BB58-53C964C0E6F0}">
    <text>Reprendre la nomenclature CHANNEL d'EMSI ?</text>
  </threadedComment>
  <threadedComment ref="H134" dT="2023-09-26T17:04:41.07" personId="{ABFB0C52-AC18-4406-B6D7-B9BCF5A2A0D7}" id="{72BF1BA8-2AFF-404A-9193-020D6474E505}" parentId="{647A8527-7AF1-45AA-BB58-53C964C0E6F0}">
    <text>Pour aller au bout de la logique, le passer en objet CONTACT</text>
  </threadedComment>
  <threadedComment ref="Q134"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9"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0"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40" dT="2024-01-23T15:05:32.39" personId="{E9A6DF60-F9B3-4BD0-BB8A-DE1D37E26830}" id="{63885E42-5898-4ECF-8108-E0BD8B826BE8}">
    <text>Vérifier uniquement le format du matricule INS : 13 caractères alphanumériques + une clé sur 2 chiffres</text>
  </threadedComment>
  <threadedComment ref="U140" dT="2024-04-22T23:33:31.78" personId="{C9A89B3A-A5FD-6849-8E65-1CD4E6C7CFF2}" id="{9001430A-1290-E045-AD12-FF39FE1F78E9}" parentId="{63885E42-5898-4ECF-8108-E0BD8B826BE8}">
    <text>Donc 15 chiffres ? Si oui: “REGEX: \d{15}”</text>
  </threadedComment>
  <threadedComment ref="E141"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41" dT="2024-01-23T15:06:28.79" personId="{E9A6DF60-F9B3-4BD0-BB8A-DE1D37E26830}" id="{B64AB07A-CA5D-41C4-905E-0AFD3F67254F}">
    <text>Voir pour implémenter une énum, ou une simple vérification de format</text>
  </threadedComment>
  <threadedComment ref="U141" dT="2024-04-22T23:34:37.40" personId="{C9A89B3A-A5FD-6849-8E65-1CD4E6C7CFF2}" id="{50164C3D-687B-DA4C-850A-1713FF9F382C}" parentId="{B64AB07A-CA5D-41C4-905E-0AFD3F67254F}">
    <text>Ce sont que les 7 valeurs du PDF ? Si oui, directement une ENUM non ?</text>
  </threadedComment>
  <threadedComment ref="D142"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2"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7" dT="2024-01-23T15:10:58.58" personId="{E9A6DF60-F9B3-4BD0-BB8A-DE1D37E26830}" id="{014DE198-64E2-4507-A3FC-DF421F511779}">
    <text>Implémenter la nomenclature CISU (cf. Fichier transmis par Philippe)</text>
  </threadedComment>
  <threadedComment ref="E148"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8" dT="2024-01-23T15:12:26.27" personId="{E9A6DF60-F9B3-4BD0-BB8A-DE1D37E26830}" id="{BA91A5D4-B745-43C1-AD05-F9E9B9B84277}">
    <text>Trouver le format du code INSEE, et mettre une simple vérification</text>
  </threadedComment>
  <threadedComment ref="U148" dT="2024-04-22T23:35:57.74" personId="{C9A89B3A-A5FD-6849-8E65-1CD4E6C7CFF2}" id="{F03009A8-691E-5741-9602-77D12352F43D}" parentId="{BA91A5D4-B745-43C1-AD05-F9E9B9B84277}">
    <text>Juste 5 chiffres ou lettres non ? Si oui, “REGEX: \w{5}”</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50" dT="2024-01-24T10:30:46.17" personId="{E9A6DF60-F9B3-4BD0-BB8A-DE1D37E26830}" id="{FFA7F0E1-3845-469A-B7CF-A4621D3089F0}">
    <text>Idem nomenclature 15-18 car exactement le même objet</text>
  </threadedComment>
  <threadedComment ref="D152"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4"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4"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5" dT="2024-01-24T11:06:36.27" personId="{E9A6DF60-F9B3-4BD0-BB8A-DE1D37E26830}" id="{2D9ECE82-3D73-4587-8C50-69F305FE6D3A}">
    <text>NOMENCLATURE: GRAVITE_SF21.csv</text>
  </threadedComment>
  <threadedComment ref="U157" dT="2024-01-24T10:39:46.13" personId="{E9A6DF60-F9B3-4BD0-BB8A-DE1D37E26830}" id="{000D1EF5-EA8D-4028-887E-09B730402CB5}">
    <text>CIM11 : récupérer le format des codes, et ne vérifier que le format</text>
  </threadedComment>
  <threadedComment ref="U157" dT="2024-04-22T23:42:27.41" personId="{C9A89B3A-A5FD-6849-8E65-1CD4E6C7CFF2}" id="{EDF59458-8D7A-764E-B370-2D1C00EFD2AA}" parentId="{000D1EF5-EA8D-4028-887E-09B730402CB5}">
    <text>A confirmer mais j’ai l’impression que c’est XXXX.X =&gt; “REGEX: \w{4}(\.\w)?”</text>
  </threadedComment>
  <threadedComment ref="Q158" dT="2023-06-15T08:43:45.62" personId="{C9A89B3A-A5FD-6849-8E65-1CD4E6C7CFF2}" id="{B2A46742-7986-49EC-BFF2-E5B137820840}" done="1">
    <text>Vraiment 0..n ??? Plutôt 0..1 !</text>
  </threadedComment>
  <threadedComment ref="Q158" dT="2023-06-15T08:44:13.57" personId="{C9A89B3A-A5FD-6849-8E65-1CD4E6C7CFF2}" id="{0A6061F6-9572-4E76-8A7E-B49B7B3754F0}" parentId="{B2A46742-7986-49EC-BFF2-E5B137820840}">
    <text>Quid des autres alertes ultérieures ? -&gt; pas ici ! Pas 0..n</text>
  </threadedComment>
  <threadedComment ref="Q158" dT="2023-06-15T08:47:32.60" personId="{C9A89B3A-A5FD-6849-8E65-1CD4E6C7CFF2}" id="{B4482AEB-107B-477C-8801-43834D34BA26}" parentId="{B2A46742-7986-49EC-BFF2-E5B137820840}">
    <text>Pourquoi faire initiale et nouvelle alerte ??? Juste partager une liste de n alertes non ?</text>
  </threadedComment>
  <threadedComment ref="Q158"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8" dT="2024-01-24T10:39:49.44" personId="{E9A6DF60-F9B3-4BD0-BB8A-DE1D37E26830}" id="{55DD76D7-71AA-4415-B5EF-4C960C6C5F04}">
    <text>CIM11 : récupérer le format des codes, et ne vérifier que le format</text>
  </threadedComment>
  <threadedComment ref="C159" dT="2023-11-28T10:26:59.01" personId="{E9A6DF60-F9B3-4BD0-BB8A-DE1D37E26830}" id="{DC749AE9-4EDB-4A7F-8A7B-0D009E03AED0}">
    <text xml:space="preserve">Quelle nomenclature  + est-ce un objet code + libellé ? </text>
  </threadedComment>
  <threadedComment ref="U159" dT="2024-01-24T10:40:00.12" personId="{E9A6DF60-F9B3-4BD0-BB8A-DE1D37E26830}" id="{522C021E-FCFD-4A22-8243-F9B9E8F1567F}">
    <text>CIM11 : récupérer le format des codes, et ne vérifier que le format</text>
  </threadedComment>
  <threadedComment ref="D163" dT="2023-11-14T15:29:39.07" personId="{E9A6DF60-F9B3-4BD0-BB8A-DE1D37E26830}" id="{A01A1601-D876-42A1-B7E1-CAFC7CAE43BD}">
    <text>Objet Agent qui existe dans la qualification de l'affaire : à réutiliser ici ? Doit on ajouter nom prénom à l'objet ?</text>
  </threadedComment>
  <threadedComment ref="B169" dT="2024-02-13T09:57:22.61" personId="{D6952652-30E5-479A-9FFE-AD0BC8CBB562}" id="{6542F462-2A54-48A5-9A62-7E7CFBDF2B9A}">
    <text>A envoyer au SGV (qui fait le lien vers la tablette du SIS)</text>
  </threadedComment>
  <threadedComment ref="B169"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69" dT="2024-04-02T12:06:44.16" personId="{D6952652-30E5-479A-9FFE-AD0BC8CBB562}" id="{649483CA-BA3D-46C0-A6F1-F3ED50DEAA09}" parentId="{6542F462-2A54-48A5-9A62-7E7CFBDF2B9A}">
    <text>Faut-il un ID technique par décision prise?</text>
  </threadedComment>
  <threadedComment ref="U172" dT="2024-01-24T10:43:18.99" personId="{E9A6DF60-F9B3-4BD0-BB8A-DE1D37E26830}" id="{4DB9FC1B-FE92-4AA7-B2F3-BFF17D976413}">
    <text>Implémenter nomenclature SI-SAMU : type_dec</text>
  </threadedComment>
  <threadedComment ref="D179" dT="2023-09-20T15:45:30.85" personId="{ABFB0C52-AC18-4406-B6D7-B9BCF5A2A0D7}" id="{35BA8B78-AE32-4EC9-9879-40019918450A}" done="1">
    <text>Y'a-t-il une nomenclature derrière ? Sinon mettre plutôt du freetext</text>
  </threadedComment>
  <threadedComment ref="U179" dT="2024-01-24T10:43:34.09" personId="{E9A6DF60-F9B3-4BD0-BB8A-DE1D37E26830}" id="{04411F78-544D-4A29-9486-C852BE16B4A1}">
    <text>A revoir</text>
  </threadedComment>
  <threadedComment ref="K181" dT="2023-11-24T17:15:01.30" personId="{E9A6DF60-F9B3-4BD0-BB8A-DE1D37E26830}" id="{6729E6ED-B0CD-41F4-BDE9-63A71C3B0080}">
    <text>Il faut que ce soit idem EMSI ?</text>
  </threadedComment>
  <threadedComment ref="D182" dT="2023-09-21T08:23:36.30" personId="{ABFB0C52-AC18-4406-B6D7-B9BCF5A2A0D7}" id="{D0DA69C0-CE9E-4870-BE12-1DC6165B5C02}" done="1">
    <text>Définir la nomenclature</text>
  </threadedComment>
  <threadedComment ref="D182" dT="2023-11-27T12:34:46.55" personId="{E9A6DF60-F9B3-4BD0-BB8A-DE1D37E26830}" id="{89CA25E8-3394-4662-8D61-19395B72A46C}" parentId="{D0DA69C0-CE9E-4870-BE12-1DC6165B5C02}">
    <text xml:space="preserve">Pas la même signification, que le "niveau de soins" d'engagement du vecteur. </text>
  </threadedComment>
  <threadedComment ref="D182" dT="2023-11-27T12:36:58.47" personId="{E9A6DF60-F9B3-4BD0-BB8A-DE1D37E26830}" id="{1FC397B0-8EA1-45C9-8769-5023FD45C80B}" parentId="{D0DA69C0-CE9E-4870-BE12-1DC6165B5C02}">
    <text>Dans le vecteur de transport : niveau de médicalisation du transport</text>
  </threadedComment>
  <threadedComment ref="D182" dT="2023-11-27T12:38:39.20" personId="{E9A6DF60-F9B3-4BD0-BB8A-DE1D37E26830}" id="{7EE0A798-A6E7-45B3-87B0-D6E37C4FF429}" parentId="{D0DA69C0-CE9E-4870-BE12-1DC6165B5C02}">
    <text>Pas de nomenclature</text>
  </threadedComment>
  <threadedComment ref="D182" dT="2024-02-13T10:04:00.09" personId="{D6952652-30E5-479A-9FFE-AD0BC8CBB562}" id="{B6DADED7-EC3D-4D68-BCCE-0771FAED0BB9}" parentId="{D0DA69C0-CE9E-4870-BE12-1DC6165B5C02}">
    <text>Niveau de prise en charge au lieu de médicalisation (si médicalisation, on implique qu'un médecin est déjà engagé)</text>
  </threadedComment>
  <threadedComment ref="D182" dT="2024-02-14T15:11:40.85" personId="{E9A6DF60-F9B3-4BD0-BB8A-DE1D37E26830}" id="{605E48B3-D6A1-460A-9F37-7F8B313BD6B8}" parentId="{D0DA69C0-CE9E-4870-BE12-1DC6165B5C02}">
    <text xml:space="preserve">A revoir avec Philippe : on est dans la régulation médicale, donc il y a bien un médecin qui a pris une décision.
Le niveau médical de l'équipe engagée en revanche peut être différent
</text>
  </threadedComment>
  <threadedComment ref="D182" dT="2024-02-14T15:16:07.60" personId="{E9A6DF60-F9B3-4BD0-BB8A-DE1D37E26830}" id="{CFB72019-13DD-4FCE-B4A3-CBA537D3863C}" parentId="{D0DA69C0-CE9E-4870-BE12-1DC6165B5C02}">
    <text xml:space="preserve">+ il y a certains samu qui considère que le type de vecteur demandé = quel type d'équipe doit être dedans
</text>
  </threadedComment>
  <threadedComment ref="U182" dT="2024-04-30T13:20:21.50" personId="{E9A6DF60-F9B3-4BD0-BB8A-DE1D37E26830}" id="{964987F5-BD33-4AED-972B-3B2857629C23}">
    <text>Implémenter la nomenclature correspondante</text>
  </threadedComment>
  <threadedComment ref="D183" dT="2023-09-21T08:23:20.98" personId="{ABFB0C52-AC18-4406-B6D7-B9BCF5A2A0D7}" id="{56A2AD22-1E72-4495-AF2F-6EFF0E07EC59}">
    <text>Reprendre un objet position du modèle adresse EMSI ?</text>
  </threadedComment>
  <threadedComment ref="D183" dT="2024-02-13T10:05:46.40" personId="{D6952652-30E5-479A-9FFE-AD0BC8CBB562}" id="{FDF9D6E3-C330-4AB0-B88E-AFEBCFEC5D85}" parentId="{56A2AD22-1E72-4495-AF2F-6EFF0E07EC59}">
    <text>Typer la destination : domicile, hôpital, établissement X, etc.</text>
  </threadedComment>
  <threadedComment ref="D183" dT="2024-02-14T15:12:00.47" personId="{E9A6DF60-F9B3-4BD0-BB8A-DE1D37E26830}" id="{3AA43BD2-BE25-4382-A84A-269F7DE0C0F6}" parentId="{56A2AD22-1E72-4495-AF2F-6EFF0E07EC59}">
    <text>Idem, en cours avec Philippe</text>
  </threadedComment>
  <threadedComment ref="D183" dT="2024-03-18T12:59:52.07" personId="{E9A6DF60-F9B3-4BD0-BB8A-DE1D37E26830}" id="{3731EEE7-CDB1-422E-A709-6AA398E993DA}" parentId="{56A2AD22-1E72-4495-AF2F-6EFF0E07EC59}">
    <text>Mettre un objet identique à l'adresse de localisation. Pour pouvoir amener les personnes à n'importe quel endroit (y compris à domicile).
+ ajouter un champ FINESS ?</text>
  </threadedComment>
  <threadedComment ref="E184" dT="2024-03-11T08:28:41.81" personId="{D6952652-30E5-479A-9FFE-AD0BC8CBB562}" id="{C8748D8D-BB3A-4C14-BADE-D16F62306724}">
    <text>Ajouté suite au retour de Philippe</text>
  </threadedComment>
  <threadedComment ref="C186" dT="2023-07-04T13:01:55.92" personId="{C9A89B3A-A5FD-6849-8E65-1CD4E6C7CFF2}" id="{3E4494E4-4D0B-482E-8C44-6CA902FCAA01}" done="1">
    <text>Vont vraiment être différentes de la localisation de l’affaire ?</text>
  </threadedComment>
  <threadedComment ref="Q186" dT="2023-06-15T08:43:45.62" personId="{C9A89B3A-A5FD-6849-8E65-1CD4E6C7CFF2}" id="{12397E16-0DD2-4B81-8BEC-31510D881B5D}" done="1">
    <text>Vraiment 0..n ??? Plutôt 0..1 !</text>
  </threadedComment>
  <threadedComment ref="Q186" dT="2023-06-15T08:44:13.57" personId="{C9A89B3A-A5FD-6849-8E65-1CD4E6C7CFF2}" id="{874C3690-704A-4135-9A27-9126AC7954EF}" parentId="{12397E16-0DD2-4B81-8BEC-31510D881B5D}">
    <text>Quid des autres alertes ultérieures ? -&gt; pas ici ! Pas 0..n</text>
  </threadedComment>
  <threadedComment ref="Q186" dT="2023-06-15T08:47:32.60" personId="{C9A89B3A-A5FD-6849-8E65-1CD4E6C7CFF2}" id="{C595C92E-EE11-44EA-80CE-6225C1299968}" parentId="{12397E16-0DD2-4B81-8BEC-31510D881B5D}">
    <text>Pourquoi faire initiale et nouvelle alerte ??? Juste partager une liste de n alertes non ?</text>
  </threadedComment>
  <threadedComment ref="Q18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8" dT="2024-03-26T09:12:42.22" personId="{C9A89B3A-A5FD-6849-8E65-1CD4E6C7CFF2}" id="{56075946-9C3F-8345-89AE-75C567E0E491}">
    <text>Bien 0..3</text>
  </threadedComment>
  <threadedComment ref="A193" dT="2023-11-10T16:14:36.81" personId="{74379435-529A-4754-96FF-EF4318F87F1A}" id="{D6BBFD18-B7C3-44E9-AAAF-C0520A0384D3}">
    <text>doublon avec l'ID 5. Pourquoi ne pas avoir une donnée (niveau 2) "Informations supplémentaires" en freetext ?</text>
  </threadedComment>
  <threadedComment ref="B193" dT="2024-04-26T09:57:36.54" personId="{E9A6DF60-F9B3-4BD0-BB8A-DE1D37E26830}" id="{3792C7C2-9F65-4E58-AF0D-9CB49954D7C2}">
    <text>Différent en inter-force : contient des infos sur l'affaire de type 'la voiture est retourné', 'forcené sur les lieux'. C'est donc différent des info purement patient/victime.</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4FC34D19-52DE-449A-AEA2-BE9696950733}" done="1">
    <text>Valider avec NexSIS les noms des balises racines !! (message, createCase, emsi)</text>
  </threadedComment>
  <threadedComment ref="B8" dT="2023-10-17T14:10:14.10" personId="{C9A89B3A-A5FD-6849-8E65-1CD4E6C7CFF2}" id="{5C2C82CE-4819-4786-825F-A15C43C07BD1}">
    <text xml:space="preserve">Le champs de ‘signalement’ a été supprimé finalement ? </text>
  </threadedComment>
  <threadedComment ref="B8" dT="2023-10-23T11:26:27.60" personId="{C9A89B3A-A5FD-6849-8E65-1CD4E6C7CFF2}" id="{B499CCE7-666B-440C-962B-74F42F8F55DF}" parentId="{5C2C82CE-4819-4786-825F-A15C43C07BD1}">
    <text>Ajouter un champs de statut local global du dossier ? Ou message de clôture ? Ou règle "après 24h clôt" ?</text>
  </threadedComment>
  <threadedComment ref="B8" dT="2023-11-08T13:34:34.60" personId="{ABFB0C52-AC18-4406-B6D7-B9BCF5A2A0D7}" id="{BA038442-5879-4927-8D99-7E175119A7DD}" parentId="{5C2C82CE-4819-4786-825F-A15C43C07BD1}">
    <text>A traiter avec NexSIS. Pour l'instant obligé de passer par un RC-EDA pour la gestion du statut</text>
  </threadedComment>
  <threadedComment ref="B9" dT="2023-09-25T11:44:28.72" personId="{C9A89B3A-A5FD-6849-8E65-1CD4E6C7CFF2}" id="{2B8BB9CF-F24E-4529-8CF6-DE80AE8CF1AA}">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BA502C1A-1AD7-4549-83AD-6884A4B90E42}" parentId="{2B8BB9CF-F24E-4529-8CF6-DE80AE8CF1AA}">
    <text>=&gt; A traiter ultérieurement avec le sujet de rapprochement de dossier/affaire</text>
  </threadedComment>
  <threadedComment ref="H9" dT="2023-09-07T08:01:23.57" personId="{C9A89B3A-A5FD-6849-8E65-1CD4E6C7CFF2}" id="{953CCFA9-18F1-49C4-ABCE-A8F9A60BE853}" done="1">
    <text>Bien clarifier comment on identifie le SAMU émetteur (SAMU76A ou SAMU761)</text>
  </threadedComment>
  <threadedComment ref="H9" dT="2023-09-07T09:36:20.81" personId="{ABFB0C52-AC18-4406-B6D7-B9BCF5A2A0D7}" id="{3D054C53-AFC2-40BC-BEC8-2764EABCBF59}" parentId="{953CCFA9-18F1-49C4-ABCE-A8F9A60BE853}">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83BBC93-D5DB-4E23-9BE9-E752EFD02831}" parentId="{953CCFA9-18F1-49C4-ABCE-A8F9A60BE853}">
    <text>2 remarques : quand est-ce qu'on utilise AL ou AF ?
Id sur 4 digits, a priori ok vu le volume mais pas mega large =&gt; cout de passer à 6 digits par exemple ?</text>
  </threadedComment>
  <threadedComment ref="H9" dT="2023-09-18T13:00:04.67" personId="{C9A89B3A-A5FD-6849-8E65-1CD4E6C7CFF2}" id="{4A2526C3-58A5-4086-A656-F25B14C66687}" parentId="{953CCFA9-18F1-49C4-ABCE-A8F9A60BE853}">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DE57C21-B891-4AF6-928B-C8B67775C761}" parentId="{953CCFA9-18F1-49C4-ABCE-A8F9A60BE853}">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5517E1F1-A129-4E40-86DE-CC457FE65853}" parentId="{953CCFA9-18F1-49C4-ABCE-A8F9A60BE853}">
    <text>Voir avec NexSIS si c’est vraiment nécessaire où si on peut juste faire idStructure_idLocale ?</text>
  </threadedComment>
  <threadedComment ref="H9" dT="2023-09-21T14:49:44.43" personId="{ABFB0C52-AC18-4406-B6D7-B9BCF5A2A0D7}" id="{668BA10D-27E0-4CBD-9924-9009790708D1}" parentId="{953CCFA9-18F1-49C4-ABCE-A8F9A60BE853}">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2F15002A-8A36-478E-8C1F-598AE161CA0D}" parentId="{953CCFA9-18F1-49C4-ABCE-A8F9A60BE853}">
    <text>Remarque Olivier : contrainte sur le français</text>
  </threadedComment>
  <threadedComment ref="H9" dT="2023-09-22T08:30:01.21" personId="{ABFB0C52-AC18-4406-B6D7-B9BCF5A2A0D7}" id="{2E7546D8-5D75-4A70-A779-B3F1B01DD558}" parentId="{953CCFA9-18F1-49C4-ABCE-A8F9A60BE853}">
    <text>Ajouter une explication sur l'utilité de la clé unique et pourquoi elle doit être intelligible</text>
  </threadedComment>
  <threadedComment ref="H9" dT="2023-09-22T08:31:56.77" personId="{ABFB0C52-AC18-4406-B6D7-B9BCF5A2A0D7}" id="{97D6AEE3-EC69-40B8-8929-44F00A8C0D9D}" parentId="{953CCFA9-18F1-49C4-ABCE-A8F9A60BE853}">
    <text>Définir le concept de clé conventionnelle</text>
  </threadedComment>
  <threadedComment ref="B11" dT="2024-04-22T12:25:51.13" personId="{15E60E5B-8F12-4B01-8E2A-D3C877CDBAC1}" id="{22BD1288-E0C6-964D-8449-E8031744940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1"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1"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O31" dT="2024-01-08T13:02:05.69" personId="{C9A89B3A-A5FD-6849-8E65-1CD4E6C7CFF2}" id="{E2DB24A4-1E97-4CF6-8E77-B121328CAC25}">
    <text>N’autoriser que les n° de tel (PHNADD) et mettre la regex du n° de tel de l’interface : REGEX: tel:([#\+\*]|37000|00+)?[0-9]{2,15} ?</text>
  </threadedComment>
  <threadedComment ref="O31" dT="2024-01-23T14:51:41.35" personId="{E9A6DF60-F9B3-4BD0-BB8A-DE1D37E26830}" id="{0A225696-4C3D-414B-BBCA-FACA3145E45D}" parentId="{E2DB24A4-1E97-4CF6-8E77-B121328CAC25}">
    <text>@Daphné LECCIA (EXT) @Romain FOUILLAND : Philippe souhaite ici remettre la nomenclature EMSI complète correspondante (point 15-15 du 220124). Je reprends l'objet dans le 15-15.</text>
    <mentions>
      <mention mentionpersonId="{DF480BA0-C840-4713-8568-FE1A645D605C}" mentionId="{47A74A0F-28B1-47D4-BBD4-B4AA9EE1CE8D}" startIndex="0" length="20"/>
      <mention mentionpersonId="{8A877495-E9BF-4545-8586-47BB0F221908}" mentionId="{1B2D8DB4-4904-4531-8492-26E4B195EC0D}" startIndex="21" length="17"/>
    </mentions>
  </threadedComment>
  <threadedComment ref="O31" dT="2024-01-24T17:33:12.16" personId="{C9A89B3A-A5FD-6849-8E65-1CD4E6C7CFF2}" id="{7BD3D21C-E37E-4C72-8757-3A84AECF2C97}" parentId="{E2DB24A4-1E97-4CF6-8E77-B121328CAC25}">
    <text>OK pas de souci, qui peut le plus peut le moins</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0CECF6C6-E21E-468B-93DD-2E230448855B}" done="1">
    <text>Valider avec NexSIS les noms des balises racines !! (message, createCase, emsi)</text>
  </threadedComment>
  <threadedComment ref="B8" dT="2023-10-17T14:10:14.10" personId="{C9A89B3A-A5FD-6849-8E65-1CD4E6C7CFF2}" id="{2A3E4B9B-5881-4B0A-8BC9-E70E8861F387}">
    <text xml:space="preserve">Le champs de ‘signalement’ a été supprimé finalement ? </text>
  </threadedComment>
  <threadedComment ref="B8" dT="2023-10-23T11:26:27.60" personId="{C9A89B3A-A5FD-6849-8E65-1CD4E6C7CFF2}" id="{33DFF6DA-9895-412B-916E-67AEA5C0797D}" parentId="{2A3E4B9B-5881-4B0A-8BC9-E70E8861F387}">
    <text>Ajouter un champs de statut local global du dossier ? Ou message de clôture ? Ou règle "après 24h clôt" ?</text>
  </threadedComment>
  <threadedComment ref="B8" dT="2023-11-08T13:34:34.60" personId="{ABFB0C52-AC18-4406-B6D7-B9BCF5A2A0D7}" id="{B3DC22AD-C07A-4DAA-AA5C-C0D6F3E37933}" parentId="{2A3E4B9B-5881-4B0A-8BC9-E70E8861F387}">
    <text>A traiter avec NexSIS. Pour l'instant obligé de passer par un RC-EDA pour la gestion du statut</text>
  </threadedComment>
  <threadedComment ref="B9" dT="2023-09-25T11:44:28.72" personId="{C9A89B3A-A5FD-6849-8E65-1CD4E6C7CFF2}" id="{0CF11431-BA27-4A08-A908-C5E8B2A17D25}">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FB8D0F-97AD-46BE-BD85-174D595A557C}" parentId="{0CF11431-BA27-4A08-A908-C5E8B2A17D25}">
    <text>=&gt; A traiter ultérieurement avec le sujet de rapprochement de dossier/affaire</text>
  </threadedComment>
  <threadedComment ref="H9" dT="2023-09-07T08:01:23.57" personId="{C9A89B3A-A5FD-6849-8E65-1CD4E6C7CFF2}" id="{3AC86E68-C403-492A-AB6E-E908ED6986BD}" done="1">
    <text>Bien clarifier comment on identifie le SAMU émetteur (SAMU76A ou SAMU761)</text>
  </threadedComment>
  <threadedComment ref="H9" dT="2023-09-07T09:36:20.81" personId="{ABFB0C52-AC18-4406-B6D7-B9BCF5A2A0D7}" id="{F1138CE8-2EC4-4A58-A32D-81C65952EF9E}" parentId="{3AC86E68-C403-492A-AB6E-E908ED6986BD}">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C6C8F452-E4E7-4DF6-B650-8BEFE0B8D0B5}" parentId="{3AC86E68-C403-492A-AB6E-E908ED6986BD}">
    <text>2 remarques : quand est-ce qu'on utilise AL ou AF ?
Id sur 4 digits, a priori ok vu le volume mais pas mega large =&gt; cout de passer à 6 digits par exemple ?</text>
  </threadedComment>
  <threadedComment ref="H9" dT="2023-09-18T13:00:04.67" personId="{C9A89B3A-A5FD-6849-8E65-1CD4E6C7CFF2}" id="{C2D06A64-5922-40F8-B5EC-590BD5B93B4B}" parentId="{3AC86E68-C403-492A-AB6E-E908ED6986BD}">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31E1F877-07CD-4E3D-86F6-E7BBFAE9F937}" parentId="{3AC86E68-C403-492A-AB6E-E908ED6986BD}">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45CE4552-00C0-48E3-8300-3AE0717E69A6}" parentId="{3AC86E68-C403-492A-AB6E-E908ED6986BD}">
    <text>Voir avec NexSIS si c’est vraiment nécessaire où si on peut juste faire idStructure_idLocale ?</text>
  </threadedComment>
  <threadedComment ref="H9" dT="2023-09-21T14:49:44.43" personId="{ABFB0C52-AC18-4406-B6D7-B9BCF5A2A0D7}" id="{9CA79B6C-C170-4F32-B116-C2E0F819D0B8}" parentId="{3AC86E68-C403-492A-AB6E-E908ED6986BD}">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913E1824-99F4-419C-873F-BFA03C1C2534}" parentId="{3AC86E68-C403-492A-AB6E-E908ED6986BD}">
    <text>Remarque Olivier : contrainte sur le français</text>
  </threadedComment>
  <threadedComment ref="H9" dT="2023-09-22T08:30:01.21" personId="{ABFB0C52-AC18-4406-B6D7-B9BCF5A2A0D7}" id="{8F14EE98-7D86-4D95-9690-A379795DA5F7}" parentId="{3AC86E68-C403-492A-AB6E-E908ED6986BD}">
    <text>Ajouter une explication sur l'utilité de la clé unique et pourquoi elle doit être intelligible</text>
  </threadedComment>
  <threadedComment ref="H9" dT="2023-09-22T08:31:56.77" personId="{ABFB0C52-AC18-4406-B6D7-B9BCF5A2A0D7}" id="{EC340C7F-AD47-4F25-A81B-F82E17CE8D49}" parentId="{3AC86E68-C403-492A-AB6E-E908ED6986BD}">
    <text>Définir le concept de clé conventionnelle</text>
  </threadedComment>
  <threadedComment ref="C15" dT="2024-04-22T12:20:53.01" personId="{15E60E5B-8F12-4B01-8E2A-D3C877CDBAC1}" id="{9CE8492B-B01D-47FB-81DF-787FD4635D2F}">
    <text>+ Cadre conventionnel aussi pour 15-15 ou ça s’appliquait pas trop c’est ça ?</text>
  </threadedComment>
  <threadedComment ref="C15" dT="2024-04-22T12:31:52.49" personId="{E9A6DF60-F9B3-4BD0-BB8A-DE1D37E26830}" id="{6F6A1A25-3BEC-492A-8B01-D3C63EAE8522}" parentId="{9CE8492B-B01D-47FB-81DF-787FD4635D2F}">
    <text>Ça s'applique pas, ils voient même pas ce que c'est mais c'est facile à ajouter.</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6FE43FAC-640B-4B23-AE30-C5EC003889C6}" done="1">
    <text>Valider avec NexSIS les noms des balises racines !! (message, createCase, emsi)</text>
  </threadedComment>
  <threadedComment ref="B8" dT="2023-10-17T14:10:14.10" personId="{C9A89B3A-A5FD-6849-8E65-1CD4E6C7CFF2}" id="{F655AB1D-01D7-439F-A55F-44DB596DD0AC}">
    <text xml:space="preserve">Le champs de ‘signalement’ a été supprimé finalement ? </text>
  </threadedComment>
  <threadedComment ref="B8" dT="2023-10-23T11:26:27.60" personId="{C9A89B3A-A5FD-6849-8E65-1CD4E6C7CFF2}" id="{6B0AF44A-DE75-4662-B4E1-EA6A5474DA11}" parentId="{F655AB1D-01D7-439F-A55F-44DB596DD0AC}">
    <text>Ajouter un champs de statut local global du dossier ? Ou message de clôture ? Ou règle "après 24h clôt" ?</text>
  </threadedComment>
  <threadedComment ref="B8" dT="2023-11-08T13:34:34.60" personId="{ABFB0C52-AC18-4406-B6D7-B9BCF5A2A0D7}" id="{DC7E52F5-F5FF-4F87-9910-5CF9BADE28E9}" parentId="{F655AB1D-01D7-439F-A55F-44DB596DD0AC}">
    <text>A traiter avec NexSIS. Pour l'instant obligé de passer par un RC-EDA pour la gestion du statut</text>
  </threadedComment>
  <threadedComment ref="B9" dT="2023-09-25T11:44:28.72" personId="{C9A89B3A-A5FD-6849-8E65-1CD4E6C7CFF2}" id="{E48E6C14-8065-49AA-9716-94F0B7E75F37}">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7401A5FE-8648-4792-9EF7-6CF6B819FCC0}" parentId="{E48E6C14-8065-49AA-9716-94F0B7E75F37}">
    <text>=&gt; A traiter ultérieurement avec le sujet de rapprochement de dossier/affaire</text>
  </threadedComment>
  <threadedComment ref="H9" dT="2023-09-07T08:01:23.57" personId="{C9A89B3A-A5FD-6849-8E65-1CD4E6C7CFF2}" id="{E47640B8-D45B-4859-9096-695AE3FC2B1E}" done="1">
    <text>Bien clarifier comment on identifie le SAMU émetteur (SAMU76A ou SAMU761)</text>
  </threadedComment>
  <threadedComment ref="H9" dT="2023-09-07T09:36:20.81" personId="{ABFB0C52-AC18-4406-B6D7-B9BCF5A2A0D7}" id="{5D44DE56-44FA-42C2-833B-6709EA37E16B}" parentId="{E47640B8-D45B-4859-9096-695AE3FC2B1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9265D3B6-14AA-4FFA-A91B-9F47972F5ECF}" parentId="{E47640B8-D45B-4859-9096-695AE3FC2B1E}">
    <text>2 remarques : quand est-ce qu'on utilise AL ou AF ?
Id sur 4 digits, a priori ok vu le volume mais pas mega large =&gt; cout de passer à 6 digits par exemple ?</text>
  </threadedComment>
  <threadedComment ref="H9" dT="2023-09-18T13:00:04.67" personId="{C9A89B3A-A5FD-6849-8E65-1CD4E6C7CFF2}" id="{1360A1C1-EF55-419C-8652-6D9FEE6C4069}" parentId="{E47640B8-D45B-4859-9096-695AE3FC2B1E}">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6ABD455C-A2C1-466D-92CD-5B688EE3022B}" parentId="{E47640B8-D45B-4859-9096-695AE3FC2B1E}">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9D9EF202-1655-4A12-8543-128BDBF0AF80}" parentId="{E47640B8-D45B-4859-9096-695AE3FC2B1E}">
    <text>Voir avec NexSIS si c’est vraiment nécessaire où si on peut juste faire idStructure_idLocale ?</text>
  </threadedComment>
  <threadedComment ref="H9" dT="2023-09-21T14:49:44.43" personId="{ABFB0C52-AC18-4406-B6D7-B9BCF5A2A0D7}" id="{1F0860A3-A471-486A-B4E6-4D05B2CF433D}" parentId="{E47640B8-D45B-4859-9096-695AE3FC2B1E}">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48D3389E-1607-4DF3-A1EB-EF5AF2825198}" parentId="{E47640B8-D45B-4859-9096-695AE3FC2B1E}">
    <text>Remarque Olivier : contrainte sur le français</text>
  </threadedComment>
  <threadedComment ref="H9" dT="2023-09-22T08:30:01.21" personId="{ABFB0C52-AC18-4406-B6D7-B9BCF5A2A0D7}" id="{913655B3-D9DA-4D5E-B843-A2AAC4F9A003}" parentId="{E47640B8-D45B-4859-9096-695AE3FC2B1E}">
    <text>Ajouter une explication sur l'utilité de la clé unique et pourquoi elle doit être intelligible</text>
  </threadedComment>
  <threadedComment ref="H9" dT="2023-09-22T08:31:56.77" personId="{ABFB0C52-AC18-4406-B6D7-B9BCF5A2A0D7}" id="{098AB903-9C3D-462D-8623-B74AE26FB474}" parentId="{E47640B8-D45B-4859-9096-695AE3FC2B1E}">
    <text>Définir le concept de clé conventionnelle</text>
  </threadedComment>
  <threadedComment ref="C14" dT="2024-04-22T12:21:21.53" personId="{15E60E5B-8F12-4B01-8E2A-D3C877CDBAC1}" id="{70976457-F334-49C3-A6B9-EF13E7BF90EC}">
    <text>Il devrait aussi être dans la demande non ?</text>
  </threadedComment>
  <threadedComment ref="C14" dT="2024-04-22T12:32:21.50" personId="{E9A6DF60-F9B3-4BD0-BB8A-DE1D37E26830}" id="{B088BBB8-C788-47DF-9D60-F2F26F7F439C}" parentId="{70976457-F334-49C3-A6B9-EF13E7BF90EC}">
    <text xml:space="preserve">En 15-18 oui, en 15-15 bof, mais on peut le mettre pour le TIH. </text>
  </threadedComment>
  <threadedComment ref="B16" dT="2024-04-22T12:25:51.13" personId="{15E60E5B-8F12-4B01-8E2A-D3C877CDBAC1}" id="{98E6A639-F684-44EA-891B-8547C207E3BF}">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6" dT="2024-04-22T12:33:09.63" personId="{E9A6DF60-F9B3-4BD0-BB8A-DE1D37E26830}" id="{79D266C9-1899-4C1F-9713-58B9D2951B30}" parentId="{98E6A639-F684-44EA-891B-8547C207E3BF}">
    <text xml:space="preserve">Oui mais là, je fais macro. Honnetement la marque, le modèle, etc ça interesse personne en 15-15. 
</text>
  </threadedComment>
  <threadedComment ref="B16" dT="2024-04-23T14:17:25.43" personId="{E9A6DF60-F9B3-4BD0-BB8A-DE1D37E26830}" id="{05506D19-D73A-4342-9E64-17414BAF5694}" parentId="{98E6A639-F684-44EA-891B-8547C207E3BF}">
    <text>J'ai ajouté la plupart des champs demandé par philippe. A part l'équipement supplémentaires, ou je pense que le commentaire freetext suffit</text>
  </threadedComment>
  <threadedComment ref="O36" dT="2024-01-08T13:02:05.69" personId="{C9A89B3A-A5FD-6849-8E65-1CD4E6C7CFF2}" id="{DF2AA6CA-FC70-4347-B614-9ADC9E1E6905}">
    <text>N’autoriser que les n° de tel (PHNADD) et mettre la regex du n° de tel de l’interface : REGEX: tel:([#\+\*]|37000|00+)?[0-9]{2,15} ?</text>
  </threadedComment>
  <threadedComment ref="O36" dT="2024-01-23T14:51:41.35" personId="{E9A6DF60-F9B3-4BD0-BB8A-DE1D37E26830}" id="{E35D3C10-22C9-486B-A925-AA29092B25F9}" parentId="{DF2AA6CA-FC70-4347-B614-9ADC9E1E6905}">
    <text>@Daphné LECCIA (EXT) @Romain FOUILLAND : Philippe souhaite ici remettre la nomenclature EMSI complète correspondante (point 15-15 du 220124). Je reprends l'objet dans le 15-15.</text>
    <mentions>
      <mention mentionpersonId="{DF480BA0-C840-4713-8568-FE1A645D605C}" mentionId="{198DCAAA-6D1B-4B58-9078-E4161230EEBD}" startIndex="0" length="20"/>
      <mention mentionpersonId="{8A877495-E9BF-4545-8586-47BB0F221908}" mentionId="{5B359BC8-F619-4AA9-ADD6-77ED4E21F54B}" startIndex="21" length="17"/>
    </mentions>
  </threadedComment>
  <threadedComment ref="O36" dT="2024-01-24T17:33:12.16" personId="{C9A89B3A-A5FD-6849-8E65-1CD4E6C7CFF2}" id="{4074043F-CF5E-4B2A-9BDC-B16900668588}" parentId="{DF2AA6CA-FC70-4347-B614-9ADC9E1E6905}">
    <text>OK pas de souci, qui peut le plus peut le moins</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5.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9.xml"/><Relationship Id="rId1" Type="http://schemas.openxmlformats.org/officeDocument/2006/relationships/vmlDrawing" Target="../drawings/vmlDrawing11.vml"/><Relationship Id="rId4" Type="http://schemas.microsoft.com/office/2017/10/relationships/threadedComment" Target="../threadedComments/threadedComment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0.xml"/><Relationship Id="rId1" Type="http://schemas.openxmlformats.org/officeDocument/2006/relationships/vmlDrawing" Target="../drawings/vmlDrawing12.vml"/><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3.vml"/><Relationship Id="rId1" Type="http://schemas.openxmlformats.org/officeDocument/2006/relationships/printerSettings" Target="../printerSettings/printerSettings6.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4.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5.vml"/><Relationship Id="rId1" Type="http://schemas.openxmlformats.org/officeDocument/2006/relationships/printerSettings" Target="../printerSettings/printerSettings7.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705"/>
      <c r="K1" s="705"/>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E244"/>
  <sheetViews>
    <sheetView tabSelected="1" zoomScaleNormal="100" workbookViewId="0">
      <pane xSplit="7" ySplit="8" topLeftCell="H9" activePane="bottomRight" state="frozen"/>
      <selection pane="topRight" activeCell="H1" sqref="H1"/>
      <selection pane="bottomLeft" activeCell="A9" sqref="A9"/>
      <selection pane="bottomRight" activeCell="B215" sqref="B215"/>
    </sheetView>
  </sheetViews>
  <sheetFormatPr baseColWidth="10" defaultColWidth="9.5" defaultRowHeight="12" customHeight="1"/>
  <cols>
    <col min="1" max="1" width="4.62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29.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8" customWidth="1"/>
    <col min="21" max="24" width="9.5" style="96" customWidth="1"/>
    <col min="25" max="25" width="2.375" customWidth="1"/>
    <col min="26" max="26" width="22.625" style="179" customWidth="1"/>
    <col min="27" max="27" width="24.375" style="96" customWidth="1"/>
    <col min="28" max="28" width="24.5" style="159" customWidth="1"/>
    <col min="29" max="29" width="17.5" style="96" customWidth="1"/>
    <col min="30" max="30" width="9.5" customWidth="1"/>
    <col min="31" max="31" width="8" style="96" customWidth="1"/>
    <col min="32" max="32" width="9.625" style="96" customWidth="1"/>
    <col min="33" max="33" width="9"/>
    <col min="34" max="1014" width="9.5" style="128"/>
    <col min="1015" max="1015" width="9" style="128" customWidth="1"/>
    <col min="1016" max="1017" width="9" customWidth="1"/>
  </cols>
  <sheetData>
    <row r="1" spans="1:1015" ht="13.5" customHeight="1">
      <c r="A1" s="228" t="s">
        <v>773</v>
      </c>
      <c r="C1" s="129" t="s">
        <v>813</v>
      </c>
      <c r="E1" s="150" t="s">
        <v>814</v>
      </c>
      <c r="F1" s="157">
        <f>createCase[[#Totals],[Métier]] / createCase[[#Totals],[ID]]</f>
        <v>0.94594594594594594</v>
      </c>
      <c r="G1" s="128"/>
      <c r="H1" s="719" t="s">
        <v>911</v>
      </c>
      <c r="I1" s="719"/>
      <c r="J1" s="719"/>
      <c r="O1" s="720" t="s">
        <v>816</v>
      </c>
      <c r="P1" s="720"/>
      <c r="AD1" s="96"/>
      <c r="AG1" s="128"/>
      <c r="AMA1"/>
    </row>
    <row r="2" spans="1:1015" ht="13.5" customHeight="1">
      <c r="A2" s="128" t="s">
        <v>1611</v>
      </c>
      <c r="C2" s="141" t="s">
        <v>818</v>
      </c>
      <c r="D2" s="285"/>
      <c r="E2" s="152" t="s">
        <v>819</v>
      </c>
      <c r="F2" s="157">
        <f>createCase[[#Totals],[NexSIS]] / createCase[[#Totals],[ID]]</f>
        <v>0.43783783783783786</v>
      </c>
      <c r="G2" s="128"/>
      <c r="H2" s="719"/>
      <c r="I2" s="719"/>
      <c r="J2" s="719"/>
      <c r="AD2" s="96"/>
      <c r="AG2" s="128"/>
      <c r="AMA2"/>
    </row>
    <row r="3" spans="1:1015" ht="13.5" customHeight="1">
      <c r="C3" s="142" t="s">
        <v>821</v>
      </c>
      <c r="E3" s="151" t="s">
        <v>822</v>
      </c>
      <c r="G3" s="128"/>
      <c r="AD3" s="96"/>
      <c r="AG3" s="128"/>
      <c r="AMA3"/>
    </row>
    <row r="4" spans="1:1015" ht="13.5" customHeight="1">
      <c r="C4" s="143" t="s">
        <v>824</v>
      </c>
      <c r="E4" s="153" t="s">
        <v>825</v>
      </c>
      <c r="G4" s="137"/>
      <c r="AD4" s="96"/>
      <c r="AG4" s="128"/>
      <c r="AMA4"/>
    </row>
    <row r="5" spans="1:1015"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s="148"/>
      <c r="Y5"/>
      <c r="Z5" s="181"/>
      <c r="AA5" s="148"/>
      <c r="AB5" s="160"/>
      <c r="AC5" s="148"/>
      <c r="AD5" s="148"/>
      <c r="AE5" s="148"/>
      <c r="AF5" s="148"/>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row>
    <row r="6" spans="1:1015" ht="13.5" customHeight="1">
      <c r="C6" s="144" t="s">
        <v>827</v>
      </c>
      <c r="D6" s="138"/>
      <c r="F6" s="138"/>
      <c r="AD6" s="96"/>
      <c r="AG6" s="128"/>
      <c r="AMA6"/>
    </row>
    <row r="7" spans="1:1015" ht="13.5" customHeight="1">
      <c r="A7"/>
      <c r="B7"/>
      <c r="C7" s="138"/>
      <c r="D7" s="378"/>
      <c r="E7" s="138"/>
      <c r="F7" s="138"/>
      <c r="L7" s="721" t="s">
        <v>828</v>
      </c>
      <c r="M7" s="721"/>
      <c r="N7" s="721"/>
      <c r="O7" s="721"/>
      <c r="V7" s="722" t="s">
        <v>829</v>
      </c>
      <c r="W7" s="722"/>
      <c r="X7" s="722"/>
      <c r="AD7" s="721" t="s">
        <v>830</v>
      </c>
      <c r="AE7" s="721"/>
      <c r="AF7" s="529" t="s">
        <v>829</v>
      </c>
      <c r="AG7" s="128"/>
      <c r="AMA7"/>
    </row>
    <row r="8" spans="1:1015"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29" t="s">
        <v>1612</v>
      </c>
      <c r="Y8" s="230" t="s">
        <v>852</v>
      </c>
      <c r="Z8" s="235" t="s">
        <v>853</v>
      </c>
      <c r="AA8" s="235" t="s">
        <v>854</v>
      </c>
      <c r="AB8" s="236" t="s">
        <v>855</v>
      </c>
      <c r="AC8" s="235" t="s">
        <v>856</v>
      </c>
      <c r="AD8" s="235" t="s">
        <v>857</v>
      </c>
      <c r="AE8" s="237" t="s">
        <v>915</v>
      </c>
      <c r="AF8" s="229" t="s">
        <v>1612</v>
      </c>
    </row>
    <row r="9" spans="1:1015" s="224" customFormat="1" ht="13.5" customHeight="1">
      <c r="A9" s="225">
        <v>1</v>
      </c>
      <c r="B9" s="217" t="s">
        <v>916</v>
      </c>
      <c r="C9" s="240"/>
      <c r="D9" s="680"/>
      <c r="E9" s="680"/>
      <c r="F9" s="680"/>
      <c r="G9" s="680"/>
      <c r="H9" s="681" t="s">
        <v>950</v>
      </c>
      <c r="I9" s="317" t="s">
        <v>951</v>
      </c>
      <c r="J9" s="681" t="s">
        <v>952</v>
      </c>
      <c r="K9" s="682" t="s">
        <v>919</v>
      </c>
      <c r="L9" s="681" t="s">
        <v>953</v>
      </c>
      <c r="M9" s="681" t="s">
        <v>954</v>
      </c>
      <c r="N9" s="681"/>
      <c r="O9" s="681"/>
      <c r="P9" s="683">
        <v>1</v>
      </c>
      <c r="Q9" s="681" t="s">
        <v>820</v>
      </c>
      <c r="R9" s="681"/>
      <c r="S9" s="681" t="s">
        <v>863</v>
      </c>
      <c r="T9" s="684"/>
      <c r="U9" s="681"/>
      <c r="V9" s="679" t="s">
        <v>864</v>
      </c>
      <c r="W9" s="679" t="s">
        <v>864</v>
      </c>
      <c r="X9" s="679" t="s">
        <v>864</v>
      </c>
      <c r="Y9" s="232"/>
      <c r="Z9" s="685"/>
      <c r="AA9" s="681" t="s">
        <v>920</v>
      </c>
      <c r="AB9" s="686" t="s">
        <v>921</v>
      </c>
      <c r="AC9" s="681"/>
      <c r="AD9" s="684">
        <v>1</v>
      </c>
      <c r="AE9" s="684">
        <v>1</v>
      </c>
      <c r="AF9" s="679" t="s">
        <v>864</v>
      </c>
    </row>
    <row r="10" spans="1:1015" s="224" customFormat="1" ht="13.5" customHeight="1">
      <c r="A10" s="225">
        <v>2</v>
      </c>
      <c r="B10" s="253" t="s">
        <v>955</v>
      </c>
      <c r="C10" s="221"/>
      <c r="D10" s="221"/>
      <c r="E10" s="221"/>
      <c r="F10" s="221"/>
      <c r="G10" s="221"/>
      <c r="H10" s="681" t="s">
        <v>956</v>
      </c>
      <c r="I10" s="131" t="s">
        <v>957</v>
      </c>
      <c r="J10" s="681"/>
      <c r="K10" s="682" t="s">
        <v>925</v>
      </c>
      <c r="L10" s="681" t="s">
        <v>926</v>
      </c>
      <c r="M10" s="681" t="s">
        <v>927</v>
      </c>
      <c r="N10" s="681"/>
      <c r="O10" s="681"/>
      <c r="P10" s="683"/>
      <c r="Q10" s="681" t="s">
        <v>817</v>
      </c>
      <c r="R10" s="681"/>
      <c r="S10" s="681" t="s">
        <v>863</v>
      </c>
      <c r="T10" s="684"/>
      <c r="U10" s="681"/>
      <c r="V10" s="679" t="s">
        <v>864</v>
      </c>
      <c r="W10" s="679" t="s">
        <v>864</v>
      </c>
      <c r="X10" s="679" t="s">
        <v>864</v>
      </c>
      <c r="Y10" s="232"/>
      <c r="Z10" s="685"/>
      <c r="AA10" s="681"/>
      <c r="AB10" s="686"/>
      <c r="AC10" s="681"/>
      <c r="AD10" s="684">
        <v>1</v>
      </c>
      <c r="AE10" s="684">
        <v>1</v>
      </c>
      <c r="AF10" s="679" t="s">
        <v>864</v>
      </c>
    </row>
    <row r="11" spans="1:1015" s="224" customFormat="1" ht="13.5" customHeight="1">
      <c r="A11" s="225">
        <v>3</v>
      </c>
      <c r="B11" s="217" t="s">
        <v>958</v>
      </c>
      <c r="C11" s="240"/>
      <c r="D11" s="241"/>
      <c r="E11" s="241"/>
      <c r="F11" s="241"/>
      <c r="G11" s="241"/>
      <c r="H11" s="681" t="s">
        <v>959</v>
      </c>
      <c r="I11" s="682" t="s">
        <v>930</v>
      </c>
      <c r="J11" s="681" t="s">
        <v>960</v>
      </c>
      <c r="K11" s="682" t="s">
        <v>931</v>
      </c>
      <c r="L11" s="681"/>
      <c r="M11" s="681"/>
      <c r="N11" s="681"/>
      <c r="O11" s="681"/>
      <c r="P11" s="683">
        <v>1</v>
      </c>
      <c r="Q11" s="681" t="s">
        <v>820</v>
      </c>
      <c r="R11" s="681"/>
      <c r="S11" s="681" t="s">
        <v>879</v>
      </c>
      <c r="T11" s="684"/>
      <c r="U11" s="681" t="s">
        <v>932</v>
      </c>
      <c r="V11" s="679" t="s">
        <v>864</v>
      </c>
      <c r="W11" s="679" t="s">
        <v>864</v>
      </c>
      <c r="X11" s="679" t="s">
        <v>864</v>
      </c>
      <c r="Y11" s="232"/>
      <c r="Z11" s="685"/>
      <c r="AA11" s="681"/>
      <c r="AB11" s="686"/>
      <c r="AC11" s="681"/>
      <c r="AD11" s="684">
        <v>1</v>
      </c>
      <c r="AE11" s="684">
        <v>1</v>
      </c>
      <c r="AF11" s="679" t="s">
        <v>864</v>
      </c>
    </row>
    <row r="12" spans="1:1015" s="224" customFormat="1" ht="13.5" customHeight="1">
      <c r="A12" s="225">
        <v>4</v>
      </c>
      <c r="B12" s="217" t="s">
        <v>1613</v>
      </c>
      <c r="C12" s="240"/>
      <c r="D12" s="241"/>
      <c r="E12" s="241"/>
      <c r="F12" s="241"/>
      <c r="G12" s="241"/>
      <c r="H12" s="681" t="s">
        <v>1614</v>
      </c>
      <c r="I12" s="682" t="s">
        <v>935</v>
      </c>
      <c r="J12" s="681" t="s">
        <v>964</v>
      </c>
      <c r="K12" s="682" t="s">
        <v>1615</v>
      </c>
      <c r="L12" s="681"/>
      <c r="M12" s="681"/>
      <c r="N12" s="681"/>
      <c r="O12" s="681"/>
      <c r="P12" s="683"/>
      <c r="Q12" s="681" t="s">
        <v>820</v>
      </c>
      <c r="R12" s="681"/>
      <c r="S12" s="681" t="s">
        <v>863</v>
      </c>
      <c r="T12" s="684"/>
      <c r="U12" s="681"/>
      <c r="V12" s="679" t="s">
        <v>864</v>
      </c>
      <c r="W12" s="679" t="s">
        <v>864</v>
      </c>
      <c r="X12" s="690"/>
      <c r="Y12" s="232"/>
      <c r="Z12" s="685"/>
      <c r="AA12" s="681"/>
      <c r="AB12" s="686"/>
      <c r="AC12" s="681"/>
      <c r="AD12" s="684">
        <v>1</v>
      </c>
      <c r="AE12" s="684">
        <v>1</v>
      </c>
      <c r="AF12" s="690"/>
    </row>
    <row r="13" spans="1:1015" s="224" customFormat="1" ht="13.5" customHeight="1">
      <c r="A13" s="225">
        <v>5</v>
      </c>
      <c r="B13" s="217" t="s">
        <v>961</v>
      </c>
      <c r="C13" s="749"/>
      <c r="D13" s="741"/>
      <c r="E13" s="741"/>
      <c r="F13" s="741"/>
      <c r="G13" s="741"/>
      <c r="H13" s="263" t="s">
        <v>962</v>
      </c>
      <c r="I13" s="264" t="s">
        <v>963</v>
      </c>
      <c r="J13" s="263"/>
      <c r="K13" s="264" t="s">
        <v>965</v>
      </c>
      <c r="L13" s="263"/>
      <c r="M13" s="263"/>
      <c r="N13" s="263"/>
      <c r="O13" s="263"/>
      <c r="P13" s="265"/>
      <c r="Q13" s="263" t="s">
        <v>817</v>
      </c>
      <c r="R13" s="263"/>
      <c r="S13" s="263" t="s">
        <v>863</v>
      </c>
      <c r="T13" s="268"/>
      <c r="U13" s="263" t="s">
        <v>966</v>
      </c>
      <c r="V13" s="746"/>
      <c r="W13" s="746" t="s">
        <v>864</v>
      </c>
      <c r="X13" s="746"/>
      <c r="Y13" s="232"/>
      <c r="Z13" s="747"/>
      <c r="AA13" s="742"/>
      <c r="AB13" s="748"/>
      <c r="AC13" s="742"/>
      <c r="AD13" s="745"/>
      <c r="AE13" s="745"/>
      <c r="AF13" s="690"/>
    </row>
    <row r="14" spans="1:1015" s="224" customFormat="1" ht="13.5" customHeight="1">
      <c r="A14" s="225">
        <v>6</v>
      </c>
      <c r="B14" s="217" t="s">
        <v>2608</v>
      </c>
      <c r="C14" s="749"/>
      <c r="D14" s="741"/>
      <c r="E14" s="741"/>
      <c r="F14" s="741"/>
      <c r="G14" s="741"/>
      <c r="H14" s="263" t="s">
        <v>969</v>
      </c>
      <c r="I14" s="264" t="s">
        <v>970</v>
      </c>
      <c r="J14" s="263"/>
      <c r="K14" s="264" t="s">
        <v>2609</v>
      </c>
      <c r="L14" s="263"/>
      <c r="M14" s="263"/>
      <c r="N14" s="263"/>
      <c r="O14" s="263"/>
      <c r="P14" s="265"/>
      <c r="Q14" s="263" t="s">
        <v>817</v>
      </c>
      <c r="R14" s="263"/>
      <c r="S14" s="263" t="s">
        <v>863</v>
      </c>
      <c r="T14" s="268"/>
      <c r="U14" s="263" t="s">
        <v>972</v>
      </c>
      <c r="V14" s="746"/>
      <c r="W14" s="746" t="s">
        <v>864</v>
      </c>
      <c r="X14" s="746"/>
      <c r="Y14" s="232"/>
      <c r="Z14" s="747"/>
      <c r="AA14" s="742"/>
      <c r="AB14" s="748"/>
      <c r="AC14" s="742"/>
      <c r="AD14" s="745"/>
      <c r="AE14" s="745"/>
      <c r="AF14" s="690"/>
    </row>
    <row r="15" spans="1:1015" s="224" customFormat="1" ht="13.5" customHeight="1">
      <c r="A15" s="225">
        <v>7</v>
      </c>
      <c r="B15" s="217" t="s">
        <v>1616</v>
      </c>
      <c r="C15" s="680"/>
      <c r="D15" s="241"/>
      <c r="E15" s="241"/>
      <c r="F15" s="241"/>
      <c r="G15" s="241"/>
      <c r="H15" s="681" t="s">
        <v>974</v>
      </c>
      <c r="I15" s="682"/>
      <c r="J15" s="681" t="s">
        <v>975</v>
      </c>
      <c r="K15" s="682" t="s">
        <v>976</v>
      </c>
      <c r="L15" s="681"/>
      <c r="M15" s="681"/>
      <c r="N15" s="681"/>
      <c r="O15" s="681"/>
      <c r="P15" s="683"/>
      <c r="Q15" s="681" t="s">
        <v>820</v>
      </c>
      <c r="R15" s="681" t="s">
        <v>864</v>
      </c>
      <c r="S15" s="243" t="s">
        <v>976</v>
      </c>
      <c r="T15" s="684"/>
      <c r="U15" s="681"/>
      <c r="V15" s="679" t="s">
        <v>864</v>
      </c>
      <c r="W15" s="679" t="s">
        <v>864</v>
      </c>
      <c r="X15" s="679" t="s">
        <v>864</v>
      </c>
      <c r="Y15" s="232"/>
      <c r="Z15" s="685"/>
      <c r="AA15" s="681"/>
      <c r="AB15" s="686"/>
      <c r="AC15" s="681"/>
      <c r="AD15" s="684">
        <v>1</v>
      </c>
      <c r="AE15" s="684">
        <v>1</v>
      </c>
      <c r="AF15" s="679" t="s">
        <v>864</v>
      </c>
    </row>
    <row r="16" spans="1:1015" s="224" customFormat="1" ht="13.5" customHeight="1">
      <c r="A16" s="225">
        <v>8</v>
      </c>
      <c r="B16" s="217"/>
      <c r="C16" s="680" t="s">
        <v>986</v>
      </c>
      <c r="D16" s="241"/>
      <c r="E16" s="241"/>
      <c r="F16" s="241"/>
      <c r="G16" s="241"/>
      <c r="H16" s="681" t="s">
        <v>995</v>
      </c>
      <c r="I16" s="682"/>
      <c r="J16" s="681" t="s">
        <v>989</v>
      </c>
      <c r="K16" s="682"/>
      <c r="L16" s="681" t="s">
        <v>997</v>
      </c>
      <c r="M16" s="681" t="s">
        <v>998</v>
      </c>
      <c r="N16" s="681"/>
      <c r="O16" s="681"/>
      <c r="P16" s="683">
        <v>1</v>
      </c>
      <c r="Q16" s="681" t="s">
        <v>820</v>
      </c>
      <c r="R16" s="681" t="s">
        <v>864</v>
      </c>
      <c r="S16" s="681" t="s">
        <v>1617</v>
      </c>
      <c r="T16" s="684"/>
      <c r="U16" s="681" t="s">
        <v>1618</v>
      </c>
      <c r="V16" s="679" t="s">
        <v>864</v>
      </c>
      <c r="W16" s="679" t="s">
        <v>864</v>
      </c>
      <c r="X16" s="679" t="s">
        <v>864</v>
      </c>
      <c r="Y16" s="232"/>
      <c r="Z16" s="685"/>
      <c r="AA16" s="681" t="s">
        <v>993</v>
      </c>
      <c r="AB16" s="686"/>
      <c r="AC16" s="681"/>
      <c r="AD16" s="684">
        <v>1</v>
      </c>
      <c r="AE16" s="684">
        <v>1</v>
      </c>
      <c r="AF16" s="679" t="s">
        <v>864</v>
      </c>
    </row>
    <row r="17" spans="1:32" s="224" customFormat="1" ht="12.95" customHeight="1">
      <c r="A17" s="225">
        <v>9</v>
      </c>
      <c r="B17" s="217"/>
      <c r="C17" s="680"/>
      <c r="D17" s="241" t="s">
        <v>667</v>
      </c>
      <c r="E17" s="241"/>
      <c r="F17" s="241"/>
      <c r="G17" s="241"/>
      <c r="H17" s="681" t="s">
        <v>999</v>
      </c>
      <c r="I17" s="682" t="s">
        <v>1000</v>
      </c>
      <c r="J17" s="681" t="s">
        <v>1001</v>
      </c>
      <c r="K17" s="682"/>
      <c r="L17" s="681"/>
      <c r="M17" s="681"/>
      <c r="N17" s="681"/>
      <c r="O17" s="681"/>
      <c r="P17" s="683">
        <v>1</v>
      </c>
      <c r="Q17" s="681" t="s">
        <v>820</v>
      </c>
      <c r="R17" s="681"/>
      <c r="S17" s="681" t="s">
        <v>863</v>
      </c>
      <c r="T17" s="684"/>
      <c r="U17" s="681"/>
      <c r="V17" s="679" t="s">
        <v>864</v>
      </c>
      <c r="W17" s="679" t="s">
        <v>864</v>
      </c>
      <c r="X17" s="679" t="s">
        <v>864</v>
      </c>
      <c r="Y17" s="232"/>
      <c r="Z17" s="685"/>
      <c r="AA17" s="681" t="s">
        <v>993</v>
      </c>
      <c r="AB17" s="686"/>
      <c r="AC17" s="681"/>
      <c r="AD17" s="684">
        <v>1</v>
      </c>
      <c r="AE17" s="684">
        <v>1</v>
      </c>
      <c r="AF17" s="679" t="s">
        <v>864</v>
      </c>
    </row>
    <row r="18" spans="1:32" s="224" customFormat="1" ht="13.5" customHeight="1">
      <c r="A18" s="225">
        <v>10</v>
      </c>
      <c r="B18" s="217"/>
      <c r="C18" s="680"/>
      <c r="D18" s="241" t="s">
        <v>1002</v>
      </c>
      <c r="E18" s="241"/>
      <c r="F18" s="241"/>
      <c r="G18" s="241"/>
      <c r="H18" s="681" t="s">
        <v>1003</v>
      </c>
      <c r="I18" s="682" t="s">
        <v>1004</v>
      </c>
      <c r="J18" s="681" t="s">
        <v>1005</v>
      </c>
      <c r="K18" s="682"/>
      <c r="L18" s="681"/>
      <c r="M18" s="681"/>
      <c r="N18" s="681"/>
      <c r="O18" s="681"/>
      <c r="P18" s="683">
        <v>1</v>
      </c>
      <c r="Q18" s="681" t="s">
        <v>820</v>
      </c>
      <c r="R18" s="681"/>
      <c r="S18" s="681" t="s">
        <v>863</v>
      </c>
      <c r="T18" s="684"/>
      <c r="U18" s="681"/>
      <c r="V18" s="679" t="s">
        <v>864</v>
      </c>
      <c r="W18" s="679" t="s">
        <v>864</v>
      </c>
      <c r="X18" s="679" t="s">
        <v>864</v>
      </c>
      <c r="Y18" s="232"/>
      <c r="Z18" s="685"/>
      <c r="AA18" s="681" t="s">
        <v>993</v>
      </c>
      <c r="AB18" s="686"/>
      <c r="AC18" s="681"/>
      <c r="AD18" s="684">
        <v>1</v>
      </c>
      <c r="AE18" s="684">
        <v>1</v>
      </c>
      <c r="AF18" s="679" t="s">
        <v>864</v>
      </c>
    </row>
    <row r="19" spans="1:32" s="224" customFormat="1" ht="13.5" customHeight="1">
      <c r="A19" s="225">
        <v>11</v>
      </c>
      <c r="B19" s="217"/>
      <c r="C19" s="680"/>
      <c r="D19" s="241" t="s">
        <v>767</v>
      </c>
      <c r="E19" s="241"/>
      <c r="F19" s="241"/>
      <c r="G19" s="241"/>
      <c r="H19" s="681" t="s">
        <v>1006</v>
      </c>
      <c r="I19" s="682"/>
      <c r="J19" s="681" t="s">
        <v>939</v>
      </c>
      <c r="K19" s="682"/>
      <c r="L19" s="681"/>
      <c r="M19" s="681"/>
      <c r="N19" s="681"/>
      <c r="O19" s="681"/>
      <c r="P19" s="683"/>
      <c r="Q19" s="681" t="s">
        <v>817</v>
      </c>
      <c r="R19" s="681"/>
      <c r="S19" s="681" t="s">
        <v>863</v>
      </c>
      <c r="T19" s="684"/>
      <c r="U19" s="681"/>
      <c r="V19" s="679" t="s">
        <v>864</v>
      </c>
      <c r="W19" s="679" t="s">
        <v>864</v>
      </c>
      <c r="X19" s="679" t="s">
        <v>864</v>
      </c>
      <c r="Y19" s="232"/>
      <c r="Z19" s="685"/>
      <c r="AA19" s="681" t="s">
        <v>993</v>
      </c>
      <c r="AB19" s="686"/>
      <c r="AC19" s="681"/>
      <c r="AD19" s="684">
        <v>1</v>
      </c>
      <c r="AE19" s="684">
        <v>1</v>
      </c>
      <c r="AF19" s="679" t="s">
        <v>864</v>
      </c>
    </row>
    <row r="20" spans="1:32" s="224" customFormat="1" ht="13.5" customHeight="1">
      <c r="A20" s="225">
        <v>12</v>
      </c>
      <c r="B20" s="217"/>
      <c r="C20" s="680" t="s">
        <v>994</v>
      </c>
      <c r="D20" s="241" t="s">
        <v>1619</v>
      </c>
      <c r="E20" s="241"/>
      <c r="F20" s="241"/>
      <c r="G20" s="241"/>
      <c r="H20" s="681" t="s">
        <v>988</v>
      </c>
      <c r="I20" s="682"/>
      <c r="J20" s="681" t="s">
        <v>996</v>
      </c>
      <c r="K20" s="682"/>
      <c r="L20" s="681" t="s">
        <v>990</v>
      </c>
      <c r="M20" s="681" t="s">
        <v>991</v>
      </c>
      <c r="N20" s="681"/>
      <c r="O20" s="681"/>
      <c r="P20" s="683">
        <v>1</v>
      </c>
      <c r="Q20" s="681" t="s">
        <v>817</v>
      </c>
      <c r="R20" s="681" t="s">
        <v>864</v>
      </c>
      <c r="S20" s="681" t="s">
        <v>1617</v>
      </c>
      <c r="T20" s="684"/>
      <c r="U20" s="681" t="s">
        <v>1620</v>
      </c>
      <c r="V20" s="679" t="s">
        <v>864</v>
      </c>
      <c r="W20" s="679" t="s">
        <v>864</v>
      </c>
      <c r="X20" s="679" t="s">
        <v>864</v>
      </c>
      <c r="Y20" s="232"/>
      <c r="Z20" s="685"/>
      <c r="AA20" s="681" t="s">
        <v>993</v>
      </c>
      <c r="AB20" s="686"/>
      <c r="AC20" s="681"/>
      <c r="AD20" s="684">
        <v>1</v>
      </c>
      <c r="AE20" s="684">
        <v>1</v>
      </c>
      <c r="AF20" s="679" t="s">
        <v>864</v>
      </c>
    </row>
    <row r="21" spans="1:32" s="224" customFormat="1" ht="13.5" customHeight="1">
      <c r="A21" s="225">
        <v>13</v>
      </c>
      <c r="B21" s="217"/>
      <c r="C21" s="680" t="s">
        <v>1007</v>
      </c>
      <c r="D21" s="241" t="s">
        <v>1619</v>
      </c>
      <c r="E21" s="241"/>
      <c r="F21" s="241"/>
      <c r="G21" s="241"/>
      <c r="H21" s="681" t="s">
        <v>1008</v>
      </c>
      <c r="I21" s="682"/>
      <c r="J21" s="681" t="s">
        <v>1009</v>
      </c>
      <c r="K21" s="682"/>
      <c r="L21" s="681"/>
      <c r="M21" s="681"/>
      <c r="N21" s="681"/>
      <c r="O21" s="681"/>
      <c r="P21" s="683">
        <v>1</v>
      </c>
      <c r="Q21" s="681" t="s">
        <v>823</v>
      </c>
      <c r="R21" s="681" t="s">
        <v>864</v>
      </c>
      <c r="S21" s="681" t="s">
        <v>1617</v>
      </c>
      <c r="T21" s="684"/>
      <c r="U21" s="681" t="s">
        <v>1621</v>
      </c>
      <c r="V21" s="679" t="s">
        <v>864</v>
      </c>
      <c r="W21" s="679" t="s">
        <v>864</v>
      </c>
      <c r="X21" s="679" t="s">
        <v>864</v>
      </c>
      <c r="Y21" s="232"/>
      <c r="Z21" s="685"/>
      <c r="AA21" s="681" t="s">
        <v>993</v>
      </c>
      <c r="AB21" s="686"/>
      <c r="AC21" s="681"/>
      <c r="AD21" s="684">
        <v>1</v>
      </c>
      <c r="AE21" s="684">
        <v>1</v>
      </c>
      <c r="AF21" s="679" t="s">
        <v>864</v>
      </c>
    </row>
    <row r="22" spans="1:32" s="224" customFormat="1" ht="13.5" customHeight="1">
      <c r="A22" s="225">
        <v>14</v>
      </c>
      <c r="B22" s="217"/>
      <c r="C22" s="680" t="s">
        <v>1010</v>
      </c>
      <c r="D22" s="241" t="s">
        <v>1619</v>
      </c>
      <c r="E22" s="241"/>
      <c r="F22" s="241"/>
      <c r="G22" s="241"/>
      <c r="H22" s="681" t="s">
        <v>1011</v>
      </c>
      <c r="I22" s="682"/>
      <c r="J22" s="681" t="s">
        <v>1012</v>
      </c>
      <c r="K22" s="682"/>
      <c r="L22" s="681"/>
      <c r="M22" s="681"/>
      <c r="N22" s="681"/>
      <c r="O22" s="681"/>
      <c r="P22" s="683">
        <v>1</v>
      </c>
      <c r="Q22" s="681" t="s">
        <v>817</v>
      </c>
      <c r="R22" s="681" t="s">
        <v>864</v>
      </c>
      <c r="S22" s="681" t="s">
        <v>1617</v>
      </c>
      <c r="T22" s="684"/>
      <c r="U22" s="263" t="s">
        <v>1622</v>
      </c>
      <c r="V22" s="679" t="s">
        <v>864</v>
      </c>
      <c r="W22" s="679" t="s">
        <v>864</v>
      </c>
      <c r="X22" s="679" t="s">
        <v>864</v>
      </c>
      <c r="Y22" s="232"/>
      <c r="Z22" s="685"/>
      <c r="AA22" s="681" t="s">
        <v>993</v>
      </c>
      <c r="AB22" s="686"/>
      <c r="AC22" s="681"/>
      <c r="AD22" s="684">
        <v>1</v>
      </c>
      <c r="AE22" s="684"/>
      <c r="AF22" s="679" t="s">
        <v>864</v>
      </c>
    </row>
    <row r="23" spans="1:32" s="224" customFormat="1" ht="13.5" customHeight="1">
      <c r="A23" s="225">
        <v>15</v>
      </c>
      <c r="B23" s="217"/>
      <c r="C23" s="680" t="s">
        <v>1013</v>
      </c>
      <c r="D23" s="241"/>
      <c r="E23" s="241"/>
      <c r="F23" s="241"/>
      <c r="G23" s="241"/>
      <c r="H23" s="263"/>
      <c r="I23" s="682"/>
      <c r="J23" s="681"/>
      <c r="K23" s="681" t="s">
        <v>1014</v>
      </c>
      <c r="L23" s="681"/>
      <c r="M23" s="681"/>
      <c r="N23" s="681"/>
      <c r="O23" s="681"/>
      <c r="P23" s="683"/>
      <c r="Q23" s="681" t="s">
        <v>817</v>
      </c>
      <c r="R23" s="681" t="s">
        <v>864</v>
      </c>
      <c r="S23" s="243" t="s">
        <v>1015</v>
      </c>
      <c r="T23" s="684"/>
      <c r="U23" s="681"/>
      <c r="V23" s="679"/>
      <c r="W23" s="679" t="s">
        <v>864</v>
      </c>
      <c r="X23" s="679"/>
      <c r="Y23" s="232"/>
      <c r="Z23" s="685"/>
      <c r="AA23" s="681" t="s">
        <v>1016</v>
      </c>
      <c r="AB23" s="686"/>
      <c r="AC23" s="681"/>
      <c r="AD23" s="684"/>
      <c r="AE23" s="684">
        <v>1</v>
      </c>
      <c r="AF23" s="679"/>
    </row>
    <row r="24" spans="1:32" s="224" customFormat="1" ht="13.5" customHeight="1">
      <c r="A24" s="225">
        <v>16</v>
      </c>
      <c r="B24" s="217"/>
      <c r="C24" s="680"/>
      <c r="D24" s="241" t="s">
        <v>495</v>
      </c>
      <c r="E24" s="241"/>
      <c r="F24" s="241"/>
      <c r="G24" s="241"/>
      <c r="H24" s="263" t="s">
        <v>1017</v>
      </c>
      <c r="I24" s="682"/>
      <c r="J24" s="681"/>
      <c r="K24" s="681" t="s">
        <v>888</v>
      </c>
      <c r="L24" s="681"/>
      <c r="M24" s="681"/>
      <c r="N24" s="681"/>
      <c r="O24" s="681"/>
      <c r="P24" s="683"/>
      <c r="Q24" s="681" t="s">
        <v>817</v>
      </c>
      <c r="R24" s="681"/>
      <c r="S24" s="681" t="s">
        <v>863</v>
      </c>
      <c r="T24" s="684" t="s">
        <v>864</v>
      </c>
      <c r="U24" s="681" t="s">
        <v>1018</v>
      </c>
      <c r="V24" s="679"/>
      <c r="W24" s="679" t="s">
        <v>864</v>
      </c>
      <c r="X24" s="679"/>
      <c r="Y24" s="232"/>
      <c r="Z24" s="685"/>
      <c r="AA24" s="266" t="s">
        <v>1019</v>
      </c>
      <c r="AB24" s="686"/>
      <c r="AC24" s="681"/>
      <c r="AD24" s="684"/>
      <c r="AE24" s="684">
        <v>1</v>
      </c>
      <c r="AF24" s="679"/>
    </row>
    <row r="25" spans="1:32" s="224" customFormat="1" ht="13.5" customHeight="1">
      <c r="A25" s="225">
        <v>17</v>
      </c>
      <c r="B25" s="217"/>
      <c r="C25" s="680"/>
      <c r="D25" s="241" t="s">
        <v>968</v>
      </c>
      <c r="E25" s="241"/>
      <c r="F25" s="241"/>
      <c r="G25" s="241"/>
      <c r="H25" s="681" t="s">
        <v>1020</v>
      </c>
      <c r="I25" s="682" t="s">
        <v>1021</v>
      </c>
      <c r="J25" s="681"/>
      <c r="K25" s="681" t="s">
        <v>971</v>
      </c>
      <c r="L25" s="681"/>
      <c r="M25" s="681"/>
      <c r="N25" s="681"/>
      <c r="O25" s="681"/>
      <c r="P25" s="683"/>
      <c r="Q25" s="681" t="s">
        <v>817</v>
      </c>
      <c r="R25" s="681"/>
      <c r="S25" s="681" t="s">
        <v>863</v>
      </c>
      <c r="T25" s="684" t="s">
        <v>864</v>
      </c>
      <c r="U25" s="681" t="s">
        <v>1623</v>
      </c>
      <c r="V25" s="679"/>
      <c r="W25" s="679" t="s">
        <v>864</v>
      </c>
      <c r="X25" s="679"/>
      <c r="Y25" s="232"/>
      <c r="Z25" s="685"/>
      <c r="AA25" s="266" t="s">
        <v>1023</v>
      </c>
      <c r="AB25" s="686"/>
      <c r="AC25" s="681"/>
      <c r="AD25" s="684"/>
      <c r="AE25" s="684">
        <v>1</v>
      </c>
      <c r="AF25" s="679"/>
    </row>
    <row r="26" spans="1:32" s="224" customFormat="1" ht="13.5" customHeight="1">
      <c r="A26" s="225">
        <v>18</v>
      </c>
      <c r="B26" s="217"/>
      <c r="C26" s="680"/>
      <c r="D26" s="680" t="s">
        <v>1024</v>
      </c>
      <c r="E26" s="241"/>
      <c r="F26" s="241"/>
      <c r="G26" s="241"/>
      <c r="H26" s="263" t="s">
        <v>1025</v>
      </c>
      <c r="I26" s="131" t="s">
        <v>1026</v>
      </c>
      <c r="J26" s="681"/>
      <c r="K26" s="682" t="s">
        <v>1027</v>
      </c>
      <c r="L26" s="681"/>
      <c r="M26" s="681"/>
      <c r="N26" s="681"/>
      <c r="O26" s="681"/>
      <c r="P26" s="683"/>
      <c r="Q26" s="681" t="s">
        <v>817</v>
      </c>
      <c r="R26" s="681"/>
      <c r="S26" s="681" t="s">
        <v>863</v>
      </c>
      <c r="T26" s="374"/>
      <c r="U26" s="682" t="s">
        <v>1624</v>
      </c>
      <c r="V26" s="679"/>
      <c r="W26" s="679" t="s">
        <v>864</v>
      </c>
      <c r="X26" s="679"/>
      <c r="Y26" s="232"/>
      <c r="Z26" s="387" t="s">
        <v>1028</v>
      </c>
      <c r="AA26" s="681" t="s">
        <v>1029</v>
      </c>
      <c r="AB26" s="686"/>
      <c r="AC26" s="681"/>
      <c r="AD26" s="684"/>
      <c r="AE26" s="684">
        <v>1</v>
      </c>
      <c r="AF26" s="679"/>
    </row>
    <row r="27" spans="1:32" s="224" customFormat="1" ht="13.5" customHeight="1">
      <c r="A27" s="225">
        <v>19</v>
      </c>
      <c r="B27" s="217"/>
      <c r="C27" s="680"/>
      <c r="D27" s="680" t="s">
        <v>1030</v>
      </c>
      <c r="E27" s="241"/>
      <c r="F27" s="241"/>
      <c r="G27" s="241"/>
      <c r="H27" s="681" t="s">
        <v>981</v>
      </c>
      <c r="I27" s="682" t="s">
        <v>982</v>
      </c>
      <c r="J27" s="681"/>
      <c r="K27" s="682" t="s">
        <v>983</v>
      </c>
      <c r="L27" s="681"/>
      <c r="M27" s="681"/>
      <c r="N27" s="681"/>
      <c r="O27" s="681"/>
      <c r="P27" s="683"/>
      <c r="Q27" s="681" t="s">
        <v>817</v>
      </c>
      <c r="R27" s="681"/>
      <c r="S27" s="681" t="s">
        <v>863</v>
      </c>
      <c r="T27" s="684"/>
      <c r="U27" s="263" t="s">
        <v>1625</v>
      </c>
      <c r="V27" s="679"/>
      <c r="W27" s="679" t="s">
        <v>864</v>
      </c>
      <c r="X27" s="679"/>
      <c r="Y27" s="232"/>
      <c r="Z27" s="392" t="s">
        <v>984</v>
      </c>
      <c r="AA27" s="263" t="s">
        <v>985</v>
      </c>
      <c r="AB27" s="686"/>
      <c r="AC27" s="681"/>
      <c r="AD27" s="684"/>
      <c r="AE27" s="684">
        <v>1</v>
      </c>
      <c r="AF27" s="679"/>
    </row>
    <row r="28" spans="1:32" s="224" customFormat="1" ht="13.5" customHeight="1">
      <c r="A28" s="225">
        <v>20</v>
      </c>
      <c r="B28" s="217"/>
      <c r="C28" s="680" t="s">
        <v>1031</v>
      </c>
      <c r="D28" s="241"/>
      <c r="E28" s="241"/>
      <c r="F28" s="241"/>
      <c r="G28" s="241"/>
      <c r="H28" s="681"/>
      <c r="I28" s="682"/>
      <c r="J28" s="681" t="s">
        <v>1032</v>
      </c>
      <c r="K28" s="682"/>
      <c r="L28" s="681"/>
      <c r="M28" s="681"/>
      <c r="N28" s="681"/>
      <c r="O28" s="681"/>
      <c r="P28" s="683"/>
      <c r="Q28" s="681" t="s">
        <v>817</v>
      </c>
      <c r="R28" s="681" t="s">
        <v>864</v>
      </c>
      <c r="S28" s="243" t="s">
        <v>1032</v>
      </c>
      <c r="T28" s="684"/>
      <c r="U28" s="681"/>
      <c r="V28" s="679" t="s">
        <v>864</v>
      </c>
      <c r="W28" s="679"/>
      <c r="X28" s="679" t="s">
        <v>864</v>
      </c>
      <c r="Y28" s="232"/>
      <c r="Z28" s="685"/>
      <c r="AA28" s="681"/>
      <c r="AB28" s="686"/>
      <c r="AC28" s="681"/>
      <c r="AD28" s="684">
        <v>1</v>
      </c>
      <c r="AE28" s="684">
        <v>1</v>
      </c>
      <c r="AF28" s="679" t="s">
        <v>864</v>
      </c>
    </row>
    <row r="29" spans="1:32" s="224" customFormat="1" ht="13.5" customHeight="1">
      <c r="A29" s="225">
        <v>21</v>
      </c>
      <c r="B29" s="217"/>
      <c r="C29" s="680"/>
      <c r="D29" s="241" t="s">
        <v>1033</v>
      </c>
      <c r="E29" s="241"/>
      <c r="F29" s="241"/>
      <c r="G29" s="241"/>
      <c r="H29" s="681" t="s">
        <v>1034</v>
      </c>
      <c r="I29" s="682" t="s">
        <v>1035</v>
      </c>
      <c r="J29" s="681" t="s">
        <v>1036</v>
      </c>
      <c r="K29" s="682"/>
      <c r="L29" s="681" t="s">
        <v>1037</v>
      </c>
      <c r="M29" s="681" t="s">
        <v>1038</v>
      </c>
      <c r="N29" s="681"/>
      <c r="O29" s="681"/>
      <c r="P29" s="683"/>
      <c r="Q29" s="681" t="s">
        <v>817</v>
      </c>
      <c r="R29" s="681"/>
      <c r="S29" s="681" t="s">
        <v>863</v>
      </c>
      <c r="T29" s="684" t="s">
        <v>864</v>
      </c>
      <c r="U29" s="681" t="s">
        <v>1039</v>
      </c>
      <c r="V29" s="679" t="s">
        <v>864</v>
      </c>
      <c r="W29" s="679"/>
      <c r="X29" s="679" t="s">
        <v>864</v>
      </c>
      <c r="Y29" s="232"/>
      <c r="Z29" s="685"/>
      <c r="AA29" s="681"/>
      <c r="AB29" s="686"/>
      <c r="AC29" s="681"/>
      <c r="AD29" s="684">
        <v>1</v>
      </c>
      <c r="AE29" s="684">
        <v>1</v>
      </c>
      <c r="AF29" s="679" t="s">
        <v>864</v>
      </c>
    </row>
    <row r="30" spans="1:32" s="224" customFormat="1" ht="13.5" customHeight="1">
      <c r="A30" s="225">
        <v>22</v>
      </c>
      <c r="B30" s="217"/>
      <c r="C30" s="680"/>
      <c r="D30" s="241" t="s">
        <v>1040</v>
      </c>
      <c r="E30" s="241"/>
      <c r="F30" s="241"/>
      <c r="G30" s="241"/>
      <c r="H30" s="681" t="s">
        <v>1041</v>
      </c>
      <c r="I30" s="682" t="s">
        <v>1042</v>
      </c>
      <c r="J30" s="681" t="s">
        <v>1043</v>
      </c>
      <c r="K30" s="682"/>
      <c r="L30" s="681"/>
      <c r="M30" s="681"/>
      <c r="N30" s="681"/>
      <c r="O30" s="681"/>
      <c r="P30" s="683"/>
      <c r="Q30" s="681" t="s">
        <v>817</v>
      </c>
      <c r="R30" s="681"/>
      <c r="S30" s="681" t="s">
        <v>863</v>
      </c>
      <c r="T30" s="684" t="s">
        <v>864</v>
      </c>
      <c r="U30" s="681" t="s">
        <v>1044</v>
      </c>
      <c r="V30" s="679" t="s">
        <v>864</v>
      </c>
      <c r="W30" s="679"/>
      <c r="X30" s="679"/>
      <c r="Y30" s="232"/>
      <c r="Z30" s="685"/>
      <c r="AA30" s="681"/>
      <c r="AB30" s="686" t="s">
        <v>1045</v>
      </c>
      <c r="AC30" s="681"/>
      <c r="AD30" s="684">
        <v>1</v>
      </c>
      <c r="AE30" s="684">
        <v>1</v>
      </c>
      <c r="AF30" s="679"/>
    </row>
    <row r="31" spans="1:32" s="224" customFormat="1" ht="13.5" customHeight="1">
      <c r="A31" s="225">
        <v>23</v>
      </c>
      <c r="B31" s="217"/>
      <c r="C31" s="680"/>
      <c r="D31" s="241" t="s">
        <v>1046</v>
      </c>
      <c r="E31" s="241"/>
      <c r="F31" s="241"/>
      <c r="G31" s="241"/>
      <c r="H31" s="681" t="s">
        <v>1047</v>
      </c>
      <c r="I31" s="682" t="s">
        <v>1048</v>
      </c>
      <c r="J31" s="681" t="s">
        <v>939</v>
      </c>
      <c r="K31" s="682"/>
      <c r="L31" s="681"/>
      <c r="M31" s="681"/>
      <c r="N31" s="681"/>
      <c r="O31" s="681"/>
      <c r="P31" s="683"/>
      <c r="Q31" s="681" t="s">
        <v>817</v>
      </c>
      <c r="R31" s="681"/>
      <c r="S31" s="681" t="s">
        <v>863</v>
      </c>
      <c r="T31" s="684"/>
      <c r="U31" s="681"/>
      <c r="V31" s="679" t="s">
        <v>864</v>
      </c>
      <c r="W31" s="679"/>
      <c r="X31" s="679"/>
      <c r="Y31" s="232"/>
      <c r="Z31" s="685"/>
      <c r="AA31" s="681"/>
      <c r="AB31" s="686"/>
      <c r="AC31" s="681"/>
      <c r="AD31" s="684">
        <v>1</v>
      </c>
      <c r="AE31" s="684">
        <v>1</v>
      </c>
      <c r="AF31" s="679"/>
    </row>
    <row r="32" spans="1:32" s="224" customFormat="1" ht="13.5" customHeight="1">
      <c r="A32" s="225">
        <v>24</v>
      </c>
      <c r="B32" s="217" t="s">
        <v>2602</v>
      </c>
      <c r="C32" s="740"/>
      <c r="D32" s="741"/>
      <c r="E32" s="741"/>
      <c r="F32" s="741"/>
      <c r="G32" s="741"/>
      <c r="H32" s="742" t="s">
        <v>2605</v>
      </c>
      <c r="I32" s="743"/>
      <c r="J32" s="742"/>
      <c r="K32" s="743"/>
      <c r="L32" s="742"/>
      <c r="M32" s="742"/>
      <c r="N32" s="742"/>
      <c r="O32" s="742"/>
      <c r="P32" s="744"/>
      <c r="Q32" s="742" t="s">
        <v>823</v>
      </c>
      <c r="R32" s="742" t="s">
        <v>864</v>
      </c>
      <c r="S32" s="243" t="s">
        <v>2604</v>
      </c>
      <c r="T32" s="745"/>
      <c r="U32" s="742"/>
      <c r="V32" s="746"/>
      <c r="W32" s="746" t="s">
        <v>864</v>
      </c>
      <c r="X32" s="746"/>
      <c r="Y32" s="232"/>
      <c r="Z32" s="747"/>
      <c r="AA32" s="742"/>
      <c r="AB32" s="748"/>
      <c r="AC32" s="742"/>
      <c r="AD32" s="745"/>
      <c r="AE32" s="745"/>
      <c r="AF32" s="679"/>
    </row>
    <row r="33" spans="1:32" s="224" customFormat="1" ht="13.5" customHeight="1">
      <c r="A33" s="225">
        <v>25</v>
      </c>
      <c r="B33" s="217"/>
      <c r="C33" s="740" t="s">
        <v>2603</v>
      </c>
      <c r="D33" s="741"/>
      <c r="E33" s="741"/>
      <c r="F33" s="741"/>
      <c r="G33" s="741"/>
      <c r="H33" s="742" t="s">
        <v>2606</v>
      </c>
      <c r="I33" s="743"/>
      <c r="J33" s="742"/>
      <c r="K33" s="743" t="s">
        <v>931</v>
      </c>
      <c r="L33" s="742"/>
      <c r="M33" s="742"/>
      <c r="N33" s="742"/>
      <c r="O33" s="742"/>
      <c r="P33" s="744"/>
      <c r="Q33" s="681" t="s">
        <v>817</v>
      </c>
      <c r="R33" s="742"/>
      <c r="S33" s="681" t="s">
        <v>879</v>
      </c>
      <c r="T33" s="745"/>
      <c r="U33" s="742"/>
      <c r="V33" s="746"/>
      <c r="W33" s="746" t="s">
        <v>864</v>
      </c>
      <c r="X33" s="746"/>
      <c r="Y33" s="232"/>
      <c r="Z33" s="747"/>
      <c r="AA33" s="742"/>
      <c r="AB33" s="748"/>
      <c r="AC33" s="742"/>
      <c r="AD33" s="745"/>
      <c r="AE33" s="745"/>
      <c r="AF33" s="679"/>
    </row>
    <row r="34" spans="1:32" s="224" customFormat="1" ht="13.5" customHeight="1">
      <c r="A34" s="225">
        <v>26</v>
      </c>
      <c r="B34" s="217"/>
      <c r="C34" s="740" t="s">
        <v>10</v>
      </c>
      <c r="D34" s="741"/>
      <c r="E34" s="741"/>
      <c r="F34" s="741"/>
      <c r="G34" s="741"/>
      <c r="H34" s="742" t="s">
        <v>2607</v>
      </c>
      <c r="I34" s="743"/>
      <c r="J34" s="742"/>
      <c r="K34" s="743" t="s">
        <v>939</v>
      </c>
      <c r="L34" s="742"/>
      <c r="M34" s="742"/>
      <c r="N34" s="742"/>
      <c r="O34" s="742"/>
      <c r="P34" s="744"/>
      <c r="Q34" s="681" t="s">
        <v>817</v>
      </c>
      <c r="R34" s="742"/>
      <c r="S34" s="742" t="s">
        <v>863</v>
      </c>
      <c r="T34" s="745"/>
      <c r="U34" s="742"/>
      <c r="V34" s="746"/>
      <c r="W34" s="746" t="s">
        <v>864</v>
      </c>
      <c r="X34" s="746"/>
      <c r="Y34" s="232"/>
      <c r="Z34" s="747"/>
      <c r="AA34" s="742"/>
      <c r="AB34" s="748"/>
      <c r="AC34" s="742"/>
      <c r="AD34" s="745"/>
      <c r="AE34" s="745"/>
      <c r="AF34" s="679"/>
    </row>
    <row r="35" spans="1:32" s="224" customFormat="1" ht="13.5" customHeight="1">
      <c r="A35" s="225">
        <v>27</v>
      </c>
      <c r="B35" s="217" t="s">
        <v>1626</v>
      </c>
      <c r="C35" s="216"/>
      <c r="D35" s="217"/>
      <c r="E35" s="217"/>
      <c r="F35" s="217"/>
      <c r="G35" s="217"/>
      <c r="H35" s="681" t="s">
        <v>1053</v>
      </c>
      <c r="I35" s="682"/>
      <c r="J35" s="681" t="s">
        <v>1054</v>
      </c>
      <c r="K35" s="682" t="s">
        <v>1055</v>
      </c>
      <c r="L35" s="681"/>
      <c r="M35" s="681"/>
      <c r="N35" s="681"/>
      <c r="O35" s="681"/>
      <c r="P35" s="683"/>
      <c r="Q35" s="681" t="s">
        <v>820</v>
      </c>
      <c r="R35" s="681" t="s">
        <v>864</v>
      </c>
      <c r="S35" s="243" t="s">
        <v>1055</v>
      </c>
      <c r="T35" s="281"/>
      <c r="U35" s="681"/>
      <c r="V35" s="679" t="s">
        <v>864</v>
      </c>
      <c r="W35" s="679" t="s">
        <v>864</v>
      </c>
      <c r="X35" s="679" t="s">
        <v>864</v>
      </c>
      <c r="Y35" s="232"/>
      <c r="Z35" s="685"/>
      <c r="AA35" s="681"/>
      <c r="AB35" s="686"/>
      <c r="AC35" s="681"/>
      <c r="AD35" s="684">
        <v>1</v>
      </c>
      <c r="AE35" s="684">
        <v>1</v>
      </c>
      <c r="AF35" s="679" t="s">
        <v>864</v>
      </c>
    </row>
    <row r="36" spans="1:32" s="224" customFormat="1" ht="13.5" customHeight="1">
      <c r="A36" s="225">
        <v>28</v>
      </c>
      <c r="B36" s="217"/>
      <c r="C36" s="217" t="s">
        <v>1056</v>
      </c>
      <c r="D36" s="217"/>
      <c r="E36" s="217"/>
      <c r="F36" s="217"/>
      <c r="G36" s="217"/>
      <c r="H36" s="681" t="s">
        <v>1057</v>
      </c>
      <c r="I36" s="682" t="s">
        <v>1058</v>
      </c>
      <c r="J36" s="681" t="s">
        <v>1059</v>
      </c>
      <c r="K36" s="682"/>
      <c r="L36" s="681"/>
      <c r="M36" s="681"/>
      <c r="N36" s="681"/>
      <c r="O36" s="681"/>
      <c r="P36" s="683"/>
      <c r="Q36" s="681" t="s">
        <v>820</v>
      </c>
      <c r="R36" s="681"/>
      <c r="S36" s="681" t="s">
        <v>863</v>
      </c>
      <c r="T36" s="684"/>
      <c r="U36" s="681"/>
      <c r="V36" s="679" t="s">
        <v>864</v>
      </c>
      <c r="W36" s="679" t="s">
        <v>864</v>
      </c>
      <c r="X36" s="679" t="s">
        <v>864</v>
      </c>
      <c r="Y36" s="232"/>
      <c r="Z36" s="685"/>
      <c r="AA36" s="681"/>
      <c r="AB36" s="686"/>
      <c r="AC36" s="681"/>
      <c r="AD36" s="684">
        <v>1</v>
      </c>
      <c r="AE36" s="684">
        <v>1</v>
      </c>
      <c r="AF36" s="679" t="s">
        <v>864</v>
      </c>
    </row>
    <row r="37" spans="1:32" s="249" customFormat="1" ht="13.5" customHeight="1">
      <c r="A37" s="225">
        <v>29</v>
      </c>
      <c r="B37" s="217"/>
      <c r="C37" s="219" t="s">
        <v>1060</v>
      </c>
      <c r="D37" s="219"/>
      <c r="E37" s="220"/>
      <c r="F37" s="220"/>
      <c r="G37" s="220"/>
      <c r="H37" s="681" t="s">
        <v>1061</v>
      </c>
      <c r="I37" s="682" t="s">
        <v>1062</v>
      </c>
      <c r="J37" s="681" t="s">
        <v>1063</v>
      </c>
      <c r="K37" s="682"/>
      <c r="L37" s="681"/>
      <c r="M37" s="681"/>
      <c r="N37" s="681"/>
      <c r="O37" s="681"/>
      <c r="P37" s="252"/>
      <c r="Q37" s="681" t="s">
        <v>817</v>
      </c>
      <c r="R37" s="681"/>
      <c r="S37" s="681" t="s">
        <v>863</v>
      </c>
      <c r="T37" s="684"/>
      <c r="U37" s="681"/>
      <c r="V37" s="679" t="s">
        <v>864</v>
      </c>
      <c r="W37" s="679" t="s">
        <v>864</v>
      </c>
      <c r="X37" s="679" t="s">
        <v>864</v>
      </c>
      <c r="Y37" s="232"/>
      <c r="Z37" s="685"/>
      <c r="AA37" s="681"/>
      <c r="AB37" s="686"/>
      <c r="AC37" s="681"/>
      <c r="AD37" s="684">
        <v>1</v>
      </c>
      <c r="AE37" s="684"/>
      <c r="AF37" s="679" t="s">
        <v>864</v>
      </c>
    </row>
    <row r="38" spans="1:32" s="224" customFormat="1" ht="13.5" customHeight="1">
      <c r="A38" s="225">
        <v>30</v>
      </c>
      <c r="B38" s="217"/>
      <c r="C38" s="217" t="s">
        <v>1064</v>
      </c>
      <c r="D38" s="217"/>
      <c r="E38" s="217"/>
      <c r="F38" s="217"/>
      <c r="G38" s="217"/>
      <c r="H38" s="263" t="s">
        <v>1065</v>
      </c>
      <c r="I38" s="682" t="s">
        <v>1066</v>
      </c>
      <c r="J38" s="681" t="s">
        <v>871</v>
      </c>
      <c r="K38" s="682"/>
      <c r="L38" s="681" t="s">
        <v>1067</v>
      </c>
      <c r="M38" s="681" t="s">
        <v>1068</v>
      </c>
      <c r="N38" s="681"/>
      <c r="O38" s="681"/>
      <c r="P38" s="252"/>
      <c r="Q38" s="681" t="s">
        <v>817</v>
      </c>
      <c r="R38" s="681"/>
      <c r="S38" s="681" t="s">
        <v>863</v>
      </c>
      <c r="T38" s="684"/>
      <c r="U38" s="681"/>
      <c r="V38" s="679" t="s">
        <v>864</v>
      </c>
      <c r="W38" s="679" t="s">
        <v>864</v>
      </c>
      <c r="X38" s="679" t="s">
        <v>864</v>
      </c>
      <c r="Y38" s="232"/>
      <c r="Z38" s="685"/>
      <c r="AA38" s="681"/>
      <c r="AB38" s="686"/>
      <c r="AC38" s="681"/>
      <c r="AD38" s="684">
        <v>1</v>
      </c>
      <c r="AE38" s="684">
        <v>1</v>
      </c>
      <c r="AF38" s="679" t="s">
        <v>864</v>
      </c>
    </row>
    <row r="39" spans="1:32" s="224" customFormat="1" ht="13.5" customHeight="1">
      <c r="A39" s="225">
        <v>31</v>
      </c>
      <c r="B39" s="217"/>
      <c r="C39" s="241" t="s">
        <v>1069</v>
      </c>
      <c r="D39" s="221"/>
      <c r="E39" s="221"/>
      <c r="F39" s="221"/>
      <c r="G39" s="221"/>
      <c r="H39" s="681" t="s">
        <v>1070</v>
      </c>
      <c r="I39" s="688"/>
      <c r="J39" s="681"/>
      <c r="K39" s="500" t="s">
        <v>1071</v>
      </c>
      <c r="L39" s="681"/>
      <c r="M39" s="681"/>
      <c r="N39" s="681"/>
      <c r="O39" s="681"/>
      <c r="P39" s="683"/>
      <c r="Q39" s="681" t="s">
        <v>823</v>
      </c>
      <c r="R39" s="681" t="s">
        <v>864</v>
      </c>
      <c r="S39" s="501" t="s">
        <v>1071</v>
      </c>
      <c r="T39" s="684"/>
      <c r="U39" s="684"/>
      <c r="V39" s="375" t="s">
        <v>864</v>
      </c>
      <c r="W39" s="260" t="s">
        <v>864</v>
      </c>
      <c r="X39" s="679" t="s">
        <v>864</v>
      </c>
      <c r="Y39" s="232"/>
      <c r="Z39" s="685"/>
      <c r="AA39" s="681"/>
      <c r="AB39" s="686"/>
      <c r="AC39" s="681"/>
      <c r="AD39" s="684"/>
      <c r="AE39" s="684">
        <v>1</v>
      </c>
      <c r="AF39" s="679" t="s">
        <v>864</v>
      </c>
    </row>
    <row r="40" spans="1:32" s="224" customFormat="1" ht="13.5" customHeight="1">
      <c r="A40" s="225">
        <v>32</v>
      </c>
      <c r="B40" s="217"/>
      <c r="C40" s="241"/>
      <c r="D40" s="241" t="s">
        <v>1072</v>
      </c>
      <c r="E40" s="241"/>
      <c r="F40" s="241"/>
      <c r="G40" s="241"/>
      <c r="H40" s="681" t="s">
        <v>1073</v>
      </c>
      <c r="I40" s="688" t="s">
        <v>1074</v>
      </c>
      <c r="J40" s="681"/>
      <c r="K40" s="682" t="s">
        <v>908</v>
      </c>
      <c r="L40" s="681"/>
      <c r="M40" s="681"/>
      <c r="N40" s="681"/>
      <c r="O40" s="681"/>
      <c r="P40" s="683"/>
      <c r="Q40" s="681" t="s">
        <v>820</v>
      </c>
      <c r="R40" s="681"/>
      <c r="S40" s="681" t="s">
        <v>863</v>
      </c>
      <c r="T40" s="684" t="s">
        <v>864</v>
      </c>
      <c r="U40" s="682" t="s">
        <v>1075</v>
      </c>
      <c r="V40" s="375" t="s">
        <v>864</v>
      </c>
      <c r="W40" s="260" t="s">
        <v>864</v>
      </c>
      <c r="X40" s="679" t="s">
        <v>864</v>
      </c>
      <c r="Y40" s="232"/>
      <c r="Z40" s="266" t="s">
        <v>1076</v>
      </c>
      <c r="AA40" s="681" t="s">
        <v>1077</v>
      </c>
      <c r="AB40" s="245"/>
      <c r="AC40" s="681"/>
      <c r="AD40" s="684"/>
      <c r="AE40" s="684">
        <v>1</v>
      </c>
      <c r="AF40" s="679" t="s">
        <v>864</v>
      </c>
    </row>
    <row r="41" spans="1:32" s="224" customFormat="1" ht="13.5" customHeight="1">
      <c r="A41" s="225">
        <v>33</v>
      </c>
      <c r="B41" s="217"/>
      <c r="C41" s="241"/>
      <c r="D41" s="241" t="s">
        <v>1078</v>
      </c>
      <c r="E41" s="241"/>
      <c r="F41" s="241"/>
      <c r="G41" s="241"/>
      <c r="H41" s="681" t="s">
        <v>1079</v>
      </c>
      <c r="I41" s="688" t="s">
        <v>1080</v>
      </c>
      <c r="J41" s="681"/>
      <c r="K41" s="682" t="s">
        <v>1081</v>
      </c>
      <c r="L41" s="681"/>
      <c r="M41" s="681"/>
      <c r="N41" s="681"/>
      <c r="O41" s="681"/>
      <c r="P41" s="683"/>
      <c r="Q41" s="681" t="s">
        <v>820</v>
      </c>
      <c r="R41" s="681"/>
      <c r="S41" s="681" t="s">
        <v>863</v>
      </c>
      <c r="T41" s="684"/>
      <c r="U41" s="684"/>
      <c r="V41" s="375" t="s">
        <v>864</v>
      </c>
      <c r="W41" s="260" t="s">
        <v>864</v>
      </c>
      <c r="X41" s="679" t="s">
        <v>864</v>
      </c>
      <c r="Y41" s="232"/>
      <c r="Z41" s="685"/>
      <c r="AA41" s="681"/>
      <c r="AB41" s="245"/>
      <c r="AC41" s="681"/>
      <c r="AD41" s="684"/>
      <c r="AE41" s="684">
        <v>1</v>
      </c>
      <c r="AF41" s="679" t="s">
        <v>864</v>
      </c>
    </row>
    <row r="42" spans="1:32" s="224" customFormat="1" ht="13.5" customHeight="1">
      <c r="A42" s="225">
        <v>34</v>
      </c>
      <c r="B42" s="217"/>
      <c r="C42" s="217" t="s">
        <v>1082</v>
      </c>
      <c r="D42" s="221"/>
      <c r="E42" s="221"/>
      <c r="F42" s="221"/>
      <c r="G42" s="221"/>
      <c r="H42" s="681"/>
      <c r="I42" s="682"/>
      <c r="J42" s="681"/>
      <c r="K42" s="682" t="s">
        <v>1083</v>
      </c>
      <c r="L42" s="681"/>
      <c r="M42" s="681"/>
      <c r="N42" s="681"/>
      <c r="O42" s="681"/>
      <c r="P42" s="683"/>
      <c r="Q42" s="681" t="s">
        <v>817</v>
      </c>
      <c r="R42" s="681" t="s">
        <v>864</v>
      </c>
      <c r="S42" s="243" t="s">
        <v>1083</v>
      </c>
      <c r="T42" s="684"/>
      <c r="U42" s="681"/>
      <c r="V42" s="679" t="s">
        <v>864</v>
      </c>
      <c r="W42" s="679" t="s">
        <v>864</v>
      </c>
      <c r="X42" s="679" t="s">
        <v>864</v>
      </c>
      <c r="Y42" s="232"/>
      <c r="Z42" s="685"/>
      <c r="AA42" s="681"/>
      <c r="AB42" s="686"/>
      <c r="AC42" s="681"/>
      <c r="AD42" s="684">
        <v>1</v>
      </c>
      <c r="AE42" s="684">
        <v>1</v>
      </c>
      <c r="AF42" s="679" t="s">
        <v>864</v>
      </c>
    </row>
    <row r="43" spans="1:32" s="224" customFormat="1" ht="13.5" customHeight="1">
      <c r="A43" s="225">
        <v>35</v>
      </c>
      <c r="B43" s="217"/>
      <c r="C43" s="217"/>
      <c r="D43" s="680" t="s">
        <v>1084</v>
      </c>
      <c r="E43" s="253"/>
      <c r="F43" s="239"/>
      <c r="G43" s="239"/>
      <c r="H43" s="681" t="s">
        <v>1085</v>
      </c>
      <c r="I43" s="682" t="s">
        <v>1086</v>
      </c>
      <c r="J43" s="681" t="s">
        <v>1087</v>
      </c>
      <c r="K43" s="682" t="s">
        <v>1088</v>
      </c>
      <c r="L43" s="681"/>
      <c r="M43" s="681"/>
      <c r="N43" s="681"/>
      <c r="O43" s="681"/>
      <c r="P43" s="683"/>
      <c r="Q43" s="681" t="s">
        <v>820</v>
      </c>
      <c r="R43" s="681"/>
      <c r="S43" s="681" t="s">
        <v>863</v>
      </c>
      <c r="T43" s="684"/>
      <c r="U43" s="681" t="s">
        <v>1089</v>
      </c>
      <c r="V43" s="679" t="s">
        <v>864</v>
      </c>
      <c r="W43" s="679" t="s">
        <v>864</v>
      </c>
      <c r="X43" s="679" t="s">
        <v>864</v>
      </c>
      <c r="Y43" s="232"/>
      <c r="Z43" s="685"/>
      <c r="AA43" s="681"/>
      <c r="AB43" s="686"/>
      <c r="AC43" s="681"/>
      <c r="AD43" s="684">
        <v>1</v>
      </c>
      <c r="AE43" s="684">
        <v>1</v>
      </c>
      <c r="AF43" s="679" t="s">
        <v>864</v>
      </c>
    </row>
    <row r="44" spans="1:32" s="254" customFormat="1" ht="13.5" customHeight="1">
      <c r="A44" s="225">
        <v>36</v>
      </c>
      <c r="B44" s="217"/>
      <c r="C44" s="222"/>
      <c r="D44" s="680" t="s">
        <v>1090</v>
      </c>
      <c r="E44" s="221"/>
      <c r="F44" s="221"/>
      <c r="G44" s="221"/>
      <c r="H44" s="681" t="s">
        <v>1091</v>
      </c>
      <c r="I44" s="682" t="s">
        <v>1092</v>
      </c>
      <c r="J44" s="681"/>
      <c r="K44" s="682" t="s">
        <v>1093</v>
      </c>
      <c r="L44" s="681" t="s">
        <v>1094</v>
      </c>
      <c r="M44" s="681" t="s">
        <v>254</v>
      </c>
      <c r="N44" s="681"/>
      <c r="O44" s="681"/>
      <c r="P44" s="683"/>
      <c r="Q44" s="681" t="s">
        <v>817</v>
      </c>
      <c r="R44" s="681"/>
      <c r="S44" s="681" t="s">
        <v>863</v>
      </c>
      <c r="T44" s="684"/>
      <c r="U44" s="681"/>
      <c r="V44" s="679" t="s">
        <v>864</v>
      </c>
      <c r="W44" s="679" t="s">
        <v>864</v>
      </c>
      <c r="X44" s="679" t="s">
        <v>864</v>
      </c>
      <c r="Y44" s="232"/>
      <c r="Z44" s="685"/>
      <c r="AA44" s="681"/>
      <c r="AB44" s="686"/>
      <c r="AC44" s="681"/>
      <c r="AD44" s="684">
        <v>1</v>
      </c>
      <c r="AE44" s="684">
        <v>1</v>
      </c>
      <c r="AF44" s="679" t="s">
        <v>864</v>
      </c>
    </row>
    <row r="45" spans="1:32" s="254" customFormat="1" ht="13.5" customHeight="1">
      <c r="A45" s="225">
        <v>37</v>
      </c>
      <c r="B45" s="217"/>
      <c r="C45" s="222"/>
      <c r="D45" s="680" t="s">
        <v>1095</v>
      </c>
      <c r="E45" s="221"/>
      <c r="F45" s="221"/>
      <c r="G45" s="221"/>
      <c r="H45" s="681"/>
      <c r="I45" s="682"/>
      <c r="J45" s="681"/>
      <c r="K45" s="682" t="s">
        <v>1096</v>
      </c>
      <c r="L45" s="681" t="s">
        <v>1097</v>
      </c>
      <c r="M45" s="681" t="s">
        <v>1098</v>
      </c>
      <c r="N45" s="681"/>
      <c r="O45" s="681"/>
      <c r="P45" s="683"/>
      <c r="Q45" s="681" t="s">
        <v>817</v>
      </c>
      <c r="R45" s="681" t="s">
        <v>864</v>
      </c>
      <c r="S45" s="243" t="s">
        <v>1096</v>
      </c>
      <c r="T45" s="684"/>
      <c r="U45" s="681"/>
      <c r="V45" s="679" t="s">
        <v>864</v>
      </c>
      <c r="W45" s="679" t="s">
        <v>864</v>
      </c>
      <c r="X45" s="679" t="s">
        <v>864</v>
      </c>
      <c r="Y45" s="232"/>
      <c r="Z45" s="685"/>
      <c r="AA45" s="681"/>
      <c r="AB45" s="686"/>
      <c r="AC45" s="681"/>
      <c r="AD45" s="684">
        <v>1</v>
      </c>
      <c r="AE45" s="684">
        <v>1</v>
      </c>
      <c r="AF45" s="679" t="s">
        <v>864</v>
      </c>
    </row>
    <row r="46" spans="1:32" s="254" customFormat="1" ht="13.5" customHeight="1">
      <c r="A46" s="225">
        <v>38</v>
      </c>
      <c r="B46" s="217"/>
      <c r="C46" s="222"/>
      <c r="D46" s="241"/>
      <c r="E46" s="241" t="s">
        <v>1099</v>
      </c>
      <c r="F46" s="241"/>
      <c r="G46" s="241"/>
      <c r="H46" s="681" t="s">
        <v>1100</v>
      </c>
      <c r="I46" s="682" t="s">
        <v>1101</v>
      </c>
      <c r="J46" s="681"/>
      <c r="K46" s="682" t="s">
        <v>1088</v>
      </c>
      <c r="L46" s="681"/>
      <c r="M46" s="681"/>
      <c r="N46" s="681"/>
      <c r="O46" s="681"/>
      <c r="P46" s="683"/>
      <c r="Q46" s="681" t="s">
        <v>820</v>
      </c>
      <c r="R46" s="681"/>
      <c r="S46" s="681" t="s">
        <v>863</v>
      </c>
      <c r="T46" s="684"/>
      <c r="U46" s="681" t="s">
        <v>1102</v>
      </c>
      <c r="V46" s="679" t="s">
        <v>864</v>
      </c>
      <c r="W46" s="679" t="s">
        <v>864</v>
      </c>
      <c r="X46" s="679" t="s">
        <v>864</v>
      </c>
      <c r="Y46" s="232"/>
      <c r="Z46" s="685"/>
      <c r="AA46" s="681"/>
      <c r="AB46" s="686"/>
      <c r="AC46" s="681"/>
      <c r="AD46" s="684">
        <v>1</v>
      </c>
      <c r="AE46" s="684">
        <v>1</v>
      </c>
      <c r="AF46" s="679" t="s">
        <v>864</v>
      </c>
    </row>
    <row r="47" spans="1:32" s="224" customFormat="1" ht="13.5" customHeight="1">
      <c r="A47" s="225">
        <v>39</v>
      </c>
      <c r="B47" s="217"/>
      <c r="C47" s="217"/>
      <c r="D47" s="241"/>
      <c r="E47" s="241" t="s">
        <v>1103</v>
      </c>
      <c r="F47" s="241"/>
      <c r="G47" s="241"/>
      <c r="H47" s="681"/>
      <c r="I47" s="682" t="s">
        <v>1104</v>
      </c>
      <c r="J47" s="681"/>
      <c r="K47" s="682" t="s">
        <v>971</v>
      </c>
      <c r="L47" s="681"/>
      <c r="M47" s="681"/>
      <c r="N47" s="681"/>
      <c r="O47" s="681"/>
      <c r="P47" s="683"/>
      <c r="Q47" s="681" t="s">
        <v>817</v>
      </c>
      <c r="R47" s="681"/>
      <c r="S47" s="681" t="s">
        <v>863</v>
      </c>
      <c r="T47" s="684"/>
      <c r="U47" s="681"/>
      <c r="V47" s="679" t="s">
        <v>864</v>
      </c>
      <c r="W47" s="679" t="s">
        <v>864</v>
      </c>
      <c r="X47" s="679" t="s">
        <v>864</v>
      </c>
      <c r="Y47" s="232"/>
      <c r="Z47" s="685"/>
      <c r="AA47" s="681"/>
      <c r="AB47" s="686"/>
      <c r="AC47" s="681"/>
      <c r="AD47" s="684">
        <v>1</v>
      </c>
      <c r="AE47" s="684">
        <v>1</v>
      </c>
      <c r="AF47" s="679" t="s">
        <v>864</v>
      </c>
    </row>
    <row r="48" spans="1:32" s="224" customFormat="1" ht="13.5" customHeight="1">
      <c r="A48" s="225">
        <v>40</v>
      </c>
      <c r="B48" s="217"/>
      <c r="C48" s="217"/>
      <c r="D48" s="241"/>
      <c r="E48" s="241" t="s">
        <v>1105</v>
      </c>
      <c r="F48" s="241"/>
      <c r="G48" s="241"/>
      <c r="H48" s="681"/>
      <c r="I48" s="682" t="s">
        <v>1106</v>
      </c>
      <c r="J48" s="681"/>
      <c r="K48" s="682" t="s">
        <v>871</v>
      </c>
      <c r="L48" s="681"/>
      <c r="M48" s="681"/>
      <c r="N48" s="681"/>
      <c r="O48" s="681"/>
      <c r="P48" s="683"/>
      <c r="Q48" s="681" t="s">
        <v>817</v>
      </c>
      <c r="R48" s="681"/>
      <c r="S48" s="681" t="s">
        <v>863</v>
      </c>
      <c r="T48" s="684"/>
      <c r="U48" s="681"/>
      <c r="V48" s="679" t="s">
        <v>864</v>
      </c>
      <c r="W48" s="679" t="s">
        <v>864</v>
      </c>
      <c r="X48" s="679" t="s">
        <v>864</v>
      </c>
      <c r="Y48" s="232"/>
      <c r="Z48" s="685"/>
      <c r="AA48" s="681"/>
      <c r="AB48" s="686"/>
      <c r="AC48" s="681"/>
      <c r="AD48" s="684">
        <v>1</v>
      </c>
      <c r="AE48" s="684">
        <v>1</v>
      </c>
      <c r="AF48" s="679" t="s">
        <v>864</v>
      </c>
    </row>
    <row r="49" spans="1:1019" s="224" customFormat="1" ht="13.5" customHeight="1">
      <c r="A49" s="225">
        <v>41</v>
      </c>
      <c r="B49" s="217"/>
      <c r="C49" s="217" t="s">
        <v>1107</v>
      </c>
      <c r="D49" s="221"/>
      <c r="E49" s="221"/>
      <c r="F49" s="221"/>
      <c r="G49" s="221"/>
      <c r="H49" s="681"/>
      <c r="I49" s="682"/>
      <c r="J49" s="681"/>
      <c r="K49" s="682" t="s">
        <v>1108</v>
      </c>
      <c r="L49" s="681"/>
      <c r="M49" s="681"/>
      <c r="N49" s="681"/>
      <c r="O49" s="681"/>
      <c r="P49" s="683"/>
      <c r="Q49" s="681" t="s">
        <v>817</v>
      </c>
      <c r="R49" s="681" t="s">
        <v>864</v>
      </c>
      <c r="S49" s="243" t="s">
        <v>1108</v>
      </c>
      <c r="T49" s="684"/>
      <c r="U49" s="681"/>
      <c r="V49" s="679" t="s">
        <v>864</v>
      </c>
      <c r="W49" s="679" t="s">
        <v>864</v>
      </c>
      <c r="X49" s="679" t="s">
        <v>864</v>
      </c>
      <c r="Y49" s="232"/>
      <c r="Z49" s="685"/>
      <c r="AA49" s="681"/>
      <c r="AB49" s="686"/>
      <c r="AC49" s="681"/>
      <c r="AD49" s="684"/>
      <c r="AE49" s="684">
        <v>1</v>
      </c>
      <c r="AF49" s="679" t="s">
        <v>864</v>
      </c>
    </row>
    <row r="50" spans="1:1019" s="231" customFormat="1" ht="13.5" customHeight="1">
      <c r="A50" s="225">
        <v>42</v>
      </c>
      <c r="B50" s="217"/>
      <c r="C50" s="217"/>
      <c r="D50" s="241" t="s">
        <v>388</v>
      </c>
      <c r="E50" s="217"/>
      <c r="F50" s="217"/>
      <c r="G50" s="217"/>
      <c r="H50" s="681" t="s">
        <v>1109</v>
      </c>
      <c r="I50" s="682" t="s">
        <v>1110</v>
      </c>
      <c r="J50" s="681" t="s">
        <v>1108</v>
      </c>
      <c r="K50" s="682" t="s">
        <v>871</v>
      </c>
      <c r="L50" s="681" t="s">
        <v>1111</v>
      </c>
      <c r="M50" s="681" t="s">
        <v>388</v>
      </c>
      <c r="N50" s="681"/>
      <c r="O50" s="681"/>
      <c r="P50" s="252"/>
      <c r="Q50" s="681" t="s">
        <v>817</v>
      </c>
      <c r="R50" s="681"/>
      <c r="S50" s="681" t="s">
        <v>863</v>
      </c>
      <c r="T50" s="684"/>
      <c r="U50" s="681"/>
      <c r="V50" s="679" t="s">
        <v>864</v>
      </c>
      <c r="W50" s="679" t="s">
        <v>864</v>
      </c>
      <c r="X50" s="679" t="s">
        <v>864</v>
      </c>
      <c r="Y50" s="232"/>
      <c r="Z50" s="685"/>
      <c r="AA50" s="255"/>
      <c r="AB50" s="245" t="s">
        <v>1112</v>
      </c>
      <c r="AC50" s="681"/>
      <c r="AD50" s="684">
        <v>1</v>
      </c>
      <c r="AE50" s="684">
        <v>1</v>
      </c>
      <c r="AF50" s="679" t="s">
        <v>864</v>
      </c>
      <c r="AG50" s="691"/>
      <c r="AH50" s="691"/>
      <c r="AI50" s="691"/>
      <c r="AJ50" s="691"/>
      <c r="AK50" s="691"/>
      <c r="AL50" s="691"/>
      <c r="AM50" s="691"/>
      <c r="AN50" s="691"/>
      <c r="AO50" s="691"/>
      <c r="AP50" s="691"/>
      <c r="AQ50" s="691"/>
      <c r="AR50" s="691"/>
      <c r="AS50" s="691"/>
      <c r="AT50" s="691"/>
      <c r="AU50" s="691"/>
      <c r="AV50" s="691"/>
      <c r="AW50" s="691"/>
      <c r="AX50" s="691"/>
      <c r="AY50" s="691"/>
      <c r="AZ50" s="691"/>
      <c r="BA50" s="691"/>
      <c r="BB50" s="691"/>
      <c r="BC50" s="691"/>
      <c r="BD50" s="691"/>
      <c r="BE50" s="691"/>
      <c r="BF50" s="691"/>
      <c r="BG50" s="691"/>
      <c r="BH50" s="691"/>
      <c r="BI50" s="691"/>
      <c r="BJ50" s="691"/>
      <c r="BK50" s="691"/>
      <c r="BL50" s="691"/>
      <c r="BM50" s="691"/>
      <c r="BN50" s="691"/>
      <c r="BO50" s="691"/>
      <c r="BP50" s="691"/>
      <c r="BQ50" s="691"/>
      <c r="BR50" s="691"/>
      <c r="BS50" s="691"/>
      <c r="BT50" s="691"/>
      <c r="BU50" s="691"/>
      <c r="BV50" s="691"/>
      <c r="BW50" s="691"/>
      <c r="BX50" s="691"/>
      <c r="BY50" s="691"/>
      <c r="BZ50" s="691"/>
      <c r="CA50" s="691"/>
      <c r="CB50" s="691"/>
      <c r="CC50" s="691"/>
      <c r="CD50" s="691"/>
      <c r="CE50" s="691"/>
      <c r="CF50" s="691"/>
      <c r="CG50" s="691"/>
      <c r="CH50" s="691"/>
      <c r="CI50" s="691"/>
      <c r="CJ50" s="691"/>
      <c r="CK50" s="691"/>
      <c r="CL50" s="691"/>
      <c r="CM50" s="691"/>
      <c r="CN50" s="691"/>
      <c r="CO50" s="691"/>
      <c r="CP50" s="691"/>
      <c r="CQ50" s="691"/>
      <c r="CR50" s="691"/>
      <c r="CS50" s="691"/>
      <c r="CT50" s="691"/>
      <c r="CU50" s="691"/>
      <c r="CV50" s="691"/>
      <c r="CW50" s="691"/>
      <c r="CX50" s="691"/>
      <c r="CY50" s="691"/>
      <c r="CZ50" s="691"/>
      <c r="DA50" s="691"/>
      <c r="DB50" s="691"/>
      <c r="DC50" s="691"/>
      <c r="DD50" s="691"/>
      <c r="DE50" s="691"/>
      <c r="DF50" s="691"/>
      <c r="DG50" s="691"/>
      <c r="DH50" s="691"/>
      <c r="DI50" s="691"/>
      <c r="DJ50" s="691"/>
      <c r="DK50" s="691"/>
      <c r="DL50" s="691"/>
      <c r="DM50" s="691"/>
      <c r="DN50" s="691"/>
      <c r="DO50" s="691"/>
      <c r="DP50" s="691"/>
      <c r="DQ50" s="691"/>
      <c r="DR50" s="691"/>
      <c r="DS50" s="691"/>
      <c r="DT50" s="691"/>
      <c r="DU50" s="691"/>
      <c r="DV50" s="691"/>
      <c r="DW50" s="691"/>
      <c r="DX50" s="691"/>
      <c r="DY50" s="691"/>
      <c r="DZ50" s="691"/>
      <c r="EA50" s="691"/>
      <c r="EB50" s="691"/>
      <c r="EC50" s="691"/>
      <c r="ED50" s="691"/>
      <c r="EE50" s="691"/>
      <c r="EF50" s="691"/>
      <c r="EG50" s="691"/>
      <c r="EH50" s="691"/>
      <c r="EI50" s="691"/>
      <c r="EJ50" s="691"/>
      <c r="EK50" s="691"/>
      <c r="EL50" s="691"/>
      <c r="EM50" s="691"/>
      <c r="EN50" s="691"/>
      <c r="EO50" s="691"/>
      <c r="EP50" s="691"/>
      <c r="EQ50" s="691"/>
      <c r="ER50" s="691"/>
      <c r="ES50" s="691"/>
      <c r="ET50" s="691"/>
      <c r="EU50" s="691"/>
      <c r="EV50" s="691"/>
      <c r="EW50" s="691"/>
      <c r="EX50" s="691"/>
      <c r="EY50" s="691"/>
      <c r="EZ50" s="691"/>
      <c r="FA50" s="691"/>
      <c r="FB50" s="691"/>
      <c r="FC50" s="691"/>
      <c r="FD50" s="691"/>
      <c r="FE50" s="691"/>
      <c r="FF50" s="691"/>
      <c r="FG50" s="691"/>
      <c r="FH50" s="691"/>
      <c r="FI50" s="691"/>
      <c r="FJ50" s="691"/>
      <c r="FK50" s="691"/>
      <c r="FL50" s="691"/>
      <c r="FM50" s="691"/>
      <c r="FN50" s="691"/>
      <c r="FO50" s="691"/>
      <c r="FP50" s="691"/>
      <c r="FQ50" s="691"/>
      <c r="FR50" s="691"/>
      <c r="FS50" s="691"/>
      <c r="FT50" s="691"/>
      <c r="FU50" s="691"/>
      <c r="FV50" s="691"/>
      <c r="FW50" s="691"/>
      <c r="FX50" s="691"/>
      <c r="FY50" s="691"/>
      <c r="FZ50" s="691"/>
      <c r="GA50" s="691"/>
      <c r="GB50" s="691"/>
      <c r="GC50" s="691"/>
      <c r="GD50" s="691"/>
      <c r="GE50" s="691"/>
      <c r="GF50" s="691"/>
      <c r="GG50" s="691"/>
      <c r="GH50" s="691"/>
      <c r="GI50" s="691"/>
      <c r="GJ50" s="691"/>
      <c r="GK50" s="691"/>
      <c r="GL50" s="691"/>
      <c r="GM50" s="691"/>
      <c r="GN50" s="691"/>
      <c r="GO50" s="691"/>
      <c r="GP50" s="691"/>
      <c r="GQ50" s="691"/>
      <c r="GR50" s="691"/>
      <c r="GS50" s="691"/>
      <c r="GT50" s="691"/>
      <c r="GU50" s="691"/>
      <c r="GV50" s="691"/>
      <c r="GW50" s="691"/>
      <c r="GX50" s="691"/>
      <c r="GY50" s="691"/>
      <c r="GZ50" s="691"/>
      <c r="HA50" s="691"/>
      <c r="HB50" s="691"/>
      <c r="HC50" s="691"/>
      <c r="HD50" s="691"/>
      <c r="HE50" s="691"/>
      <c r="HF50" s="691"/>
      <c r="HG50" s="691"/>
      <c r="HH50" s="691"/>
      <c r="HI50" s="691"/>
      <c r="HJ50" s="691"/>
      <c r="HK50" s="691"/>
      <c r="HL50" s="691"/>
      <c r="HM50" s="691"/>
      <c r="HN50" s="691"/>
      <c r="HO50" s="691"/>
      <c r="HP50" s="691"/>
      <c r="HQ50" s="691"/>
      <c r="HR50" s="691"/>
      <c r="HS50" s="691"/>
      <c r="HT50" s="691"/>
      <c r="HU50" s="691"/>
      <c r="HV50" s="691"/>
      <c r="HW50" s="691"/>
      <c r="HX50" s="691"/>
      <c r="HY50" s="691"/>
      <c r="HZ50" s="691"/>
      <c r="IA50" s="691"/>
      <c r="IB50" s="691"/>
      <c r="IC50" s="691"/>
      <c r="ID50" s="691"/>
      <c r="IE50" s="691"/>
      <c r="IF50" s="691"/>
      <c r="IG50" s="691"/>
      <c r="IH50" s="691"/>
      <c r="II50" s="691"/>
      <c r="IJ50" s="691"/>
      <c r="IK50" s="691"/>
      <c r="IL50" s="691"/>
      <c r="IM50" s="691"/>
      <c r="IN50" s="691"/>
      <c r="IO50" s="691"/>
      <c r="IP50" s="691"/>
      <c r="IQ50" s="691"/>
      <c r="IR50" s="691"/>
      <c r="IS50" s="691"/>
      <c r="IT50" s="691"/>
      <c r="IU50" s="691"/>
      <c r="IV50" s="691"/>
      <c r="IW50" s="691"/>
      <c r="IX50" s="691"/>
      <c r="IY50" s="691"/>
      <c r="IZ50" s="691"/>
      <c r="JA50" s="691"/>
      <c r="JB50" s="691"/>
      <c r="JC50" s="691"/>
      <c r="JD50" s="691"/>
      <c r="JE50" s="691"/>
      <c r="JF50" s="691"/>
      <c r="JG50" s="691"/>
      <c r="JH50" s="691"/>
      <c r="JI50" s="691"/>
      <c r="JJ50" s="691"/>
      <c r="JK50" s="691"/>
      <c r="JL50" s="691"/>
      <c r="JM50" s="691"/>
      <c r="JN50" s="691"/>
      <c r="JO50" s="691"/>
      <c r="JP50" s="691"/>
      <c r="JQ50" s="691"/>
      <c r="JR50" s="691"/>
      <c r="JS50" s="691"/>
      <c r="JT50" s="691"/>
      <c r="JU50" s="691"/>
      <c r="JV50" s="691"/>
      <c r="JW50" s="691"/>
      <c r="JX50" s="691"/>
      <c r="JY50" s="691"/>
      <c r="JZ50" s="691"/>
      <c r="KA50" s="691"/>
      <c r="KB50" s="691"/>
      <c r="KC50" s="691"/>
      <c r="KD50" s="691"/>
      <c r="KE50" s="691"/>
      <c r="KF50" s="691"/>
      <c r="KG50" s="691"/>
      <c r="KH50" s="691"/>
      <c r="KI50" s="691"/>
      <c r="KJ50" s="691"/>
      <c r="KK50" s="691"/>
      <c r="KL50" s="691"/>
      <c r="KM50" s="691"/>
      <c r="KN50" s="691"/>
      <c r="KO50" s="691"/>
      <c r="KP50" s="691"/>
      <c r="KQ50" s="691"/>
      <c r="KR50" s="691"/>
      <c r="KS50" s="691"/>
      <c r="KT50" s="691"/>
      <c r="KU50" s="691"/>
      <c r="KV50" s="691"/>
      <c r="KW50" s="691"/>
      <c r="KX50" s="691"/>
      <c r="KY50" s="691"/>
      <c r="KZ50" s="691"/>
      <c r="LA50" s="691"/>
      <c r="LB50" s="691"/>
      <c r="LC50" s="691"/>
      <c r="LD50" s="691"/>
      <c r="LE50" s="691"/>
      <c r="LF50" s="691"/>
      <c r="LG50" s="691"/>
      <c r="LH50" s="691"/>
      <c r="LI50" s="691"/>
      <c r="LJ50" s="691"/>
      <c r="LK50" s="691"/>
      <c r="LL50" s="691"/>
      <c r="LM50" s="691"/>
      <c r="LN50" s="691"/>
      <c r="LO50" s="691"/>
      <c r="LP50" s="691"/>
      <c r="LQ50" s="691"/>
      <c r="LR50" s="691"/>
      <c r="LS50" s="691"/>
      <c r="LT50" s="691"/>
      <c r="LU50" s="691"/>
      <c r="LV50" s="691"/>
      <c r="LW50" s="691"/>
      <c r="LX50" s="691"/>
      <c r="LY50" s="691"/>
      <c r="LZ50" s="691"/>
      <c r="MA50" s="691"/>
      <c r="MB50" s="691"/>
      <c r="MC50" s="691"/>
      <c r="MD50" s="691"/>
      <c r="ME50" s="691"/>
      <c r="MF50" s="691"/>
      <c r="MG50" s="691"/>
      <c r="MH50" s="691"/>
      <c r="MI50" s="691"/>
      <c r="MJ50" s="691"/>
      <c r="MK50" s="691"/>
      <c r="ML50" s="691"/>
      <c r="MM50" s="691"/>
      <c r="MN50" s="691"/>
      <c r="MO50" s="691"/>
      <c r="MP50" s="691"/>
      <c r="MQ50" s="691"/>
      <c r="MR50" s="691"/>
      <c r="MS50" s="691"/>
      <c r="MT50" s="691"/>
      <c r="MU50" s="691"/>
      <c r="MV50" s="691"/>
      <c r="MW50" s="691"/>
      <c r="MX50" s="691"/>
      <c r="MY50" s="691"/>
      <c r="MZ50" s="691"/>
      <c r="NA50" s="691"/>
      <c r="NB50" s="691"/>
      <c r="NC50" s="691"/>
      <c r="ND50" s="691"/>
      <c r="NE50" s="691"/>
      <c r="NF50" s="691"/>
      <c r="NG50" s="691"/>
      <c r="NH50" s="691"/>
      <c r="NI50" s="691"/>
      <c r="NJ50" s="691"/>
      <c r="NK50" s="691"/>
      <c r="NL50" s="691"/>
      <c r="NM50" s="691"/>
      <c r="NN50" s="691"/>
      <c r="NO50" s="691"/>
      <c r="NP50" s="691"/>
      <c r="NQ50" s="691"/>
      <c r="NR50" s="691"/>
      <c r="NS50" s="691"/>
      <c r="NT50" s="691"/>
      <c r="NU50" s="691"/>
      <c r="NV50" s="691"/>
      <c r="NW50" s="691"/>
      <c r="NX50" s="691"/>
      <c r="NY50" s="691"/>
      <c r="NZ50" s="691"/>
      <c r="OA50" s="691"/>
      <c r="OB50" s="691"/>
      <c r="OC50" s="691"/>
      <c r="OD50" s="691"/>
      <c r="OE50" s="691"/>
      <c r="OF50" s="691"/>
      <c r="OG50" s="691"/>
      <c r="OH50" s="691"/>
      <c r="OI50" s="691"/>
      <c r="OJ50" s="691"/>
      <c r="OK50" s="691"/>
      <c r="OL50" s="691"/>
      <c r="OM50" s="691"/>
      <c r="ON50" s="691"/>
      <c r="OO50" s="691"/>
      <c r="OP50" s="691"/>
      <c r="OQ50" s="691"/>
      <c r="OR50" s="691"/>
      <c r="OS50" s="691"/>
      <c r="OT50" s="691"/>
      <c r="OU50" s="691"/>
      <c r="OV50" s="691"/>
      <c r="OW50" s="691"/>
      <c r="OX50" s="691"/>
      <c r="OY50" s="691"/>
      <c r="OZ50" s="691"/>
      <c r="PA50" s="691"/>
      <c r="PB50" s="691"/>
      <c r="PC50" s="691"/>
      <c r="PD50" s="691"/>
      <c r="PE50" s="691"/>
      <c r="PF50" s="691"/>
      <c r="PG50" s="691"/>
      <c r="PH50" s="691"/>
      <c r="PI50" s="691"/>
      <c r="PJ50" s="691"/>
      <c r="PK50" s="691"/>
      <c r="PL50" s="691"/>
      <c r="PM50" s="691"/>
      <c r="PN50" s="691"/>
      <c r="PO50" s="691"/>
      <c r="PP50" s="691"/>
      <c r="PQ50" s="691"/>
      <c r="PR50" s="691"/>
      <c r="PS50" s="691"/>
      <c r="PT50" s="691"/>
      <c r="PU50" s="691"/>
      <c r="PV50" s="691"/>
      <c r="PW50" s="691"/>
      <c r="PX50" s="691"/>
      <c r="PY50" s="691"/>
      <c r="PZ50" s="691"/>
      <c r="QA50" s="691"/>
      <c r="QB50" s="691"/>
      <c r="QC50" s="691"/>
      <c r="QD50" s="691"/>
      <c r="QE50" s="691"/>
      <c r="QF50" s="691"/>
      <c r="QG50" s="691"/>
      <c r="QH50" s="691"/>
      <c r="QI50" s="691"/>
      <c r="QJ50" s="691"/>
      <c r="QK50" s="691"/>
      <c r="QL50" s="691"/>
      <c r="QM50" s="691"/>
      <c r="QN50" s="691"/>
      <c r="QO50" s="691"/>
      <c r="QP50" s="691"/>
      <c r="QQ50" s="691"/>
      <c r="QR50" s="691"/>
      <c r="QS50" s="691"/>
      <c r="QT50" s="691"/>
      <c r="QU50" s="691"/>
      <c r="QV50" s="691"/>
      <c r="QW50" s="691"/>
      <c r="QX50" s="691"/>
      <c r="QY50" s="691"/>
      <c r="QZ50" s="691"/>
      <c r="RA50" s="691"/>
      <c r="RB50" s="691"/>
      <c r="RC50" s="691"/>
      <c r="RD50" s="691"/>
      <c r="RE50" s="691"/>
      <c r="RF50" s="691"/>
      <c r="RG50" s="691"/>
      <c r="RH50" s="691"/>
      <c r="RI50" s="691"/>
      <c r="RJ50" s="691"/>
      <c r="RK50" s="691"/>
      <c r="RL50" s="691"/>
      <c r="RM50" s="691"/>
      <c r="RN50" s="691"/>
      <c r="RO50" s="691"/>
      <c r="RP50" s="691"/>
      <c r="RQ50" s="691"/>
      <c r="RR50" s="691"/>
      <c r="RS50" s="691"/>
      <c r="RT50" s="691"/>
      <c r="RU50" s="691"/>
      <c r="RV50" s="691"/>
      <c r="RW50" s="691"/>
      <c r="RX50" s="691"/>
      <c r="RY50" s="691"/>
      <c r="RZ50" s="691"/>
      <c r="SA50" s="691"/>
      <c r="SB50" s="691"/>
      <c r="SC50" s="691"/>
      <c r="SD50" s="691"/>
      <c r="SE50" s="691"/>
      <c r="SF50" s="691"/>
      <c r="SG50" s="691"/>
      <c r="SH50" s="691"/>
      <c r="SI50" s="691"/>
      <c r="SJ50" s="691"/>
      <c r="SK50" s="691"/>
      <c r="SL50" s="691"/>
      <c r="SM50" s="691"/>
      <c r="SN50" s="691"/>
      <c r="SO50" s="691"/>
      <c r="SP50" s="691"/>
      <c r="SQ50" s="691"/>
      <c r="SR50" s="691"/>
      <c r="SS50" s="691"/>
      <c r="ST50" s="691"/>
      <c r="SU50" s="691"/>
      <c r="SV50" s="691"/>
      <c r="SW50" s="691"/>
      <c r="SX50" s="691"/>
      <c r="SY50" s="691"/>
      <c r="SZ50" s="691"/>
      <c r="TA50" s="691"/>
      <c r="TB50" s="691"/>
      <c r="TC50" s="691"/>
      <c r="TD50" s="691"/>
      <c r="TE50" s="691"/>
      <c r="TF50" s="691"/>
      <c r="TG50" s="691"/>
      <c r="TH50" s="691"/>
      <c r="TI50" s="691"/>
      <c r="TJ50" s="691"/>
      <c r="TK50" s="691"/>
      <c r="TL50" s="691"/>
      <c r="TM50" s="691"/>
      <c r="TN50" s="691"/>
      <c r="TO50" s="691"/>
      <c r="TP50" s="691"/>
      <c r="TQ50" s="691"/>
      <c r="TR50" s="691"/>
      <c r="TS50" s="691"/>
      <c r="TT50" s="691"/>
      <c r="TU50" s="691"/>
      <c r="TV50" s="691"/>
      <c r="TW50" s="691"/>
      <c r="TX50" s="691"/>
      <c r="TY50" s="691"/>
      <c r="TZ50" s="691"/>
      <c r="UA50" s="691"/>
      <c r="UB50" s="691"/>
      <c r="UC50" s="691"/>
      <c r="UD50" s="691"/>
      <c r="UE50" s="691"/>
      <c r="UF50" s="691"/>
      <c r="UG50" s="691"/>
      <c r="UH50" s="691"/>
      <c r="UI50" s="691"/>
      <c r="UJ50" s="691"/>
      <c r="UK50" s="691"/>
      <c r="UL50" s="691"/>
      <c r="UM50" s="691"/>
      <c r="UN50" s="691"/>
      <c r="UO50" s="691"/>
      <c r="UP50" s="691"/>
      <c r="UQ50" s="691"/>
      <c r="UR50" s="691"/>
      <c r="US50" s="691"/>
      <c r="UT50" s="691"/>
      <c r="UU50" s="691"/>
      <c r="UV50" s="691"/>
      <c r="UW50" s="691"/>
      <c r="UX50" s="691"/>
      <c r="UY50" s="691"/>
      <c r="UZ50" s="691"/>
      <c r="VA50" s="691"/>
      <c r="VB50" s="691"/>
      <c r="VC50" s="691"/>
      <c r="VD50" s="691"/>
      <c r="VE50" s="691"/>
      <c r="VF50" s="691"/>
      <c r="VG50" s="691"/>
      <c r="VH50" s="691"/>
      <c r="VI50" s="691"/>
      <c r="VJ50" s="691"/>
      <c r="VK50" s="691"/>
      <c r="VL50" s="691"/>
      <c r="VM50" s="691"/>
      <c r="VN50" s="691"/>
      <c r="VO50" s="691"/>
      <c r="VP50" s="691"/>
      <c r="VQ50" s="691"/>
      <c r="VR50" s="691"/>
      <c r="VS50" s="691"/>
      <c r="VT50" s="691"/>
      <c r="VU50" s="691"/>
      <c r="VV50" s="691"/>
      <c r="VW50" s="691"/>
      <c r="VX50" s="691"/>
      <c r="VY50" s="691"/>
      <c r="VZ50" s="691"/>
      <c r="WA50" s="691"/>
      <c r="WB50" s="691"/>
      <c r="WC50" s="691"/>
      <c r="WD50" s="691"/>
      <c r="WE50" s="691"/>
      <c r="WF50" s="691"/>
      <c r="WG50" s="691"/>
      <c r="WH50" s="691"/>
      <c r="WI50" s="691"/>
      <c r="WJ50" s="691"/>
      <c r="WK50" s="691"/>
      <c r="WL50" s="691"/>
      <c r="WM50" s="691"/>
      <c r="WN50" s="691"/>
      <c r="WO50" s="691"/>
      <c r="WP50" s="691"/>
      <c r="WQ50" s="691"/>
      <c r="WR50" s="691"/>
      <c r="WS50" s="691"/>
      <c r="WT50" s="691"/>
      <c r="WU50" s="691"/>
      <c r="WV50" s="691"/>
      <c r="WW50" s="691"/>
      <c r="WX50" s="691"/>
      <c r="WY50" s="691"/>
      <c r="WZ50" s="691"/>
      <c r="XA50" s="691"/>
      <c r="XB50" s="691"/>
      <c r="XC50" s="691"/>
      <c r="XD50" s="691"/>
      <c r="XE50" s="691"/>
      <c r="XF50" s="691"/>
      <c r="XG50" s="691"/>
      <c r="XH50" s="691"/>
      <c r="XI50" s="691"/>
      <c r="XJ50" s="691"/>
      <c r="XK50" s="691"/>
      <c r="XL50" s="691"/>
      <c r="XM50" s="691"/>
      <c r="XN50" s="691"/>
      <c r="XO50" s="691"/>
      <c r="XP50" s="691"/>
      <c r="XQ50" s="691"/>
      <c r="XR50" s="691"/>
      <c r="XS50" s="691"/>
      <c r="XT50" s="691"/>
      <c r="XU50" s="691"/>
      <c r="XV50" s="691"/>
      <c r="XW50" s="691"/>
      <c r="XX50" s="691"/>
      <c r="XY50" s="691"/>
      <c r="XZ50" s="691"/>
      <c r="YA50" s="691"/>
      <c r="YB50" s="691"/>
      <c r="YC50" s="691"/>
      <c r="YD50" s="691"/>
      <c r="YE50" s="691"/>
      <c r="YF50" s="691"/>
      <c r="YG50" s="691"/>
      <c r="YH50" s="691"/>
      <c r="YI50" s="691"/>
      <c r="YJ50" s="691"/>
      <c r="YK50" s="691"/>
      <c r="YL50" s="691"/>
      <c r="YM50" s="691"/>
      <c r="YN50" s="691"/>
      <c r="YO50" s="691"/>
      <c r="YP50" s="691"/>
      <c r="YQ50" s="691"/>
      <c r="YR50" s="691"/>
      <c r="YS50" s="691"/>
      <c r="YT50" s="691"/>
      <c r="YU50" s="691"/>
      <c r="YV50" s="691"/>
      <c r="YW50" s="691"/>
      <c r="YX50" s="691"/>
      <c r="YY50" s="691"/>
      <c r="YZ50" s="691"/>
      <c r="ZA50" s="691"/>
      <c r="ZB50" s="691"/>
      <c r="ZC50" s="691"/>
      <c r="ZD50" s="691"/>
      <c r="ZE50" s="691"/>
      <c r="ZF50" s="691"/>
      <c r="ZG50" s="691"/>
      <c r="ZH50" s="691"/>
      <c r="ZI50" s="691"/>
      <c r="ZJ50" s="691"/>
      <c r="ZK50" s="691"/>
      <c r="ZL50" s="691"/>
      <c r="ZM50" s="691"/>
      <c r="ZN50" s="691"/>
      <c r="ZO50" s="691"/>
      <c r="ZP50" s="691"/>
      <c r="ZQ50" s="691"/>
      <c r="ZR50" s="691"/>
      <c r="ZS50" s="691"/>
      <c r="ZT50" s="691"/>
      <c r="ZU50" s="691"/>
      <c r="ZV50" s="691"/>
      <c r="ZW50" s="691"/>
      <c r="ZX50" s="691"/>
      <c r="ZY50" s="691"/>
      <c r="ZZ50" s="691"/>
      <c r="AAA50" s="691"/>
      <c r="AAB50" s="691"/>
      <c r="AAC50" s="691"/>
      <c r="AAD50" s="691"/>
      <c r="AAE50" s="691"/>
      <c r="AAF50" s="691"/>
      <c r="AAG50" s="691"/>
      <c r="AAH50" s="691"/>
      <c r="AAI50" s="691"/>
      <c r="AAJ50" s="691"/>
      <c r="AAK50" s="691"/>
      <c r="AAL50" s="691"/>
      <c r="AAM50" s="691"/>
      <c r="AAN50" s="691"/>
      <c r="AAO50" s="691"/>
      <c r="AAP50" s="691"/>
      <c r="AAQ50" s="691"/>
      <c r="AAR50" s="691"/>
      <c r="AAS50" s="691"/>
      <c r="AAT50" s="691"/>
      <c r="AAU50" s="691"/>
      <c r="AAV50" s="691"/>
      <c r="AAW50" s="691"/>
      <c r="AAX50" s="691"/>
      <c r="AAY50" s="691"/>
      <c r="AAZ50" s="691"/>
      <c r="ABA50" s="691"/>
      <c r="ABB50" s="691"/>
      <c r="ABC50" s="691"/>
      <c r="ABD50" s="691"/>
      <c r="ABE50" s="691"/>
      <c r="ABF50" s="691"/>
      <c r="ABG50" s="691"/>
      <c r="ABH50" s="691"/>
      <c r="ABI50" s="691"/>
      <c r="ABJ50" s="691"/>
      <c r="ABK50" s="691"/>
      <c r="ABL50" s="691"/>
      <c r="ABM50" s="691"/>
      <c r="ABN50" s="691"/>
      <c r="ABO50" s="691"/>
      <c r="ABP50" s="691"/>
      <c r="ABQ50" s="691"/>
      <c r="ABR50" s="691"/>
      <c r="ABS50" s="691"/>
      <c r="ABT50" s="691"/>
      <c r="ABU50" s="691"/>
      <c r="ABV50" s="691"/>
      <c r="ABW50" s="691"/>
      <c r="ABX50" s="691"/>
      <c r="ABY50" s="691"/>
      <c r="ABZ50" s="691"/>
      <c r="ACA50" s="691"/>
      <c r="ACB50" s="691"/>
      <c r="ACC50" s="691"/>
      <c r="ACD50" s="691"/>
      <c r="ACE50" s="691"/>
      <c r="ACF50" s="691"/>
      <c r="ACG50" s="691"/>
      <c r="ACH50" s="691"/>
      <c r="ACI50" s="691"/>
      <c r="ACJ50" s="691"/>
      <c r="ACK50" s="691"/>
      <c r="ACL50" s="691"/>
      <c r="ACM50" s="691"/>
      <c r="ACN50" s="691"/>
      <c r="ACO50" s="691"/>
      <c r="ACP50" s="691"/>
      <c r="ACQ50" s="691"/>
      <c r="ACR50" s="691"/>
      <c r="ACS50" s="691"/>
      <c r="ACT50" s="691"/>
      <c r="ACU50" s="691"/>
      <c r="ACV50" s="691"/>
      <c r="ACW50" s="691"/>
      <c r="ACX50" s="691"/>
      <c r="ACY50" s="691"/>
      <c r="ACZ50" s="691"/>
      <c r="ADA50" s="691"/>
      <c r="ADB50" s="691"/>
      <c r="ADC50" s="691"/>
      <c r="ADD50" s="691"/>
      <c r="ADE50" s="691"/>
      <c r="ADF50" s="691"/>
      <c r="ADG50" s="691"/>
      <c r="ADH50" s="691"/>
      <c r="ADI50" s="691"/>
      <c r="ADJ50" s="691"/>
      <c r="ADK50" s="691"/>
      <c r="ADL50" s="691"/>
      <c r="ADM50" s="691"/>
      <c r="ADN50" s="691"/>
      <c r="ADO50" s="691"/>
      <c r="ADP50" s="691"/>
      <c r="ADQ50" s="691"/>
      <c r="ADR50" s="691"/>
      <c r="ADS50" s="691"/>
      <c r="ADT50" s="691"/>
      <c r="ADU50" s="691"/>
      <c r="ADV50" s="691"/>
      <c r="ADW50" s="691"/>
      <c r="ADX50" s="691"/>
      <c r="ADY50" s="691"/>
      <c r="ADZ50" s="691"/>
      <c r="AEA50" s="691"/>
      <c r="AEB50" s="691"/>
      <c r="AEC50" s="691"/>
      <c r="AED50" s="691"/>
      <c r="AEE50" s="691"/>
      <c r="AEF50" s="691"/>
      <c r="AEG50" s="691"/>
      <c r="AEH50" s="691"/>
      <c r="AEI50" s="691"/>
      <c r="AEJ50" s="691"/>
      <c r="AEK50" s="691"/>
      <c r="AEL50" s="691"/>
      <c r="AEM50" s="691"/>
      <c r="AEN50" s="691"/>
      <c r="AEO50" s="691"/>
      <c r="AEP50" s="691"/>
      <c r="AEQ50" s="691"/>
      <c r="AER50" s="691"/>
      <c r="AES50" s="691"/>
      <c r="AET50" s="691"/>
      <c r="AEU50" s="691"/>
      <c r="AEV50" s="691"/>
      <c r="AEW50" s="691"/>
      <c r="AEX50" s="691"/>
      <c r="AEY50" s="691"/>
      <c r="AEZ50" s="691"/>
      <c r="AFA50" s="691"/>
      <c r="AFB50" s="691"/>
      <c r="AFC50" s="691"/>
      <c r="AFD50" s="691"/>
      <c r="AFE50" s="691"/>
      <c r="AFF50" s="691"/>
      <c r="AFG50" s="691"/>
      <c r="AFH50" s="691"/>
      <c r="AFI50" s="691"/>
      <c r="AFJ50" s="691"/>
      <c r="AFK50" s="691"/>
      <c r="AFL50" s="691"/>
      <c r="AFM50" s="691"/>
      <c r="AFN50" s="691"/>
      <c r="AFO50" s="691"/>
      <c r="AFP50" s="691"/>
      <c r="AFQ50" s="691"/>
      <c r="AFR50" s="691"/>
      <c r="AFS50" s="691"/>
      <c r="AFT50" s="691"/>
      <c r="AFU50" s="691"/>
      <c r="AFV50" s="691"/>
      <c r="AFW50" s="691"/>
      <c r="AFX50" s="691"/>
      <c r="AFY50" s="691"/>
      <c r="AFZ50" s="691"/>
      <c r="AGA50" s="691"/>
      <c r="AGB50" s="691"/>
      <c r="AGC50" s="691"/>
      <c r="AGD50" s="691"/>
      <c r="AGE50" s="691"/>
      <c r="AGF50" s="691"/>
      <c r="AGG50" s="691"/>
      <c r="AGH50" s="691"/>
      <c r="AGI50" s="691"/>
      <c r="AGJ50" s="691"/>
      <c r="AGK50" s="691"/>
      <c r="AGL50" s="691"/>
      <c r="AGM50" s="691"/>
      <c r="AGN50" s="691"/>
      <c r="AGO50" s="691"/>
      <c r="AGP50" s="691"/>
      <c r="AGQ50" s="691"/>
      <c r="AGR50" s="691"/>
      <c r="AGS50" s="691"/>
      <c r="AGT50" s="691"/>
      <c r="AGU50" s="691"/>
      <c r="AGV50" s="691"/>
      <c r="AGW50" s="691"/>
      <c r="AGX50" s="691"/>
      <c r="AGY50" s="691"/>
      <c r="AGZ50" s="691"/>
      <c r="AHA50" s="691"/>
      <c r="AHB50" s="691"/>
      <c r="AHC50" s="691"/>
      <c r="AHD50" s="691"/>
      <c r="AHE50" s="691"/>
      <c r="AHF50" s="691"/>
      <c r="AHG50" s="691"/>
      <c r="AHH50" s="691"/>
      <c r="AHI50" s="691"/>
      <c r="AHJ50" s="691"/>
      <c r="AHK50" s="691"/>
      <c r="AHL50" s="691"/>
      <c r="AHM50" s="691"/>
      <c r="AHN50" s="691"/>
      <c r="AHO50" s="691"/>
      <c r="AHP50" s="691"/>
      <c r="AHQ50" s="691"/>
      <c r="AHR50" s="691"/>
      <c r="AHS50" s="691"/>
      <c r="AHT50" s="691"/>
      <c r="AHU50" s="691"/>
      <c r="AHV50" s="691"/>
      <c r="AHW50" s="691"/>
      <c r="AHX50" s="691"/>
      <c r="AHY50" s="691"/>
      <c r="AHZ50" s="691"/>
      <c r="AIA50" s="691"/>
      <c r="AIB50" s="691"/>
      <c r="AIC50" s="691"/>
      <c r="AID50" s="691"/>
      <c r="AIE50" s="691"/>
      <c r="AIF50" s="691"/>
      <c r="AIG50" s="691"/>
      <c r="AIH50" s="691"/>
      <c r="AII50" s="691"/>
      <c r="AIJ50" s="691"/>
      <c r="AIK50" s="691"/>
      <c r="AIL50" s="691"/>
      <c r="AIM50" s="691"/>
      <c r="AIN50" s="691"/>
      <c r="AIO50" s="691"/>
      <c r="AIP50" s="691"/>
      <c r="AIQ50" s="691"/>
      <c r="AIR50" s="691"/>
      <c r="AIS50" s="691"/>
      <c r="AIT50" s="691"/>
      <c r="AIU50" s="691"/>
      <c r="AIV50" s="691"/>
      <c r="AIW50" s="691"/>
      <c r="AIX50" s="691"/>
      <c r="AIY50" s="691"/>
      <c r="AIZ50" s="691"/>
      <c r="AJA50" s="691"/>
      <c r="AJB50" s="691"/>
      <c r="AJC50" s="691"/>
      <c r="AJD50" s="691"/>
      <c r="AJE50" s="691"/>
      <c r="AJF50" s="691"/>
      <c r="AJG50" s="691"/>
      <c r="AJH50" s="691"/>
      <c r="AJI50" s="691"/>
      <c r="AJJ50" s="691"/>
      <c r="AJK50" s="691"/>
      <c r="AJL50" s="691"/>
      <c r="AJM50" s="691"/>
      <c r="AJN50" s="691"/>
      <c r="AJO50" s="691"/>
      <c r="AJP50" s="691"/>
      <c r="AJQ50" s="691"/>
      <c r="AJR50" s="691"/>
      <c r="AJS50" s="691"/>
      <c r="AJT50" s="691"/>
      <c r="AJU50" s="691"/>
      <c r="AJV50" s="691"/>
      <c r="AJW50" s="691"/>
      <c r="AJX50" s="691"/>
      <c r="AJY50" s="691"/>
      <c r="AJZ50" s="691"/>
      <c r="AKA50" s="691"/>
      <c r="AKB50" s="691"/>
      <c r="AKC50" s="691"/>
      <c r="AKD50" s="691"/>
      <c r="AKE50" s="691"/>
      <c r="AKF50" s="691"/>
      <c r="AKG50" s="691"/>
      <c r="AKH50" s="691"/>
      <c r="AKI50" s="691"/>
      <c r="AKJ50" s="691"/>
      <c r="AKK50" s="691"/>
      <c r="AKL50" s="691"/>
      <c r="AKM50" s="691"/>
      <c r="AKN50" s="691"/>
      <c r="AKO50" s="691"/>
      <c r="AKP50" s="691"/>
      <c r="AKQ50" s="691"/>
      <c r="AKR50" s="691"/>
      <c r="AKS50" s="691"/>
      <c r="AKT50" s="691"/>
      <c r="AKU50" s="691"/>
      <c r="AKV50" s="691"/>
      <c r="AKW50" s="691"/>
      <c r="AKX50" s="691"/>
      <c r="AKY50" s="691"/>
      <c r="AKZ50" s="691"/>
      <c r="ALA50" s="691"/>
      <c r="ALB50" s="691"/>
      <c r="ALC50" s="691"/>
      <c r="ALD50" s="691"/>
      <c r="ALE50" s="691"/>
      <c r="ALF50" s="691"/>
      <c r="ALG50" s="691"/>
      <c r="ALH50" s="691"/>
      <c r="ALI50" s="691"/>
      <c r="ALJ50" s="691"/>
      <c r="ALK50" s="691"/>
      <c r="ALL50" s="691"/>
      <c r="ALM50" s="691"/>
      <c r="ALN50" s="691"/>
      <c r="ALO50" s="691"/>
      <c r="ALP50" s="691"/>
      <c r="ALQ50" s="691"/>
      <c r="ALR50" s="691"/>
      <c r="ALS50" s="691"/>
      <c r="ALT50" s="691"/>
      <c r="ALU50" s="691"/>
      <c r="ALV50" s="691"/>
      <c r="ALW50" s="691"/>
      <c r="ALX50" s="691"/>
      <c r="ALY50" s="691"/>
      <c r="ALZ50" s="691"/>
      <c r="AMA50" s="691"/>
      <c r="AMB50" s="691"/>
      <c r="AMC50" s="691"/>
      <c r="AMD50" s="691"/>
      <c r="AME50" s="691"/>
    </row>
    <row r="51" spans="1:1019" s="224" customFormat="1" ht="13.5" customHeight="1">
      <c r="A51" s="225">
        <v>43</v>
      </c>
      <c r="B51" s="217"/>
      <c r="C51" s="217"/>
      <c r="D51" s="241" t="s">
        <v>392</v>
      </c>
      <c r="E51" s="217"/>
      <c r="F51" s="217"/>
      <c r="G51" s="217"/>
      <c r="H51" s="681" t="s">
        <v>1113</v>
      </c>
      <c r="I51" s="682">
        <v>59350</v>
      </c>
      <c r="J51" s="681" t="s">
        <v>1114</v>
      </c>
      <c r="K51" s="682" t="s">
        <v>1115</v>
      </c>
      <c r="L51" s="681" t="s">
        <v>1116</v>
      </c>
      <c r="M51" s="681" t="s">
        <v>392</v>
      </c>
      <c r="N51" s="681"/>
      <c r="O51" s="681"/>
      <c r="P51" s="252"/>
      <c r="Q51" s="681" t="s">
        <v>817</v>
      </c>
      <c r="R51" s="681"/>
      <c r="S51" s="681" t="s">
        <v>863</v>
      </c>
      <c r="T51" s="684"/>
      <c r="U51" s="681" t="s">
        <v>1117</v>
      </c>
      <c r="V51" s="679" t="s">
        <v>864</v>
      </c>
      <c r="W51" s="679" t="s">
        <v>864</v>
      </c>
      <c r="X51" s="679" t="s">
        <v>864</v>
      </c>
      <c r="Y51" s="232"/>
      <c r="Z51" s="685"/>
      <c r="AA51" s="681"/>
      <c r="AB51" s="686"/>
      <c r="AC51" s="681"/>
      <c r="AD51" s="684">
        <v>1</v>
      </c>
      <c r="AE51" s="684">
        <v>1</v>
      </c>
      <c r="AF51" s="679" t="s">
        <v>864</v>
      </c>
    </row>
    <row r="52" spans="1:1019" s="224" customFormat="1" ht="13.5" customHeight="1">
      <c r="A52" s="225">
        <v>44</v>
      </c>
      <c r="B52" s="217"/>
      <c r="C52" s="217"/>
      <c r="D52" s="241" t="s">
        <v>1118</v>
      </c>
      <c r="E52" s="241"/>
      <c r="F52" s="241"/>
      <c r="G52" s="241"/>
      <c r="H52" s="263" t="s">
        <v>1119</v>
      </c>
      <c r="I52" s="682" t="s">
        <v>1120</v>
      </c>
      <c r="J52" s="681"/>
      <c r="K52" s="682" t="s">
        <v>1121</v>
      </c>
      <c r="L52" s="681"/>
      <c r="M52" s="681"/>
      <c r="N52" s="681"/>
      <c r="O52" s="681"/>
      <c r="P52" s="683"/>
      <c r="Q52" s="681" t="s">
        <v>817</v>
      </c>
      <c r="R52" s="681"/>
      <c r="S52" s="687" t="s">
        <v>863</v>
      </c>
      <c r="T52" s="282"/>
      <c r="U52" s="681"/>
      <c r="V52" s="679" t="s">
        <v>864</v>
      </c>
      <c r="W52" s="679" t="s">
        <v>864</v>
      </c>
      <c r="X52" s="679" t="s">
        <v>864</v>
      </c>
      <c r="Y52" s="232"/>
      <c r="Z52" s="685"/>
      <c r="AA52" s="681"/>
      <c r="AB52" s="686"/>
      <c r="AC52" s="681"/>
      <c r="AD52" s="684"/>
      <c r="AE52" s="684">
        <v>1</v>
      </c>
      <c r="AF52" s="679" t="s">
        <v>864</v>
      </c>
    </row>
    <row r="53" spans="1:1019" s="256" customFormat="1" ht="12.75" customHeight="1">
      <c r="A53" s="225">
        <v>45</v>
      </c>
      <c r="B53" s="217"/>
      <c r="C53" s="217" t="s">
        <v>1122</v>
      </c>
      <c r="D53" s="221"/>
      <c r="E53" s="221"/>
      <c r="F53" s="221"/>
      <c r="G53" s="221"/>
      <c r="H53" s="681" t="s">
        <v>1123</v>
      </c>
      <c r="I53" s="682"/>
      <c r="J53" s="681"/>
      <c r="K53" s="682" t="s">
        <v>1124</v>
      </c>
      <c r="L53" s="681"/>
      <c r="M53" s="681"/>
      <c r="N53" s="681"/>
      <c r="O53" s="681"/>
      <c r="P53" s="683"/>
      <c r="Q53" s="681" t="s">
        <v>817</v>
      </c>
      <c r="R53" s="681" t="s">
        <v>864</v>
      </c>
      <c r="S53" s="243" t="s">
        <v>1124</v>
      </c>
      <c r="T53" s="684"/>
      <c r="U53" s="681"/>
      <c r="V53" s="679" t="s">
        <v>864</v>
      </c>
      <c r="W53" s="679" t="s">
        <v>864</v>
      </c>
      <c r="X53" s="679" t="s">
        <v>864</v>
      </c>
      <c r="Y53" s="232"/>
      <c r="Z53" s="685"/>
      <c r="AA53" s="681"/>
      <c r="AB53" s="686"/>
      <c r="AC53" s="681"/>
      <c r="AD53" s="684">
        <v>1</v>
      </c>
      <c r="AE53" s="684">
        <v>1</v>
      </c>
      <c r="AF53" s="679" t="s">
        <v>864</v>
      </c>
    </row>
    <row r="54" spans="1:1019" s="256" customFormat="1" ht="12.75" customHeight="1">
      <c r="A54" s="225">
        <v>46</v>
      </c>
      <c r="B54" s="217"/>
      <c r="C54" s="217"/>
      <c r="D54" s="680" t="s">
        <v>415</v>
      </c>
      <c r="E54" s="221"/>
      <c r="F54" s="221"/>
      <c r="G54" s="221"/>
      <c r="H54" s="681" t="s">
        <v>1125</v>
      </c>
      <c r="I54" s="682" t="s">
        <v>1126</v>
      </c>
      <c r="J54" s="681"/>
      <c r="K54" s="682" t="s">
        <v>1127</v>
      </c>
      <c r="L54" s="681" t="s">
        <v>1128</v>
      </c>
      <c r="M54" s="681" t="s">
        <v>415</v>
      </c>
      <c r="N54" s="681"/>
      <c r="O54" s="681"/>
      <c r="P54" s="683"/>
      <c r="Q54" s="681" t="s">
        <v>817</v>
      </c>
      <c r="R54" s="681"/>
      <c r="S54" s="687" t="s">
        <v>863</v>
      </c>
      <c r="T54" s="282"/>
      <c r="U54" s="681"/>
      <c r="V54" s="679" t="s">
        <v>864</v>
      </c>
      <c r="W54" s="679" t="s">
        <v>864</v>
      </c>
      <c r="X54" s="679" t="s">
        <v>864</v>
      </c>
      <c r="Y54" s="232"/>
      <c r="Z54" s="685"/>
      <c r="AA54" s="681"/>
      <c r="AB54" s="686"/>
      <c r="AC54" s="681"/>
      <c r="AD54" s="684">
        <v>1</v>
      </c>
      <c r="AE54" s="684">
        <v>1</v>
      </c>
      <c r="AF54" s="679" t="s">
        <v>864</v>
      </c>
    </row>
    <row r="55" spans="1:1019" s="256" customFormat="1" ht="12.75" customHeight="1">
      <c r="A55" s="225">
        <v>47</v>
      </c>
      <c r="B55" s="217"/>
      <c r="C55" s="217"/>
      <c r="D55" s="680" t="s">
        <v>1129</v>
      </c>
      <c r="E55" s="221"/>
      <c r="F55" s="221"/>
      <c r="G55" s="221"/>
      <c r="H55" s="681" t="s">
        <v>1130</v>
      </c>
      <c r="I55" s="682" t="s">
        <v>1131</v>
      </c>
      <c r="J55" s="681"/>
      <c r="K55" s="682" t="s">
        <v>1132</v>
      </c>
      <c r="L55" s="681" t="s">
        <v>1133</v>
      </c>
      <c r="M55" s="681" t="s">
        <v>424</v>
      </c>
      <c r="N55" s="681"/>
      <c r="O55" s="681"/>
      <c r="P55" s="683"/>
      <c r="Q55" s="681" t="s">
        <v>817</v>
      </c>
      <c r="R55" s="681"/>
      <c r="S55" s="687" t="s">
        <v>863</v>
      </c>
      <c r="T55" s="282"/>
      <c r="U55" s="681"/>
      <c r="V55" s="679" t="s">
        <v>864</v>
      </c>
      <c r="W55" s="679" t="s">
        <v>864</v>
      </c>
      <c r="X55" s="679" t="s">
        <v>864</v>
      </c>
      <c r="Y55" s="232"/>
      <c r="Z55" s="685"/>
      <c r="AA55" s="681"/>
      <c r="AB55" s="686"/>
      <c r="AC55" s="681"/>
      <c r="AD55" s="684">
        <v>1</v>
      </c>
      <c r="AE55" s="684">
        <v>1</v>
      </c>
      <c r="AF55" s="679" t="s">
        <v>864</v>
      </c>
    </row>
    <row r="56" spans="1:1019" s="244" customFormat="1" ht="12.75" customHeight="1">
      <c r="A56" s="225">
        <v>48</v>
      </c>
      <c r="B56" s="217"/>
      <c r="C56" s="222"/>
      <c r="D56" s="680" t="s">
        <v>429</v>
      </c>
      <c r="E56" s="221"/>
      <c r="F56" s="221"/>
      <c r="G56" s="221"/>
      <c r="H56" s="681" t="s">
        <v>1134</v>
      </c>
      <c r="I56" s="682" t="s">
        <v>1135</v>
      </c>
      <c r="J56" s="681"/>
      <c r="K56" s="682" t="s">
        <v>1136</v>
      </c>
      <c r="L56" s="681"/>
      <c r="M56" s="681"/>
      <c r="N56" s="681"/>
      <c r="O56" s="681"/>
      <c r="P56" s="683"/>
      <c r="Q56" s="681" t="s">
        <v>817</v>
      </c>
      <c r="R56" s="681"/>
      <c r="S56" s="687" t="s">
        <v>863</v>
      </c>
      <c r="T56" s="282"/>
      <c r="U56" s="681"/>
      <c r="V56" s="679" t="s">
        <v>864</v>
      </c>
      <c r="W56" s="679" t="s">
        <v>864</v>
      </c>
      <c r="X56" s="679" t="s">
        <v>864</v>
      </c>
      <c r="Y56" s="232"/>
      <c r="Z56" s="685"/>
      <c r="AA56" s="681"/>
      <c r="AB56" s="686"/>
      <c r="AC56" s="681"/>
      <c r="AD56" s="684">
        <v>1</v>
      </c>
      <c r="AE56" s="684">
        <v>1</v>
      </c>
      <c r="AF56" s="679" t="s">
        <v>864</v>
      </c>
    </row>
    <row r="57" spans="1:1019" s="244" customFormat="1" ht="12.75" customHeight="1">
      <c r="A57" s="225">
        <v>49</v>
      </c>
      <c r="B57" s="217"/>
      <c r="C57" s="222"/>
      <c r="D57" s="680" t="s">
        <v>426</v>
      </c>
      <c r="E57" s="221"/>
      <c r="F57" s="221"/>
      <c r="G57" s="221"/>
      <c r="H57" s="681" t="s">
        <v>1137</v>
      </c>
      <c r="I57" s="682" t="s">
        <v>1138</v>
      </c>
      <c r="J57" s="681"/>
      <c r="K57" s="682" t="s">
        <v>1139</v>
      </c>
      <c r="L57" s="681" t="s">
        <v>1140</v>
      </c>
      <c r="M57" s="681" t="s">
        <v>426</v>
      </c>
      <c r="N57" s="681"/>
      <c r="O57" s="681"/>
      <c r="P57" s="683"/>
      <c r="Q57" s="681" t="s">
        <v>823</v>
      </c>
      <c r="R57" s="681"/>
      <c r="S57" s="687" t="s">
        <v>863</v>
      </c>
      <c r="T57" s="282"/>
      <c r="U57" s="681"/>
      <c r="V57" s="679" t="s">
        <v>864</v>
      </c>
      <c r="W57" s="679" t="s">
        <v>864</v>
      </c>
      <c r="X57" s="679" t="s">
        <v>864</v>
      </c>
      <c r="Y57" s="232"/>
      <c r="Z57" s="685"/>
      <c r="AA57" s="681"/>
      <c r="AB57" s="686"/>
      <c r="AC57" s="681"/>
      <c r="AD57" s="684">
        <v>1</v>
      </c>
      <c r="AE57" s="684">
        <v>1</v>
      </c>
      <c r="AF57" s="679" t="s">
        <v>864</v>
      </c>
    </row>
    <row r="58" spans="1:1019" s="244" customFormat="1" ht="12.75" customHeight="1">
      <c r="A58" s="225">
        <v>50</v>
      </c>
      <c r="B58" s="217"/>
      <c r="C58" s="222"/>
      <c r="D58" s="680" t="s">
        <v>1141</v>
      </c>
      <c r="E58" s="221"/>
      <c r="F58" s="221"/>
      <c r="G58" s="221"/>
      <c r="H58" s="681" t="s">
        <v>1142</v>
      </c>
      <c r="I58" s="682" t="s">
        <v>1143</v>
      </c>
      <c r="J58" s="681"/>
      <c r="K58" s="682" t="s">
        <v>1144</v>
      </c>
      <c r="L58" s="681"/>
      <c r="M58" s="681"/>
      <c r="N58" s="681"/>
      <c r="O58" s="681"/>
      <c r="P58" s="683"/>
      <c r="Q58" s="681" t="s">
        <v>817</v>
      </c>
      <c r="R58" s="681"/>
      <c r="S58" s="687" t="s">
        <v>863</v>
      </c>
      <c r="T58" s="282"/>
      <c r="U58" s="681"/>
      <c r="V58" s="679" t="s">
        <v>864</v>
      </c>
      <c r="W58" s="679" t="s">
        <v>864</v>
      </c>
      <c r="X58" s="679" t="s">
        <v>864</v>
      </c>
      <c r="Y58" s="232"/>
      <c r="Z58" s="685"/>
      <c r="AA58" s="681"/>
      <c r="AB58" s="686"/>
      <c r="AC58" s="681"/>
      <c r="AD58" s="684">
        <v>1</v>
      </c>
      <c r="AE58" s="684">
        <v>1</v>
      </c>
      <c r="AF58" s="679" t="s">
        <v>864</v>
      </c>
    </row>
    <row r="59" spans="1:1019" s="257" customFormat="1" ht="12.75" customHeight="1">
      <c r="A59" s="225">
        <v>51</v>
      </c>
      <c r="B59" s="217"/>
      <c r="C59" s="222"/>
      <c r="D59" s="680" t="s">
        <v>1145</v>
      </c>
      <c r="E59" s="221"/>
      <c r="F59" s="221"/>
      <c r="G59" s="221"/>
      <c r="H59" s="681" t="s">
        <v>410</v>
      </c>
      <c r="I59" s="682" t="s">
        <v>1146</v>
      </c>
      <c r="J59" s="681"/>
      <c r="K59" s="682" t="s">
        <v>1147</v>
      </c>
      <c r="L59" s="681"/>
      <c r="M59" s="681"/>
      <c r="N59" s="681"/>
      <c r="O59" s="681"/>
      <c r="P59" s="683"/>
      <c r="Q59" s="681" t="s">
        <v>817</v>
      </c>
      <c r="R59" s="681"/>
      <c r="S59" s="687" t="s">
        <v>863</v>
      </c>
      <c r="T59" s="282"/>
      <c r="U59" s="681"/>
      <c r="V59" s="679" t="s">
        <v>864</v>
      </c>
      <c r="W59" s="679" t="s">
        <v>864</v>
      </c>
      <c r="X59" s="679" t="s">
        <v>864</v>
      </c>
      <c r="Y59" s="232"/>
      <c r="Z59" s="685"/>
      <c r="AA59" s="681"/>
      <c r="AB59" s="686"/>
      <c r="AC59" s="681"/>
      <c r="AD59" s="684">
        <v>1</v>
      </c>
      <c r="AE59" s="684">
        <v>1</v>
      </c>
      <c r="AF59" s="679" t="s">
        <v>864</v>
      </c>
    </row>
    <row r="60" spans="1:1019" s="258" customFormat="1" ht="12.75" customHeight="1">
      <c r="A60" s="225">
        <v>52</v>
      </c>
      <c r="B60" s="217"/>
      <c r="C60" s="218"/>
      <c r="D60" s="680" t="s">
        <v>1148</v>
      </c>
      <c r="E60" s="221"/>
      <c r="F60" s="221"/>
      <c r="G60" s="221"/>
      <c r="H60" s="681"/>
      <c r="I60" s="682" t="s">
        <v>1149</v>
      </c>
      <c r="J60" s="681"/>
      <c r="K60" s="682" t="s">
        <v>1150</v>
      </c>
      <c r="L60" s="681"/>
      <c r="M60" s="681"/>
      <c r="N60" s="681"/>
      <c r="O60" s="681"/>
      <c r="P60" s="683"/>
      <c r="Q60" s="681" t="s">
        <v>817</v>
      </c>
      <c r="R60" s="681"/>
      <c r="S60" s="687" t="s">
        <v>863</v>
      </c>
      <c r="T60" s="282"/>
      <c r="U60" s="681"/>
      <c r="V60" s="679" t="s">
        <v>864</v>
      </c>
      <c r="W60" s="679" t="s">
        <v>864</v>
      </c>
      <c r="X60" s="679" t="s">
        <v>864</v>
      </c>
      <c r="Y60" s="232"/>
      <c r="Z60" s="685"/>
      <c r="AA60" s="681"/>
      <c r="AB60" s="686"/>
      <c r="AC60" s="681"/>
      <c r="AD60" s="684">
        <v>1</v>
      </c>
      <c r="AE60" s="684">
        <v>1</v>
      </c>
      <c r="AF60" s="679" t="s">
        <v>864</v>
      </c>
    </row>
    <row r="61" spans="1:1019" s="256" customFormat="1" ht="12.95" customHeight="1">
      <c r="A61" s="225">
        <v>53</v>
      </c>
      <c r="B61" s="217"/>
      <c r="C61" s="218"/>
      <c r="D61" s="680" t="s">
        <v>178</v>
      </c>
      <c r="E61" s="221"/>
      <c r="F61" s="221"/>
      <c r="G61" s="221"/>
      <c r="H61" s="681" t="s">
        <v>1151</v>
      </c>
      <c r="I61" s="682" t="s">
        <v>1152</v>
      </c>
      <c r="J61" s="681"/>
      <c r="K61" s="682" t="s">
        <v>1153</v>
      </c>
      <c r="L61" s="681"/>
      <c r="M61" s="681"/>
      <c r="N61" s="681"/>
      <c r="O61" s="681"/>
      <c r="P61" s="683"/>
      <c r="Q61" s="681" t="s">
        <v>817</v>
      </c>
      <c r="R61" s="681"/>
      <c r="S61" s="687" t="s">
        <v>863</v>
      </c>
      <c r="T61" s="282"/>
      <c r="U61" s="681"/>
      <c r="V61" s="679" t="s">
        <v>864</v>
      </c>
      <c r="W61" s="679" t="s">
        <v>864</v>
      </c>
      <c r="X61" s="679" t="s">
        <v>864</v>
      </c>
      <c r="Y61" s="232"/>
      <c r="Z61" s="685"/>
      <c r="AA61" s="681"/>
      <c r="AB61" s="686"/>
      <c r="AC61" s="681"/>
      <c r="AD61" s="684">
        <v>1</v>
      </c>
      <c r="AE61" s="684">
        <v>1</v>
      </c>
      <c r="AF61" s="679" t="s">
        <v>864</v>
      </c>
    </row>
    <row r="62" spans="1:1019" s="256" customFormat="1" ht="12.95" customHeight="1">
      <c r="A62" s="225">
        <v>54</v>
      </c>
      <c r="B62" s="217"/>
      <c r="C62" s="218"/>
      <c r="D62" s="241" t="s">
        <v>1154</v>
      </c>
      <c r="E62" s="241"/>
      <c r="F62" s="241"/>
      <c r="G62" s="241"/>
      <c r="H62" s="681" t="s">
        <v>1155</v>
      </c>
      <c r="I62" s="682">
        <v>33123452323</v>
      </c>
      <c r="J62" s="681"/>
      <c r="K62" s="682" t="s">
        <v>1156</v>
      </c>
      <c r="L62" s="681"/>
      <c r="M62" s="681"/>
      <c r="N62" s="681"/>
      <c r="O62" s="681"/>
      <c r="P62" s="683"/>
      <c r="Q62" s="681" t="s">
        <v>817</v>
      </c>
      <c r="R62" s="681"/>
      <c r="S62" s="681" t="s">
        <v>1093</v>
      </c>
      <c r="T62" s="684"/>
      <c r="U62" s="681"/>
      <c r="V62" s="679" t="s">
        <v>864</v>
      </c>
      <c r="W62" s="679" t="s">
        <v>864</v>
      </c>
      <c r="X62" s="679" t="s">
        <v>864</v>
      </c>
      <c r="Y62" s="232"/>
      <c r="Z62" s="685"/>
      <c r="AA62" s="681" t="s">
        <v>1157</v>
      </c>
      <c r="AB62" s="686"/>
      <c r="AC62" s="681"/>
      <c r="AD62" s="684"/>
      <c r="AE62" s="684">
        <v>1</v>
      </c>
      <c r="AF62" s="679" t="s">
        <v>864</v>
      </c>
    </row>
    <row r="63" spans="1:1019" s="224" customFormat="1" ht="13.5" customHeight="1">
      <c r="A63" s="225">
        <v>55</v>
      </c>
      <c r="B63" s="217"/>
      <c r="C63" s="217" t="s">
        <v>1158</v>
      </c>
      <c r="D63" s="217"/>
      <c r="E63" s="217"/>
      <c r="F63" s="217"/>
      <c r="G63" s="217"/>
      <c r="H63" s="681"/>
      <c r="I63" s="682"/>
      <c r="J63" s="681" t="s">
        <v>1159</v>
      </c>
      <c r="K63" s="682" t="s">
        <v>1160</v>
      </c>
      <c r="L63" s="681"/>
      <c r="M63" s="681"/>
      <c r="N63" s="681"/>
      <c r="O63" s="681"/>
      <c r="P63" s="252"/>
      <c r="Q63" s="681" t="s">
        <v>817</v>
      </c>
      <c r="R63" s="681" t="s">
        <v>864</v>
      </c>
      <c r="S63" s="243" t="s">
        <v>1160</v>
      </c>
      <c r="T63" s="684"/>
      <c r="U63" s="681"/>
      <c r="V63" s="679" t="s">
        <v>864</v>
      </c>
      <c r="W63" s="679" t="s">
        <v>864</v>
      </c>
      <c r="X63" s="679" t="s">
        <v>864</v>
      </c>
      <c r="Y63" s="232"/>
      <c r="Z63" s="685"/>
      <c r="AA63" s="681"/>
      <c r="AB63" s="686"/>
      <c r="AC63" s="681"/>
      <c r="AD63" s="684">
        <v>1</v>
      </c>
      <c r="AE63" s="684"/>
      <c r="AF63" s="679" t="s">
        <v>864</v>
      </c>
    </row>
    <row r="64" spans="1:1019" s="224" customFormat="1" ht="13.5" customHeight="1">
      <c r="A64" s="225">
        <v>56</v>
      </c>
      <c r="B64" s="217"/>
      <c r="C64" s="217"/>
      <c r="D64" s="241" t="s">
        <v>1161</v>
      </c>
      <c r="E64" s="241"/>
      <c r="F64" s="241"/>
      <c r="G64" s="241"/>
      <c r="H64" s="681" t="s">
        <v>1162</v>
      </c>
      <c r="I64" s="682" t="s">
        <v>930</v>
      </c>
      <c r="J64" s="681"/>
      <c r="K64" s="682" t="s">
        <v>1163</v>
      </c>
      <c r="L64" s="681"/>
      <c r="M64" s="681"/>
      <c r="N64" s="681"/>
      <c r="O64" s="681"/>
      <c r="P64" s="683"/>
      <c r="Q64" s="681" t="s">
        <v>820</v>
      </c>
      <c r="R64" s="681"/>
      <c r="S64" s="681" t="s">
        <v>879</v>
      </c>
      <c r="T64" s="684"/>
      <c r="U64" s="681"/>
      <c r="V64" s="679" t="s">
        <v>864</v>
      </c>
      <c r="W64" s="679" t="s">
        <v>864</v>
      </c>
      <c r="X64" s="679" t="s">
        <v>864</v>
      </c>
      <c r="Y64" s="232"/>
      <c r="Z64" s="685"/>
      <c r="AA64" s="681" t="s">
        <v>1164</v>
      </c>
      <c r="AB64" s="686"/>
      <c r="AC64" s="681"/>
      <c r="AD64" s="684"/>
      <c r="AE64" s="684">
        <v>1</v>
      </c>
      <c r="AF64" s="679" t="s">
        <v>864</v>
      </c>
    </row>
    <row r="65" spans="1:1019" s="224" customFormat="1" ht="13.5" customHeight="1">
      <c r="A65" s="225">
        <v>57</v>
      </c>
      <c r="B65" s="217"/>
      <c r="C65" s="217"/>
      <c r="D65" s="217" t="s">
        <v>1165</v>
      </c>
      <c r="E65" s="217"/>
      <c r="F65" s="217"/>
      <c r="G65" s="217"/>
      <c r="H65" s="681" t="s">
        <v>1166</v>
      </c>
      <c r="I65" s="682"/>
      <c r="J65" s="681" t="s">
        <v>1167</v>
      </c>
      <c r="K65" s="682" t="s">
        <v>1167</v>
      </c>
      <c r="L65" s="681"/>
      <c r="M65" s="681"/>
      <c r="N65" s="681"/>
      <c r="O65" s="681"/>
      <c r="P65" s="252"/>
      <c r="Q65" s="681" t="s">
        <v>817</v>
      </c>
      <c r="R65" s="681" t="s">
        <v>864</v>
      </c>
      <c r="S65" s="243" t="s">
        <v>1167</v>
      </c>
      <c r="T65" s="684"/>
      <c r="U65" s="681"/>
      <c r="V65" s="679" t="s">
        <v>864</v>
      </c>
      <c r="W65" s="679" t="s">
        <v>864</v>
      </c>
      <c r="X65" s="679" t="s">
        <v>864</v>
      </c>
      <c r="Y65" s="232"/>
      <c r="Z65" s="685"/>
      <c r="AA65" s="681"/>
      <c r="AB65" s="686"/>
      <c r="AC65" s="681"/>
      <c r="AD65" s="684">
        <v>1</v>
      </c>
      <c r="AE65" s="684">
        <v>1</v>
      </c>
      <c r="AF65" s="679" t="s">
        <v>864</v>
      </c>
    </row>
    <row r="66" spans="1:1019" s="224" customFormat="1" ht="13.5" customHeight="1">
      <c r="A66" s="225">
        <v>58</v>
      </c>
      <c r="B66" s="217"/>
      <c r="C66" s="217"/>
      <c r="D66" s="217"/>
      <c r="E66" s="217" t="s">
        <v>1168</v>
      </c>
      <c r="F66" s="217"/>
      <c r="G66" s="217"/>
      <c r="H66" s="681" t="s">
        <v>1169</v>
      </c>
      <c r="I66" s="682"/>
      <c r="J66" s="681" t="s">
        <v>1170</v>
      </c>
      <c r="K66" s="682" t="s">
        <v>1170</v>
      </c>
      <c r="L66" s="681"/>
      <c r="M66" s="681"/>
      <c r="N66" s="681"/>
      <c r="O66" s="681"/>
      <c r="P66" s="252"/>
      <c r="Q66" s="681" t="s">
        <v>820</v>
      </c>
      <c r="R66" s="681" t="s">
        <v>864</v>
      </c>
      <c r="S66" s="243" t="s">
        <v>1170</v>
      </c>
      <c r="T66" s="684"/>
      <c r="U66" s="681"/>
      <c r="V66" s="679" t="s">
        <v>864</v>
      </c>
      <c r="W66" s="679" t="s">
        <v>864</v>
      </c>
      <c r="X66" s="679" t="s">
        <v>864</v>
      </c>
      <c r="Y66" s="232"/>
      <c r="Z66" s="685"/>
      <c r="AA66" s="681"/>
      <c r="AB66" s="686"/>
      <c r="AC66" s="681"/>
      <c r="AD66" s="684">
        <v>1</v>
      </c>
      <c r="AE66" s="684">
        <v>1</v>
      </c>
      <c r="AF66" s="679" t="s">
        <v>864</v>
      </c>
    </row>
    <row r="67" spans="1:1019" s="224" customFormat="1" ht="13.5" customHeight="1">
      <c r="A67" s="225">
        <v>59</v>
      </c>
      <c r="B67" s="217"/>
      <c r="C67" s="217"/>
      <c r="D67" s="217"/>
      <c r="E67" s="217"/>
      <c r="F67" s="217" t="s">
        <v>1171</v>
      </c>
      <c r="G67" s="217"/>
      <c r="H67" s="681" t="s">
        <v>1172</v>
      </c>
      <c r="I67" s="682" t="s">
        <v>1173</v>
      </c>
      <c r="J67" s="681" t="s">
        <v>1174</v>
      </c>
      <c r="K67" s="682" t="s">
        <v>1174</v>
      </c>
      <c r="L67" s="681"/>
      <c r="M67" s="681"/>
      <c r="N67" s="681"/>
      <c r="O67" s="681"/>
      <c r="P67" s="252"/>
      <c r="Q67" s="681" t="s">
        <v>820</v>
      </c>
      <c r="R67" s="681"/>
      <c r="S67" s="681" t="s">
        <v>1093</v>
      </c>
      <c r="T67" s="684"/>
      <c r="U67" s="681"/>
      <c r="V67" s="679" t="s">
        <v>864</v>
      </c>
      <c r="W67" s="679" t="s">
        <v>864</v>
      </c>
      <c r="X67" s="679" t="s">
        <v>864</v>
      </c>
      <c r="Y67" s="232"/>
      <c r="Z67" s="681" t="s">
        <v>1175</v>
      </c>
      <c r="AA67" s="681"/>
      <c r="AB67" s="245" t="s">
        <v>1176</v>
      </c>
      <c r="AC67" s="681"/>
      <c r="AD67" s="684">
        <v>1</v>
      </c>
      <c r="AE67" s="684">
        <v>1</v>
      </c>
      <c r="AF67" s="679" t="s">
        <v>864</v>
      </c>
    </row>
    <row r="68" spans="1:1019" s="256" customFormat="1" ht="13.5" customHeight="1">
      <c r="A68" s="225">
        <v>60</v>
      </c>
      <c r="B68" s="217"/>
      <c r="C68" s="217"/>
      <c r="D68" s="217"/>
      <c r="E68" s="217"/>
      <c r="F68" s="217" t="s">
        <v>1177</v>
      </c>
      <c r="G68" s="217"/>
      <c r="H68" s="681" t="s">
        <v>1178</v>
      </c>
      <c r="I68" s="682" t="s">
        <v>1179</v>
      </c>
      <c r="J68" s="681" t="s">
        <v>1180</v>
      </c>
      <c r="K68" s="682" t="s">
        <v>1180</v>
      </c>
      <c r="L68" s="681"/>
      <c r="M68" s="681"/>
      <c r="N68" s="681"/>
      <c r="O68" s="681"/>
      <c r="P68" s="252"/>
      <c r="Q68" s="681" t="s">
        <v>820</v>
      </c>
      <c r="R68" s="681"/>
      <c r="S68" s="681" t="s">
        <v>1093</v>
      </c>
      <c r="T68" s="684"/>
      <c r="U68" s="681"/>
      <c r="V68" s="679" t="s">
        <v>864</v>
      </c>
      <c r="W68" s="679" t="s">
        <v>864</v>
      </c>
      <c r="X68" s="679" t="s">
        <v>864</v>
      </c>
      <c r="Y68" s="232"/>
      <c r="Z68" s="681" t="s">
        <v>1175</v>
      </c>
      <c r="AA68" s="681"/>
      <c r="AB68" s="245" t="s">
        <v>1176</v>
      </c>
      <c r="AC68" s="681"/>
      <c r="AD68" s="684">
        <v>1</v>
      </c>
      <c r="AE68" s="684">
        <v>1</v>
      </c>
      <c r="AF68" s="679" t="s">
        <v>864</v>
      </c>
    </row>
    <row r="69" spans="1:1019" s="244" customFormat="1" ht="13.5" customHeight="1">
      <c r="A69" s="225">
        <v>61</v>
      </c>
      <c r="B69" s="217"/>
      <c r="C69" s="222"/>
      <c r="D69" s="222"/>
      <c r="E69" s="222"/>
      <c r="F69" s="222" t="s">
        <v>1181</v>
      </c>
      <c r="G69" s="221"/>
      <c r="H69" s="681" t="s">
        <v>1182</v>
      </c>
      <c r="I69" s="682">
        <v>120</v>
      </c>
      <c r="J69" s="681"/>
      <c r="K69" s="681" t="s">
        <v>1183</v>
      </c>
      <c r="L69" s="681"/>
      <c r="M69" s="681"/>
      <c r="N69" s="681"/>
      <c r="O69" s="681"/>
      <c r="P69" s="683"/>
      <c r="Q69" s="681" t="s">
        <v>817</v>
      </c>
      <c r="R69" s="681"/>
      <c r="S69" s="681" t="s">
        <v>1093</v>
      </c>
      <c r="T69" s="684"/>
      <c r="U69" s="681"/>
      <c r="V69" s="679" t="s">
        <v>864</v>
      </c>
      <c r="W69" s="679" t="s">
        <v>864</v>
      </c>
      <c r="X69" s="679" t="s">
        <v>864</v>
      </c>
      <c r="Y69" s="232"/>
      <c r="Z69" s="681" t="s">
        <v>1184</v>
      </c>
      <c r="AA69" s="681"/>
      <c r="AB69" s="686"/>
      <c r="AC69" s="681"/>
      <c r="AD69" s="684">
        <v>1</v>
      </c>
      <c r="AE69" s="684">
        <v>1</v>
      </c>
      <c r="AF69" s="679" t="s">
        <v>864</v>
      </c>
    </row>
    <row r="70" spans="1:1019" s="256" customFormat="1" ht="13.5" customHeight="1">
      <c r="A70" s="225">
        <v>62</v>
      </c>
      <c r="B70" s="217"/>
      <c r="C70" s="217"/>
      <c r="D70" s="241"/>
      <c r="E70" s="241"/>
      <c r="F70" s="241" t="s">
        <v>1185</v>
      </c>
      <c r="G70" s="221"/>
      <c r="H70" s="681" t="s">
        <v>1186</v>
      </c>
      <c r="I70" s="682">
        <v>96</v>
      </c>
      <c r="J70" s="681"/>
      <c r="K70" s="681" t="s">
        <v>1187</v>
      </c>
      <c r="L70" s="681"/>
      <c r="M70" s="681"/>
      <c r="N70" s="681"/>
      <c r="O70" s="681"/>
      <c r="P70" s="683"/>
      <c r="Q70" s="681" t="s">
        <v>817</v>
      </c>
      <c r="R70" s="681"/>
      <c r="S70" s="681" t="s">
        <v>1093</v>
      </c>
      <c r="T70" s="684"/>
      <c r="U70" s="681"/>
      <c r="V70" s="679" t="s">
        <v>864</v>
      </c>
      <c r="W70" s="679" t="s">
        <v>864</v>
      </c>
      <c r="X70" s="679" t="s">
        <v>864</v>
      </c>
      <c r="Y70" s="232"/>
      <c r="Z70" s="681" t="s">
        <v>1188</v>
      </c>
      <c r="AA70" s="681"/>
      <c r="AB70" s="686"/>
      <c r="AC70" s="681"/>
      <c r="AD70" s="684">
        <v>1</v>
      </c>
      <c r="AE70" s="684">
        <v>1</v>
      </c>
      <c r="AF70" s="679" t="s">
        <v>864</v>
      </c>
    </row>
    <row r="71" spans="1:1019" s="256" customFormat="1" ht="13.5" customHeight="1">
      <c r="A71" s="225">
        <v>63</v>
      </c>
      <c r="B71" s="217"/>
      <c r="C71" s="217"/>
      <c r="D71" s="241"/>
      <c r="E71" s="241"/>
      <c r="F71" s="241" t="s">
        <v>1189</v>
      </c>
      <c r="G71" s="221"/>
      <c r="H71" s="681" t="s">
        <v>1190</v>
      </c>
      <c r="I71" s="682">
        <v>34</v>
      </c>
      <c r="J71" s="681"/>
      <c r="K71" s="681" t="s">
        <v>1191</v>
      </c>
      <c r="L71" s="681"/>
      <c r="M71" s="681"/>
      <c r="N71" s="681"/>
      <c r="O71" s="681"/>
      <c r="P71" s="683"/>
      <c r="Q71" s="681" t="s">
        <v>817</v>
      </c>
      <c r="R71" s="681"/>
      <c r="S71" s="681" t="s">
        <v>1093</v>
      </c>
      <c r="T71" s="684"/>
      <c r="U71" s="681"/>
      <c r="V71" s="679" t="s">
        <v>864</v>
      </c>
      <c r="W71" s="679" t="s">
        <v>864</v>
      </c>
      <c r="X71" s="679" t="s">
        <v>864</v>
      </c>
      <c r="Y71" s="232"/>
      <c r="Z71" s="681" t="s">
        <v>1192</v>
      </c>
      <c r="AA71" s="681"/>
      <c r="AB71" s="686"/>
      <c r="AC71" s="681"/>
      <c r="AD71" s="684">
        <v>1</v>
      </c>
      <c r="AE71" s="684">
        <v>1</v>
      </c>
      <c r="AF71" s="679" t="s">
        <v>864</v>
      </c>
    </row>
    <row r="72" spans="1:1019" s="244" customFormat="1" ht="13.5" customHeight="1">
      <c r="A72" s="225">
        <v>64</v>
      </c>
      <c r="B72" s="217"/>
      <c r="C72" s="222"/>
      <c r="D72" s="241"/>
      <c r="E72" s="241"/>
      <c r="F72" s="241" t="s">
        <v>1193</v>
      </c>
      <c r="G72" s="241"/>
      <c r="H72" s="681" t="s">
        <v>1194</v>
      </c>
      <c r="I72" s="682" t="s">
        <v>1195</v>
      </c>
      <c r="J72" s="681"/>
      <c r="K72" s="682" t="s">
        <v>1196</v>
      </c>
      <c r="L72" s="681"/>
      <c r="M72" s="681"/>
      <c r="N72" s="681"/>
      <c r="O72" s="681"/>
      <c r="P72" s="683"/>
      <c r="Q72" s="681" t="s">
        <v>820</v>
      </c>
      <c r="R72" s="681"/>
      <c r="S72" s="681" t="s">
        <v>863</v>
      </c>
      <c r="T72" s="684" t="s">
        <v>864</v>
      </c>
      <c r="U72" s="681" t="s">
        <v>1197</v>
      </c>
      <c r="V72" s="679" t="s">
        <v>864</v>
      </c>
      <c r="W72" s="679" t="s">
        <v>864</v>
      </c>
      <c r="X72" s="679" t="s">
        <v>864</v>
      </c>
      <c r="Y72" s="232"/>
      <c r="Z72" s="685"/>
      <c r="AA72" s="681"/>
      <c r="AB72" s="686"/>
      <c r="AC72" s="681"/>
      <c r="AD72" s="684"/>
      <c r="AE72" s="684">
        <v>1</v>
      </c>
      <c r="AF72" s="679" t="s">
        <v>864</v>
      </c>
    </row>
    <row r="73" spans="1:1019" s="256" customFormat="1" ht="13.5" customHeight="1">
      <c r="A73" s="225">
        <v>65</v>
      </c>
      <c r="B73" s="217"/>
      <c r="C73" s="217"/>
      <c r="D73" s="217"/>
      <c r="E73" s="217" t="s">
        <v>1198</v>
      </c>
      <c r="F73" s="217"/>
      <c r="G73" s="217"/>
      <c r="H73" s="681" t="s">
        <v>1199</v>
      </c>
      <c r="I73" s="682" t="s">
        <v>1200</v>
      </c>
      <c r="J73" s="681" t="s">
        <v>1201</v>
      </c>
      <c r="K73" s="682" t="s">
        <v>1202</v>
      </c>
      <c r="L73" s="681"/>
      <c r="M73" s="681"/>
      <c r="N73" s="681"/>
      <c r="O73" s="681"/>
      <c r="P73" s="683">
        <v>1</v>
      </c>
      <c r="Q73" s="681" t="s">
        <v>817</v>
      </c>
      <c r="R73" s="681"/>
      <c r="S73" s="681" t="s">
        <v>863</v>
      </c>
      <c r="T73" s="684"/>
      <c r="U73" s="681"/>
      <c r="V73" s="679" t="s">
        <v>864</v>
      </c>
      <c r="W73" s="679" t="s">
        <v>864</v>
      </c>
      <c r="X73" s="679" t="s">
        <v>864</v>
      </c>
      <c r="Y73" s="232"/>
      <c r="Z73" s="685"/>
      <c r="AA73" s="681"/>
      <c r="AB73" s="686"/>
      <c r="AC73" s="681"/>
      <c r="AD73" s="684">
        <v>1</v>
      </c>
      <c r="AE73" s="684">
        <v>1</v>
      </c>
      <c r="AF73" s="679" t="s">
        <v>864</v>
      </c>
    </row>
    <row r="74" spans="1:1019" s="256" customFormat="1" ht="12.95" customHeight="1">
      <c r="A74" s="225">
        <v>66</v>
      </c>
      <c r="B74" s="217"/>
      <c r="C74" s="217"/>
      <c r="D74" s="217" t="s">
        <v>1203</v>
      </c>
      <c r="E74" s="217"/>
      <c r="F74" s="217"/>
      <c r="G74" s="217"/>
      <c r="H74" s="681" t="s">
        <v>1204</v>
      </c>
      <c r="I74" s="682"/>
      <c r="J74" s="681" t="s">
        <v>1205</v>
      </c>
      <c r="K74" s="682" t="s">
        <v>1205</v>
      </c>
      <c r="L74" s="681"/>
      <c r="M74" s="681"/>
      <c r="N74" s="681"/>
      <c r="O74" s="681"/>
      <c r="P74" s="252"/>
      <c r="Q74" s="681" t="s">
        <v>817</v>
      </c>
      <c r="R74" s="681"/>
      <c r="S74" s="681" t="s">
        <v>863</v>
      </c>
      <c r="T74" s="684"/>
      <c r="U74" s="681"/>
      <c r="V74" s="679" t="s">
        <v>864</v>
      </c>
      <c r="W74" s="679" t="s">
        <v>864</v>
      </c>
      <c r="X74" s="679" t="s">
        <v>864</v>
      </c>
      <c r="Y74" s="232"/>
      <c r="Z74" s="685"/>
      <c r="AA74" s="681"/>
      <c r="AB74" s="686"/>
      <c r="AC74" s="681"/>
      <c r="AD74" s="684">
        <v>1</v>
      </c>
      <c r="AE74" s="684"/>
      <c r="AF74" s="679" t="s">
        <v>864</v>
      </c>
    </row>
    <row r="75" spans="1:1019" s="224" customFormat="1" ht="13.5" customHeight="1">
      <c r="A75" s="225">
        <v>67</v>
      </c>
      <c r="B75" s="217"/>
      <c r="C75" s="217" t="s">
        <v>1206</v>
      </c>
      <c r="D75" s="217"/>
      <c r="E75" s="217"/>
      <c r="F75" s="217"/>
      <c r="G75" s="217"/>
      <c r="H75" s="681" t="s">
        <v>1207</v>
      </c>
      <c r="I75" s="682"/>
      <c r="J75" s="681" t="s">
        <v>942</v>
      </c>
      <c r="K75" s="682" t="s">
        <v>1208</v>
      </c>
      <c r="L75" s="681"/>
      <c r="M75" s="681"/>
      <c r="N75" s="681"/>
      <c r="O75" s="681"/>
      <c r="P75" s="252"/>
      <c r="Q75" s="681" t="s">
        <v>823</v>
      </c>
      <c r="R75" s="681" t="s">
        <v>864</v>
      </c>
      <c r="S75" s="243" t="s">
        <v>1208</v>
      </c>
      <c r="T75" s="684"/>
      <c r="U75" s="681"/>
      <c r="V75" s="679" t="s">
        <v>864</v>
      </c>
      <c r="W75" s="679" t="s">
        <v>864</v>
      </c>
      <c r="X75" s="679" t="s">
        <v>864</v>
      </c>
      <c r="Y75" s="232"/>
      <c r="Z75" s="685"/>
      <c r="AA75" s="681"/>
      <c r="AB75" s="686"/>
      <c r="AC75" s="681"/>
      <c r="AD75" s="684">
        <v>1</v>
      </c>
      <c r="AE75" s="684">
        <v>1</v>
      </c>
      <c r="AF75" s="679" t="s">
        <v>864</v>
      </c>
    </row>
    <row r="76" spans="1:1019" s="224" customFormat="1" ht="13.5" customHeight="1">
      <c r="A76" s="225">
        <v>68</v>
      </c>
      <c r="B76" s="217"/>
      <c r="C76" s="217"/>
      <c r="D76" s="217" t="s">
        <v>1209</v>
      </c>
      <c r="E76" s="217"/>
      <c r="F76" s="217"/>
      <c r="G76" s="217"/>
      <c r="H76" s="681" t="s">
        <v>1210</v>
      </c>
      <c r="I76" s="682" t="s">
        <v>1211</v>
      </c>
      <c r="J76" s="681" t="s">
        <v>908</v>
      </c>
      <c r="K76" s="682" t="s">
        <v>939</v>
      </c>
      <c r="L76" s="681"/>
      <c r="M76" s="681"/>
      <c r="N76" s="681"/>
      <c r="O76" s="681"/>
      <c r="P76" s="252"/>
      <c r="Q76" s="681" t="s">
        <v>820</v>
      </c>
      <c r="R76" s="681"/>
      <c r="S76" s="681" t="s">
        <v>863</v>
      </c>
      <c r="T76" s="684" t="s">
        <v>864</v>
      </c>
      <c r="U76" s="681" t="s">
        <v>1212</v>
      </c>
      <c r="V76" s="679" t="s">
        <v>864</v>
      </c>
      <c r="W76" s="679" t="s">
        <v>864</v>
      </c>
      <c r="X76" s="679" t="s">
        <v>864</v>
      </c>
      <c r="Y76" s="232"/>
      <c r="Z76" s="685"/>
      <c r="AA76" s="681"/>
      <c r="AB76" s="686"/>
      <c r="AC76" s="681"/>
      <c r="AD76" s="684">
        <v>1</v>
      </c>
      <c r="AE76" s="684">
        <v>1</v>
      </c>
      <c r="AF76" s="679" t="s">
        <v>864</v>
      </c>
    </row>
    <row r="77" spans="1:1019" s="224" customFormat="1" ht="13.5" customHeight="1">
      <c r="A77" s="225">
        <v>69</v>
      </c>
      <c r="B77" s="217"/>
      <c r="C77" s="217"/>
      <c r="D77" s="217" t="s">
        <v>1213</v>
      </c>
      <c r="E77" s="217"/>
      <c r="F77" s="217"/>
      <c r="G77" s="217"/>
      <c r="H77" s="681" t="s">
        <v>1214</v>
      </c>
      <c r="I77" s="682" t="s">
        <v>1215</v>
      </c>
      <c r="J77" s="681" t="s">
        <v>971</v>
      </c>
      <c r="K77" s="682" t="s">
        <v>971</v>
      </c>
      <c r="L77" s="681"/>
      <c r="M77" s="681"/>
      <c r="N77" s="681"/>
      <c r="O77" s="681"/>
      <c r="P77" s="252"/>
      <c r="Q77" s="681" t="s">
        <v>820</v>
      </c>
      <c r="R77" s="681"/>
      <c r="S77" s="681" t="s">
        <v>863</v>
      </c>
      <c r="T77" s="684" t="s">
        <v>864</v>
      </c>
      <c r="U77" s="681" t="s">
        <v>1216</v>
      </c>
      <c r="V77" s="679" t="s">
        <v>864</v>
      </c>
      <c r="W77" s="679" t="s">
        <v>864</v>
      </c>
      <c r="X77" s="679" t="s">
        <v>864</v>
      </c>
      <c r="Y77" s="232"/>
      <c r="Z77" s="685"/>
      <c r="AA77" s="681"/>
      <c r="AB77" s="686"/>
      <c r="AC77" s="681"/>
      <c r="AD77" s="684">
        <v>1</v>
      </c>
      <c r="AE77" s="684">
        <v>1</v>
      </c>
      <c r="AF77" s="679" t="s">
        <v>864</v>
      </c>
    </row>
    <row r="78" spans="1:1019" s="231" customFormat="1" ht="12.95" customHeight="1">
      <c r="A78" s="225">
        <v>70</v>
      </c>
      <c r="B78" s="217"/>
      <c r="C78" s="217"/>
      <c r="D78" s="217" t="s">
        <v>1078</v>
      </c>
      <c r="E78" s="217"/>
      <c r="F78" s="217"/>
      <c r="G78" s="217"/>
      <c r="H78" s="681" t="s">
        <v>1217</v>
      </c>
      <c r="I78" s="682" t="s">
        <v>1218</v>
      </c>
      <c r="J78" s="681" t="s">
        <v>1219</v>
      </c>
      <c r="K78" s="682" t="s">
        <v>1220</v>
      </c>
      <c r="L78" s="681"/>
      <c r="M78" s="681"/>
      <c r="N78" s="681"/>
      <c r="O78" s="681"/>
      <c r="P78" s="252"/>
      <c r="Q78" s="681" t="s">
        <v>820</v>
      </c>
      <c r="R78" s="681"/>
      <c r="S78" s="687" t="s">
        <v>863</v>
      </c>
      <c r="T78" s="282"/>
      <c r="U78" s="681"/>
      <c r="V78" s="679" t="s">
        <v>864</v>
      </c>
      <c r="W78" s="679" t="s">
        <v>864</v>
      </c>
      <c r="X78" s="679" t="s">
        <v>864</v>
      </c>
      <c r="Y78" s="232"/>
      <c r="Z78" s="685"/>
      <c r="AA78" s="681"/>
      <c r="AB78" s="686"/>
      <c r="AC78" s="681"/>
      <c r="AD78" s="684">
        <v>1</v>
      </c>
      <c r="AE78" s="684">
        <v>1</v>
      </c>
      <c r="AF78" s="679" t="s">
        <v>864</v>
      </c>
      <c r="AG78" s="691"/>
      <c r="AH78" s="691"/>
      <c r="AI78" s="691"/>
      <c r="AJ78" s="691"/>
      <c r="AK78" s="691"/>
      <c r="AL78" s="691"/>
      <c r="AM78" s="691"/>
      <c r="AN78" s="691"/>
      <c r="AO78" s="691"/>
      <c r="AP78" s="691"/>
      <c r="AQ78" s="691"/>
      <c r="AR78" s="691"/>
      <c r="AS78" s="691"/>
      <c r="AT78" s="691"/>
      <c r="AU78" s="691"/>
      <c r="AV78" s="691"/>
      <c r="AW78" s="691"/>
      <c r="AX78" s="691"/>
      <c r="AY78" s="691"/>
      <c r="AZ78" s="691"/>
      <c r="BA78" s="691"/>
      <c r="BB78" s="691"/>
      <c r="BC78" s="691"/>
      <c r="BD78" s="691"/>
      <c r="BE78" s="691"/>
      <c r="BF78" s="691"/>
      <c r="BG78" s="691"/>
      <c r="BH78" s="691"/>
      <c r="BI78" s="691"/>
      <c r="BJ78" s="691"/>
      <c r="BK78" s="691"/>
      <c r="BL78" s="691"/>
      <c r="BM78" s="691"/>
      <c r="BN78" s="691"/>
      <c r="BO78" s="691"/>
      <c r="BP78" s="691"/>
      <c r="BQ78" s="691"/>
      <c r="BR78" s="691"/>
      <c r="BS78" s="691"/>
      <c r="BT78" s="691"/>
      <c r="BU78" s="691"/>
      <c r="BV78" s="691"/>
      <c r="BW78" s="691"/>
      <c r="BX78" s="691"/>
      <c r="BY78" s="691"/>
      <c r="BZ78" s="691"/>
      <c r="CA78" s="691"/>
      <c r="CB78" s="691"/>
      <c r="CC78" s="691"/>
      <c r="CD78" s="691"/>
      <c r="CE78" s="691"/>
      <c r="CF78" s="691"/>
      <c r="CG78" s="691"/>
      <c r="CH78" s="691"/>
      <c r="CI78" s="691"/>
      <c r="CJ78" s="691"/>
      <c r="CK78" s="691"/>
      <c r="CL78" s="691"/>
      <c r="CM78" s="691"/>
      <c r="CN78" s="691"/>
      <c r="CO78" s="691"/>
      <c r="CP78" s="691"/>
      <c r="CQ78" s="691"/>
      <c r="CR78" s="691"/>
      <c r="CS78" s="691"/>
      <c r="CT78" s="691"/>
      <c r="CU78" s="691"/>
      <c r="CV78" s="691"/>
      <c r="CW78" s="691"/>
      <c r="CX78" s="691"/>
      <c r="CY78" s="691"/>
      <c r="CZ78" s="691"/>
      <c r="DA78" s="691"/>
      <c r="DB78" s="691"/>
      <c r="DC78" s="691"/>
      <c r="DD78" s="691"/>
      <c r="DE78" s="691"/>
      <c r="DF78" s="691"/>
      <c r="DG78" s="691"/>
      <c r="DH78" s="691"/>
      <c r="DI78" s="691"/>
      <c r="DJ78" s="691"/>
      <c r="DK78" s="691"/>
      <c r="DL78" s="691"/>
      <c r="DM78" s="691"/>
      <c r="DN78" s="691"/>
      <c r="DO78" s="691"/>
      <c r="DP78" s="691"/>
      <c r="DQ78" s="691"/>
      <c r="DR78" s="691"/>
      <c r="DS78" s="691"/>
      <c r="DT78" s="691"/>
      <c r="DU78" s="691"/>
      <c r="DV78" s="691"/>
      <c r="DW78" s="691"/>
      <c r="DX78" s="691"/>
      <c r="DY78" s="691"/>
      <c r="DZ78" s="691"/>
      <c r="EA78" s="691"/>
      <c r="EB78" s="691"/>
      <c r="EC78" s="691"/>
      <c r="ED78" s="691"/>
      <c r="EE78" s="691"/>
      <c r="EF78" s="691"/>
      <c r="EG78" s="691"/>
      <c r="EH78" s="691"/>
      <c r="EI78" s="691"/>
      <c r="EJ78" s="691"/>
      <c r="EK78" s="691"/>
      <c r="EL78" s="691"/>
      <c r="EM78" s="691"/>
      <c r="EN78" s="691"/>
      <c r="EO78" s="691"/>
      <c r="EP78" s="691"/>
      <c r="EQ78" s="691"/>
      <c r="ER78" s="691"/>
      <c r="ES78" s="691"/>
      <c r="ET78" s="691"/>
      <c r="EU78" s="691"/>
      <c r="EV78" s="691"/>
      <c r="EW78" s="691"/>
      <c r="EX78" s="691"/>
      <c r="EY78" s="691"/>
      <c r="EZ78" s="691"/>
      <c r="FA78" s="691"/>
      <c r="FB78" s="691"/>
      <c r="FC78" s="691"/>
      <c r="FD78" s="691"/>
      <c r="FE78" s="691"/>
      <c r="FF78" s="691"/>
      <c r="FG78" s="691"/>
      <c r="FH78" s="691"/>
      <c r="FI78" s="691"/>
      <c r="FJ78" s="691"/>
      <c r="FK78" s="691"/>
      <c r="FL78" s="691"/>
      <c r="FM78" s="691"/>
      <c r="FN78" s="691"/>
      <c r="FO78" s="691"/>
      <c r="FP78" s="691"/>
      <c r="FQ78" s="691"/>
      <c r="FR78" s="691"/>
      <c r="FS78" s="691"/>
      <c r="FT78" s="691"/>
      <c r="FU78" s="691"/>
      <c r="FV78" s="691"/>
      <c r="FW78" s="691"/>
      <c r="FX78" s="691"/>
      <c r="FY78" s="691"/>
      <c r="FZ78" s="691"/>
      <c r="GA78" s="691"/>
      <c r="GB78" s="691"/>
      <c r="GC78" s="691"/>
      <c r="GD78" s="691"/>
      <c r="GE78" s="691"/>
      <c r="GF78" s="691"/>
      <c r="GG78" s="691"/>
      <c r="GH78" s="691"/>
      <c r="GI78" s="691"/>
      <c r="GJ78" s="691"/>
      <c r="GK78" s="691"/>
      <c r="GL78" s="691"/>
      <c r="GM78" s="691"/>
      <c r="GN78" s="691"/>
      <c r="GO78" s="691"/>
      <c r="GP78" s="691"/>
      <c r="GQ78" s="691"/>
      <c r="GR78" s="691"/>
      <c r="GS78" s="691"/>
      <c r="GT78" s="691"/>
      <c r="GU78" s="691"/>
      <c r="GV78" s="691"/>
      <c r="GW78" s="691"/>
      <c r="GX78" s="691"/>
      <c r="GY78" s="691"/>
      <c r="GZ78" s="691"/>
      <c r="HA78" s="691"/>
      <c r="HB78" s="691"/>
      <c r="HC78" s="691"/>
      <c r="HD78" s="691"/>
      <c r="HE78" s="691"/>
      <c r="HF78" s="691"/>
      <c r="HG78" s="691"/>
      <c r="HH78" s="691"/>
      <c r="HI78" s="691"/>
      <c r="HJ78" s="691"/>
      <c r="HK78" s="691"/>
      <c r="HL78" s="691"/>
      <c r="HM78" s="691"/>
      <c r="HN78" s="691"/>
      <c r="HO78" s="691"/>
      <c r="HP78" s="691"/>
      <c r="HQ78" s="691"/>
      <c r="HR78" s="691"/>
      <c r="HS78" s="691"/>
      <c r="HT78" s="691"/>
      <c r="HU78" s="691"/>
      <c r="HV78" s="691"/>
      <c r="HW78" s="691"/>
      <c r="HX78" s="691"/>
      <c r="HY78" s="691"/>
      <c r="HZ78" s="691"/>
      <c r="IA78" s="691"/>
      <c r="IB78" s="691"/>
      <c r="IC78" s="691"/>
      <c r="ID78" s="691"/>
      <c r="IE78" s="691"/>
      <c r="IF78" s="691"/>
      <c r="IG78" s="691"/>
      <c r="IH78" s="691"/>
      <c r="II78" s="691"/>
      <c r="IJ78" s="691"/>
      <c r="IK78" s="691"/>
      <c r="IL78" s="691"/>
      <c r="IM78" s="691"/>
      <c r="IN78" s="691"/>
      <c r="IO78" s="691"/>
      <c r="IP78" s="691"/>
      <c r="IQ78" s="691"/>
      <c r="IR78" s="691"/>
      <c r="IS78" s="691"/>
      <c r="IT78" s="691"/>
      <c r="IU78" s="691"/>
      <c r="IV78" s="691"/>
      <c r="IW78" s="691"/>
      <c r="IX78" s="691"/>
      <c r="IY78" s="691"/>
      <c r="IZ78" s="691"/>
      <c r="JA78" s="691"/>
      <c r="JB78" s="691"/>
      <c r="JC78" s="691"/>
      <c r="JD78" s="691"/>
      <c r="JE78" s="691"/>
      <c r="JF78" s="691"/>
      <c r="JG78" s="691"/>
      <c r="JH78" s="691"/>
      <c r="JI78" s="691"/>
      <c r="JJ78" s="691"/>
      <c r="JK78" s="691"/>
      <c r="JL78" s="691"/>
      <c r="JM78" s="691"/>
      <c r="JN78" s="691"/>
      <c r="JO78" s="691"/>
      <c r="JP78" s="691"/>
      <c r="JQ78" s="691"/>
      <c r="JR78" s="691"/>
      <c r="JS78" s="691"/>
      <c r="JT78" s="691"/>
      <c r="JU78" s="691"/>
      <c r="JV78" s="691"/>
      <c r="JW78" s="691"/>
      <c r="JX78" s="691"/>
      <c r="JY78" s="691"/>
      <c r="JZ78" s="691"/>
      <c r="KA78" s="691"/>
      <c r="KB78" s="691"/>
      <c r="KC78" s="691"/>
      <c r="KD78" s="691"/>
      <c r="KE78" s="691"/>
      <c r="KF78" s="691"/>
      <c r="KG78" s="691"/>
      <c r="KH78" s="691"/>
      <c r="KI78" s="691"/>
      <c r="KJ78" s="691"/>
      <c r="KK78" s="691"/>
      <c r="KL78" s="691"/>
      <c r="KM78" s="691"/>
      <c r="KN78" s="691"/>
      <c r="KO78" s="691"/>
      <c r="KP78" s="691"/>
      <c r="KQ78" s="691"/>
      <c r="KR78" s="691"/>
      <c r="KS78" s="691"/>
      <c r="KT78" s="691"/>
      <c r="KU78" s="691"/>
      <c r="KV78" s="691"/>
      <c r="KW78" s="691"/>
      <c r="KX78" s="691"/>
      <c r="KY78" s="691"/>
      <c r="KZ78" s="691"/>
      <c r="LA78" s="691"/>
      <c r="LB78" s="691"/>
      <c r="LC78" s="691"/>
      <c r="LD78" s="691"/>
      <c r="LE78" s="691"/>
      <c r="LF78" s="691"/>
      <c r="LG78" s="691"/>
      <c r="LH78" s="691"/>
      <c r="LI78" s="691"/>
      <c r="LJ78" s="691"/>
      <c r="LK78" s="691"/>
      <c r="LL78" s="691"/>
      <c r="LM78" s="691"/>
      <c r="LN78" s="691"/>
      <c r="LO78" s="691"/>
      <c r="LP78" s="691"/>
      <c r="LQ78" s="691"/>
      <c r="LR78" s="691"/>
      <c r="LS78" s="691"/>
      <c r="LT78" s="691"/>
      <c r="LU78" s="691"/>
      <c r="LV78" s="691"/>
      <c r="LW78" s="691"/>
      <c r="LX78" s="691"/>
      <c r="LY78" s="691"/>
      <c r="LZ78" s="691"/>
      <c r="MA78" s="691"/>
      <c r="MB78" s="691"/>
      <c r="MC78" s="691"/>
      <c r="MD78" s="691"/>
      <c r="ME78" s="691"/>
      <c r="MF78" s="691"/>
      <c r="MG78" s="691"/>
      <c r="MH78" s="691"/>
      <c r="MI78" s="691"/>
      <c r="MJ78" s="691"/>
      <c r="MK78" s="691"/>
      <c r="ML78" s="691"/>
      <c r="MM78" s="691"/>
      <c r="MN78" s="691"/>
      <c r="MO78" s="691"/>
      <c r="MP78" s="691"/>
      <c r="MQ78" s="691"/>
      <c r="MR78" s="691"/>
      <c r="MS78" s="691"/>
      <c r="MT78" s="691"/>
      <c r="MU78" s="691"/>
      <c r="MV78" s="691"/>
      <c r="MW78" s="691"/>
      <c r="MX78" s="691"/>
      <c r="MY78" s="691"/>
      <c r="MZ78" s="691"/>
      <c r="NA78" s="691"/>
      <c r="NB78" s="691"/>
      <c r="NC78" s="691"/>
      <c r="ND78" s="691"/>
      <c r="NE78" s="691"/>
      <c r="NF78" s="691"/>
      <c r="NG78" s="691"/>
      <c r="NH78" s="691"/>
      <c r="NI78" s="691"/>
      <c r="NJ78" s="691"/>
      <c r="NK78" s="691"/>
      <c r="NL78" s="691"/>
      <c r="NM78" s="691"/>
      <c r="NN78" s="691"/>
      <c r="NO78" s="691"/>
      <c r="NP78" s="691"/>
      <c r="NQ78" s="691"/>
      <c r="NR78" s="691"/>
      <c r="NS78" s="691"/>
      <c r="NT78" s="691"/>
      <c r="NU78" s="691"/>
      <c r="NV78" s="691"/>
      <c r="NW78" s="691"/>
      <c r="NX78" s="691"/>
      <c r="NY78" s="691"/>
      <c r="NZ78" s="691"/>
      <c r="OA78" s="691"/>
      <c r="OB78" s="691"/>
      <c r="OC78" s="691"/>
      <c r="OD78" s="691"/>
      <c r="OE78" s="691"/>
      <c r="OF78" s="691"/>
      <c r="OG78" s="691"/>
      <c r="OH78" s="691"/>
      <c r="OI78" s="691"/>
      <c r="OJ78" s="691"/>
      <c r="OK78" s="691"/>
      <c r="OL78" s="691"/>
      <c r="OM78" s="691"/>
      <c r="ON78" s="691"/>
      <c r="OO78" s="691"/>
      <c r="OP78" s="691"/>
      <c r="OQ78" s="691"/>
      <c r="OR78" s="691"/>
      <c r="OS78" s="691"/>
      <c r="OT78" s="691"/>
      <c r="OU78" s="691"/>
      <c r="OV78" s="691"/>
      <c r="OW78" s="691"/>
      <c r="OX78" s="691"/>
      <c r="OY78" s="691"/>
      <c r="OZ78" s="691"/>
      <c r="PA78" s="691"/>
      <c r="PB78" s="691"/>
      <c r="PC78" s="691"/>
      <c r="PD78" s="691"/>
      <c r="PE78" s="691"/>
      <c r="PF78" s="691"/>
      <c r="PG78" s="691"/>
      <c r="PH78" s="691"/>
      <c r="PI78" s="691"/>
      <c r="PJ78" s="691"/>
      <c r="PK78" s="691"/>
      <c r="PL78" s="691"/>
      <c r="PM78" s="691"/>
      <c r="PN78" s="691"/>
      <c r="PO78" s="691"/>
      <c r="PP78" s="691"/>
      <c r="PQ78" s="691"/>
      <c r="PR78" s="691"/>
      <c r="PS78" s="691"/>
      <c r="PT78" s="691"/>
      <c r="PU78" s="691"/>
      <c r="PV78" s="691"/>
      <c r="PW78" s="691"/>
      <c r="PX78" s="691"/>
      <c r="PY78" s="691"/>
      <c r="PZ78" s="691"/>
      <c r="QA78" s="691"/>
      <c r="QB78" s="691"/>
      <c r="QC78" s="691"/>
      <c r="QD78" s="691"/>
      <c r="QE78" s="691"/>
      <c r="QF78" s="691"/>
      <c r="QG78" s="691"/>
      <c r="QH78" s="691"/>
      <c r="QI78" s="691"/>
      <c r="QJ78" s="691"/>
      <c r="QK78" s="691"/>
      <c r="QL78" s="691"/>
      <c r="QM78" s="691"/>
      <c r="QN78" s="691"/>
      <c r="QO78" s="691"/>
      <c r="QP78" s="691"/>
      <c r="QQ78" s="691"/>
      <c r="QR78" s="691"/>
      <c r="QS78" s="691"/>
      <c r="QT78" s="691"/>
      <c r="QU78" s="691"/>
      <c r="QV78" s="691"/>
      <c r="QW78" s="691"/>
      <c r="QX78" s="691"/>
      <c r="QY78" s="691"/>
      <c r="QZ78" s="691"/>
      <c r="RA78" s="691"/>
      <c r="RB78" s="691"/>
      <c r="RC78" s="691"/>
      <c r="RD78" s="691"/>
      <c r="RE78" s="691"/>
      <c r="RF78" s="691"/>
      <c r="RG78" s="691"/>
      <c r="RH78" s="691"/>
      <c r="RI78" s="691"/>
      <c r="RJ78" s="691"/>
      <c r="RK78" s="691"/>
      <c r="RL78" s="691"/>
      <c r="RM78" s="691"/>
      <c r="RN78" s="691"/>
      <c r="RO78" s="691"/>
      <c r="RP78" s="691"/>
      <c r="RQ78" s="691"/>
      <c r="RR78" s="691"/>
      <c r="RS78" s="691"/>
      <c r="RT78" s="691"/>
      <c r="RU78" s="691"/>
      <c r="RV78" s="691"/>
      <c r="RW78" s="691"/>
      <c r="RX78" s="691"/>
      <c r="RY78" s="691"/>
      <c r="RZ78" s="691"/>
      <c r="SA78" s="691"/>
      <c r="SB78" s="691"/>
      <c r="SC78" s="691"/>
      <c r="SD78" s="691"/>
      <c r="SE78" s="691"/>
      <c r="SF78" s="691"/>
      <c r="SG78" s="691"/>
      <c r="SH78" s="691"/>
      <c r="SI78" s="691"/>
      <c r="SJ78" s="691"/>
      <c r="SK78" s="691"/>
      <c r="SL78" s="691"/>
      <c r="SM78" s="691"/>
      <c r="SN78" s="691"/>
      <c r="SO78" s="691"/>
      <c r="SP78" s="691"/>
      <c r="SQ78" s="691"/>
      <c r="SR78" s="691"/>
      <c r="SS78" s="691"/>
      <c r="ST78" s="691"/>
      <c r="SU78" s="691"/>
      <c r="SV78" s="691"/>
      <c r="SW78" s="691"/>
      <c r="SX78" s="691"/>
      <c r="SY78" s="691"/>
      <c r="SZ78" s="691"/>
      <c r="TA78" s="691"/>
      <c r="TB78" s="691"/>
      <c r="TC78" s="691"/>
      <c r="TD78" s="691"/>
      <c r="TE78" s="691"/>
      <c r="TF78" s="691"/>
      <c r="TG78" s="691"/>
      <c r="TH78" s="691"/>
      <c r="TI78" s="691"/>
      <c r="TJ78" s="691"/>
      <c r="TK78" s="691"/>
      <c r="TL78" s="691"/>
      <c r="TM78" s="691"/>
      <c r="TN78" s="691"/>
      <c r="TO78" s="691"/>
      <c r="TP78" s="691"/>
      <c r="TQ78" s="691"/>
      <c r="TR78" s="691"/>
      <c r="TS78" s="691"/>
      <c r="TT78" s="691"/>
      <c r="TU78" s="691"/>
      <c r="TV78" s="691"/>
      <c r="TW78" s="691"/>
      <c r="TX78" s="691"/>
      <c r="TY78" s="691"/>
      <c r="TZ78" s="691"/>
      <c r="UA78" s="691"/>
      <c r="UB78" s="691"/>
      <c r="UC78" s="691"/>
      <c r="UD78" s="691"/>
      <c r="UE78" s="691"/>
      <c r="UF78" s="691"/>
      <c r="UG78" s="691"/>
      <c r="UH78" s="691"/>
      <c r="UI78" s="691"/>
      <c r="UJ78" s="691"/>
      <c r="UK78" s="691"/>
      <c r="UL78" s="691"/>
      <c r="UM78" s="691"/>
      <c r="UN78" s="691"/>
      <c r="UO78" s="691"/>
      <c r="UP78" s="691"/>
      <c r="UQ78" s="691"/>
      <c r="UR78" s="691"/>
      <c r="US78" s="691"/>
      <c r="UT78" s="691"/>
      <c r="UU78" s="691"/>
      <c r="UV78" s="691"/>
      <c r="UW78" s="691"/>
      <c r="UX78" s="691"/>
      <c r="UY78" s="691"/>
      <c r="UZ78" s="691"/>
      <c r="VA78" s="691"/>
      <c r="VB78" s="691"/>
      <c r="VC78" s="691"/>
      <c r="VD78" s="691"/>
      <c r="VE78" s="691"/>
      <c r="VF78" s="691"/>
      <c r="VG78" s="691"/>
      <c r="VH78" s="691"/>
      <c r="VI78" s="691"/>
      <c r="VJ78" s="691"/>
      <c r="VK78" s="691"/>
      <c r="VL78" s="691"/>
      <c r="VM78" s="691"/>
      <c r="VN78" s="691"/>
      <c r="VO78" s="691"/>
      <c r="VP78" s="691"/>
      <c r="VQ78" s="691"/>
      <c r="VR78" s="691"/>
      <c r="VS78" s="691"/>
      <c r="VT78" s="691"/>
      <c r="VU78" s="691"/>
      <c r="VV78" s="691"/>
      <c r="VW78" s="691"/>
      <c r="VX78" s="691"/>
      <c r="VY78" s="691"/>
      <c r="VZ78" s="691"/>
      <c r="WA78" s="691"/>
      <c r="WB78" s="691"/>
      <c r="WC78" s="691"/>
      <c r="WD78" s="691"/>
      <c r="WE78" s="691"/>
      <c r="WF78" s="691"/>
      <c r="WG78" s="691"/>
      <c r="WH78" s="691"/>
      <c r="WI78" s="691"/>
      <c r="WJ78" s="691"/>
      <c r="WK78" s="691"/>
      <c r="WL78" s="691"/>
      <c r="WM78" s="691"/>
      <c r="WN78" s="691"/>
      <c r="WO78" s="691"/>
      <c r="WP78" s="691"/>
      <c r="WQ78" s="691"/>
      <c r="WR78" s="691"/>
      <c r="WS78" s="691"/>
      <c r="WT78" s="691"/>
      <c r="WU78" s="691"/>
      <c r="WV78" s="691"/>
      <c r="WW78" s="691"/>
      <c r="WX78" s="691"/>
      <c r="WY78" s="691"/>
      <c r="WZ78" s="691"/>
      <c r="XA78" s="691"/>
      <c r="XB78" s="691"/>
      <c r="XC78" s="691"/>
      <c r="XD78" s="691"/>
      <c r="XE78" s="691"/>
      <c r="XF78" s="691"/>
      <c r="XG78" s="691"/>
      <c r="XH78" s="691"/>
      <c r="XI78" s="691"/>
      <c r="XJ78" s="691"/>
      <c r="XK78" s="691"/>
      <c r="XL78" s="691"/>
      <c r="XM78" s="691"/>
      <c r="XN78" s="691"/>
      <c r="XO78" s="691"/>
      <c r="XP78" s="691"/>
      <c r="XQ78" s="691"/>
      <c r="XR78" s="691"/>
      <c r="XS78" s="691"/>
      <c r="XT78" s="691"/>
      <c r="XU78" s="691"/>
      <c r="XV78" s="691"/>
      <c r="XW78" s="691"/>
      <c r="XX78" s="691"/>
      <c r="XY78" s="691"/>
      <c r="XZ78" s="691"/>
      <c r="YA78" s="691"/>
      <c r="YB78" s="691"/>
      <c r="YC78" s="691"/>
      <c r="YD78" s="691"/>
      <c r="YE78" s="691"/>
      <c r="YF78" s="691"/>
      <c r="YG78" s="691"/>
      <c r="YH78" s="691"/>
      <c r="YI78" s="691"/>
      <c r="YJ78" s="691"/>
      <c r="YK78" s="691"/>
      <c r="YL78" s="691"/>
      <c r="YM78" s="691"/>
      <c r="YN78" s="691"/>
      <c r="YO78" s="691"/>
      <c r="YP78" s="691"/>
      <c r="YQ78" s="691"/>
      <c r="YR78" s="691"/>
      <c r="YS78" s="691"/>
      <c r="YT78" s="691"/>
      <c r="YU78" s="691"/>
      <c r="YV78" s="691"/>
      <c r="YW78" s="691"/>
      <c r="YX78" s="691"/>
      <c r="YY78" s="691"/>
      <c r="YZ78" s="691"/>
      <c r="ZA78" s="691"/>
      <c r="ZB78" s="691"/>
      <c r="ZC78" s="691"/>
      <c r="ZD78" s="691"/>
      <c r="ZE78" s="691"/>
      <c r="ZF78" s="691"/>
      <c r="ZG78" s="691"/>
      <c r="ZH78" s="691"/>
      <c r="ZI78" s="691"/>
      <c r="ZJ78" s="691"/>
      <c r="ZK78" s="691"/>
      <c r="ZL78" s="691"/>
      <c r="ZM78" s="691"/>
      <c r="ZN78" s="691"/>
      <c r="ZO78" s="691"/>
      <c r="ZP78" s="691"/>
      <c r="ZQ78" s="691"/>
      <c r="ZR78" s="691"/>
      <c r="ZS78" s="691"/>
      <c r="ZT78" s="691"/>
      <c r="ZU78" s="691"/>
      <c r="ZV78" s="691"/>
      <c r="ZW78" s="691"/>
      <c r="ZX78" s="691"/>
      <c r="ZY78" s="691"/>
      <c r="ZZ78" s="691"/>
      <c r="AAA78" s="691"/>
      <c r="AAB78" s="691"/>
      <c r="AAC78" s="691"/>
      <c r="AAD78" s="691"/>
      <c r="AAE78" s="691"/>
      <c r="AAF78" s="691"/>
      <c r="AAG78" s="691"/>
      <c r="AAH78" s="691"/>
      <c r="AAI78" s="691"/>
      <c r="AAJ78" s="691"/>
      <c r="AAK78" s="691"/>
      <c r="AAL78" s="691"/>
      <c r="AAM78" s="691"/>
      <c r="AAN78" s="691"/>
      <c r="AAO78" s="691"/>
      <c r="AAP78" s="691"/>
      <c r="AAQ78" s="691"/>
      <c r="AAR78" s="691"/>
      <c r="AAS78" s="691"/>
      <c r="AAT78" s="691"/>
      <c r="AAU78" s="691"/>
      <c r="AAV78" s="691"/>
      <c r="AAW78" s="691"/>
      <c r="AAX78" s="691"/>
      <c r="AAY78" s="691"/>
      <c r="AAZ78" s="691"/>
      <c r="ABA78" s="691"/>
      <c r="ABB78" s="691"/>
      <c r="ABC78" s="691"/>
      <c r="ABD78" s="691"/>
      <c r="ABE78" s="691"/>
      <c r="ABF78" s="691"/>
      <c r="ABG78" s="691"/>
      <c r="ABH78" s="691"/>
      <c r="ABI78" s="691"/>
      <c r="ABJ78" s="691"/>
      <c r="ABK78" s="691"/>
      <c r="ABL78" s="691"/>
      <c r="ABM78" s="691"/>
      <c r="ABN78" s="691"/>
      <c r="ABO78" s="691"/>
      <c r="ABP78" s="691"/>
      <c r="ABQ78" s="691"/>
      <c r="ABR78" s="691"/>
      <c r="ABS78" s="691"/>
      <c r="ABT78" s="691"/>
      <c r="ABU78" s="691"/>
      <c r="ABV78" s="691"/>
      <c r="ABW78" s="691"/>
      <c r="ABX78" s="691"/>
      <c r="ABY78" s="691"/>
      <c r="ABZ78" s="691"/>
      <c r="ACA78" s="691"/>
      <c r="ACB78" s="691"/>
      <c r="ACC78" s="691"/>
      <c r="ACD78" s="691"/>
      <c r="ACE78" s="691"/>
      <c r="ACF78" s="691"/>
      <c r="ACG78" s="691"/>
      <c r="ACH78" s="691"/>
      <c r="ACI78" s="691"/>
      <c r="ACJ78" s="691"/>
      <c r="ACK78" s="691"/>
      <c r="ACL78" s="691"/>
      <c r="ACM78" s="691"/>
      <c r="ACN78" s="691"/>
      <c r="ACO78" s="691"/>
      <c r="ACP78" s="691"/>
      <c r="ACQ78" s="691"/>
      <c r="ACR78" s="691"/>
      <c r="ACS78" s="691"/>
      <c r="ACT78" s="691"/>
      <c r="ACU78" s="691"/>
      <c r="ACV78" s="691"/>
      <c r="ACW78" s="691"/>
      <c r="ACX78" s="691"/>
      <c r="ACY78" s="691"/>
      <c r="ACZ78" s="691"/>
      <c r="ADA78" s="691"/>
      <c r="ADB78" s="691"/>
      <c r="ADC78" s="691"/>
      <c r="ADD78" s="691"/>
      <c r="ADE78" s="691"/>
      <c r="ADF78" s="691"/>
      <c r="ADG78" s="691"/>
      <c r="ADH78" s="691"/>
      <c r="ADI78" s="691"/>
      <c r="ADJ78" s="691"/>
      <c r="ADK78" s="691"/>
      <c r="ADL78" s="691"/>
      <c r="ADM78" s="691"/>
      <c r="ADN78" s="691"/>
      <c r="ADO78" s="691"/>
      <c r="ADP78" s="691"/>
      <c r="ADQ78" s="691"/>
      <c r="ADR78" s="691"/>
      <c r="ADS78" s="691"/>
      <c r="ADT78" s="691"/>
      <c r="ADU78" s="691"/>
      <c r="ADV78" s="691"/>
      <c r="ADW78" s="691"/>
      <c r="ADX78" s="691"/>
      <c r="ADY78" s="691"/>
      <c r="ADZ78" s="691"/>
      <c r="AEA78" s="691"/>
      <c r="AEB78" s="691"/>
      <c r="AEC78" s="691"/>
      <c r="AED78" s="691"/>
      <c r="AEE78" s="691"/>
      <c r="AEF78" s="691"/>
      <c r="AEG78" s="691"/>
      <c r="AEH78" s="691"/>
      <c r="AEI78" s="691"/>
      <c r="AEJ78" s="691"/>
      <c r="AEK78" s="691"/>
      <c r="AEL78" s="691"/>
      <c r="AEM78" s="691"/>
      <c r="AEN78" s="691"/>
      <c r="AEO78" s="691"/>
      <c r="AEP78" s="691"/>
      <c r="AEQ78" s="691"/>
      <c r="AER78" s="691"/>
      <c r="AES78" s="691"/>
      <c r="AET78" s="691"/>
      <c r="AEU78" s="691"/>
      <c r="AEV78" s="691"/>
      <c r="AEW78" s="691"/>
      <c r="AEX78" s="691"/>
      <c r="AEY78" s="691"/>
      <c r="AEZ78" s="691"/>
      <c r="AFA78" s="691"/>
      <c r="AFB78" s="691"/>
      <c r="AFC78" s="691"/>
      <c r="AFD78" s="691"/>
      <c r="AFE78" s="691"/>
      <c r="AFF78" s="691"/>
      <c r="AFG78" s="691"/>
      <c r="AFH78" s="691"/>
      <c r="AFI78" s="691"/>
      <c r="AFJ78" s="691"/>
      <c r="AFK78" s="691"/>
      <c r="AFL78" s="691"/>
      <c r="AFM78" s="691"/>
      <c r="AFN78" s="691"/>
      <c r="AFO78" s="691"/>
      <c r="AFP78" s="691"/>
      <c r="AFQ78" s="691"/>
      <c r="AFR78" s="691"/>
      <c r="AFS78" s="691"/>
      <c r="AFT78" s="691"/>
      <c r="AFU78" s="691"/>
      <c r="AFV78" s="691"/>
      <c r="AFW78" s="691"/>
      <c r="AFX78" s="691"/>
      <c r="AFY78" s="691"/>
      <c r="AFZ78" s="691"/>
      <c r="AGA78" s="691"/>
      <c r="AGB78" s="691"/>
      <c r="AGC78" s="691"/>
      <c r="AGD78" s="691"/>
      <c r="AGE78" s="691"/>
      <c r="AGF78" s="691"/>
      <c r="AGG78" s="691"/>
      <c r="AGH78" s="691"/>
      <c r="AGI78" s="691"/>
      <c r="AGJ78" s="691"/>
      <c r="AGK78" s="691"/>
      <c r="AGL78" s="691"/>
      <c r="AGM78" s="691"/>
      <c r="AGN78" s="691"/>
      <c r="AGO78" s="691"/>
      <c r="AGP78" s="691"/>
      <c r="AGQ78" s="691"/>
      <c r="AGR78" s="691"/>
      <c r="AGS78" s="691"/>
      <c r="AGT78" s="691"/>
      <c r="AGU78" s="691"/>
      <c r="AGV78" s="691"/>
      <c r="AGW78" s="691"/>
      <c r="AGX78" s="691"/>
      <c r="AGY78" s="691"/>
      <c r="AGZ78" s="691"/>
      <c r="AHA78" s="691"/>
      <c r="AHB78" s="691"/>
      <c r="AHC78" s="691"/>
      <c r="AHD78" s="691"/>
      <c r="AHE78" s="691"/>
      <c r="AHF78" s="691"/>
      <c r="AHG78" s="691"/>
      <c r="AHH78" s="691"/>
      <c r="AHI78" s="691"/>
      <c r="AHJ78" s="691"/>
      <c r="AHK78" s="691"/>
      <c r="AHL78" s="691"/>
      <c r="AHM78" s="691"/>
      <c r="AHN78" s="691"/>
      <c r="AHO78" s="691"/>
      <c r="AHP78" s="691"/>
      <c r="AHQ78" s="691"/>
      <c r="AHR78" s="691"/>
      <c r="AHS78" s="691"/>
      <c r="AHT78" s="691"/>
      <c r="AHU78" s="691"/>
      <c r="AHV78" s="691"/>
      <c r="AHW78" s="691"/>
      <c r="AHX78" s="691"/>
      <c r="AHY78" s="691"/>
      <c r="AHZ78" s="691"/>
      <c r="AIA78" s="691"/>
      <c r="AIB78" s="691"/>
      <c r="AIC78" s="691"/>
      <c r="AID78" s="691"/>
      <c r="AIE78" s="691"/>
      <c r="AIF78" s="691"/>
      <c r="AIG78" s="691"/>
      <c r="AIH78" s="691"/>
      <c r="AII78" s="691"/>
      <c r="AIJ78" s="691"/>
      <c r="AIK78" s="691"/>
      <c r="AIL78" s="691"/>
      <c r="AIM78" s="691"/>
      <c r="AIN78" s="691"/>
      <c r="AIO78" s="691"/>
      <c r="AIP78" s="691"/>
      <c r="AIQ78" s="691"/>
      <c r="AIR78" s="691"/>
      <c r="AIS78" s="691"/>
      <c r="AIT78" s="691"/>
      <c r="AIU78" s="691"/>
      <c r="AIV78" s="691"/>
      <c r="AIW78" s="691"/>
      <c r="AIX78" s="691"/>
      <c r="AIY78" s="691"/>
      <c r="AIZ78" s="691"/>
      <c r="AJA78" s="691"/>
      <c r="AJB78" s="691"/>
      <c r="AJC78" s="691"/>
      <c r="AJD78" s="691"/>
      <c r="AJE78" s="691"/>
      <c r="AJF78" s="691"/>
      <c r="AJG78" s="691"/>
      <c r="AJH78" s="691"/>
      <c r="AJI78" s="691"/>
      <c r="AJJ78" s="691"/>
      <c r="AJK78" s="691"/>
      <c r="AJL78" s="691"/>
      <c r="AJM78" s="691"/>
      <c r="AJN78" s="691"/>
      <c r="AJO78" s="691"/>
      <c r="AJP78" s="691"/>
      <c r="AJQ78" s="691"/>
      <c r="AJR78" s="691"/>
      <c r="AJS78" s="691"/>
      <c r="AJT78" s="691"/>
      <c r="AJU78" s="691"/>
      <c r="AJV78" s="691"/>
      <c r="AJW78" s="691"/>
      <c r="AJX78" s="691"/>
      <c r="AJY78" s="691"/>
      <c r="AJZ78" s="691"/>
      <c r="AKA78" s="691"/>
      <c r="AKB78" s="691"/>
      <c r="AKC78" s="691"/>
      <c r="AKD78" s="691"/>
      <c r="AKE78" s="691"/>
      <c r="AKF78" s="691"/>
      <c r="AKG78" s="691"/>
      <c r="AKH78" s="691"/>
      <c r="AKI78" s="691"/>
      <c r="AKJ78" s="691"/>
      <c r="AKK78" s="691"/>
      <c r="AKL78" s="691"/>
      <c r="AKM78" s="691"/>
      <c r="AKN78" s="691"/>
      <c r="AKO78" s="691"/>
      <c r="AKP78" s="691"/>
      <c r="AKQ78" s="691"/>
      <c r="AKR78" s="691"/>
      <c r="AKS78" s="691"/>
      <c r="AKT78" s="691"/>
      <c r="AKU78" s="691"/>
      <c r="AKV78" s="691"/>
      <c r="AKW78" s="691"/>
      <c r="AKX78" s="691"/>
      <c r="AKY78" s="691"/>
      <c r="AKZ78" s="691"/>
      <c r="ALA78" s="691"/>
      <c r="ALB78" s="691"/>
      <c r="ALC78" s="691"/>
      <c r="ALD78" s="691"/>
      <c r="ALE78" s="691"/>
      <c r="ALF78" s="691"/>
      <c r="ALG78" s="691"/>
      <c r="ALH78" s="691"/>
      <c r="ALI78" s="691"/>
      <c r="ALJ78" s="691"/>
      <c r="ALK78" s="691"/>
      <c r="ALL78" s="691"/>
      <c r="ALM78" s="691"/>
      <c r="ALN78" s="691"/>
      <c r="ALO78" s="691"/>
      <c r="ALP78" s="691"/>
      <c r="ALQ78" s="691"/>
      <c r="ALR78" s="691"/>
      <c r="ALS78" s="691"/>
      <c r="ALT78" s="691"/>
      <c r="ALU78" s="691"/>
      <c r="ALV78" s="691"/>
      <c r="ALW78" s="691"/>
      <c r="ALX78" s="691"/>
      <c r="ALY78" s="691"/>
      <c r="ALZ78" s="691"/>
      <c r="AMA78" s="691"/>
      <c r="AMB78" s="691"/>
      <c r="AMC78" s="691"/>
      <c r="AMD78" s="691"/>
      <c r="AME78" s="691"/>
    </row>
    <row r="79" spans="1:1019" s="224" customFormat="1" ht="13.5" customHeight="1">
      <c r="A79" s="225">
        <v>71</v>
      </c>
      <c r="B79" s="217"/>
      <c r="C79" s="217" t="s">
        <v>264</v>
      </c>
      <c r="D79" s="217"/>
      <c r="E79" s="217"/>
      <c r="F79" s="217"/>
      <c r="G79" s="217"/>
      <c r="H79" s="681"/>
      <c r="I79" s="682" t="s">
        <v>1221</v>
      </c>
      <c r="J79" s="681" t="s">
        <v>1222</v>
      </c>
      <c r="K79" s="682"/>
      <c r="L79" s="681"/>
      <c r="M79" s="681"/>
      <c r="N79" s="681"/>
      <c r="O79" s="681"/>
      <c r="P79" s="252"/>
      <c r="Q79" s="681" t="s">
        <v>820</v>
      </c>
      <c r="R79" s="681"/>
      <c r="S79" s="687" t="s">
        <v>863</v>
      </c>
      <c r="T79" s="282" t="s">
        <v>864</v>
      </c>
      <c r="U79" s="681" t="s">
        <v>1223</v>
      </c>
      <c r="V79" s="679" t="s">
        <v>864</v>
      </c>
      <c r="W79" s="679" t="s">
        <v>864</v>
      </c>
      <c r="X79" s="690"/>
      <c r="Y79" s="232"/>
      <c r="Z79" s="685"/>
      <c r="AA79" s="681" t="s">
        <v>1224</v>
      </c>
      <c r="AB79" s="245" t="s">
        <v>1225</v>
      </c>
      <c r="AC79" s="681"/>
      <c r="AD79" s="684"/>
      <c r="AE79" s="684">
        <v>1</v>
      </c>
      <c r="AF79" s="690"/>
    </row>
    <row r="80" spans="1:1019" s="224" customFormat="1" ht="13.5" customHeight="1">
      <c r="A80" s="225">
        <v>72</v>
      </c>
      <c r="B80" s="217"/>
      <c r="C80" s="217" t="s">
        <v>1627</v>
      </c>
      <c r="D80" s="217"/>
      <c r="E80" s="217"/>
      <c r="F80" s="217"/>
      <c r="G80" s="217"/>
      <c r="H80" s="681" t="s">
        <v>1226</v>
      </c>
      <c r="I80" s="682" t="s">
        <v>1227</v>
      </c>
      <c r="J80" s="681" t="s">
        <v>1228</v>
      </c>
      <c r="K80" s="682" t="s">
        <v>939</v>
      </c>
      <c r="L80" s="681" t="s">
        <v>1229</v>
      </c>
      <c r="M80" s="681" t="s">
        <v>1230</v>
      </c>
      <c r="N80" s="681"/>
      <c r="O80" s="681"/>
      <c r="P80" s="252"/>
      <c r="Q80" s="681" t="s">
        <v>817</v>
      </c>
      <c r="R80" s="681"/>
      <c r="S80" s="681" t="s">
        <v>863</v>
      </c>
      <c r="T80" s="684"/>
      <c r="U80" s="681"/>
      <c r="V80" s="679" t="s">
        <v>864</v>
      </c>
      <c r="W80" s="679" t="s">
        <v>864</v>
      </c>
      <c r="X80" s="679"/>
      <c r="Y80" s="232"/>
      <c r="Z80" s="685"/>
      <c r="AA80" s="681"/>
      <c r="AB80" s="686"/>
      <c r="AC80" s="681"/>
      <c r="AD80" s="684">
        <v>1</v>
      </c>
      <c r="AE80" s="684">
        <v>1</v>
      </c>
      <c r="AF80" s="679"/>
    </row>
    <row r="81" spans="1:1019" s="224" customFormat="1" ht="13.5" customHeight="1">
      <c r="A81" s="225">
        <v>73</v>
      </c>
      <c r="B81" s="217" t="s">
        <v>1231</v>
      </c>
      <c r="C81" s="242"/>
      <c r="D81" s="241"/>
      <c r="E81" s="241"/>
      <c r="F81" s="241"/>
      <c r="G81" s="241"/>
      <c r="H81" s="681" t="s">
        <v>1232</v>
      </c>
      <c r="I81" s="682"/>
      <c r="J81" s="681" t="s">
        <v>1233</v>
      </c>
      <c r="K81" s="682" t="s">
        <v>1234</v>
      </c>
      <c r="L81" s="681"/>
      <c r="M81" s="681"/>
      <c r="N81" s="681"/>
      <c r="O81" s="681"/>
      <c r="P81" s="683"/>
      <c r="Q81" s="681" t="s">
        <v>817</v>
      </c>
      <c r="R81" s="681" t="s">
        <v>864</v>
      </c>
      <c r="S81" s="243" t="s">
        <v>1235</v>
      </c>
      <c r="T81" s="283"/>
      <c r="U81" s="681"/>
      <c r="V81" s="679" t="s">
        <v>864</v>
      </c>
      <c r="W81" s="679" t="s">
        <v>864</v>
      </c>
      <c r="X81" s="679" t="s">
        <v>864</v>
      </c>
      <c r="Y81" s="232"/>
      <c r="Z81" s="685"/>
      <c r="AA81" s="681"/>
      <c r="AB81" s="686"/>
      <c r="AC81" s="681"/>
      <c r="AD81" s="684">
        <v>1</v>
      </c>
      <c r="AE81" s="684">
        <v>1</v>
      </c>
      <c r="AF81" s="679" t="s">
        <v>864</v>
      </c>
    </row>
    <row r="82" spans="1:1019" s="231" customFormat="1" ht="13.5" customHeight="1">
      <c r="A82" s="225">
        <v>74</v>
      </c>
      <c r="B82" s="217"/>
      <c r="C82" s="680" t="s">
        <v>1236</v>
      </c>
      <c r="D82" s="680"/>
      <c r="E82" s="680"/>
      <c r="F82" s="680"/>
      <c r="G82" s="680"/>
      <c r="H82" s="681" t="s">
        <v>1237</v>
      </c>
      <c r="I82" s="682" t="s">
        <v>1238</v>
      </c>
      <c r="J82" s="681" t="s">
        <v>1239</v>
      </c>
      <c r="K82" s="682" t="s">
        <v>1219</v>
      </c>
      <c r="L82" s="681"/>
      <c r="M82" s="681"/>
      <c r="N82" s="681"/>
      <c r="O82" s="681"/>
      <c r="P82" s="683">
        <v>1</v>
      </c>
      <c r="Q82" s="681" t="s">
        <v>820</v>
      </c>
      <c r="R82" s="681"/>
      <c r="S82" s="681" t="s">
        <v>863</v>
      </c>
      <c r="T82" s="684"/>
      <c r="U82" s="681"/>
      <c r="V82" s="679" t="s">
        <v>864</v>
      </c>
      <c r="W82" s="679" t="s">
        <v>864</v>
      </c>
      <c r="X82" s="679" t="s">
        <v>864</v>
      </c>
      <c r="Y82" s="232"/>
      <c r="Z82" s="685"/>
      <c r="AA82" s="681"/>
      <c r="AB82" s="686"/>
      <c r="AC82" s="681"/>
      <c r="AD82" s="684">
        <v>1</v>
      </c>
      <c r="AE82" s="684">
        <v>1</v>
      </c>
      <c r="AF82" s="679" t="s">
        <v>864</v>
      </c>
      <c r="AG82" s="691"/>
      <c r="AH82" s="691"/>
      <c r="AI82" s="691"/>
      <c r="AJ82" s="691"/>
      <c r="AK82" s="691"/>
      <c r="AL82" s="691"/>
      <c r="AM82" s="691"/>
      <c r="AN82" s="691"/>
      <c r="AO82" s="691"/>
      <c r="AP82" s="691"/>
      <c r="AQ82" s="691"/>
      <c r="AR82" s="691"/>
      <c r="AS82" s="691"/>
      <c r="AT82" s="691"/>
      <c r="AU82" s="691"/>
      <c r="AV82" s="691"/>
      <c r="AW82" s="691"/>
      <c r="AX82" s="691"/>
      <c r="AY82" s="691"/>
      <c r="AZ82" s="691"/>
      <c r="BA82" s="691"/>
      <c r="BB82" s="691"/>
      <c r="BC82" s="691"/>
      <c r="BD82" s="691"/>
      <c r="BE82" s="691"/>
      <c r="BF82" s="691"/>
      <c r="BG82" s="691"/>
      <c r="BH82" s="691"/>
      <c r="BI82" s="691"/>
      <c r="BJ82" s="691"/>
      <c r="BK82" s="691"/>
      <c r="BL82" s="691"/>
      <c r="BM82" s="691"/>
      <c r="BN82" s="691"/>
      <c r="BO82" s="691"/>
      <c r="BP82" s="691"/>
      <c r="BQ82" s="691"/>
      <c r="BR82" s="691"/>
      <c r="BS82" s="691"/>
      <c r="BT82" s="691"/>
      <c r="BU82" s="691"/>
      <c r="BV82" s="691"/>
      <c r="BW82" s="691"/>
      <c r="BX82" s="691"/>
      <c r="BY82" s="691"/>
      <c r="BZ82" s="691"/>
      <c r="CA82" s="691"/>
      <c r="CB82" s="691"/>
      <c r="CC82" s="691"/>
      <c r="CD82" s="691"/>
      <c r="CE82" s="691"/>
      <c r="CF82" s="691"/>
      <c r="CG82" s="691"/>
      <c r="CH82" s="691"/>
      <c r="CI82" s="691"/>
      <c r="CJ82" s="691"/>
      <c r="CK82" s="691"/>
      <c r="CL82" s="691"/>
      <c r="CM82" s="691"/>
      <c r="CN82" s="691"/>
      <c r="CO82" s="691"/>
      <c r="CP82" s="691"/>
      <c r="CQ82" s="691"/>
      <c r="CR82" s="691"/>
      <c r="CS82" s="691"/>
      <c r="CT82" s="691"/>
      <c r="CU82" s="691"/>
      <c r="CV82" s="691"/>
      <c r="CW82" s="691"/>
      <c r="CX82" s="691"/>
      <c r="CY82" s="691"/>
      <c r="CZ82" s="691"/>
      <c r="DA82" s="691"/>
      <c r="DB82" s="691"/>
      <c r="DC82" s="691"/>
      <c r="DD82" s="691"/>
      <c r="DE82" s="691"/>
      <c r="DF82" s="691"/>
      <c r="DG82" s="691"/>
      <c r="DH82" s="691"/>
      <c r="DI82" s="691"/>
      <c r="DJ82" s="691"/>
      <c r="DK82" s="691"/>
      <c r="DL82" s="691"/>
      <c r="DM82" s="691"/>
      <c r="DN82" s="691"/>
      <c r="DO82" s="691"/>
      <c r="DP82" s="691"/>
      <c r="DQ82" s="691"/>
      <c r="DR82" s="691"/>
      <c r="DS82" s="691"/>
      <c r="DT82" s="691"/>
      <c r="DU82" s="691"/>
      <c r="DV82" s="691"/>
      <c r="DW82" s="691"/>
      <c r="DX82" s="691"/>
      <c r="DY82" s="691"/>
      <c r="DZ82" s="691"/>
      <c r="EA82" s="691"/>
      <c r="EB82" s="691"/>
      <c r="EC82" s="691"/>
      <c r="ED82" s="691"/>
      <c r="EE82" s="691"/>
      <c r="EF82" s="691"/>
      <c r="EG82" s="691"/>
      <c r="EH82" s="691"/>
      <c r="EI82" s="691"/>
      <c r="EJ82" s="691"/>
      <c r="EK82" s="691"/>
      <c r="EL82" s="691"/>
      <c r="EM82" s="691"/>
      <c r="EN82" s="691"/>
      <c r="EO82" s="691"/>
      <c r="EP82" s="691"/>
      <c r="EQ82" s="691"/>
      <c r="ER82" s="691"/>
      <c r="ES82" s="691"/>
      <c r="ET82" s="691"/>
      <c r="EU82" s="691"/>
      <c r="EV82" s="691"/>
      <c r="EW82" s="691"/>
      <c r="EX82" s="691"/>
      <c r="EY82" s="691"/>
      <c r="EZ82" s="691"/>
      <c r="FA82" s="691"/>
      <c r="FB82" s="691"/>
      <c r="FC82" s="691"/>
      <c r="FD82" s="691"/>
      <c r="FE82" s="691"/>
      <c r="FF82" s="691"/>
      <c r="FG82" s="691"/>
      <c r="FH82" s="691"/>
      <c r="FI82" s="691"/>
      <c r="FJ82" s="691"/>
      <c r="FK82" s="691"/>
      <c r="FL82" s="691"/>
      <c r="FM82" s="691"/>
      <c r="FN82" s="691"/>
      <c r="FO82" s="691"/>
      <c r="FP82" s="691"/>
      <c r="FQ82" s="691"/>
      <c r="FR82" s="691"/>
      <c r="FS82" s="691"/>
      <c r="FT82" s="691"/>
      <c r="FU82" s="691"/>
      <c r="FV82" s="691"/>
      <c r="FW82" s="691"/>
      <c r="FX82" s="691"/>
      <c r="FY82" s="691"/>
      <c r="FZ82" s="691"/>
      <c r="GA82" s="691"/>
      <c r="GB82" s="691"/>
      <c r="GC82" s="691"/>
      <c r="GD82" s="691"/>
      <c r="GE82" s="691"/>
      <c r="GF82" s="691"/>
      <c r="GG82" s="691"/>
      <c r="GH82" s="691"/>
      <c r="GI82" s="691"/>
      <c r="GJ82" s="691"/>
      <c r="GK82" s="691"/>
      <c r="GL82" s="691"/>
      <c r="GM82" s="691"/>
      <c r="GN82" s="691"/>
      <c r="GO82" s="691"/>
      <c r="GP82" s="691"/>
      <c r="GQ82" s="691"/>
      <c r="GR82" s="691"/>
      <c r="GS82" s="691"/>
      <c r="GT82" s="691"/>
      <c r="GU82" s="691"/>
      <c r="GV82" s="691"/>
      <c r="GW82" s="691"/>
      <c r="GX82" s="691"/>
      <c r="GY82" s="691"/>
      <c r="GZ82" s="691"/>
      <c r="HA82" s="691"/>
      <c r="HB82" s="691"/>
      <c r="HC82" s="691"/>
      <c r="HD82" s="691"/>
      <c r="HE82" s="691"/>
      <c r="HF82" s="691"/>
      <c r="HG82" s="691"/>
      <c r="HH82" s="691"/>
      <c r="HI82" s="691"/>
      <c r="HJ82" s="691"/>
      <c r="HK82" s="691"/>
      <c r="HL82" s="691"/>
      <c r="HM82" s="691"/>
      <c r="HN82" s="691"/>
      <c r="HO82" s="691"/>
      <c r="HP82" s="691"/>
      <c r="HQ82" s="691"/>
      <c r="HR82" s="691"/>
      <c r="HS82" s="691"/>
      <c r="HT82" s="691"/>
      <c r="HU82" s="691"/>
      <c r="HV82" s="691"/>
      <c r="HW82" s="691"/>
      <c r="HX82" s="691"/>
      <c r="HY82" s="691"/>
      <c r="HZ82" s="691"/>
      <c r="IA82" s="691"/>
      <c r="IB82" s="691"/>
      <c r="IC82" s="691"/>
      <c r="ID82" s="691"/>
      <c r="IE82" s="691"/>
      <c r="IF82" s="691"/>
      <c r="IG82" s="691"/>
      <c r="IH82" s="691"/>
      <c r="II82" s="691"/>
      <c r="IJ82" s="691"/>
      <c r="IK82" s="691"/>
      <c r="IL82" s="691"/>
      <c r="IM82" s="691"/>
      <c r="IN82" s="691"/>
      <c r="IO82" s="691"/>
      <c r="IP82" s="691"/>
      <c r="IQ82" s="691"/>
      <c r="IR82" s="691"/>
      <c r="IS82" s="691"/>
      <c r="IT82" s="691"/>
      <c r="IU82" s="691"/>
      <c r="IV82" s="691"/>
      <c r="IW82" s="691"/>
      <c r="IX82" s="691"/>
      <c r="IY82" s="691"/>
      <c r="IZ82" s="691"/>
      <c r="JA82" s="691"/>
      <c r="JB82" s="691"/>
      <c r="JC82" s="691"/>
      <c r="JD82" s="691"/>
      <c r="JE82" s="691"/>
      <c r="JF82" s="691"/>
      <c r="JG82" s="691"/>
      <c r="JH82" s="691"/>
      <c r="JI82" s="691"/>
      <c r="JJ82" s="691"/>
      <c r="JK82" s="691"/>
      <c r="JL82" s="691"/>
      <c r="JM82" s="691"/>
      <c r="JN82" s="691"/>
      <c r="JO82" s="691"/>
      <c r="JP82" s="691"/>
      <c r="JQ82" s="691"/>
      <c r="JR82" s="691"/>
      <c r="JS82" s="691"/>
      <c r="JT82" s="691"/>
      <c r="JU82" s="691"/>
      <c r="JV82" s="691"/>
      <c r="JW82" s="691"/>
      <c r="JX82" s="691"/>
      <c r="JY82" s="691"/>
      <c r="JZ82" s="691"/>
      <c r="KA82" s="691"/>
      <c r="KB82" s="691"/>
      <c r="KC82" s="691"/>
      <c r="KD82" s="691"/>
      <c r="KE82" s="691"/>
      <c r="KF82" s="691"/>
      <c r="KG82" s="691"/>
      <c r="KH82" s="691"/>
      <c r="KI82" s="691"/>
      <c r="KJ82" s="691"/>
      <c r="KK82" s="691"/>
      <c r="KL82" s="691"/>
      <c r="KM82" s="691"/>
      <c r="KN82" s="691"/>
      <c r="KO82" s="691"/>
      <c r="KP82" s="691"/>
      <c r="KQ82" s="691"/>
      <c r="KR82" s="691"/>
      <c r="KS82" s="691"/>
      <c r="KT82" s="691"/>
      <c r="KU82" s="691"/>
      <c r="KV82" s="691"/>
      <c r="KW82" s="691"/>
      <c r="KX82" s="691"/>
      <c r="KY82" s="691"/>
      <c r="KZ82" s="691"/>
      <c r="LA82" s="691"/>
      <c r="LB82" s="691"/>
      <c r="LC82" s="691"/>
      <c r="LD82" s="691"/>
      <c r="LE82" s="691"/>
      <c r="LF82" s="691"/>
      <c r="LG82" s="691"/>
      <c r="LH82" s="691"/>
      <c r="LI82" s="691"/>
      <c r="LJ82" s="691"/>
      <c r="LK82" s="691"/>
      <c r="LL82" s="691"/>
      <c r="LM82" s="691"/>
      <c r="LN82" s="691"/>
      <c r="LO82" s="691"/>
      <c r="LP82" s="691"/>
      <c r="LQ82" s="691"/>
      <c r="LR82" s="691"/>
      <c r="LS82" s="691"/>
      <c r="LT82" s="691"/>
      <c r="LU82" s="691"/>
      <c r="LV82" s="691"/>
      <c r="LW82" s="691"/>
      <c r="LX82" s="691"/>
      <c r="LY82" s="691"/>
      <c r="LZ82" s="691"/>
      <c r="MA82" s="691"/>
      <c r="MB82" s="691"/>
      <c r="MC82" s="691"/>
      <c r="MD82" s="691"/>
      <c r="ME82" s="691"/>
      <c r="MF82" s="691"/>
      <c r="MG82" s="691"/>
      <c r="MH82" s="691"/>
      <c r="MI82" s="691"/>
      <c r="MJ82" s="691"/>
      <c r="MK82" s="691"/>
      <c r="ML82" s="691"/>
      <c r="MM82" s="691"/>
      <c r="MN82" s="691"/>
      <c r="MO82" s="691"/>
      <c r="MP82" s="691"/>
      <c r="MQ82" s="691"/>
      <c r="MR82" s="691"/>
      <c r="MS82" s="691"/>
      <c r="MT82" s="691"/>
      <c r="MU82" s="691"/>
      <c r="MV82" s="691"/>
      <c r="MW82" s="691"/>
      <c r="MX82" s="691"/>
      <c r="MY82" s="691"/>
      <c r="MZ82" s="691"/>
      <c r="NA82" s="691"/>
      <c r="NB82" s="691"/>
      <c r="NC82" s="691"/>
      <c r="ND82" s="691"/>
      <c r="NE82" s="691"/>
      <c r="NF82" s="691"/>
      <c r="NG82" s="691"/>
      <c r="NH82" s="691"/>
      <c r="NI82" s="691"/>
      <c r="NJ82" s="691"/>
      <c r="NK82" s="691"/>
      <c r="NL82" s="691"/>
      <c r="NM82" s="691"/>
      <c r="NN82" s="691"/>
      <c r="NO82" s="691"/>
      <c r="NP82" s="691"/>
      <c r="NQ82" s="691"/>
      <c r="NR82" s="691"/>
      <c r="NS82" s="691"/>
      <c r="NT82" s="691"/>
      <c r="NU82" s="691"/>
      <c r="NV82" s="691"/>
      <c r="NW82" s="691"/>
      <c r="NX82" s="691"/>
      <c r="NY82" s="691"/>
      <c r="NZ82" s="691"/>
      <c r="OA82" s="691"/>
      <c r="OB82" s="691"/>
      <c r="OC82" s="691"/>
      <c r="OD82" s="691"/>
      <c r="OE82" s="691"/>
      <c r="OF82" s="691"/>
      <c r="OG82" s="691"/>
      <c r="OH82" s="691"/>
      <c r="OI82" s="691"/>
      <c r="OJ82" s="691"/>
      <c r="OK82" s="691"/>
      <c r="OL82" s="691"/>
      <c r="OM82" s="691"/>
      <c r="ON82" s="691"/>
      <c r="OO82" s="691"/>
      <c r="OP82" s="691"/>
      <c r="OQ82" s="691"/>
      <c r="OR82" s="691"/>
      <c r="OS82" s="691"/>
      <c r="OT82" s="691"/>
      <c r="OU82" s="691"/>
      <c r="OV82" s="691"/>
      <c r="OW82" s="691"/>
      <c r="OX82" s="691"/>
      <c r="OY82" s="691"/>
      <c r="OZ82" s="691"/>
      <c r="PA82" s="691"/>
      <c r="PB82" s="691"/>
      <c r="PC82" s="691"/>
      <c r="PD82" s="691"/>
      <c r="PE82" s="691"/>
      <c r="PF82" s="691"/>
      <c r="PG82" s="691"/>
      <c r="PH82" s="691"/>
      <c r="PI82" s="691"/>
      <c r="PJ82" s="691"/>
      <c r="PK82" s="691"/>
      <c r="PL82" s="691"/>
      <c r="PM82" s="691"/>
      <c r="PN82" s="691"/>
      <c r="PO82" s="691"/>
      <c r="PP82" s="691"/>
      <c r="PQ82" s="691"/>
      <c r="PR82" s="691"/>
      <c r="PS82" s="691"/>
      <c r="PT82" s="691"/>
      <c r="PU82" s="691"/>
      <c r="PV82" s="691"/>
      <c r="PW82" s="691"/>
      <c r="PX82" s="691"/>
      <c r="PY82" s="691"/>
      <c r="PZ82" s="691"/>
      <c r="QA82" s="691"/>
      <c r="QB82" s="691"/>
      <c r="QC82" s="691"/>
      <c r="QD82" s="691"/>
      <c r="QE82" s="691"/>
      <c r="QF82" s="691"/>
      <c r="QG82" s="691"/>
      <c r="QH82" s="691"/>
      <c r="QI82" s="691"/>
      <c r="QJ82" s="691"/>
      <c r="QK82" s="691"/>
      <c r="QL82" s="691"/>
      <c r="QM82" s="691"/>
      <c r="QN82" s="691"/>
      <c r="QO82" s="691"/>
      <c r="QP82" s="691"/>
      <c r="QQ82" s="691"/>
      <c r="QR82" s="691"/>
      <c r="QS82" s="691"/>
      <c r="QT82" s="691"/>
      <c r="QU82" s="691"/>
      <c r="QV82" s="691"/>
      <c r="QW82" s="691"/>
      <c r="QX82" s="691"/>
      <c r="QY82" s="691"/>
      <c r="QZ82" s="691"/>
      <c r="RA82" s="691"/>
      <c r="RB82" s="691"/>
      <c r="RC82" s="691"/>
      <c r="RD82" s="691"/>
      <c r="RE82" s="691"/>
      <c r="RF82" s="691"/>
      <c r="RG82" s="691"/>
      <c r="RH82" s="691"/>
      <c r="RI82" s="691"/>
      <c r="RJ82" s="691"/>
      <c r="RK82" s="691"/>
      <c r="RL82" s="691"/>
      <c r="RM82" s="691"/>
      <c r="RN82" s="691"/>
      <c r="RO82" s="691"/>
      <c r="RP82" s="691"/>
      <c r="RQ82" s="691"/>
      <c r="RR82" s="691"/>
      <c r="RS82" s="691"/>
      <c r="RT82" s="691"/>
      <c r="RU82" s="691"/>
      <c r="RV82" s="691"/>
      <c r="RW82" s="691"/>
      <c r="RX82" s="691"/>
      <c r="RY82" s="691"/>
      <c r="RZ82" s="691"/>
      <c r="SA82" s="691"/>
      <c r="SB82" s="691"/>
      <c r="SC82" s="691"/>
      <c r="SD82" s="691"/>
      <c r="SE82" s="691"/>
      <c r="SF82" s="691"/>
      <c r="SG82" s="691"/>
      <c r="SH82" s="691"/>
      <c r="SI82" s="691"/>
      <c r="SJ82" s="691"/>
      <c r="SK82" s="691"/>
      <c r="SL82" s="691"/>
      <c r="SM82" s="691"/>
      <c r="SN82" s="691"/>
      <c r="SO82" s="691"/>
      <c r="SP82" s="691"/>
      <c r="SQ82" s="691"/>
      <c r="SR82" s="691"/>
      <c r="SS82" s="691"/>
      <c r="ST82" s="691"/>
      <c r="SU82" s="691"/>
      <c r="SV82" s="691"/>
      <c r="SW82" s="691"/>
      <c r="SX82" s="691"/>
      <c r="SY82" s="691"/>
      <c r="SZ82" s="691"/>
      <c r="TA82" s="691"/>
      <c r="TB82" s="691"/>
      <c r="TC82" s="691"/>
      <c r="TD82" s="691"/>
      <c r="TE82" s="691"/>
      <c r="TF82" s="691"/>
      <c r="TG82" s="691"/>
      <c r="TH82" s="691"/>
      <c r="TI82" s="691"/>
      <c r="TJ82" s="691"/>
      <c r="TK82" s="691"/>
      <c r="TL82" s="691"/>
      <c r="TM82" s="691"/>
      <c r="TN82" s="691"/>
      <c r="TO82" s="691"/>
      <c r="TP82" s="691"/>
      <c r="TQ82" s="691"/>
      <c r="TR82" s="691"/>
      <c r="TS82" s="691"/>
      <c r="TT82" s="691"/>
      <c r="TU82" s="691"/>
      <c r="TV82" s="691"/>
      <c r="TW82" s="691"/>
      <c r="TX82" s="691"/>
      <c r="TY82" s="691"/>
      <c r="TZ82" s="691"/>
      <c r="UA82" s="691"/>
      <c r="UB82" s="691"/>
      <c r="UC82" s="691"/>
      <c r="UD82" s="691"/>
      <c r="UE82" s="691"/>
      <c r="UF82" s="691"/>
      <c r="UG82" s="691"/>
      <c r="UH82" s="691"/>
      <c r="UI82" s="691"/>
      <c r="UJ82" s="691"/>
      <c r="UK82" s="691"/>
      <c r="UL82" s="691"/>
      <c r="UM82" s="691"/>
      <c r="UN82" s="691"/>
      <c r="UO82" s="691"/>
      <c r="UP82" s="691"/>
      <c r="UQ82" s="691"/>
      <c r="UR82" s="691"/>
      <c r="US82" s="691"/>
      <c r="UT82" s="691"/>
      <c r="UU82" s="691"/>
      <c r="UV82" s="691"/>
      <c r="UW82" s="691"/>
      <c r="UX82" s="691"/>
      <c r="UY82" s="691"/>
      <c r="UZ82" s="691"/>
      <c r="VA82" s="691"/>
      <c r="VB82" s="691"/>
      <c r="VC82" s="691"/>
      <c r="VD82" s="691"/>
      <c r="VE82" s="691"/>
      <c r="VF82" s="691"/>
      <c r="VG82" s="691"/>
      <c r="VH82" s="691"/>
      <c r="VI82" s="691"/>
      <c r="VJ82" s="691"/>
      <c r="VK82" s="691"/>
      <c r="VL82" s="691"/>
      <c r="VM82" s="691"/>
      <c r="VN82" s="691"/>
      <c r="VO82" s="691"/>
      <c r="VP82" s="691"/>
      <c r="VQ82" s="691"/>
      <c r="VR82" s="691"/>
      <c r="VS82" s="691"/>
      <c r="VT82" s="691"/>
      <c r="VU82" s="691"/>
      <c r="VV82" s="691"/>
      <c r="VW82" s="691"/>
      <c r="VX82" s="691"/>
      <c r="VY82" s="691"/>
      <c r="VZ82" s="691"/>
      <c r="WA82" s="691"/>
      <c r="WB82" s="691"/>
      <c r="WC82" s="691"/>
      <c r="WD82" s="691"/>
      <c r="WE82" s="691"/>
      <c r="WF82" s="691"/>
      <c r="WG82" s="691"/>
      <c r="WH82" s="691"/>
      <c r="WI82" s="691"/>
      <c r="WJ82" s="691"/>
      <c r="WK82" s="691"/>
      <c r="WL82" s="691"/>
      <c r="WM82" s="691"/>
      <c r="WN82" s="691"/>
      <c r="WO82" s="691"/>
      <c r="WP82" s="691"/>
      <c r="WQ82" s="691"/>
      <c r="WR82" s="691"/>
      <c r="WS82" s="691"/>
      <c r="WT82" s="691"/>
      <c r="WU82" s="691"/>
      <c r="WV82" s="691"/>
      <c r="WW82" s="691"/>
      <c r="WX82" s="691"/>
      <c r="WY82" s="691"/>
      <c r="WZ82" s="691"/>
      <c r="XA82" s="691"/>
      <c r="XB82" s="691"/>
      <c r="XC82" s="691"/>
      <c r="XD82" s="691"/>
      <c r="XE82" s="691"/>
      <c r="XF82" s="691"/>
      <c r="XG82" s="691"/>
      <c r="XH82" s="691"/>
      <c r="XI82" s="691"/>
      <c r="XJ82" s="691"/>
      <c r="XK82" s="691"/>
      <c r="XL82" s="691"/>
      <c r="XM82" s="691"/>
      <c r="XN82" s="691"/>
      <c r="XO82" s="691"/>
      <c r="XP82" s="691"/>
      <c r="XQ82" s="691"/>
      <c r="XR82" s="691"/>
      <c r="XS82" s="691"/>
      <c r="XT82" s="691"/>
      <c r="XU82" s="691"/>
      <c r="XV82" s="691"/>
      <c r="XW82" s="691"/>
      <c r="XX82" s="691"/>
      <c r="XY82" s="691"/>
      <c r="XZ82" s="691"/>
      <c r="YA82" s="691"/>
      <c r="YB82" s="691"/>
      <c r="YC82" s="691"/>
      <c r="YD82" s="691"/>
      <c r="YE82" s="691"/>
      <c r="YF82" s="691"/>
      <c r="YG82" s="691"/>
      <c r="YH82" s="691"/>
      <c r="YI82" s="691"/>
      <c r="YJ82" s="691"/>
      <c r="YK82" s="691"/>
      <c r="YL82" s="691"/>
      <c r="YM82" s="691"/>
      <c r="YN82" s="691"/>
      <c r="YO82" s="691"/>
      <c r="YP82" s="691"/>
      <c r="YQ82" s="691"/>
      <c r="YR82" s="691"/>
      <c r="YS82" s="691"/>
      <c r="YT82" s="691"/>
      <c r="YU82" s="691"/>
      <c r="YV82" s="691"/>
      <c r="YW82" s="691"/>
      <c r="YX82" s="691"/>
      <c r="YY82" s="691"/>
      <c r="YZ82" s="691"/>
      <c r="ZA82" s="691"/>
      <c r="ZB82" s="691"/>
      <c r="ZC82" s="691"/>
      <c r="ZD82" s="691"/>
      <c r="ZE82" s="691"/>
      <c r="ZF82" s="691"/>
      <c r="ZG82" s="691"/>
      <c r="ZH82" s="691"/>
      <c r="ZI82" s="691"/>
      <c r="ZJ82" s="691"/>
      <c r="ZK82" s="691"/>
      <c r="ZL82" s="691"/>
      <c r="ZM82" s="691"/>
      <c r="ZN82" s="691"/>
      <c r="ZO82" s="691"/>
      <c r="ZP82" s="691"/>
      <c r="ZQ82" s="691"/>
      <c r="ZR82" s="691"/>
      <c r="ZS82" s="691"/>
      <c r="ZT82" s="691"/>
      <c r="ZU82" s="691"/>
      <c r="ZV82" s="691"/>
      <c r="ZW82" s="691"/>
      <c r="ZX82" s="691"/>
      <c r="ZY82" s="691"/>
      <c r="ZZ82" s="691"/>
      <c r="AAA82" s="691"/>
      <c r="AAB82" s="691"/>
      <c r="AAC82" s="691"/>
      <c r="AAD82" s="691"/>
      <c r="AAE82" s="691"/>
      <c r="AAF82" s="691"/>
      <c r="AAG82" s="691"/>
      <c r="AAH82" s="691"/>
      <c r="AAI82" s="691"/>
      <c r="AAJ82" s="691"/>
      <c r="AAK82" s="691"/>
      <c r="AAL82" s="691"/>
      <c r="AAM82" s="691"/>
      <c r="AAN82" s="691"/>
      <c r="AAO82" s="691"/>
      <c r="AAP82" s="691"/>
      <c r="AAQ82" s="691"/>
      <c r="AAR82" s="691"/>
      <c r="AAS82" s="691"/>
      <c r="AAT82" s="691"/>
      <c r="AAU82" s="691"/>
      <c r="AAV82" s="691"/>
      <c r="AAW82" s="691"/>
      <c r="AAX82" s="691"/>
      <c r="AAY82" s="691"/>
      <c r="AAZ82" s="691"/>
      <c r="ABA82" s="691"/>
      <c r="ABB82" s="691"/>
      <c r="ABC82" s="691"/>
      <c r="ABD82" s="691"/>
      <c r="ABE82" s="691"/>
      <c r="ABF82" s="691"/>
      <c r="ABG82" s="691"/>
      <c r="ABH82" s="691"/>
      <c r="ABI82" s="691"/>
      <c r="ABJ82" s="691"/>
      <c r="ABK82" s="691"/>
      <c r="ABL82" s="691"/>
      <c r="ABM82" s="691"/>
      <c r="ABN82" s="691"/>
      <c r="ABO82" s="691"/>
      <c r="ABP82" s="691"/>
      <c r="ABQ82" s="691"/>
      <c r="ABR82" s="691"/>
      <c r="ABS82" s="691"/>
      <c r="ABT82" s="691"/>
      <c r="ABU82" s="691"/>
      <c r="ABV82" s="691"/>
      <c r="ABW82" s="691"/>
      <c r="ABX82" s="691"/>
      <c r="ABY82" s="691"/>
      <c r="ABZ82" s="691"/>
      <c r="ACA82" s="691"/>
      <c r="ACB82" s="691"/>
      <c r="ACC82" s="691"/>
      <c r="ACD82" s="691"/>
      <c r="ACE82" s="691"/>
      <c r="ACF82" s="691"/>
      <c r="ACG82" s="691"/>
      <c r="ACH82" s="691"/>
      <c r="ACI82" s="691"/>
      <c r="ACJ82" s="691"/>
      <c r="ACK82" s="691"/>
      <c r="ACL82" s="691"/>
      <c r="ACM82" s="691"/>
      <c r="ACN82" s="691"/>
      <c r="ACO82" s="691"/>
      <c r="ACP82" s="691"/>
      <c r="ACQ82" s="691"/>
      <c r="ACR82" s="691"/>
      <c r="ACS82" s="691"/>
      <c r="ACT82" s="691"/>
      <c r="ACU82" s="691"/>
      <c r="ACV82" s="691"/>
      <c r="ACW82" s="691"/>
      <c r="ACX82" s="691"/>
      <c r="ACY82" s="691"/>
      <c r="ACZ82" s="691"/>
      <c r="ADA82" s="691"/>
      <c r="ADB82" s="691"/>
      <c r="ADC82" s="691"/>
      <c r="ADD82" s="691"/>
      <c r="ADE82" s="691"/>
      <c r="ADF82" s="691"/>
      <c r="ADG82" s="691"/>
      <c r="ADH82" s="691"/>
      <c r="ADI82" s="691"/>
      <c r="ADJ82" s="691"/>
      <c r="ADK82" s="691"/>
      <c r="ADL82" s="691"/>
      <c r="ADM82" s="691"/>
      <c r="ADN82" s="691"/>
      <c r="ADO82" s="691"/>
      <c r="ADP82" s="691"/>
      <c r="ADQ82" s="691"/>
      <c r="ADR82" s="691"/>
      <c r="ADS82" s="691"/>
      <c r="ADT82" s="691"/>
      <c r="ADU82" s="691"/>
      <c r="ADV82" s="691"/>
      <c r="ADW82" s="691"/>
      <c r="ADX82" s="691"/>
      <c r="ADY82" s="691"/>
      <c r="ADZ82" s="691"/>
      <c r="AEA82" s="691"/>
      <c r="AEB82" s="691"/>
      <c r="AEC82" s="691"/>
      <c r="AED82" s="691"/>
      <c r="AEE82" s="691"/>
      <c r="AEF82" s="691"/>
      <c r="AEG82" s="691"/>
      <c r="AEH82" s="691"/>
      <c r="AEI82" s="691"/>
      <c r="AEJ82" s="691"/>
      <c r="AEK82" s="691"/>
      <c r="AEL82" s="691"/>
      <c r="AEM82" s="691"/>
      <c r="AEN82" s="691"/>
      <c r="AEO82" s="691"/>
      <c r="AEP82" s="691"/>
      <c r="AEQ82" s="691"/>
      <c r="AER82" s="691"/>
      <c r="AES82" s="691"/>
      <c r="AET82" s="691"/>
      <c r="AEU82" s="691"/>
      <c r="AEV82" s="691"/>
      <c r="AEW82" s="691"/>
      <c r="AEX82" s="691"/>
      <c r="AEY82" s="691"/>
      <c r="AEZ82" s="691"/>
      <c r="AFA82" s="691"/>
      <c r="AFB82" s="691"/>
      <c r="AFC82" s="691"/>
      <c r="AFD82" s="691"/>
      <c r="AFE82" s="691"/>
      <c r="AFF82" s="691"/>
      <c r="AFG82" s="691"/>
      <c r="AFH82" s="691"/>
      <c r="AFI82" s="691"/>
      <c r="AFJ82" s="691"/>
      <c r="AFK82" s="691"/>
      <c r="AFL82" s="691"/>
      <c r="AFM82" s="691"/>
      <c r="AFN82" s="691"/>
      <c r="AFO82" s="691"/>
      <c r="AFP82" s="691"/>
      <c r="AFQ82" s="691"/>
      <c r="AFR82" s="691"/>
      <c r="AFS82" s="691"/>
      <c r="AFT82" s="691"/>
      <c r="AFU82" s="691"/>
      <c r="AFV82" s="691"/>
      <c r="AFW82" s="691"/>
      <c r="AFX82" s="691"/>
      <c r="AFY82" s="691"/>
      <c r="AFZ82" s="691"/>
      <c r="AGA82" s="691"/>
      <c r="AGB82" s="691"/>
      <c r="AGC82" s="691"/>
      <c r="AGD82" s="691"/>
      <c r="AGE82" s="691"/>
      <c r="AGF82" s="691"/>
      <c r="AGG82" s="691"/>
      <c r="AGH82" s="691"/>
      <c r="AGI82" s="691"/>
      <c r="AGJ82" s="691"/>
      <c r="AGK82" s="691"/>
      <c r="AGL82" s="691"/>
      <c r="AGM82" s="691"/>
      <c r="AGN82" s="691"/>
      <c r="AGO82" s="691"/>
      <c r="AGP82" s="691"/>
      <c r="AGQ82" s="691"/>
      <c r="AGR82" s="691"/>
      <c r="AGS82" s="691"/>
      <c r="AGT82" s="691"/>
      <c r="AGU82" s="691"/>
      <c r="AGV82" s="691"/>
      <c r="AGW82" s="691"/>
      <c r="AGX82" s="691"/>
      <c r="AGY82" s="691"/>
      <c r="AGZ82" s="691"/>
      <c r="AHA82" s="691"/>
      <c r="AHB82" s="691"/>
      <c r="AHC82" s="691"/>
      <c r="AHD82" s="691"/>
      <c r="AHE82" s="691"/>
      <c r="AHF82" s="691"/>
      <c r="AHG82" s="691"/>
      <c r="AHH82" s="691"/>
      <c r="AHI82" s="691"/>
      <c r="AHJ82" s="691"/>
      <c r="AHK82" s="691"/>
      <c r="AHL82" s="691"/>
      <c r="AHM82" s="691"/>
      <c r="AHN82" s="691"/>
      <c r="AHO82" s="691"/>
      <c r="AHP82" s="691"/>
      <c r="AHQ82" s="691"/>
      <c r="AHR82" s="691"/>
      <c r="AHS82" s="691"/>
      <c r="AHT82" s="691"/>
      <c r="AHU82" s="691"/>
      <c r="AHV82" s="691"/>
      <c r="AHW82" s="691"/>
      <c r="AHX82" s="691"/>
      <c r="AHY82" s="691"/>
      <c r="AHZ82" s="691"/>
      <c r="AIA82" s="691"/>
      <c r="AIB82" s="691"/>
      <c r="AIC82" s="691"/>
      <c r="AID82" s="691"/>
      <c r="AIE82" s="691"/>
      <c r="AIF82" s="691"/>
      <c r="AIG82" s="691"/>
      <c r="AIH82" s="691"/>
      <c r="AII82" s="691"/>
      <c r="AIJ82" s="691"/>
      <c r="AIK82" s="691"/>
      <c r="AIL82" s="691"/>
      <c r="AIM82" s="691"/>
      <c r="AIN82" s="691"/>
      <c r="AIO82" s="691"/>
      <c r="AIP82" s="691"/>
      <c r="AIQ82" s="691"/>
      <c r="AIR82" s="691"/>
      <c r="AIS82" s="691"/>
      <c r="AIT82" s="691"/>
      <c r="AIU82" s="691"/>
      <c r="AIV82" s="691"/>
      <c r="AIW82" s="691"/>
      <c r="AIX82" s="691"/>
      <c r="AIY82" s="691"/>
      <c r="AIZ82" s="691"/>
      <c r="AJA82" s="691"/>
      <c r="AJB82" s="691"/>
      <c r="AJC82" s="691"/>
      <c r="AJD82" s="691"/>
      <c r="AJE82" s="691"/>
      <c r="AJF82" s="691"/>
      <c r="AJG82" s="691"/>
      <c r="AJH82" s="691"/>
      <c r="AJI82" s="691"/>
      <c r="AJJ82" s="691"/>
      <c r="AJK82" s="691"/>
      <c r="AJL82" s="691"/>
      <c r="AJM82" s="691"/>
      <c r="AJN82" s="691"/>
      <c r="AJO82" s="691"/>
      <c r="AJP82" s="691"/>
      <c r="AJQ82" s="691"/>
      <c r="AJR82" s="691"/>
      <c r="AJS82" s="691"/>
      <c r="AJT82" s="691"/>
      <c r="AJU82" s="691"/>
      <c r="AJV82" s="691"/>
      <c r="AJW82" s="691"/>
      <c r="AJX82" s="691"/>
      <c r="AJY82" s="691"/>
      <c r="AJZ82" s="691"/>
      <c r="AKA82" s="691"/>
      <c r="AKB82" s="691"/>
      <c r="AKC82" s="691"/>
      <c r="AKD82" s="691"/>
      <c r="AKE82" s="691"/>
      <c r="AKF82" s="691"/>
      <c r="AKG82" s="691"/>
      <c r="AKH82" s="691"/>
      <c r="AKI82" s="691"/>
      <c r="AKJ82" s="691"/>
      <c r="AKK82" s="691"/>
      <c r="AKL82" s="691"/>
      <c r="AKM82" s="691"/>
      <c r="AKN82" s="691"/>
      <c r="AKO82" s="691"/>
      <c r="AKP82" s="691"/>
      <c r="AKQ82" s="691"/>
      <c r="AKR82" s="691"/>
      <c r="AKS82" s="691"/>
      <c r="AKT82" s="691"/>
      <c r="AKU82" s="691"/>
      <c r="AKV82" s="691"/>
      <c r="AKW82" s="691"/>
      <c r="AKX82" s="691"/>
      <c r="AKY82" s="691"/>
      <c r="AKZ82" s="691"/>
      <c r="ALA82" s="691"/>
      <c r="ALB82" s="691"/>
      <c r="ALC82" s="691"/>
      <c r="ALD82" s="691"/>
      <c r="ALE82" s="691"/>
      <c r="ALF82" s="691"/>
      <c r="ALG82" s="691"/>
      <c r="ALH82" s="691"/>
      <c r="ALI82" s="691"/>
      <c r="ALJ82" s="691"/>
      <c r="ALK82" s="691"/>
      <c r="ALL82" s="691"/>
      <c r="ALM82" s="691"/>
      <c r="ALN82" s="691"/>
      <c r="ALO82" s="691"/>
      <c r="ALP82" s="691"/>
      <c r="ALQ82" s="691"/>
      <c r="ALR82" s="691"/>
      <c r="ALS82" s="691"/>
      <c r="ALT82" s="691"/>
      <c r="ALU82" s="691"/>
      <c r="ALV82" s="691"/>
      <c r="ALW82" s="691"/>
      <c r="ALX82" s="691"/>
      <c r="ALY82" s="691"/>
      <c r="ALZ82" s="691"/>
      <c r="AMA82" s="691"/>
      <c r="AMB82" s="691"/>
      <c r="AMC82" s="691"/>
      <c r="AMD82" s="691"/>
      <c r="AME82" s="691"/>
    </row>
    <row r="83" spans="1:1019" s="224" customFormat="1" ht="13.5" customHeight="1">
      <c r="A83" s="225">
        <v>75</v>
      </c>
      <c r="B83" s="217"/>
      <c r="C83" s="241" t="s">
        <v>1240</v>
      </c>
      <c r="D83" s="217"/>
      <c r="E83" s="217"/>
      <c r="F83" s="217"/>
      <c r="G83" s="217"/>
      <c r="H83" s="681" t="s">
        <v>1241</v>
      </c>
      <c r="I83" s="682" t="s">
        <v>1242</v>
      </c>
      <c r="J83" s="681" t="s">
        <v>1243</v>
      </c>
      <c r="K83" s="682" t="s">
        <v>1244</v>
      </c>
      <c r="L83" s="681" t="s">
        <v>1245</v>
      </c>
      <c r="M83" s="692" t="s">
        <v>1246</v>
      </c>
      <c r="N83" s="692"/>
      <c r="O83" s="681"/>
      <c r="P83" s="683"/>
      <c r="Q83" s="681" t="s">
        <v>820</v>
      </c>
      <c r="R83" s="681"/>
      <c r="S83" s="681" t="s">
        <v>879</v>
      </c>
      <c r="T83" s="684"/>
      <c r="U83" s="681" t="s">
        <v>932</v>
      </c>
      <c r="V83" s="679" t="s">
        <v>864</v>
      </c>
      <c r="W83" s="679" t="s">
        <v>864</v>
      </c>
      <c r="X83" s="679" t="s">
        <v>864</v>
      </c>
      <c r="Y83" s="232"/>
      <c r="Z83" s="685"/>
      <c r="AA83" s="681" t="s">
        <v>1164</v>
      </c>
      <c r="AB83" s="686"/>
      <c r="AC83" s="681"/>
      <c r="AD83" s="684">
        <v>1</v>
      </c>
      <c r="AE83" s="684">
        <v>1</v>
      </c>
      <c r="AF83" s="679" t="s">
        <v>864</v>
      </c>
    </row>
    <row r="84" spans="1:1019" s="244" customFormat="1" ht="13.5" customHeight="1">
      <c r="A84" s="225">
        <v>76</v>
      </c>
      <c r="B84" s="217"/>
      <c r="C84" s="241" t="s">
        <v>1247</v>
      </c>
      <c r="D84" s="217"/>
      <c r="E84" s="221"/>
      <c r="F84" s="222"/>
      <c r="G84" s="222"/>
      <c r="H84" s="681" t="s">
        <v>1248</v>
      </c>
      <c r="I84" s="682" t="s">
        <v>1249</v>
      </c>
      <c r="J84" s="681"/>
      <c r="K84" s="682" t="s">
        <v>1250</v>
      </c>
      <c r="L84" s="681"/>
      <c r="M84" s="681"/>
      <c r="N84" s="681"/>
      <c r="O84" s="681"/>
      <c r="P84" s="683">
        <v>1</v>
      </c>
      <c r="Q84" s="681" t="s">
        <v>820</v>
      </c>
      <c r="R84" s="681"/>
      <c r="S84" s="681" t="s">
        <v>863</v>
      </c>
      <c r="T84" s="684" t="s">
        <v>864</v>
      </c>
      <c r="U84" s="681" t="s">
        <v>1251</v>
      </c>
      <c r="V84" s="679" t="s">
        <v>864</v>
      </c>
      <c r="W84" s="679" t="s">
        <v>864</v>
      </c>
      <c r="X84" s="679" t="s">
        <v>864</v>
      </c>
      <c r="Y84" s="232"/>
      <c r="Z84" s="685"/>
      <c r="AA84" s="681" t="s">
        <v>993</v>
      </c>
      <c r="AB84" s="686"/>
      <c r="AC84" s="681"/>
      <c r="AD84" s="684">
        <v>1</v>
      </c>
      <c r="AE84" s="684">
        <v>1</v>
      </c>
      <c r="AF84" s="679" t="s">
        <v>864</v>
      </c>
    </row>
    <row r="85" spans="1:1019" s="224" customFormat="1" ht="13.5" customHeight="1">
      <c r="A85" s="225">
        <v>77</v>
      </c>
      <c r="B85" s="217"/>
      <c r="C85" s="217" t="s">
        <v>1252</v>
      </c>
      <c r="D85" s="217"/>
      <c r="E85" s="217"/>
      <c r="F85" s="217"/>
      <c r="G85" s="217"/>
      <c r="H85" s="681" t="s">
        <v>1253</v>
      </c>
      <c r="I85" s="682" t="s">
        <v>1254</v>
      </c>
      <c r="J85" s="681" t="s">
        <v>1228</v>
      </c>
      <c r="K85" s="682" t="s">
        <v>939</v>
      </c>
      <c r="L85" s="681" t="s">
        <v>1255</v>
      </c>
      <c r="M85" s="681" t="s">
        <v>1256</v>
      </c>
      <c r="N85" s="681"/>
      <c r="O85" s="681"/>
      <c r="P85" s="683">
        <v>1</v>
      </c>
      <c r="Q85" s="681" t="s">
        <v>823</v>
      </c>
      <c r="R85" s="681"/>
      <c r="S85" s="681" t="s">
        <v>863</v>
      </c>
      <c r="T85" s="684"/>
      <c r="U85" s="681"/>
      <c r="V85" s="679" t="s">
        <v>864</v>
      </c>
      <c r="W85" s="679" t="s">
        <v>864</v>
      </c>
      <c r="X85" s="679"/>
      <c r="Y85" s="232"/>
      <c r="Z85" s="685"/>
      <c r="AA85" s="681"/>
      <c r="AB85" s="686"/>
      <c r="AC85" s="681"/>
      <c r="AD85" s="684">
        <v>1</v>
      </c>
      <c r="AE85" s="684">
        <v>1</v>
      </c>
      <c r="AF85" s="679"/>
    </row>
    <row r="86" spans="1:1019" s="224" customFormat="1" ht="13.5" customHeight="1">
      <c r="A86" s="225">
        <v>78</v>
      </c>
      <c r="B86" s="217"/>
      <c r="C86" s="241" t="s">
        <v>1628</v>
      </c>
      <c r="D86" s="217"/>
      <c r="E86" s="217"/>
      <c r="F86" s="217"/>
      <c r="G86" s="217"/>
      <c r="H86" s="681" t="s">
        <v>1258</v>
      </c>
      <c r="I86" s="682"/>
      <c r="J86" s="681" t="s">
        <v>1259</v>
      </c>
      <c r="K86" s="682"/>
      <c r="L86" s="681"/>
      <c r="M86" s="681"/>
      <c r="N86" s="681"/>
      <c r="O86" s="681"/>
      <c r="P86" s="683"/>
      <c r="Q86" s="681" t="s">
        <v>820</v>
      </c>
      <c r="R86" s="681" t="s">
        <v>864</v>
      </c>
      <c r="S86" s="243" t="s">
        <v>1259</v>
      </c>
      <c r="T86" s="684"/>
      <c r="U86" s="681"/>
      <c r="V86" s="679" t="s">
        <v>864</v>
      </c>
      <c r="W86" s="679" t="s">
        <v>864</v>
      </c>
      <c r="X86" s="679" t="s">
        <v>864</v>
      </c>
      <c r="Y86" s="232"/>
      <c r="Z86" s="685"/>
      <c r="AA86" s="681"/>
      <c r="AB86" s="686"/>
      <c r="AC86" s="681"/>
      <c r="AD86" s="684"/>
      <c r="AE86" s="684">
        <v>1</v>
      </c>
      <c r="AF86" s="679" t="s">
        <v>864</v>
      </c>
    </row>
    <row r="87" spans="1:1019" s="224" customFormat="1" ht="13.5" customHeight="1">
      <c r="A87" s="225">
        <v>79</v>
      </c>
      <c r="B87" s="217"/>
      <c r="C87" s="680"/>
      <c r="D87" s="680" t="s">
        <v>1260</v>
      </c>
      <c r="E87" s="219"/>
      <c r="F87" s="680"/>
      <c r="G87" s="680"/>
      <c r="H87" s="681" t="s">
        <v>1261</v>
      </c>
      <c r="I87" s="682"/>
      <c r="J87" s="681" t="s">
        <v>1262</v>
      </c>
      <c r="K87" s="682" t="s">
        <v>1263</v>
      </c>
      <c r="L87" s="681" t="s">
        <v>1264</v>
      </c>
      <c r="M87" s="681" t="s">
        <v>262</v>
      </c>
      <c r="N87" s="681"/>
      <c r="O87" s="681"/>
      <c r="P87" s="683">
        <v>1</v>
      </c>
      <c r="Q87" s="681" t="s">
        <v>820</v>
      </c>
      <c r="R87" s="681" t="s">
        <v>864</v>
      </c>
      <c r="S87" s="243" t="s">
        <v>1265</v>
      </c>
      <c r="T87" s="684"/>
      <c r="U87" s="681"/>
      <c r="V87" s="679" t="s">
        <v>864</v>
      </c>
      <c r="W87" s="679" t="s">
        <v>864</v>
      </c>
      <c r="X87" s="679" t="s">
        <v>864</v>
      </c>
      <c r="Y87" s="232"/>
      <c r="Z87" s="685"/>
      <c r="AA87" s="681"/>
      <c r="AB87" s="245" t="s">
        <v>1266</v>
      </c>
      <c r="AC87" s="681"/>
      <c r="AD87" s="684"/>
      <c r="AE87" s="684">
        <v>1</v>
      </c>
      <c r="AF87" s="679" t="s">
        <v>864</v>
      </c>
    </row>
    <row r="88" spans="1:1019" s="224" customFormat="1" ht="13.5" customHeight="1">
      <c r="A88" s="225">
        <v>80</v>
      </c>
      <c r="B88" s="217"/>
      <c r="C88" s="241"/>
      <c r="D88" s="241"/>
      <c r="E88" s="241" t="s">
        <v>1321</v>
      </c>
      <c r="F88" s="241"/>
      <c r="G88" s="241"/>
      <c r="H88" s="681" t="s">
        <v>1322</v>
      </c>
      <c r="I88" s="682" t="s">
        <v>1323</v>
      </c>
      <c r="J88" s="681"/>
      <c r="K88" s="682" t="s">
        <v>1324</v>
      </c>
      <c r="L88" s="681"/>
      <c r="M88" s="681"/>
      <c r="N88" s="681"/>
      <c r="O88" s="681"/>
      <c r="P88" s="683"/>
      <c r="Q88" s="681" t="s">
        <v>820</v>
      </c>
      <c r="R88" s="681"/>
      <c r="S88" s="681" t="s">
        <v>863</v>
      </c>
      <c r="T88" s="684"/>
      <c r="U88" s="681"/>
      <c r="V88" s="679" t="s">
        <v>864</v>
      </c>
      <c r="W88" s="679" t="s">
        <v>864</v>
      </c>
      <c r="X88" s="679" t="s">
        <v>864</v>
      </c>
      <c r="Y88" s="232"/>
      <c r="Z88" s="685"/>
      <c r="AA88" s="681" t="s">
        <v>1077</v>
      </c>
      <c r="AB88" s="686"/>
      <c r="AC88" s="681"/>
      <c r="AD88" s="684">
        <v>1</v>
      </c>
      <c r="AE88" s="684"/>
      <c r="AF88" s="679" t="s">
        <v>864</v>
      </c>
    </row>
    <row r="89" spans="1:1019" s="224" customFormat="1" ht="13.5" customHeight="1">
      <c r="A89" s="225">
        <v>81</v>
      </c>
      <c r="B89" s="217"/>
      <c r="C89" s="680"/>
      <c r="D89" s="241"/>
      <c r="E89" s="241" t="s">
        <v>1267</v>
      </c>
      <c r="F89" s="241"/>
      <c r="G89" s="241"/>
      <c r="H89" s="681" t="s">
        <v>1268</v>
      </c>
      <c r="I89" s="682" t="s">
        <v>1269</v>
      </c>
      <c r="J89" s="681"/>
      <c r="K89" s="682" t="s">
        <v>971</v>
      </c>
      <c r="L89" s="681"/>
      <c r="M89" s="681"/>
      <c r="N89" s="681"/>
      <c r="O89" s="681"/>
      <c r="P89" s="683"/>
      <c r="Q89" s="681" t="s">
        <v>820</v>
      </c>
      <c r="R89" s="681"/>
      <c r="S89" s="681" t="s">
        <v>863</v>
      </c>
      <c r="T89" s="684" t="s">
        <v>864</v>
      </c>
      <c r="U89" s="681" t="s">
        <v>1270</v>
      </c>
      <c r="V89" s="679" t="s">
        <v>864</v>
      </c>
      <c r="W89" s="679" t="s">
        <v>864</v>
      </c>
      <c r="X89" s="679" t="s">
        <v>864</v>
      </c>
      <c r="Y89" s="232"/>
      <c r="Z89" s="685"/>
      <c r="AA89" s="391" t="s">
        <v>1271</v>
      </c>
      <c r="AB89" s="686"/>
      <c r="AC89" s="681"/>
      <c r="AD89" s="684"/>
      <c r="AE89" s="684">
        <v>1</v>
      </c>
      <c r="AF89" s="679" t="s">
        <v>864</v>
      </c>
    </row>
    <row r="90" spans="1:1019" ht="12" customHeight="1">
      <c r="A90" s="225">
        <v>82</v>
      </c>
      <c r="C90" s="224"/>
      <c r="D90" s="224"/>
      <c r="E90" s="224" t="s">
        <v>1272</v>
      </c>
      <c r="F90" s="224"/>
      <c r="G90" s="225"/>
      <c r="H90" s="225" t="s">
        <v>1273</v>
      </c>
      <c r="I90" s="273" t="s">
        <v>1274</v>
      </c>
      <c r="J90" s="225"/>
      <c r="K90" s="682" t="s">
        <v>1121</v>
      </c>
      <c r="L90" s="681"/>
      <c r="M90" s="681"/>
      <c r="N90" s="681"/>
      <c r="O90" s="681"/>
      <c r="P90" s="683"/>
      <c r="Q90" s="681" t="s">
        <v>820</v>
      </c>
      <c r="R90" s="681"/>
      <c r="S90" s="681" t="s">
        <v>863</v>
      </c>
      <c r="U90" s="681"/>
      <c r="V90" s="274" t="s">
        <v>864</v>
      </c>
      <c r="W90" s="274" t="s">
        <v>864</v>
      </c>
      <c r="X90" s="679" t="s">
        <v>864</v>
      </c>
      <c r="Y90" s="232"/>
      <c r="AE90" s="274">
        <v>1</v>
      </c>
      <c r="AF90" s="679" t="s">
        <v>864</v>
      </c>
    </row>
    <row r="91" spans="1:1019" s="224" customFormat="1" ht="13.5" customHeight="1">
      <c r="A91" s="225">
        <v>83</v>
      </c>
      <c r="B91" s="217"/>
      <c r="C91" s="680"/>
      <c r="D91" s="680" t="s">
        <v>1275</v>
      </c>
      <c r="E91" s="219" t="s">
        <v>1276</v>
      </c>
      <c r="F91" s="680"/>
      <c r="G91" s="680"/>
      <c r="H91" s="681" t="s">
        <v>1629</v>
      </c>
      <c r="I91" s="682"/>
      <c r="J91" s="681"/>
      <c r="K91" s="682" t="s">
        <v>1278</v>
      </c>
      <c r="L91" s="681" t="s">
        <v>1279</v>
      </c>
      <c r="M91" s="681" t="s">
        <v>1280</v>
      </c>
      <c r="N91" s="681"/>
      <c r="O91" s="681"/>
      <c r="P91" s="683">
        <v>1</v>
      </c>
      <c r="Q91" s="681" t="s">
        <v>817</v>
      </c>
      <c r="R91" s="681" t="s">
        <v>864</v>
      </c>
      <c r="S91" s="243" t="s">
        <v>1265</v>
      </c>
      <c r="T91" s="684"/>
      <c r="U91" s="681"/>
      <c r="V91" s="679" t="s">
        <v>864</v>
      </c>
      <c r="W91" s="679" t="s">
        <v>864</v>
      </c>
      <c r="X91" s="679" t="s">
        <v>864</v>
      </c>
      <c r="Y91" s="232"/>
      <c r="Z91" s="685"/>
      <c r="AA91" s="681"/>
      <c r="AB91" s="245" t="s">
        <v>1266</v>
      </c>
      <c r="AC91" s="681"/>
      <c r="AD91" s="684"/>
      <c r="AE91" s="684">
        <v>1</v>
      </c>
      <c r="AF91" s="679" t="s">
        <v>864</v>
      </c>
    </row>
    <row r="92" spans="1:1019" s="224" customFormat="1" ht="13.5" customHeight="1">
      <c r="A92" s="225">
        <v>84</v>
      </c>
      <c r="B92" s="217"/>
      <c r="C92" s="680"/>
      <c r="D92" s="680" t="s">
        <v>1281</v>
      </c>
      <c r="E92" s="680"/>
      <c r="F92" s="680"/>
      <c r="G92" s="680"/>
      <c r="H92" s="681" t="s">
        <v>1282</v>
      </c>
      <c r="I92" s="682" t="s">
        <v>1283</v>
      </c>
      <c r="J92" s="681" t="s">
        <v>1284</v>
      </c>
      <c r="K92" s="682" t="s">
        <v>1285</v>
      </c>
      <c r="L92" s="681"/>
      <c r="M92" s="681"/>
      <c r="N92" s="681"/>
      <c r="O92" s="681"/>
      <c r="P92" s="683"/>
      <c r="Q92" s="681" t="s">
        <v>817</v>
      </c>
      <c r="R92" s="681"/>
      <c r="S92" s="681" t="s">
        <v>863</v>
      </c>
      <c r="T92" s="684" t="s">
        <v>864</v>
      </c>
      <c r="U92" s="681" t="s">
        <v>1223</v>
      </c>
      <c r="V92" s="679" t="s">
        <v>864</v>
      </c>
      <c r="W92" s="679" t="s">
        <v>864</v>
      </c>
      <c r="X92" s="679" t="s">
        <v>864</v>
      </c>
      <c r="Y92" s="232"/>
      <c r="Z92" s="685"/>
      <c r="AA92" s="681"/>
      <c r="AB92" s="245" t="s">
        <v>1286</v>
      </c>
      <c r="AC92" s="681"/>
      <c r="AD92" s="684"/>
      <c r="AE92" s="684">
        <v>1</v>
      </c>
      <c r="AF92" s="679" t="s">
        <v>864</v>
      </c>
      <c r="AG92" s="246"/>
    </row>
    <row r="93" spans="1:1019" s="224" customFormat="1" ht="13.5" customHeight="1">
      <c r="A93" s="225">
        <v>85</v>
      </c>
      <c r="B93" s="217"/>
      <c r="C93" s="680"/>
      <c r="D93" s="241" t="s">
        <v>1630</v>
      </c>
      <c r="E93" s="241"/>
      <c r="F93" s="241"/>
      <c r="G93" s="241"/>
      <c r="H93" s="681" t="s">
        <v>1288</v>
      </c>
      <c r="I93" s="682" t="s">
        <v>1289</v>
      </c>
      <c r="J93" s="681"/>
      <c r="K93" s="682" t="s">
        <v>971</v>
      </c>
      <c r="L93" s="681"/>
      <c r="M93" s="681"/>
      <c r="N93" s="681"/>
      <c r="O93" s="681"/>
      <c r="P93" s="683"/>
      <c r="Q93" s="681" t="s">
        <v>817</v>
      </c>
      <c r="R93" s="681"/>
      <c r="S93" s="681" t="s">
        <v>863</v>
      </c>
      <c r="T93" s="374"/>
      <c r="U93" s="681" t="s">
        <v>1631</v>
      </c>
      <c r="V93" s="375" t="s">
        <v>864</v>
      </c>
      <c r="W93" s="679" t="s">
        <v>864</v>
      </c>
      <c r="X93" s="679" t="s">
        <v>864</v>
      </c>
      <c r="Y93" s="232"/>
      <c r="Z93" s="380" t="s">
        <v>1290</v>
      </c>
      <c r="AA93" s="681" t="s">
        <v>1291</v>
      </c>
      <c r="AB93" s="245" t="s">
        <v>1292</v>
      </c>
      <c r="AC93" s="681"/>
      <c r="AD93" s="684"/>
      <c r="AE93" s="684">
        <v>1</v>
      </c>
      <c r="AF93" s="679" t="s">
        <v>864</v>
      </c>
      <c r="AG93" s="246"/>
    </row>
    <row r="94" spans="1:1019" s="224" customFormat="1" ht="13.5" customHeight="1">
      <c r="A94" s="225">
        <v>86</v>
      </c>
      <c r="B94" s="217"/>
      <c r="C94" s="680"/>
      <c r="D94" s="241" t="s">
        <v>1293</v>
      </c>
      <c r="E94" s="241"/>
      <c r="F94" s="241"/>
      <c r="G94" s="241"/>
      <c r="H94" s="681" t="s">
        <v>1294</v>
      </c>
      <c r="I94" s="682" t="s">
        <v>1295</v>
      </c>
      <c r="J94" s="681"/>
      <c r="K94" s="682" t="s">
        <v>910</v>
      </c>
      <c r="L94" s="681"/>
      <c r="M94" s="681"/>
      <c r="N94" s="681"/>
      <c r="O94" s="681"/>
      <c r="P94" s="683"/>
      <c r="Q94" s="681" t="s">
        <v>817</v>
      </c>
      <c r="R94" s="681"/>
      <c r="S94" s="681" t="s">
        <v>863</v>
      </c>
      <c r="T94" s="374"/>
      <c r="U94" s="681" t="s">
        <v>1632</v>
      </c>
      <c r="V94" s="375" t="s">
        <v>864</v>
      </c>
      <c r="W94" s="679" t="s">
        <v>864</v>
      </c>
      <c r="X94" s="679" t="s">
        <v>864</v>
      </c>
      <c r="Y94" s="232"/>
      <c r="Z94" s="387" t="s">
        <v>1296</v>
      </c>
      <c r="AA94" s="681" t="s">
        <v>1291</v>
      </c>
      <c r="AB94" s="686"/>
      <c r="AC94" s="681"/>
      <c r="AD94" s="684"/>
      <c r="AE94" s="684">
        <v>1</v>
      </c>
      <c r="AF94" s="679" t="s">
        <v>864</v>
      </c>
      <c r="AG94" s="246"/>
    </row>
    <row r="95" spans="1:1019" s="224" customFormat="1" ht="13.5" customHeight="1">
      <c r="A95" s="225">
        <v>87</v>
      </c>
      <c r="B95" s="217"/>
      <c r="C95" s="680"/>
      <c r="D95" s="680" t="s">
        <v>1297</v>
      </c>
      <c r="E95" s="680"/>
      <c r="F95" s="680"/>
      <c r="G95" s="680"/>
      <c r="H95" s="681" t="s">
        <v>1298</v>
      </c>
      <c r="I95" s="682" t="s">
        <v>1299</v>
      </c>
      <c r="J95" s="681" t="s">
        <v>939</v>
      </c>
      <c r="K95" s="682" t="s">
        <v>939</v>
      </c>
      <c r="L95" s="681" t="s">
        <v>1300</v>
      </c>
      <c r="M95" s="681" t="s">
        <v>1301</v>
      </c>
      <c r="N95" s="681"/>
      <c r="O95" s="681"/>
      <c r="P95" s="683">
        <v>1</v>
      </c>
      <c r="Q95" s="681" t="s">
        <v>817</v>
      </c>
      <c r="R95" s="681"/>
      <c r="S95" s="681" t="s">
        <v>863</v>
      </c>
      <c r="T95" s="684"/>
      <c r="U95" s="255"/>
      <c r="V95" s="679" t="s">
        <v>864</v>
      </c>
      <c r="W95" s="679" t="s">
        <v>864</v>
      </c>
      <c r="X95" s="679" t="s">
        <v>864</v>
      </c>
      <c r="Y95" s="232"/>
      <c r="Z95" s="685"/>
      <c r="AA95" s="681"/>
      <c r="AB95" s="686"/>
      <c r="AC95" s="681"/>
      <c r="AD95" s="684"/>
      <c r="AE95" s="684">
        <v>1</v>
      </c>
      <c r="AF95" s="679" t="s">
        <v>864</v>
      </c>
    </row>
    <row r="96" spans="1:1019" s="224" customFormat="1" ht="13.5" customHeight="1">
      <c r="A96" s="225">
        <v>88</v>
      </c>
      <c r="B96" s="217"/>
      <c r="C96" s="680"/>
      <c r="D96" s="241" t="s">
        <v>1302</v>
      </c>
      <c r="E96" s="680"/>
      <c r="F96" s="241"/>
      <c r="G96" s="241"/>
      <c r="H96" s="681"/>
      <c r="I96" s="682"/>
      <c r="J96" s="681" t="s">
        <v>1303</v>
      </c>
      <c r="K96" s="682" t="s">
        <v>1304</v>
      </c>
      <c r="L96" s="681"/>
      <c r="M96" s="681"/>
      <c r="N96" s="681"/>
      <c r="O96" s="681"/>
      <c r="P96" s="683"/>
      <c r="Q96" s="681" t="s">
        <v>817</v>
      </c>
      <c r="R96" s="681" t="s">
        <v>864</v>
      </c>
      <c r="S96" s="681" t="s">
        <v>1304</v>
      </c>
      <c r="T96" s="684"/>
      <c r="U96" s="681"/>
      <c r="V96" s="679" t="s">
        <v>864</v>
      </c>
      <c r="W96" s="679" t="s">
        <v>864</v>
      </c>
      <c r="X96" s="679" t="s">
        <v>864</v>
      </c>
      <c r="Y96" s="232"/>
      <c r="Z96" s="685"/>
      <c r="AA96" s="681"/>
      <c r="AB96" s="686"/>
      <c r="AC96" s="681"/>
      <c r="AD96" s="684">
        <v>1</v>
      </c>
      <c r="AE96" s="684">
        <v>1</v>
      </c>
      <c r="AF96" s="679" t="s">
        <v>864</v>
      </c>
    </row>
    <row r="97" spans="1:1019" s="224" customFormat="1" ht="13.5" customHeight="1">
      <c r="A97" s="225">
        <v>89</v>
      </c>
      <c r="B97" s="217"/>
      <c r="C97" s="680"/>
      <c r="D97" s="680"/>
      <c r="E97" s="680" t="s">
        <v>1305</v>
      </c>
      <c r="F97" s="680"/>
      <c r="G97" s="680"/>
      <c r="H97" s="681" t="s">
        <v>1306</v>
      </c>
      <c r="I97" s="682" t="s">
        <v>1307</v>
      </c>
      <c r="J97" s="681"/>
      <c r="K97" s="682" t="s">
        <v>1088</v>
      </c>
      <c r="L97" s="681" t="s">
        <v>1308</v>
      </c>
      <c r="M97" s="681" t="s">
        <v>1309</v>
      </c>
      <c r="N97" s="681"/>
      <c r="O97" s="681"/>
      <c r="P97" s="683"/>
      <c r="Q97" s="681" t="s">
        <v>820</v>
      </c>
      <c r="R97" s="681"/>
      <c r="S97" s="681" t="s">
        <v>863</v>
      </c>
      <c r="T97" s="684"/>
      <c r="U97" s="681" t="s">
        <v>1310</v>
      </c>
      <c r="V97" s="679" t="s">
        <v>864</v>
      </c>
      <c r="W97" s="679" t="s">
        <v>864</v>
      </c>
      <c r="X97" s="679" t="s">
        <v>864</v>
      </c>
      <c r="Y97" s="232"/>
      <c r="Z97" s="685"/>
      <c r="AA97" s="681"/>
      <c r="AB97" s="686"/>
      <c r="AC97" s="681"/>
      <c r="AD97" s="684">
        <v>1</v>
      </c>
      <c r="AE97" s="684">
        <v>1</v>
      </c>
      <c r="AF97" s="679" t="s">
        <v>864</v>
      </c>
    </row>
    <row r="98" spans="1:1019" s="224" customFormat="1" ht="13.5" customHeight="1">
      <c r="A98" s="225">
        <v>90</v>
      </c>
      <c r="B98" s="217"/>
      <c r="C98" s="680"/>
      <c r="D98" s="241"/>
      <c r="E98" s="680" t="s">
        <v>1105</v>
      </c>
      <c r="F98" s="221"/>
      <c r="G98" s="221"/>
      <c r="H98" s="681" t="s">
        <v>1311</v>
      </c>
      <c r="I98" s="681" t="s">
        <v>1135</v>
      </c>
      <c r="J98" s="681"/>
      <c r="K98" s="682" t="s">
        <v>1312</v>
      </c>
      <c r="L98" s="681"/>
      <c r="M98" s="681"/>
      <c r="N98" s="681"/>
      <c r="O98" s="681"/>
      <c r="P98" s="683"/>
      <c r="Q98" s="681" t="s">
        <v>817</v>
      </c>
      <c r="R98" s="681"/>
      <c r="S98" s="681" t="s">
        <v>863</v>
      </c>
      <c r="T98" s="684"/>
      <c r="U98" s="681"/>
      <c r="V98" s="679" t="s">
        <v>864</v>
      </c>
      <c r="W98" s="679" t="s">
        <v>864</v>
      </c>
      <c r="X98" s="679" t="s">
        <v>864</v>
      </c>
      <c r="Y98" s="232"/>
      <c r="Z98" s="685"/>
      <c r="AA98" s="681"/>
      <c r="AB98" s="686"/>
      <c r="AC98" s="681"/>
      <c r="AD98" s="684">
        <v>1</v>
      </c>
      <c r="AE98" s="684">
        <v>1</v>
      </c>
      <c r="AF98" s="679" t="s">
        <v>864</v>
      </c>
    </row>
    <row r="99" spans="1:1019" s="244" customFormat="1" ht="14.25" customHeight="1">
      <c r="A99" s="225">
        <v>91</v>
      </c>
      <c r="B99" s="217"/>
      <c r="C99" s="221"/>
      <c r="D99" s="221"/>
      <c r="E99" s="680" t="s">
        <v>1313</v>
      </c>
      <c r="F99" s="221"/>
      <c r="G99" s="221"/>
      <c r="H99" s="681" t="s">
        <v>1314</v>
      </c>
      <c r="I99" s="682" t="s">
        <v>1315</v>
      </c>
      <c r="J99" s="681"/>
      <c r="K99" s="682" t="s">
        <v>1316</v>
      </c>
      <c r="L99" s="681"/>
      <c r="M99" s="681"/>
      <c r="N99" s="681"/>
      <c r="O99" s="681"/>
      <c r="P99" s="683"/>
      <c r="Q99" s="681" t="s">
        <v>817</v>
      </c>
      <c r="R99" s="681"/>
      <c r="S99" s="681" t="s">
        <v>863</v>
      </c>
      <c r="T99" s="684"/>
      <c r="U99" s="681"/>
      <c r="V99" s="679" t="s">
        <v>864</v>
      </c>
      <c r="W99" s="679" t="s">
        <v>864</v>
      </c>
      <c r="X99" s="679" t="s">
        <v>864</v>
      </c>
      <c r="Y99" s="232"/>
      <c r="Z99" s="685"/>
      <c r="AA99" s="681"/>
      <c r="AB99" s="686"/>
      <c r="AC99" s="681"/>
      <c r="AD99" s="684">
        <v>1</v>
      </c>
      <c r="AE99" s="684">
        <v>1</v>
      </c>
      <c r="AF99" s="679" t="s">
        <v>864</v>
      </c>
    </row>
    <row r="100" spans="1:1019" s="224" customFormat="1" ht="13.5" customHeight="1">
      <c r="A100" s="225">
        <v>92</v>
      </c>
      <c r="B100" s="217"/>
      <c r="C100" s="241" t="s">
        <v>1329</v>
      </c>
      <c r="D100" s="217" t="s">
        <v>1330</v>
      </c>
      <c r="E100" s="247"/>
      <c r="F100" s="217"/>
      <c r="G100" s="217"/>
      <c r="H100" s="681" t="s">
        <v>1331</v>
      </c>
      <c r="I100" s="682"/>
      <c r="J100" s="681" t="s">
        <v>1332</v>
      </c>
      <c r="K100" s="682" t="s">
        <v>1055</v>
      </c>
      <c r="L100" s="681" t="s">
        <v>1333</v>
      </c>
      <c r="M100" s="681" t="s">
        <v>1334</v>
      </c>
      <c r="N100" s="681"/>
      <c r="O100" s="681"/>
      <c r="P100" s="683"/>
      <c r="Q100" s="681" t="s">
        <v>820</v>
      </c>
      <c r="R100" s="681" t="s">
        <v>864</v>
      </c>
      <c r="S100" s="243" t="s">
        <v>1055</v>
      </c>
      <c r="T100" s="283"/>
      <c r="U100" s="681"/>
      <c r="V100" s="679" t="s">
        <v>864</v>
      </c>
      <c r="W100" s="679"/>
      <c r="X100" s="679"/>
      <c r="Y100" s="232"/>
      <c r="Z100" s="248"/>
      <c r="AA100" s="681"/>
      <c r="AB100" s="686"/>
      <c r="AC100" s="681"/>
      <c r="AD100" s="684">
        <v>1</v>
      </c>
      <c r="AE100" s="684">
        <v>1</v>
      </c>
      <c r="AF100" s="679"/>
    </row>
    <row r="101" spans="1:1019" s="224" customFormat="1" ht="13.5" customHeight="1">
      <c r="A101" s="225">
        <v>93</v>
      </c>
      <c r="B101" s="217"/>
      <c r="C101" s="241" t="s">
        <v>973</v>
      </c>
      <c r="D101" s="217" t="s">
        <v>1335</v>
      </c>
      <c r="E101" s="217"/>
      <c r="F101" s="217"/>
      <c r="G101" s="217"/>
      <c r="H101" s="681" t="s">
        <v>1336</v>
      </c>
      <c r="I101" s="682"/>
      <c r="J101" s="681" t="s">
        <v>975</v>
      </c>
      <c r="K101" s="682" t="s">
        <v>976</v>
      </c>
      <c r="L101" s="681"/>
      <c r="M101" s="681"/>
      <c r="N101" s="681"/>
      <c r="O101" s="681"/>
      <c r="P101" s="683"/>
      <c r="Q101" s="681" t="s">
        <v>820</v>
      </c>
      <c r="R101" s="681" t="s">
        <v>864</v>
      </c>
      <c r="S101" s="243" t="s">
        <v>976</v>
      </c>
      <c r="T101" s="684"/>
      <c r="U101" s="681"/>
      <c r="V101" s="679" t="s">
        <v>864</v>
      </c>
      <c r="W101" s="679"/>
      <c r="X101" s="679"/>
      <c r="Y101" s="232"/>
      <c r="Z101" s="685"/>
      <c r="AA101" s="681"/>
      <c r="AB101" s="686"/>
      <c r="AC101" s="681"/>
      <c r="AD101" s="684">
        <v>1</v>
      </c>
      <c r="AE101" s="684">
        <v>1</v>
      </c>
      <c r="AF101" s="679"/>
    </row>
    <row r="102" spans="1:1019" s="224" customFormat="1" ht="13.5" customHeight="1">
      <c r="A102" s="225">
        <v>94</v>
      </c>
      <c r="B102" s="217"/>
      <c r="C102" s="241" t="s">
        <v>1337</v>
      </c>
      <c r="D102" s="217"/>
      <c r="E102" s="217"/>
      <c r="F102" s="217"/>
      <c r="G102" s="217"/>
      <c r="H102" s="681" t="s">
        <v>1338</v>
      </c>
      <c r="I102" s="682"/>
      <c r="J102" s="681" t="s">
        <v>1339</v>
      </c>
      <c r="K102" s="682" t="s">
        <v>1339</v>
      </c>
      <c r="L102" s="681"/>
      <c r="M102" s="681"/>
      <c r="N102" s="681"/>
      <c r="O102" s="681"/>
      <c r="P102" s="683"/>
      <c r="Q102" s="681" t="s">
        <v>820</v>
      </c>
      <c r="R102" s="681" t="s">
        <v>864</v>
      </c>
      <c r="S102" s="243" t="s">
        <v>1339</v>
      </c>
      <c r="T102" s="684"/>
      <c r="U102" s="681"/>
      <c r="V102" s="679" t="s">
        <v>864</v>
      </c>
      <c r="W102" s="679" t="s">
        <v>864</v>
      </c>
      <c r="X102" s="690"/>
      <c r="Y102" s="232"/>
      <c r="Z102" s="685"/>
      <c r="AA102" s="681"/>
      <c r="AB102" s="686"/>
      <c r="AC102" s="681"/>
      <c r="AD102" s="684">
        <v>1</v>
      </c>
      <c r="AE102" s="684">
        <v>1</v>
      </c>
      <c r="AF102" s="690"/>
    </row>
    <row r="103" spans="1:1019" s="224" customFormat="1" ht="13.5" customHeight="1">
      <c r="A103" s="225">
        <v>95</v>
      </c>
      <c r="B103" s="217"/>
      <c r="C103" s="241"/>
      <c r="D103" s="217" t="s">
        <v>1340</v>
      </c>
      <c r="E103" s="217"/>
      <c r="F103" s="241"/>
      <c r="G103" s="241"/>
      <c r="H103" s="681" t="s">
        <v>1341</v>
      </c>
      <c r="I103" s="682" t="s">
        <v>1342</v>
      </c>
      <c r="J103" s="681" t="s">
        <v>1343</v>
      </c>
      <c r="K103" s="682"/>
      <c r="L103" s="681"/>
      <c r="M103" s="681"/>
      <c r="N103" s="681"/>
      <c r="O103" s="681"/>
      <c r="P103" s="683"/>
      <c r="Q103" s="681" t="s">
        <v>820</v>
      </c>
      <c r="R103" s="681"/>
      <c r="S103" s="681" t="s">
        <v>863</v>
      </c>
      <c r="T103" s="684"/>
      <c r="U103" s="681"/>
      <c r="V103" s="679" t="s">
        <v>864</v>
      </c>
      <c r="W103" s="679" t="s">
        <v>864</v>
      </c>
      <c r="X103" s="690"/>
      <c r="Y103" s="232"/>
      <c r="Z103" s="685"/>
      <c r="AA103" s="681" t="s">
        <v>1077</v>
      </c>
      <c r="AB103" s="686"/>
      <c r="AC103" s="681"/>
      <c r="AD103" s="684"/>
      <c r="AE103" s="684">
        <v>1</v>
      </c>
      <c r="AF103" s="690"/>
    </row>
    <row r="104" spans="1:1019" s="224" customFormat="1" ht="13.5" customHeight="1">
      <c r="A104" s="225">
        <v>96</v>
      </c>
      <c r="B104" s="217"/>
      <c r="C104" s="241"/>
      <c r="D104" s="217" t="s">
        <v>1344</v>
      </c>
      <c r="E104" s="217"/>
      <c r="F104" s="241"/>
      <c r="G104" s="241"/>
      <c r="H104" s="681" t="s">
        <v>1345</v>
      </c>
      <c r="I104" s="682" t="s">
        <v>1346</v>
      </c>
      <c r="J104" s="681" t="s">
        <v>1347</v>
      </c>
      <c r="K104" s="682"/>
      <c r="L104" s="681"/>
      <c r="M104" s="681"/>
      <c r="N104" s="681"/>
      <c r="O104" s="681"/>
      <c r="P104" s="683"/>
      <c r="Q104" s="681" t="s">
        <v>820</v>
      </c>
      <c r="R104" s="681"/>
      <c r="S104" s="681" t="s">
        <v>863</v>
      </c>
      <c r="T104" s="684"/>
      <c r="U104" s="681"/>
      <c r="V104" s="679" t="s">
        <v>864</v>
      </c>
      <c r="W104" s="679" t="s">
        <v>864</v>
      </c>
      <c r="X104" s="690"/>
      <c r="Y104" s="232"/>
      <c r="Z104" s="685"/>
      <c r="AA104" s="681" t="s">
        <v>1348</v>
      </c>
      <c r="AB104" s="686"/>
      <c r="AC104" s="681"/>
      <c r="AD104" s="684"/>
      <c r="AE104" s="684">
        <v>1</v>
      </c>
      <c r="AF104" s="690"/>
    </row>
    <row r="105" spans="1:1019" s="224" customFormat="1" ht="13.5" customHeight="1">
      <c r="A105" s="225">
        <v>97</v>
      </c>
      <c r="B105" s="217"/>
      <c r="C105" s="241"/>
      <c r="D105" s="241" t="s">
        <v>1349</v>
      </c>
      <c r="E105" s="241"/>
      <c r="F105" s="241"/>
      <c r="G105" s="241"/>
      <c r="H105" s="681" t="s">
        <v>1350</v>
      </c>
      <c r="I105" s="682" t="s">
        <v>1351</v>
      </c>
      <c r="J105" s="681" t="s">
        <v>1352</v>
      </c>
      <c r="K105" s="682" t="s">
        <v>1353</v>
      </c>
      <c r="L105" s="681"/>
      <c r="M105" s="681"/>
      <c r="N105" s="681"/>
      <c r="O105" s="681"/>
      <c r="P105" s="683"/>
      <c r="Q105" s="681" t="s">
        <v>817</v>
      </c>
      <c r="R105" s="681"/>
      <c r="S105" s="681" t="s">
        <v>863</v>
      </c>
      <c r="T105" s="684"/>
      <c r="U105" s="681"/>
      <c r="V105" s="679" t="s">
        <v>864</v>
      </c>
      <c r="W105" s="679" t="s">
        <v>864</v>
      </c>
      <c r="X105" s="679"/>
      <c r="Y105" s="232"/>
      <c r="Z105" s="685"/>
      <c r="AA105" s="681"/>
      <c r="AB105" s="686"/>
      <c r="AC105" s="681"/>
      <c r="AD105" s="684"/>
      <c r="AE105" s="684">
        <v>1</v>
      </c>
      <c r="AF105" s="679"/>
    </row>
    <row r="106" spans="1:1019" s="224" customFormat="1" ht="13.5" customHeight="1">
      <c r="A106" s="225">
        <v>98</v>
      </c>
      <c r="B106" s="217"/>
      <c r="C106" s="241"/>
      <c r="D106" s="217" t="s">
        <v>1354</v>
      </c>
      <c r="E106" s="219" t="s">
        <v>1276</v>
      </c>
      <c r="F106" s="217"/>
      <c r="G106" s="217"/>
      <c r="H106" s="681" t="s">
        <v>1355</v>
      </c>
      <c r="I106" s="688"/>
      <c r="J106" s="681" t="s">
        <v>1356</v>
      </c>
      <c r="K106" s="682" t="s">
        <v>1357</v>
      </c>
      <c r="L106" s="681"/>
      <c r="M106" s="681"/>
      <c r="N106" s="681"/>
      <c r="O106" s="681"/>
      <c r="P106" s="683"/>
      <c r="Q106" s="681" t="s">
        <v>817</v>
      </c>
      <c r="R106" s="681" t="s">
        <v>864</v>
      </c>
      <c r="S106" s="243" t="s">
        <v>1265</v>
      </c>
      <c r="T106" s="684"/>
      <c r="U106" s="681"/>
      <c r="V106" s="679" t="s">
        <v>864</v>
      </c>
      <c r="W106" s="679" t="s">
        <v>864</v>
      </c>
      <c r="X106" s="679"/>
      <c r="Y106" s="232"/>
      <c r="Z106" s="685"/>
      <c r="AA106" s="681"/>
      <c r="AB106" s="686"/>
      <c r="AC106" s="681"/>
      <c r="AD106" s="684">
        <v>1</v>
      </c>
      <c r="AE106" s="684">
        <v>1</v>
      </c>
      <c r="AF106" s="679"/>
    </row>
    <row r="107" spans="1:1019" s="224" customFormat="1" ht="13.5" customHeight="1">
      <c r="A107" s="225">
        <v>99</v>
      </c>
      <c r="B107" s="217"/>
      <c r="C107" s="241"/>
      <c r="D107" s="217" t="s">
        <v>1358</v>
      </c>
      <c r="E107" s="241"/>
      <c r="F107" s="241"/>
      <c r="G107" s="241"/>
      <c r="H107" s="681" t="s">
        <v>1359</v>
      </c>
      <c r="I107" s="682" t="s">
        <v>1360</v>
      </c>
      <c r="J107" s="681" t="s">
        <v>1361</v>
      </c>
      <c r="K107" s="682"/>
      <c r="L107" s="681" t="s">
        <v>1362</v>
      </c>
      <c r="M107" s="681" t="s">
        <v>1363</v>
      </c>
      <c r="N107" s="681"/>
      <c r="O107" s="681"/>
      <c r="P107" s="683"/>
      <c r="Q107" s="681" t="s">
        <v>817</v>
      </c>
      <c r="R107" s="681"/>
      <c r="S107" s="681" t="s">
        <v>863</v>
      </c>
      <c r="T107" s="684"/>
      <c r="U107" s="681"/>
      <c r="V107" s="679" t="s">
        <v>864</v>
      </c>
      <c r="W107" s="679" t="s">
        <v>864</v>
      </c>
      <c r="X107" s="679"/>
      <c r="Y107" s="232"/>
      <c r="Z107" s="685"/>
      <c r="AA107" s="681"/>
      <c r="AB107" s="686"/>
      <c r="AC107" s="681"/>
      <c r="AD107" s="684">
        <v>1</v>
      </c>
      <c r="AE107" s="684">
        <v>1</v>
      </c>
      <c r="AF107" s="679"/>
    </row>
    <row r="108" spans="1:1019" s="251" customFormat="1" ht="13.5" customHeight="1">
      <c r="A108" s="225">
        <v>100</v>
      </c>
      <c r="B108" s="217"/>
      <c r="C108" s="241" t="s">
        <v>1364</v>
      </c>
      <c r="D108" s="680"/>
      <c r="E108" s="250"/>
      <c r="F108" s="250"/>
      <c r="G108" s="250"/>
      <c r="H108" s="681" t="s">
        <v>1365</v>
      </c>
      <c r="I108" s="682"/>
      <c r="J108" s="681" t="s">
        <v>1366</v>
      </c>
      <c r="K108" s="682" t="s">
        <v>1367</v>
      </c>
      <c r="L108" s="681"/>
      <c r="M108" s="681"/>
      <c r="N108" s="681"/>
      <c r="O108" s="681"/>
      <c r="P108" s="683"/>
      <c r="Q108" s="681" t="s">
        <v>823</v>
      </c>
      <c r="R108" s="681" t="s">
        <v>864</v>
      </c>
      <c r="S108" s="243" t="s">
        <v>1367</v>
      </c>
      <c r="T108" s="283"/>
      <c r="U108" s="681"/>
      <c r="V108" s="679" t="s">
        <v>864</v>
      </c>
      <c r="W108" s="679" t="s">
        <v>864</v>
      </c>
      <c r="X108" s="679"/>
      <c r="Y108" s="232"/>
      <c r="Z108" s="248"/>
      <c r="AA108" s="681"/>
      <c r="AB108" s="686"/>
      <c r="AC108" s="681"/>
      <c r="AD108" s="684">
        <v>1</v>
      </c>
      <c r="AE108" s="684">
        <v>1</v>
      </c>
      <c r="AF108" s="679"/>
      <c r="AME108" s="224"/>
    </row>
    <row r="109" spans="1:1019" s="251" customFormat="1" ht="13.5" customHeight="1">
      <c r="A109" s="225">
        <v>101</v>
      </c>
      <c r="B109" s="217"/>
      <c r="C109" s="241"/>
      <c r="D109" s="680" t="s">
        <v>1368</v>
      </c>
      <c r="E109" s="680"/>
      <c r="F109" s="241"/>
      <c r="G109" s="241"/>
      <c r="H109" s="681" t="s">
        <v>1369</v>
      </c>
      <c r="I109" s="682" t="s">
        <v>1370</v>
      </c>
      <c r="J109" s="681" t="s">
        <v>1371</v>
      </c>
      <c r="K109" s="682" t="s">
        <v>1372</v>
      </c>
      <c r="L109" s="681"/>
      <c r="M109" s="681"/>
      <c r="N109" s="681"/>
      <c r="O109" s="681"/>
      <c r="P109" s="683"/>
      <c r="Q109" s="681" t="s">
        <v>817</v>
      </c>
      <c r="R109" s="681"/>
      <c r="S109" s="681" t="s">
        <v>863</v>
      </c>
      <c r="T109" s="684" t="s">
        <v>864</v>
      </c>
      <c r="U109" s="681"/>
      <c r="V109" s="679" t="s">
        <v>864</v>
      </c>
      <c r="W109" s="679" t="s">
        <v>864</v>
      </c>
      <c r="X109" s="679"/>
      <c r="Y109" s="232"/>
      <c r="Z109" s="685"/>
      <c r="AA109" s="681" t="s">
        <v>1016</v>
      </c>
      <c r="AB109" s="686"/>
      <c r="AC109" s="681"/>
      <c r="AD109" s="684">
        <v>1</v>
      </c>
      <c r="AE109" s="684">
        <v>1</v>
      </c>
      <c r="AF109" s="679"/>
      <c r="AME109" s="224"/>
    </row>
    <row r="110" spans="1:1019" s="251" customFormat="1" ht="13.5" customHeight="1">
      <c r="A110" s="225">
        <v>102</v>
      </c>
      <c r="B110" s="217"/>
      <c r="C110" s="241"/>
      <c r="D110" s="680" t="s">
        <v>1373</v>
      </c>
      <c r="E110" s="680"/>
      <c r="F110" s="241"/>
      <c r="G110" s="241"/>
      <c r="H110" s="681" t="s">
        <v>1374</v>
      </c>
      <c r="I110" s="682" t="s">
        <v>1375</v>
      </c>
      <c r="J110" s="681" t="s">
        <v>1376</v>
      </c>
      <c r="K110" s="682"/>
      <c r="L110" s="681"/>
      <c r="M110" s="681"/>
      <c r="N110" s="681"/>
      <c r="O110" s="681"/>
      <c r="P110" s="683"/>
      <c r="Q110" s="681" t="s">
        <v>817</v>
      </c>
      <c r="R110" s="681"/>
      <c r="S110" s="681" t="s">
        <v>863</v>
      </c>
      <c r="T110" s="684"/>
      <c r="U110" s="681"/>
      <c r="V110" s="679" t="s">
        <v>864</v>
      </c>
      <c r="W110" s="679" t="s">
        <v>864</v>
      </c>
      <c r="X110" s="679"/>
      <c r="Y110" s="232"/>
      <c r="Z110" s="685"/>
      <c r="AA110" s="681"/>
      <c r="AB110" s="686"/>
      <c r="AC110" s="681"/>
      <c r="AD110" s="684">
        <v>1</v>
      </c>
      <c r="AE110" s="684">
        <v>1</v>
      </c>
      <c r="AF110" s="679"/>
      <c r="AME110" s="224"/>
    </row>
    <row r="111" spans="1:1019" s="251" customFormat="1" ht="13.5" customHeight="1">
      <c r="A111" s="225">
        <v>103</v>
      </c>
      <c r="B111" s="217"/>
      <c r="C111" s="241"/>
      <c r="D111" s="680" t="s">
        <v>1377</v>
      </c>
      <c r="E111" s="680"/>
      <c r="F111" s="241"/>
      <c r="G111" s="241"/>
      <c r="H111" s="681" t="s">
        <v>1378</v>
      </c>
      <c r="I111" s="682" t="s">
        <v>1379</v>
      </c>
      <c r="J111" s="681" t="s">
        <v>1380</v>
      </c>
      <c r="K111" s="682"/>
      <c r="L111" s="681"/>
      <c r="M111" s="681"/>
      <c r="N111" s="681"/>
      <c r="O111" s="681"/>
      <c r="P111" s="683"/>
      <c r="Q111" s="681" t="s">
        <v>817</v>
      </c>
      <c r="R111" s="681"/>
      <c r="S111" s="681" t="s">
        <v>1381</v>
      </c>
      <c r="T111" s="684"/>
      <c r="U111" s="681"/>
      <c r="V111" s="679" t="s">
        <v>864</v>
      </c>
      <c r="W111" s="679" t="s">
        <v>864</v>
      </c>
      <c r="X111" s="679"/>
      <c r="Y111" s="232"/>
      <c r="Z111" s="685"/>
      <c r="AA111" s="681"/>
      <c r="AB111" s="686"/>
      <c r="AC111" s="681"/>
      <c r="AD111" s="684">
        <v>1</v>
      </c>
      <c r="AE111" s="684">
        <v>1</v>
      </c>
      <c r="AF111" s="679"/>
      <c r="AME111" s="224"/>
    </row>
    <row r="112" spans="1:1019" s="251" customFormat="1" ht="13.5" customHeight="1">
      <c r="A112" s="225">
        <v>104</v>
      </c>
      <c r="B112" s="217"/>
      <c r="C112" s="241"/>
      <c r="D112" s="680" t="s">
        <v>875</v>
      </c>
      <c r="E112" s="680"/>
      <c r="F112" s="241"/>
      <c r="G112" s="241"/>
      <c r="H112" s="681" t="s">
        <v>1382</v>
      </c>
      <c r="I112" s="276" t="s">
        <v>1383</v>
      </c>
      <c r="J112" s="681" t="s">
        <v>875</v>
      </c>
      <c r="K112" s="682"/>
      <c r="L112" s="681"/>
      <c r="M112" s="681"/>
      <c r="N112" s="681"/>
      <c r="O112" s="681"/>
      <c r="P112" s="683"/>
      <c r="Q112" s="681" t="s">
        <v>820</v>
      </c>
      <c r="R112" s="681"/>
      <c r="S112" s="681" t="s">
        <v>863</v>
      </c>
      <c r="T112" s="684"/>
      <c r="U112" s="681"/>
      <c r="V112" s="679" t="s">
        <v>864</v>
      </c>
      <c r="W112" s="679" t="s">
        <v>864</v>
      </c>
      <c r="X112" s="679"/>
      <c r="Y112" s="232"/>
      <c r="Z112" s="685"/>
      <c r="AA112" s="681"/>
      <c r="AB112" s="686"/>
      <c r="AC112" s="681"/>
      <c r="AD112" s="684">
        <v>1</v>
      </c>
      <c r="AE112" s="684">
        <v>1</v>
      </c>
      <c r="AF112" s="679"/>
      <c r="AME112" s="224"/>
    </row>
    <row r="113" spans="1:1019" s="251" customFormat="1" ht="13.5" customHeight="1">
      <c r="A113" s="225">
        <v>105</v>
      </c>
      <c r="B113" s="217"/>
      <c r="C113" s="241"/>
      <c r="D113" s="680" t="s">
        <v>1384</v>
      </c>
      <c r="E113" s="680"/>
      <c r="F113" s="241"/>
      <c r="G113" s="241"/>
      <c r="H113" s="681" t="s">
        <v>1385</v>
      </c>
      <c r="I113" s="682"/>
      <c r="J113" s="681" t="s">
        <v>1386</v>
      </c>
      <c r="K113" s="682"/>
      <c r="L113" s="681"/>
      <c r="M113" s="681"/>
      <c r="N113" s="681"/>
      <c r="O113" s="681"/>
      <c r="P113" s="683"/>
      <c r="Q113" s="681" t="s">
        <v>817</v>
      </c>
      <c r="R113" s="681"/>
      <c r="S113" s="681" t="s">
        <v>863</v>
      </c>
      <c r="T113" s="684"/>
      <c r="U113" s="681"/>
      <c r="V113" s="679" t="s">
        <v>864</v>
      </c>
      <c r="W113" s="679" t="s">
        <v>864</v>
      </c>
      <c r="X113" s="679"/>
      <c r="Y113" s="232"/>
      <c r="Z113" s="685"/>
      <c r="AA113" s="681"/>
      <c r="AB113" s="686"/>
      <c r="AC113" s="681"/>
      <c r="AD113" s="684">
        <v>1</v>
      </c>
      <c r="AE113" s="684">
        <v>1</v>
      </c>
      <c r="AF113" s="679"/>
      <c r="AME113" s="224"/>
    </row>
    <row r="114" spans="1:1019" s="251" customFormat="1" ht="12.95" customHeight="1">
      <c r="A114" s="225">
        <v>106</v>
      </c>
      <c r="B114" s="217"/>
      <c r="C114" s="241"/>
      <c r="D114" s="680" t="s">
        <v>1387</v>
      </c>
      <c r="E114" s="680"/>
      <c r="F114" s="241"/>
      <c r="G114" s="241"/>
      <c r="H114" s="681" t="s">
        <v>1388</v>
      </c>
      <c r="I114" s="682"/>
      <c r="J114" s="681" t="s">
        <v>1389</v>
      </c>
      <c r="K114" s="682"/>
      <c r="L114" s="681"/>
      <c r="M114" s="681"/>
      <c r="N114" s="681"/>
      <c r="O114" s="681"/>
      <c r="P114" s="683"/>
      <c r="Q114" s="681" t="s">
        <v>817</v>
      </c>
      <c r="R114" s="681"/>
      <c r="S114" s="681" t="s">
        <v>863</v>
      </c>
      <c r="T114" s="684"/>
      <c r="U114" s="681"/>
      <c r="V114" s="679" t="s">
        <v>864</v>
      </c>
      <c r="W114" s="679" t="s">
        <v>864</v>
      </c>
      <c r="X114" s="679"/>
      <c r="Y114" s="232"/>
      <c r="Z114" s="685"/>
      <c r="AA114" s="681"/>
      <c r="AB114" s="686"/>
      <c r="AC114" s="681"/>
      <c r="AD114" s="684">
        <v>1</v>
      </c>
      <c r="AE114" s="684">
        <v>1</v>
      </c>
      <c r="AF114" s="679"/>
      <c r="AME114" s="224"/>
    </row>
    <row r="115" spans="1:1019" s="224" customFormat="1" ht="13.5" customHeight="1">
      <c r="A115" s="225">
        <v>107</v>
      </c>
      <c r="B115" s="217" t="s">
        <v>1390</v>
      </c>
      <c r="C115" s="216"/>
      <c r="D115" s="241"/>
      <c r="E115" s="241"/>
      <c r="F115" s="241"/>
      <c r="G115" s="241"/>
      <c r="H115" s="681" t="s">
        <v>1391</v>
      </c>
      <c r="I115" s="682" t="s">
        <v>1342</v>
      </c>
      <c r="J115" s="681"/>
      <c r="K115" s="682" t="s">
        <v>1392</v>
      </c>
      <c r="L115" s="681"/>
      <c r="M115" s="681"/>
      <c r="N115" s="681"/>
      <c r="O115" s="681"/>
      <c r="P115" s="683"/>
      <c r="Q115" s="681" t="s">
        <v>820</v>
      </c>
      <c r="R115" s="681"/>
      <c r="S115" s="681" t="s">
        <v>863</v>
      </c>
      <c r="T115" s="684"/>
      <c r="U115" s="687"/>
      <c r="V115" s="679"/>
      <c r="W115" s="679" t="s">
        <v>864</v>
      </c>
      <c r="X115" s="679" t="s">
        <v>864</v>
      </c>
      <c r="Y115" s="232"/>
      <c r="Z115" s="380" t="s">
        <v>1393</v>
      </c>
      <c r="AA115" s="386" t="s">
        <v>1348</v>
      </c>
      <c r="AB115" s="686"/>
      <c r="AC115" s="681"/>
      <c r="AD115" s="684"/>
      <c r="AE115" s="684">
        <v>1</v>
      </c>
      <c r="AF115" s="679" t="s">
        <v>864</v>
      </c>
    </row>
    <row r="116" spans="1:1019" s="224" customFormat="1" ht="13.5" customHeight="1">
      <c r="A116" s="225">
        <v>108</v>
      </c>
      <c r="B116" s="217" t="s">
        <v>1394</v>
      </c>
      <c r="C116" s="216"/>
      <c r="D116" s="216"/>
      <c r="E116" s="216"/>
      <c r="F116" s="216"/>
      <c r="G116" s="216"/>
      <c r="H116" s="681" t="s">
        <v>1395</v>
      </c>
      <c r="I116" s="688"/>
      <c r="J116" s="681"/>
      <c r="K116" s="682" t="s">
        <v>1396</v>
      </c>
      <c r="L116" s="681"/>
      <c r="M116" s="681"/>
      <c r="N116" s="681"/>
      <c r="O116" s="681"/>
      <c r="P116" s="683"/>
      <c r="Q116" s="681" t="s">
        <v>823</v>
      </c>
      <c r="R116" s="681" t="s">
        <v>864</v>
      </c>
      <c r="S116" s="379" t="s">
        <v>1396</v>
      </c>
      <c r="T116" s="684"/>
      <c r="U116" s="693"/>
      <c r="V116" s="679"/>
      <c r="W116" s="260" t="s">
        <v>864</v>
      </c>
      <c r="X116" s="260"/>
      <c r="Y116" s="232"/>
      <c r="Z116" s="685"/>
      <c r="AA116" s="681"/>
      <c r="AB116" s="686"/>
      <c r="AC116" s="681"/>
      <c r="AD116" s="684"/>
      <c r="AE116" s="684">
        <v>1</v>
      </c>
      <c r="AF116" s="260"/>
    </row>
    <row r="117" spans="1:1019" s="224" customFormat="1" ht="13.5" customHeight="1">
      <c r="A117" s="225">
        <v>109</v>
      </c>
      <c r="B117" s="216"/>
      <c r="C117" s="241" t="s">
        <v>1305</v>
      </c>
      <c r="D117" s="241"/>
      <c r="E117" s="241"/>
      <c r="F117" s="241"/>
      <c r="G117" s="241"/>
      <c r="H117" s="681" t="s">
        <v>1397</v>
      </c>
      <c r="I117" s="688"/>
      <c r="J117" s="681"/>
      <c r="K117" s="682" t="s">
        <v>1304</v>
      </c>
      <c r="L117" s="681"/>
      <c r="M117" s="681"/>
      <c r="N117" s="681"/>
      <c r="O117" s="681"/>
      <c r="P117" s="683"/>
      <c r="Q117" s="383" t="s">
        <v>817</v>
      </c>
      <c r="R117" s="681" t="s">
        <v>864</v>
      </c>
      <c r="S117" s="379" t="s">
        <v>1304</v>
      </c>
      <c r="T117" s="684"/>
      <c r="U117" s="684"/>
      <c r="V117" s="679"/>
      <c r="W117" s="260" t="s">
        <v>864</v>
      </c>
      <c r="X117" s="260"/>
      <c r="Y117" s="232"/>
      <c r="Z117" s="385" t="s">
        <v>1398</v>
      </c>
      <c r="AA117" s="681"/>
      <c r="AB117" s="686"/>
      <c r="AC117" s="681"/>
      <c r="AD117" s="684"/>
      <c r="AE117" s="684">
        <v>1</v>
      </c>
      <c r="AF117" s="260"/>
    </row>
    <row r="118" spans="1:1019" s="224" customFormat="1" ht="13.5" customHeight="1">
      <c r="A118" s="225">
        <v>110</v>
      </c>
      <c r="B118" s="216"/>
      <c r="C118" s="241" t="s">
        <v>831</v>
      </c>
      <c r="D118" s="241"/>
      <c r="E118" s="241"/>
      <c r="F118" s="241"/>
      <c r="G118" s="241"/>
      <c r="H118" s="681" t="s">
        <v>1399</v>
      </c>
      <c r="I118" s="688"/>
      <c r="J118" s="681"/>
      <c r="K118" s="682" t="s">
        <v>1219</v>
      </c>
      <c r="L118" s="681"/>
      <c r="M118" s="681"/>
      <c r="N118" s="681"/>
      <c r="O118" s="681"/>
      <c r="P118" s="683"/>
      <c r="Q118" s="681" t="s">
        <v>817</v>
      </c>
      <c r="R118" s="681"/>
      <c r="S118" s="681" t="s">
        <v>863</v>
      </c>
      <c r="T118" s="684"/>
      <c r="U118" s="693"/>
      <c r="V118" s="679"/>
      <c r="W118" s="260" t="s">
        <v>864</v>
      </c>
      <c r="X118" s="260"/>
      <c r="Y118" s="232"/>
      <c r="Z118" s="685"/>
      <c r="AA118" s="681"/>
      <c r="AB118" s="686"/>
      <c r="AC118" s="681"/>
      <c r="AD118" s="684"/>
      <c r="AE118" s="684">
        <v>1</v>
      </c>
      <c r="AF118" s="260"/>
    </row>
    <row r="119" spans="1:1019" s="224" customFormat="1" ht="13.5" customHeight="1">
      <c r="A119" s="225">
        <v>111</v>
      </c>
      <c r="B119" s="217"/>
      <c r="C119" s="241" t="s">
        <v>1400</v>
      </c>
      <c r="D119" s="241"/>
      <c r="E119" s="241"/>
      <c r="F119" s="241"/>
      <c r="G119" s="241"/>
      <c r="H119" s="681" t="s">
        <v>1401</v>
      </c>
      <c r="I119" s="688" t="s">
        <v>1402</v>
      </c>
      <c r="J119" s="681"/>
      <c r="K119" s="682" t="s">
        <v>1353</v>
      </c>
      <c r="L119" s="681"/>
      <c r="M119" s="681"/>
      <c r="N119" s="681"/>
      <c r="O119" s="681"/>
      <c r="P119" s="683"/>
      <c r="Q119" s="681" t="s">
        <v>820</v>
      </c>
      <c r="R119" s="681"/>
      <c r="S119" s="681" t="s">
        <v>863</v>
      </c>
      <c r="T119" s="684"/>
      <c r="U119" s="684"/>
      <c r="V119" s="679"/>
      <c r="W119" s="679" t="s">
        <v>864</v>
      </c>
      <c r="X119" s="679"/>
      <c r="Y119" s="232"/>
      <c r="Z119" s="685"/>
      <c r="AA119" s="681"/>
      <c r="AB119" s="686"/>
      <c r="AC119" s="681"/>
      <c r="AD119" s="684"/>
      <c r="AE119" s="684">
        <v>1</v>
      </c>
      <c r="AF119" s="679"/>
    </row>
    <row r="120" spans="1:1019" s="224" customFormat="1" ht="14.25" customHeight="1">
      <c r="A120" s="225">
        <v>112</v>
      </c>
      <c r="B120" s="217" t="s">
        <v>1633</v>
      </c>
      <c r="C120" s="217"/>
      <c r="D120" s="217"/>
      <c r="E120" s="217"/>
      <c r="F120" s="217"/>
      <c r="G120" s="217"/>
      <c r="H120" s="681" t="s">
        <v>1403</v>
      </c>
      <c r="I120" s="688"/>
      <c r="J120" s="681"/>
      <c r="K120" s="682" t="s">
        <v>1404</v>
      </c>
      <c r="L120" s="681"/>
      <c r="M120" s="681"/>
      <c r="N120" s="681"/>
      <c r="O120" s="681"/>
      <c r="P120" s="683"/>
      <c r="Q120" s="681" t="s">
        <v>823</v>
      </c>
      <c r="R120" s="681" t="s">
        <v>864</v>
      </c>
      <c r="S120" s="379" t="s">
        <v>1404</v>
      </c>
      <c r="T120" s="684"/>
      <c r="U120" s="259"/>
      <c r="V120" s="260" t="s">
        <v>864</v>
      </c>
      <c r="W120" s="260" t="s">
        <v>864</v>
      </c>
      <c r="X120" s="260" t="s">
        <v>864</v>
      </c>
      <c r="Y120" s="232"/>
      <c r="Z120" s="685"/>
      <c r="AA120" s="681"/>
      <c r="AB120" s="245"/>
      <c r="AC120" s="681"/>
      <c r="AD120" s="684"/>
      <c r="AE120" s="684">
        <v>1</v>
      </c>
      <c r="AF120" s="260" t="s">
        <v>864</v>
      </c>
    </row>
    <row r="121" spans="1:1019" s="224" customFormat="1" ht="13.5" customHeight="1">
      <c r="A121" s="225">
        <v>113</v>
      </c>
      <c r="B121" s="217"/>
      <c r="C121" s="217" t="s">
        <v>1405</v>
      </c>
      <c r="D121" s="241"/>
      <c r="E121" s="219"/>
      <c r="F121" s="241"/>
      <c r="G121" s="241"/>
      <c r="H121" s="681" t="s">
        <v>1406</v>
      </c>
      <c r="I121" s="688" t="s">
        <v>1634</v>
      </c>
      <c r="J121" s="681"/>
      <c r="K121" s="682" t="s">
        <v>1219</v>
      </c>
      <c r="L121" s="681"/>
      <c r="M121" s="681"/>
      <c r="N121" s="681"/>
      <c r="O121" s="681"/>
      <c r="P121" s="683"/>
      <c r="Q121" s="681" t="s">
        <v>820</v>
      </c>
      <c r="R121" s="681"/>
      <c r="S121" s="682" t="s">
        <v>863</v>
      </c>
      <c r="T121" s="684"/>
      <c r="U121" s="684"/>
      <c r="V121" s="679" t="s">
        <v>864</v>
      </c>
      <c r="W121" s="260" t="s">
        <v>864</v>
      </c>
      <c r="X121" s="260" t="s">
        <v>864</v>
      </c>
      <c r="Y121" s="232"/>
      <c r="Z121" s="266" t="s">
        <v>1407</v>
      </c>
      <c r="AA121" s="681" t="s">
        <v>1408</v>
      </c>
      <c r="AB121" s="686"/>
      <c r="AC121" s="681"/>
      <c r="AD121" s="684"/>
      <c r="AE121" s="684">
        <v>1</v>
      </c>
      <c r="AF121" s="260" t="s">
        <v>864</v>
      </c>
    </row>
    <row r="122" spans="1:1019" s="224" customFormat="1" ht="13.5" customHeight="1">
      <c r="A122" s="225">
        <v>114</v>
      </c>
      <c r="B122" s="217"/>
      <c r="C122" s="217" t="s">
        <v>1409</v>
      </c>
      <c r="D122" s="219"/>
      <c r="E122" s="219"/>
      <c r="F122" s="219"/>
      <c r="G122" s="219"/>
      <c r="H122" s="681"/>
      <c r="I122" s="688"/>
      <c r="J122" s="681"/>
      <c r="K122" s="682" t="s">
        <v>1635</v>
      </c>
      <c r="L122" s="681"/>
      <c r="M122" s="681"/>
      <c r="N122" s="681"/>
      <c r="O122" s="681"/>
      <c r="P122" s="683"/>
      <c r="Q122" s="681" t="s">
        <v>817</v>
      </c>
      <c r="R122" s="681" t="s">
        <v>864</v>
      </c>
      <c r="S122" s="243" t="s">
        <v>1635</v>
      </c>
      <c r="T122" s="684"/>
      <c r="U122" s="684"/>
      <c r="V122" s="260"/>
      <c r="W122" s="260" t="s">
        <v>864</v>
      </c>
      <c r="X122" s="260" t="s">
        <v>864</v>
      </c>
      <c r="Y122" s="232"/>
      <c r="Z122" s="685"/>
      <c r="AA122" s="681"/>
      <c r="AB122" s="245"/>
      <c r="AC122" s="681"/>
      <c r="AD122" s="684"/>
      <c r="AE122" s="684">
        <v>1</v>
      </c>
      <c r="AF122" s="260" t="s">
        <v>864</v>
      </c>
    </row>
    <row r="123" spans="1:1019" s="224" customFormat="1" ht="13.5" customHeight="1">
      <c r="A123" s="225">
        <v>115</v>
      </c>
      <c r="B123" s="217"/>
      <c r="C123" s="217"/>
      <c r="D123" s="241" t="s">
        <v>1411</v>
      </c>
      <c r="E123" s="219"/>
      <c r="F123" s="219"/>
      <c r="G123" s="219"/>
      <c r="H123" s="681" t="s">
        <v>1412</v>
      </c>
      <c r="I123" s="688"/>
      <c r="J123" s="681"/>
      <c r="K123" s="682" t="s">
        <v>1413</v>
      </c>
      <c r="L123" s="681"/>
      <c r="M123" s="681"/>
      <c r="N123" s="681"/>
      <c r="O123" s="681"/>
      <c r="P123" s="683"/>
      <c r="Q123" s="681" t="s">
        <v>823</v>
      </c>
      <c r="R123" s="681" t="s">
        <v>864</v>
      </c>
      <c r="S123" s="379" t="s">
        <v>1413</v>
      </c>
      <c r="T123" s="684"/>
      <c r="U123" s="684"/>
      <c r="V123" s="679"/>
      <c r="W123" s="260" t="s">
        <v>864</v>
      </c>
      <c r="X123" s="260" t="s">
        <v>864</v>
      </c>
      <c r="Y123" s="232"/>
      <c r="Z123" s="685"/>
      <c r="AA123" s="681"/>
      <c r="AB123" s="686"/>
      <c r="AC123" s="681"/>
      <c r="AD123" s="684"/>
      <c r="AE123" s="684">
        <v>1</v>
      </c>
      <c r="AF123" s="260" t="s">
        <v>864</v>
      </c>
    </row>
    <row r="124" spans="1:1019" s="224" customFormat="1" ht="13.5" customHeight="1">
      <c r="A124" s="225">
        <v>116</v>
      </c>
      <c r="B124" s="217"/>
      <c r="C124" s="217"/>
      <c r="D124" s="241"/>
      <c r="E124" s="241" t="s">
        <v>1072</v>
      </c>
      <c r="F124" s="241"/>
      <c r="G124" s="241"/>
      <c r="H124" s="681" t="s">
        <v>1073</v>
      </c>
      <c r="I124" s="688" t="s">
        <v>1414</v>
      </c>
      <c r="J124" s="681"/>
      <c r="K124" s="682" t="s">
        <v>908</v>
      </c>
      <c r="L124" s="681"/>
      <c r="M124" s="681"/>
      <c r="N124" s="681"/>
      <c r="O124" s="681"/>
      <c r="P124" s="683"/>
      <c r="Q124" s="681" t="s">
        <v>820</v>
      </c>
      <c r="R124" s="681"/>
      <c r="S124" s="681" t="s">
        <v>863</v>
      </c>
      <c r="T124" s="684" t="s">
        <v>864</v>
      </c>
      <c r="U124" s="684" t="s">
        <v>1415</v>
      </c>
      <c r="V124" s="260"/>
      <c r="W124" s="260" t="s">
        <v>864</v>
      </c>
      <c r="X124" s="260" t="s">
        <v>864</v>
      </c>
      <c r="Y124" s="232"/>
      <c r="Z124" s="266" t="s">
        <v>1076</v>
      </c>
      <c r="AA124" s="681" t="s">
        <v>1077</v>
      </c>
      <c r="AB124" s="245"/>
      <c r="AC124" s="681"/>
      <c r="AD124" s="684"/>
      <c r="AE124" s="684">
        <v>1</v>
      </c>
      <c r="AF124" s="260" t="s">
        <v>864</v>
      </c>
    </row>
    <row r="125" spans="1:1019" s="224" customFormat="1" ht="13.5" customHeight="1">
      <c r="A125" s="225">
        <v>117</v>
      </c>
      <c r="B125" s="217"/>
      <c r="C125" s="217"/>
      <c r="D125" s="241"/>
      <c r="E125" s="241" t="s">
        <v>1078</v>
      </c>
      <c r="F125" s="241"/>
      <c r="G125" s="241"/>
      <c r="H125" s="681" t="s">
        <v>1079</v>
      </c>
      <c r="I125" s="688" t="s">
        <v>1360</v>
      </c>
      <c r="J125" s="681"/>
      <c r="K125" s="682" t="s">
        <v>1081</v>
      </c>
      <c r="L125" s="681"/>
      <c r="M125" s="681"/>
      <c r="N125" s="681"/>
      <c r="O125" s="681"/>
      <c r="P125" s="683"/>
      <c r="Q125" s="681" t="s">
        <v>820</v>
      </c>
      <c r="R125" s="681"/>
      <c r="S125" s="681" t="s">
        <v>863</v>
      </c>
      <c r="T125" s="684"/>
      <c r="U125" s="684"/>
      <c r="V125" s="260"/>
      <c r="W125" s="260" t="s">
        <v>864</v>
      </c>
      <c r="X125" s="260" t="s">
        <v>864</v>
      </c>
      <c r="Y125" s="232"/>
      <c r="Z125" s="685"/>
      <c r="AA125" s="681"/>
      <c r="AB125" s="245"/>
      <c r="AC125" s="681"/>
      <c r="AD125" s="684"/>
      <c r="AE125" s="684">
        <v>1</v>
      </c>
      <c r="AF125" s="260" t="s">
        <v>864</v>
      </c>
    </row>
    <row r="126" spans="1:1019" s="224" customFormat="1" ht="13.5" customHeight="1">
      <c r="A126" s="225">
        <v>118</v>
      </c>
      <c r="B126" s="217"/>
      <c r="C126" s="217"/>
      <c r="D126" s="217" t="s">
        <v>1260</v>
      </c>
      <c r="E126" s="219" t="s">
        <v>1276</v>
      </c>
      <c r="F126" s="241"/>
      <c r="G126" s="241"/>
      <c r="H126" s="681" t="s">
        <v>1416</v>
      </c>
      <c r="I126" s="688"/>
      <c r="J126" s="681"/>
      <c r="K126" s="682" t="s">
        <v>1265</v>
      </c>
      <c r="L126" s="681"/>
      <c r="M126" s="681"/>
      <c r="N126" s="681"/>
      <c r="O126" s="681"/>
      <c r="P126" s="683"/>
      <c r="Q126" s="681" t="s">
        <v>823</v>
      </c>
      <c r="R126" s="681" t="s">
        <v>864</v>
      </c>
      <c r="S126" s="243" t="s">
        <v>1265</v>
      </c>
      <c r="T126" s="684"/>
      <c r="U126" s="684"/>
      <c r="V126" s="260"/>
      <c r="W126" s="260" t="s">
        <v>864</v>
      </c>
      <c r="X126" s="260" t="s">
        <v>864</v>
      </c>
      <c r="Y126" s="232"/>
      <c r="Z126" s="384" t="s">
        <v>1417</v>
      </c>
      <c r="AA126" s="390" t="s">
        <v>1418</v>
      </c>
      <c r="AB126" s="245" t="s">
        <v>1266</v>
      </c>
      <c r="AC126" s="681"/>
      <c r="AD126" s="684"/>
      <c r="AE126" s="684">
        <v>1</v>
      </c>
      <c r="AF126" s="260" t="s">
        <v>864</v>
      </c>
    </row>
    <row r="127" spans="1:1019" s="224" customFormat="1" ht="13.5" customHeight="1">
      <c r="A127" s="225">
        <v>119</v>
      </c>
      <c r="B127" s="217"/>
      <c r="C127" s="217"/>
      <c r="D127" s="217" t="s">
        <v>1052</v>
      </c>
      <c r="E127" s="241"/>
      <c r="F127" s="241"/>
      <c r="G127" s="241"/>
      <c r="H127" s="681" t="s">
        <v>1419</v>
      </c>
      <c r="I127" s="688"/>
      <c r="J127" s="681"/>
      <c r="K127" s="682" t="s">
        <v>1420</v>
      </c>
      <c r="L127" s="681"/>
      <c r="M127" s="681"/>
      <c r="N127" s="681"/>
      <c r="O127" s="681"/>
      <c r="P127" s="683"/>
      <c r="Q127" s="681" t="s">
        <v>817</v>
      </c>
      <c r="R127" s="681" t="s">
        <v>864</v>
      </c>
      <c r="S127" s="379" t="s">
        <v>1420</v>
      </c>
      <c r="T127" s="684"/>
      <c r="U127" s="684"/>
      <c r="V127" s="260"/>
      <c r="W127" s="260" t="s">
        <v>864</v>
      </c>
      <c r="X127" s="260" t="s">
        <v>864</v>
      </c>
      <c r="Y127" s="232"/>
      <c r="Z127" s="685"/>
      <c r="AA127" s="681"/>
      <c r="AB127" s="245"/>
      <c r="AC127" s="681"/>
      <c r="AD127" s="684"/>
      <c r="AE127" s="684">
        <v>1</v>
      </c>
      <c r="AF127" s="260" t="s">
        <v>864</v>
      </c>
    </row>
    <row r="128" spans="1:1019" s="224" customFormat="1" ht="13.5" customHeight="1">
      <c r="A128" s="225">
        <v>120</v>
      </c>
      <c r="B128" s="217"/>
      <c r="C128" s="217"/>
      <c r="D128" s="217"/>
      <c r="E128" s="217" t="s">
        <v>1082</v>
      </c>
      <c r="F128" s="219" t="s">
        <v>1421</v>
      </c>
      <c r="G128" s="241"/>
      <c r="H128" s="681"/>
      <c r="I128" s="688"/>
      <c r="J128" s="681"/>
      <c r="K128" s="682" t="s">
        <v>1083</v>
      </c>
      <c r="L128" s="681"/>
      <c r="M128" s="681"/>
      <c r="N128" s="681"/>
      <c r="O128" s="681"/>
      <c r="P128" s="683"/>
      <c r="Q128" s="681" t="s">
        <v>817</v>
      </c>
      <c r="R128" s="681" t="s">
        <v>864</v>
      </c>
      <c r="S128" s="243" t="s">
        <v>1083</v>
      </c>
      <c r="T128" s="684"/>
      <c r="U128" s="684"/>
      <c r="V128" s="260"/>
      <c r="W128" s="260" t="s">
        <v>864</v>
      </c>
      <c r="X128" s="260" t="s">
        <v>864</v>
      </c>
      <c r="Y128" s="232"/>
      <c r="Z128" s="685"/>
      <c r="AA128" s="681"/>
      <c r="AB128" s="245"/>
      <c r="AC128" s="681"/>
      <c r="AD128" s="684"/>
      <c r="AE128" s="684">
        <v>1</v>
      </c>
      <c r="AF128" s="260" t="s">
        <v>864</v>
      </c>
    </row>
    <row r="129" spans="1:32" s="224" customFormat="1" ht="13.5" customHeight="1">
      <c r="A129" s="225">
        <v>121</v>
      </c>
      <c r="B129" s="217"/>
      <c r="C129" s="217"/>
      <c r="D129" s="217"/>
      <c r="E129" s="217" t="s">
        <v>1107</v>
      </c>
      <c r="F129" s="219" t="s">
        <v>1422</v>
      </c>
      <c r="G129" s="241"/>
      <c r="H129" s="681"/>
      <c r="I129" s="688"/>
      <c r="J129" s="681"/>
      <c r="K129" s="682" t="s">
        <v>1108</v>
      </c>
      <c r="L129" s="681"/>
      <c r="M129" s="681"/>
      <c r="N129" s="681"/>
      <c r="O129" s="681"/>
      <c r="P129" s="683"/>
      <c r="Q129" s="681" t="s">
        <v>817</v>
      </c>
      <c r="R129" s="681" t="s">
        <v>864</v>
      </c>
      <c r="S129" s="243" t="s">
        <v>1108</v>
      </c>
      <c r="T129" s="684"/>
      <c r="U129" s="684"/>
      <c r="V129" s="260"/>
      <c r="W129" s="260" t="s">
        <v>864</v>
      </c>
      <c r="X129" s="260" t="s">
        <v>864</v>
      </c>
      <c r="Y129" s="232"/>
      <c r="Z129" s="685"/>
      <c r="AA129" s="681"/>
      <c r="AB129" s="245"/>
      <c r="AC129" s="681"/>
      <c r="AD129" s="684"/>
      <c r="AE129" s="684">
        <v>1</v>
      </c>
      <c r="AF129" s="260" t="s">
        <v>864</v>
      </c>
    </row>
    <row r="130" spans="1:32" s="224" customFormat="1" ht="13.5" customHeight="1">
      <c r="A130" s="225">
        <v>122</v>
      </c>
      <c r="B130" s="217"/>
      <c r="C130" s="217"/>
      <c r="D130" s="217" t="s">
        <v>1423</v>
      </c>
      <c r="E130" s="241"/>
      <c r="F130" s="241"/>
      <c r="G130" s="241"/>
      <c r="H130" s="681"/>
      <c r="I130" s="688"/>
      <c r="J130" s="681"/>
      <c r="K130" s="682" t="s">
        <v>1424</v>
      </c>
      <c r="L130" s="681"/>
      <c r="M130" s="681"/>
      <c r="N130" s="681"/>
      <c r="O130" s="681"/>
      <c r="P130" s="683"/>
      <c r="Q130" s="681" t="s">
        <v>817</v>
      </c>
      <c r="R130" s="681" t="s">
        <v>864</v>
      </c>
      <c r="S130" s="379" t="s">
        <v>1424</v>
      </c>
      <c r="T130" s="684"/>
      <c r="U130" s="684"/>
      <c r="V130" s="260"/>
      <c r="W130" s="260" t="s">
        <v>864</v>
      </c>
      <c r="X130" s="260" t="s">
        <v>864</v>
      </c>
      <c r="Y130" s="232"/>
      <c r="Z130" s="685"/>
      <c r="AA130" s="685" t="s">
        <v>1425</v>
      </c>
      <c r="AB130" s="245"/>
      <c r="AC130" s="681"/>
      <c r="AD130" s="684"/>
      <c r="AE130" s="684">
        <v>1</v>
      </c>
      <c r="AF130" s="260" t="s">
        <v>864</v>
      </c>
    </row>
    <row r="131" spans="1:32" s="224" customFormat="1" ht="13.5" customHeight="1">
      <c r="A131" s="225">
        <v>123</v>
      </c>
      <c r="B131" s="217"/>
      <c r="C131" s="217"/>
      <c r="D131" s="217"/>
      <c r="E131" s="241" t="s">
        <v>1305</v>
      </c>
      <c r="F131" s="241"/>
      <c r="G131" s="241"/>
      <c r="H131" s="681" t="s">
        <v>1426</v>
      </c>
      <c r="I131" s="688"/>
      <c r="J131" s="681"/>
      <c r="K131" s="682" t="s">
        <v>1304</v>
      </c>
      <c r="L131" s="681"/>
      <c r="M131" s="681"/>
      <c r="N131" s="681"/>
      <c r="O131" s="681"/>
      <c r="P131" s="683"/>
      <c r="Q131" s="681" t="s">
        <v>820</v>
      </c>
      <c r="R131" s="681" t="s">
        <v>864</v>
      </c>
      <c r="S131" s="243" t="s">
        <v>1304</v>
      </c>
      <c r="T131" s="684"/>
      <c r="U131" s="684"/>
      <c r="V131" s="260"/>
      <c r="W131" s="260" t="s">
        <v>864</v>
      </c>
      <c r="X131" s="260" t="s">
        <v>864</v>
      </c>
      <c r="Y131" s="232"/>
      <c r="Z131" s="685"/>
      <c r="AA131" s="681"/>
      <c r="AB131" s="245"/>
      <c r="AC131" s="681"/>
      <c r="AD131" s="684"/>
      <c r="AE131" s="684">
        <v>1</v>
      </c>
      <c r="AF131" s="260" t="s">
        <v>864</v>
      </c>
    </row>
    <row r="132" spans="1:32" s="224" customFormat="1" ht="13.5" customHeight="1">
      <c r="A132" s="225">
        <v>124</v>
      </c>
      <c r="B132" s="217"/>
      <c r="C132" s="217"/>
      <c r="D132" s="217"/>
      <c r="E132" s="241" t="s">
        <v>1427</v>
      </c>
      <c r="F132" s="241"/>
      <c r="G132" s="241"/>
      <c r="H132" s="681" t="s">
        <v>1428</v>
      </c>
      <c r="I132" s="688">
        <v>10000668540</v>
      </c>
      <c r="J132" s="681"/>
      <c r="K132" s="682" t="s">
        <v>1219</v>
      </c>
      <c r="L132" s="681"/>
      <c r="M132" s="681"/>
      <c r="N132" s="681"/>
      <c r="O132" s="681"/>
      <c r="P132" s="683"/>
      <c r="Q132" s="681" t="s">
        <v>817</v>
      </c>
      <c r="R132" s="681"/>
      <c r="S132" s="681" t="s">
        <v>863</v>
      </c>
      <c r="T132" s="684"/>
      <c r="U132" s="374"/>
      <c r="V132" s="260"/>
      <c r="W132" s="260" t="s">
        <v>864</v>
      </c>
      <c r="X132" s="260" t="s">
        <v>864</v>
      </c>
      <c r="Y132" s="232"/>
      <c r="Z132" s="380" t="s">
        <v>1429</v>
      </c>
      <c r="AA132" s="681" t="s">
        <v>1430</v>
      </c>
      <c r="AB132" s="245"/>
      <c r="AC132" s="681"/>
      <c r="AD132" s="684"/>
      <c r="AE132" s="684">
        <v>1</v>
      </c>
      <c r="AF132" s="260" t="s">
        <v>864</v>
      </c>
    </row>
    <row r="133" spans="1:32" s="224" customFormat="1" ht="13.5" customHeight="1">
      <c r="A133" s="225">
        <v>125</v>
      </c>
      <c r="B133" s="217"/>
      <c r="C133" s="217"/>
      <c r="D133" s="241"/>
      <c r="E133" s="241" t="s">
        <v>1431</v>
      </c>
      <c r="F133" s="219" t="s">
        <v>1432</v>
      </c>
      <c r="G133" s="241"/>
      <c r="H133" s="681"/>
      <c r="I133" s="688"/>
      <c r="J133" s="681"/>
      <c r="K133" s="682" t="s">
        <v>1420</v>
      </c>
      <c r="L133" s="681"/>
      <c r="M133" s="681"/>
      <c r="N133" s="681"/>
      <c r="O133" s="681"/>
      <c r="P133" s="683"/>
      <c r="Q133" s="681" t="s">
        <v>817</v>
      </c>
      <c r="R133" s="681" t="s">
        <v>864</v>
      </c>
      <c r="S133" s="379" t="s">
        <v>1420</v>
      </c>
      <c r="T133" s="684"/>
      <c r="U133" s="684"/>
      <c r="V133" s="679"/>
      <c r="W133" s="679" t="s">
        <v>864</v>
      </c>
      <c r="X133" s="679" t="s">
        <v>864</v>
      </c>
      <c r="Y133" s="232"/>
      <c r="Z133" s="685"/>
      <c r="AA133" s="681"/>
      <c r="AB133" s="686"/>
      <c r="AC133" s="681"/>
      <c r="AD133" s="684"/>
      <c r="AE133" s="684">
        <v>1</v>
      </c>
      <c r="AF133" s="679" t="s">
        <v>864</v>
      </c>
    </row>
    <row r="134" spans="1:32" s="224" customFormat="1" ht="13.5" customHeight="1">
      <c r="A134" s="225">
        <v>126</v>
      </c>
      <c r="B134" s="217"/>
      <c r="C134" s="217"/>
      <c r="D134" s="217"/>
      <c r="E134" s="217" t="s">
        <v>1433</v>
      </c>
      <c r="F134" s="219" t="s">
        <v>1276</v>
      </c>
      <c r="G134" s="241"/>
      <c r="H134" s="681" t="s">
        <v>1416</v>
      </c>
      <c r="I134" s="688"/>
      <c r="J134" s="681"/>
      <c r="K134" s="682" t="s">
        <v>1265</v>
      </c>
      <c r="L134" s="681"/>
      <c r="M134" s="681"/>
      <c r="N134" s="681"/>
      <c r="O134" s="681"/>
      <c r="P134" s="683"/>
      <c r="Q134" s="681" t="s">
        <v>823</v>
      </c>
      <c r="R134" s="681" t="s">
        <v>864</v>
      </c>
      <c r="S134" s="243" t="s">
        <v>1265</v>
      </c>
      <c r="T134" s="684"/>
      <c r="U134" s="259"/>
      <c r="V134" s="260"/>
      <c r="W134" s="260" t="s">
        <v>864</v>
      </c>
      <c r="X134" s="260" t="s">
        <v>864</v>
      </c>
      <c r="Y134" s="232"/>
      <c r="Z134" s="685"/>
      <c r="AA134" s="681"/>
      <c r="AB134" s="245" t="s">
        <v>1266</v>
      </c>
      <c r="AC134" s="681"/>
      <c r="AD134" s="684"/>
      <c r="AE134" s="684">
        <v>1</v>
      </c>
      <c r="AF134" s="260" t="s">
        <v>864</v>
      </c>
    </row>
    <row r="135" spans="1:32" s="224" customFormat="1" ht="13.5" customHeight="1">
      <c r="A135" s="225">
        <v>127</v>
      </c>
      <c r="B135" s="217"/>
      <c r="C135" s="217" t="s">
        <v>1434</v>
      </c>
      <c r="D135" s="241"/>
      <c r="E135" s="241"/>
      <c r="F135" s="241"/>
      <c r="G135" s="241"/>
      <c r="H135" s="681" t="s">
        <v>1435</v>
      </c>
      <c r="I135" s="688"/>
      <c r="J135" s="681"/>
      <c r="K135" s="682" t="s">
        <v>1436</v>
      </c>
      <c r="L135" s="681"/>
      <c r="M135" s="681"/>
      <c r="N135" s="681"/>
      <c r="O135" s="681"/>
      <c r="P135" s="683"/>
      <c r="Q135" s="681" t="s">
        <v>817</v>
      </c>
      <c r="R135" s="681" t="s">
        <v>864</v>
      </c>
      <c r="S135" s="243" t="s">
        <v>1437</v>
      </c>
      <c r="T135" s="684"/>
      <c r="U135" s="684"/>
      <c r="V135" s="260" t="s">
        <v>864</v>
      </c>
      <c r="W135" s="260" t="s">
        <v>864</v>
      </c>
      <c r="X135" s="260" t="s">
        <v>864</v>
      </c>
      <c r="Y135" s="232"/>
      <c r="Z135" s="685"/>
      <c r="AA135" s="681"/>
      <c r="AB135" s="245"/>
      <c r="AC135" s="681"/>
      <c r="AD135" s="684"/>
      <c r="AE135" s="684">
        <v>1</v>
      </c>
      <c r="AF135" s="260" t="s">
        <v>864</v>
      </c>
    </row>
    <row r="136" spans="1:32" s="224" customFormat="1" ht="13.5" customHeight="1">
      <c r="A136" s="225">
        <v>128</v>
      </c>
      <c r="B136" s="217"/>
      <c r="C136" s="217"/>
      <c r="D136" s="217" t="s">
        <v>1438</v>
      </c>
      <c r="E136" s="241"/>
      <c r="F136" s="241"/>
      <c r="G136" s="241"/>
      <c r="H136" s="681" t="s">
        <v>1439</v>
      </c>
      <c r="I136" s="688"/>
      <c r="J136" s="681"/>
      <c r="K136" s="682" t="s">
        <v>1440</v>
      </c>
      <c r="L136" s="681"/>
      <c r="M136" s="681"/>
      <c r="N136" s="681"/>
      <c r="O136" s="681"/>
      <c r="P136" s="683"/>
      <c r="Q136" s="681" t="s">
        <v>817</v>
      </c>
      <c r="R136" s="681" t="s">
        <v>864</v>
      </c>
      <c r="S136" s="243" t="s">
        <v>1441</v>
      </c>
      <c r="T136" s="684"/>
      <c r="U136" s="259"/>
      <c r="V136" s="260"/>
      <c r="W136" s="260" t="s">
        <v>864</v>
      </c>
      <c r="X136" s="260"/>
      <c r="Y136" s="232"/>
      <c r="Z136" s="685"/>
      <c r="AA136" s="681"/>
      <c r="AB136" s="245"/>
      <c r="AC136" s="681"/>
      <c r="AD136" s="684"/>
      <c r="AE136" s="684">
        <v>1</v>
      </c>
      <c r="AF136" s="260"/>
    </row>
    <row r="137" spans="1:32" s="224" customFormat="1" ht="13.5" customHeight="1">
      <c r="A137" s="225">
        <v>129</v>
      </c>
      <c r="B137" s="217"/>
      <c r="C137" s="217"/>
      <c r="D137" s="217"/>
      <c r="E137" s="241" t="s">
        <v>1442</v>
      </c>
      <c r="F137" s="241"/>
      <c r="G137" s="241"/>
      <c r="H137" s="681" t="s">
        <v>1439</v>
      </c>
      <c r="I137" s="688"/>
      <c r="J137" s="681"/>
      <c r="K137" s="682" t="s">
        <v>888</v>
      </c>
      <c r="L137" s="681"/>
      <c r="M137" s="681"/>
      <c r="N137" s="681"/>
      <c r="O137" s="681"/>
      <c r="P137" s="683"/>
      <c r="Q137" s="681" t="s">
        <v>817</v>
      </c>
      <c r="R137" s="681"/>
      <c r="S137" s="681" t="s">
        <v>863</v>
      </c>
      <c r="T137" s="684" t="s">
        <v>864</v>
      </c>
      <c r="U137" s="261" t="s">
        <v>1443</v>
      </c>
      <c r="V137" s="679"/>
      <c r="W137" s="260" t="s">
        <v>864</v>
      </c>
      <c r="X137" s="260"/>
      <c r="Y137" s="232"/>
      <c r="Z137" s="266" t="s">
        <v>1444</v>
      </c>
      <c r="AA137" s="386" t="s">
        <v>1445</v>
      </c>
      <c r="AB137" s="245"/>
      <c r="AC137" s="681"/>
      <c r="AD137" s="684"/>
      <c r="AE137" s="684">
        <v>1</v>
      </c>
      <c r="AF137" s="260"/>
    </row>
    <row r="138" spans="1:32" s="224" customFormat="1" ht="13.5" customHeight="1">
      <c r="A138" s="225">
        <v>130</v>
      </c>
      <c r="B138" s="217"/>
      <c r="C138" s="217"/>
      <c r="D138" s="217"/>
      <c r="E138" s="241" t="s">
        <v>1446</v>
      </c>
      <c r="F138" s="241"/>
      <c r="G138" s="241"/>
      <c r="H138" s="681" t="s">
        <v>1447</v>
      </c>
      <c r="I138" s="688"/>
      <c r="J138" s="681"/>
      <c r="K138" s="682" t="s">
        <v>1448</v>
      </c>
      <c r="L138" s="681"/>
      <c r="M138" s="681"/>
      <c r="N138" s="681"/>
      <c r="O138" s="681"/>
      <c r="P138" s="683"/>
      <c r="Q138" s="681" t="s">
        <v>817</v>
      </c>
      <c r="R138" s="681"/>
      <c r="S138" s="681" t="s">
        <v>863</v>
      </c>
      <c r="T138" s="684" t="s">
        <v>864</v>
      </c>
      <c r="U138" s="261" t="s">
        <v>1449</v>
      </c>
      <c r="V138" s="679"/>
      <c r="W138" s="260" t="s">
        <v>864</v>
      </c>
      <c r="X138" s="260"/>
      <c r="Y138" s="232"/>
      <c r="Z138" s="266" t="s">
        <v>1450</v>
      </c>
      <c r="AA138" s="681"/>
      <c r="AB138" s="245"/>
      <c r="AC138" s="681"/>
      <c r="AD138" s="684"/>
      <c r="AE138" s="684">
        <v>1</v>
      </c>
      <c r="AF138" s="260"/>
    </row>
    <row r="139" spans="1:32" s="224" customFormat="1" ht="13.5" customHeight="1">
      <c r="A139" s="225">
        <v>131</v>
      </c>
      <c r="B139" s="217"/>
      <c r="C139" s="217"/>
      <c r="D139" s="217" t="s">
        <v>1451</v>
      </c>
      <c r="E139" s="241"/>
      <c r="F139" s="241"/>
      <c r="G139" s="241"/>
      <c r="H139" s="681" t="s">
        <v>1452</v>
      </c>
      <c r="I139" s="688"/>
      <c r="J139" s="681"/>
      <c r="K139" s="682" t="s">
        <v>1093</v>
      </c>
      <c r="L139" s="681"/>
      <c r="M139" s="681"/>
      <c r="N139" s="681"/>
      <c r="O139" s="681"/>
      <c r="P139" s="683"/>
      <c r="Q139" s="681" t="s">
        <v>817</v>
      </c>
      <c r="R139" s="681" t="s">
        <v>864</v>
      </c>
      <c r="S139" s="379" t="s">
        <v>1453</v>
      </c>
      <c r="T139" s="684"/>
      <c r="U139" s="684"/>
      <c r="V139" s="260"/>
      <c r="W139" s="260" t="s">
        <v>864</v>
      </c>
      <c r="X139" s="260"/>
      <c r="Y139" s="232"/>
      <c r="Z139" s="685"/>
      <c r="AA139" s="681"/>
      <c r="AB139" s="245"/>
      <c r="AC139" s="681"/>
      <c r="AD139" s="684"/>
      <c r="AE139" s="684">
        <v>1</v>
      </c>
      <c r="AF139" s="260"/>
    </row>
    <row r="140" spans="1:32" s="224" customFormat="1" ht="13.5" customHeight="1">
      <c r="A140" s="225">
        <v>132</v>
      </c>
      <c r="B140" s="217"/>
      <c r="C140" s="217"/>
      <c r="D140" s="217"/>
      <c r="E140" s="241" t="s">
        <v>1454</v>
      </c>
      <c r="F140" s="241"/>
      <c r="G140" s="241"/>
      <c r="H140" s="681" t="s">
        <v>1452</v>
      </c>
      <c r="I140" s="688" t="s">
        <v>1455</v>
      </c>
      <c r="J140" s="681"/>
      <c r="K140" s="682" t="s">
        <v>1081</v>
      </c>
      <c r="L140" s="681"/>
      <c r="M140" s="681"/>
      <c r="N140" s="681"/>
      <c r="O140" s="681"/>
      <c r="P140" s="683"/>
      <c r="Q140" s="681" t="s">
        <v>817</v>
      </c>
      <c r="R140" s="681"/>
      <c r="S140" s="681" t="s">
        <v>863</v>
      </c>
      <c r="T140" s="684"/>
      <c r="U140" s="684"/>
      <c r="V140" s="260"/>
      <c r="W140" s="260" t="s">
        <v>864</v>
      </c>
      <c r="X140" s="260"/>
      <c r="Y140" s="232"/>
      <c r="Z140" s="380" t="s">
        <v>1456</v>
      </c>
      <c r="AA140" s="681"/>
      <c r="AB140" s="245"/>
      <c r="AC140" s="681"/>
      <c r="AD140" s="684"/>
      <c r="AE140" s="684">
        <v>1</v>
      </c>
      <c r="AF140" s="260"/>
    </row>
    <row r="141" spans="1:32" s="224" customFormat="1" ht="13.5" customHeight="1">
      <c r="A141" s="225">
        <v>133</v>
      </c>
      <c r="B141" s="217"/>
      <c r="C141" s="217"/>
      <c r="D141" s="217"/>
      <c r="E141" s="241" t="s">
        <v>1457</v>
      </c>
      <c r="F141" s="241"/>
      <c r="G141" s="241"/>
      <c r="H141" s="681" t="s">
        <v>1458</v>
      </c>
      <c r="I141" s="688" t="s">
        <v>1459</v>
      </c>
      <c r="J141" s="681"/>
      <c r="K141" s="682" t="s">
        <v>1460</v>
      </c>
      <c r="L141" s="681"/>
      <c r="M141" s="681"/>
      <c r="N141" s="681"/>
      <c r="O141" s="681"/>
      <c r="P141" s="683"/>
      <c r="Q141" s="681" t="s">
        <v>817</v>
      </c>
      <c r="R141" s="681"/>
      <c r="S141" s="681" t="s">
        <v>863</v>
      </c>
      <c r="T141" s="684" t="s">
        <v>864</v>
      </c>
      <c r="U141" s="684"/>
      <c r="V141" s="260"/>
      <c r="W141" s="260" t="s">
        <v>864</v>
      </c>
      <c r="X141" s="260"/>
      <c r="Y141" s="232"/>
      <c r="Z141" s="380" t="s">
        <v>1461</v>
      </c>
      <c r="AA141" s="681"/>
      <c r="AB141" s="245"/>
      <c r="AC141" s="681"/>
      <c r="AD141" s="684"/>
      <c r="AE141" s="684">
        <v>1</v>
      </c>
      <c r="AF141" s="260"/>
    </row>
    <row r="142" spans="1:32" s="224" customFormat="1" ht="13.5" customHeight="1">
      <c r="A142" s="225">
        <v>134</v>
      </c>
      <c r="B142" s="217"/>
      <c r="C142" s="217"/>
      <c r="D142" s="217" t="s">
        <v>1462</v>
      </c>
      <c r="E142" s="241"/>
      <c r="F142" s="241"/>
      <c r="G142" s="241"/>
      <c r="H142" s="681" t="s">
        <v>1463</v>
      </c>
      <c r="I142" s="688"/>
      <c r="J142" s="681"/>
      <c r="K142" s="682" t="s">
        <v>1464</v>
      </c>
      <c r="L142" s="681"/>
      <c r="M142" s="681"/>
      <c r="N142" s="681"/>
      <c r="O142" s="681"/>
      <c r="P142" s="683"/>
      <c r="Q142" s="681" t="s">
        <v>817</v>
      </c>
      <c r="R142" s="681" t="s">
        <v>864</v>
      </c>
      <c r="S142" s="243" t="s">
        <v>1465</v>
      </c>
      <c r="T142" s="684"/>
      <c r="U142" s="259"/>
      <c r="V142" s="260" t="s">
        <v>864</v>
      </c>
      <c r="W142" s="260" t="s">
        <v>864</v>
      </c>
      <c r="X142" s="260" t="s">
        <v>864</v>
      </c>
      <c r="Y142" s="232"/>
      <c r="Z142" s="685"/>
      <c r="AA142" s="681"/>
      <c r="AB142" s="245"/>
      <c r="AC142" s="681"/>
      <c r="AD142" s="684"/>
      <c r="AE142" s="684">
        <v>1</v>
      </c>
      <c r="AF142" s="260" t="s">
        <v>864</v>
      </c>
    </row>
    <row r="143" spans="1:32" s="224" customFormat="1" ht="13.5" customHeight="1">
      <c r="A143" s="225">
        <v>135</v>
      </c>
      <c r="B143" s="217"/>
      <c r="C143" s="217"/>
      <c r="D143" s="217"/>
      <c r="E143" s="241" t="s">
        <v>1466</v>
      </c>
      <c r="F143" s="241"/>
      <c r="G143" s="241"/>
      <c r="H143" s="681" t="s">
        <v>1467</v>
      </c>
      <c r="I143" s="688" t="s">
        <v>1135</v>
      </c>
      <c r="J143" s="681"/>
      <c r="K143" s="682" t="s">
        <v>1468</v>
      </c>
      <c r="L143" s="681"/>
      <c r="M143" s="681"/>
      <c r="N143" s="681"/>
      <c r="O143" s="681"/>
      <c r="P143" s="683"/>
      <c r="Q143" s="681" t="s">
        <v>817</v>
      </c>
      <c r="R143" s="681"/>
      <c r="S143" s="681" t="s">
        <v>863</v>
      </c>
      <c r="T143" s="684"/>
      <c r="U143" s="684"/>
      <c r="V143" s="260"/>
      <c r="W143" s="260" t="s">
        <v>864</v>
      </c>
      <c r="X143" s="260" t="s">
        <v>864</v>
      </c>
      <c r="Y143" s="232"/>
      <c r="Z143" s="685"/>
      <c r="AA143" s="681"/>
      <c r="AB143" s="245"/>
      <c r="AC143" s="681"/>
      <c r="AD143" s="684"/>
      <c r="AE143" s="684">
        <v>1</v>
      </c>
      <c r="AF143" s="260" t="s">
        <v>864</v>
      </c>
    </row>
    <row r="144" spans="1:32" s="224" customFormat="1" ht="13.5" customHeight="1">
      <c r="A144" s="225">
        <v>136</v>
      </c>
      <c r="B144" s="217"/>
      <c r="C144" s="217"/>
      <c r="D144" s="217"/>
      <c r="E144" s="241" t="s">
        <v>1469</v>
      </c>
      <c r="F144" s="241"/>
      <c r="G144" s="241"/>
      <c r="H144" s="681" t="s">
        <v>1470</v>
      </c>
      <c r="I144" s="688"/>
      <c r="J144" s="681"/>
      <c r="K144" s="682" t="s">
        <v>1471</v>
      </c>
      <c r="L144" s="681"/>
      <c r="M144" s="681"/>
      <c r="N144" s="681"/>
      <c r="O144" s="681"/>
      <c r="P144" s="683"/>
      <c r="Q144" s="681" t="s">
        <v>817</v>
      </c>
      <c r="R144" s="681"/>
      <c r="S144" s="681" t="s">
        <v>863</v>
      </c>
      <c r="T144" s="684"/>
      <c r="U144" s="684"/>
      <c r="V144" s="260"/>
      <c r="W144" s="260" t="s">
        <v>864</v>
      </c>
      <c r="X144" s="260"/>
      <c r="Y144" s="232"/>
      <c r="Z144" s="685"/>
      <c r="AA144" s="681"/>
      <c r="AB144" s="245"/>
      <c r="AC144" s="681"/>
      <c r="AD144" s="684"/>
      <c r="AE144" s="684">
        <v>1</v>
      </c>
      <c r="AF144" s="260"/>
    </row>
    <row r="145" spans="1:32" s="224" customFormat="1" ht="13.5" customHeight="1">
      <c r="A145" s="225">
        <v>137</v>
      </c>
      <c r="B145" s="217"/>
      <c r="C145" s="217"/>
      <c r="D145" s="217"/>
      <c r="E145" s="241" t="s">
        <v>1472</v>
      </c>
      <c r="F145" s="241"/>
      <c r="G145" s="241"/>
      <c r="H145" s="681" t="s">
        <v>1473</v>
      </c>
      <c r="I145" s="688"/>
      <c r="J145" s="681"/>
      <c r="K145" s="682" t="s">
        <v>1474</v>
      </c>
      <c r="L145" s="681"/>
      <c r="M145" s="681"/>
      <c r="N145" s="681"/>
      <c r="O145" s="681"/>
      <c r="P145" s="683"/>
      <c r="Q145" s="681" t="s">
        <v>817</v>
      </c>
      <c r="R145" s="681"/>
      <c r="S145" s="681" t="s">
        <v>863</v>
      </c>
      <c r="T145" s="684"/>
      <c r="U145" s="684"/>
      <c r="V145" s="260"/>
      <c r="W145" s="260" t="s">
        <v>864</v>
      </c>
      <c r="X145" s="260"/>
      <c r="Y145" s="232"/>
      <c r="Z145" s="685"/>
      <c r="AA145" s="681"/>
      <c r="AB145" s="245"/>
      <c r="AC145" s="681"/>
      <c r="AD145" s="684"/>
      <c r="AE145" s="684">
        <v>1</v>
      </c>
      <c r="AF145" s="260"/>
    </row>
    <row r="146" spans="1:32" s="224" customFormat="1" ht="13.5" customHeight="1">
      <c r="A146" s="225">
        <v>138</v>
      </c>
      <c r="B146" s="217"/>
      <c r="C146" s="217"/>
      <c r="D146" s="217"/>
      <c r="E146" s="241" t="s">
        <v>1480</v>
      </c>
      <c r="F146" s="241"/>
      <c r="G146" s="241"/>
      <c r="H146" s="681" t="s">
        <v>1481</v>
      </c>
      <c r="I146" s="688"/>
      <c r="J146" s="681"/>
      <c r="K146" s="682" t="s">
        <v>1482</v>
      </c>
      <c r="L146" s="681"/>
      <c r="M146" s="681"/>
      <c r="N146" s="681"/>
      <c r="O146" s="681"/>
      <c r="P146" s="683"/>
      <c r="Q146" s="681" t="s">
        <v>817</v>
      </c>
      <c r="R146" s="681"/>
      <c r="S146" s="681" t="s">
        <v>1483</v>
      </c>
      <c r="T146" s="684"/>
      <c r="U146" s="259"/>
      <c r="V146" s="260" t="s">
        <v>864</v>
      </c>
      <c r="W146" s="260" t="s">
        <v>864</v>
      </c>
      <c r="X146" s="260" t="s">
        <v>864</v>
      </c>
      <c r="Y146" s="232"/>
      <c r="Z146" s="685"/>
      <c r="AA146" s="681"/>
      <c r="AB146" s="245"/>
      <c r="AC146" s="681"/>
      <c r="AD146" s="684"/>
      <c r="AE146" s="684">
        <v>1</v>
      </c>
      <c r="AF146" s="260" t="s">
        <v>864</v>
      </c>
    </row>
    <row r="147" spans="1:32" s="224" customFormat="1" ht="13.5" customHeight="1">
      <c r="A147" s="225">
        <v>139</v>
      </c>
      <c r="B147" s="217"/>
      <c r="C147" s="217"/>
      <c r="D147" s="217"/>
      <c r="E147" s="241" t="s">
        <v>1484</v>
      </c>
      <c r="F147" s="241"/>
      <c r="G147" s="241"/>
      <c r="H147" s="681" t="s">
        <v>1485</v>
      </c>
      <c r="I147" s="688" t="s">
        <v>698</v>
      </c>
      <c r="J147" s="681"/>
      <c r="K147" s="682" t="s">
        <v>1486</v>
      </c>
      <c r="L147" s="681"/>
      <c r="M147" s="681"/>
      <c r="N147" s="681"/>
      <c r="O147" s="681"/>
      <c r="P147" s="683"/>
      <c r="Q147" s="681" t="s">
        <v>817</v>
      </c>
      <c r="R147" s="681"/>
      <c r="S147" s="681" t="s">
        <v>863</v>
      </c>
      <c r="T147" s="684" t="s">
        <v>864</v>
      </c>
      <c r="U147" s="682" t="s">
        <v>1636</v>
      </c>
      <c r="V147" s="260" t="s">
        <v>864</v>
      </c>
      <c r="W147" s="260" t="s">
        <v>864</v>
      </c>
      <c r="X147" s="260" t="s">
        <v>864</v>
      </c>
      <c r="Y147" s="232"/>
      <c r="Z147" s="387" t="s">
        <v>1487</v>
      </c>
      <c r="AA147" s="681"/>
      <c r="AB147" s="245"/>
      <c r="AC147" s="681"/>
      <c r="AD147" s="684"/>
      <c r="AE147" s="684">
        <v>1</v>
      </c>
      <c r="AF147" s="260" t="s">
        <v>864</v>
      </c>
    </row>
    <row r="148" spans="1:32" s="224" customFormat="1" ht="13.5" customHeight="1">
      <c r="A148" s="225">
        <v>140</v>
      </c>
      <c r="B148" s="217"/>
      <c r="C148" s="217"/>
      <c r="D148" s="217"/>
      <c r="E148" s="241" t="s">
        <v>1475</v>
      </c>
      <c r="F148" s="241"/>
      <c r="G148" s="241"/>
      <c r="H148" s="681" t="s">
        <v>1476</v>
      </c>
      <c r="I148" s="688"/>
      <c r="J148" s="681"/>
      <c r="K148" s="682" t="s">
        <v>1477</v>
      </c>
      <c r="L148" s="681"/>
      <c r="M148" s="681"/>
      <c r="N148" s="681"/>
      <c r="O148" s="681"/>
      <c r="P148" s="683"/>
      <c r="Q148" s="681" t="s">
        <v>817</v>
      </c>
      <c r="R148" s="681"/>
      <c r="S148" s="681" t="s">
        <v>1093</v>
      </c>
      <c r="T148" s="684"/>
      <c r="U148" s="381"/>
      <c r="V148" s="260"/>
      <c r="W148" s="260" t="s">
        <v>864</v>
      </c>
      <c r="X148" s="260"/>
      <c r="Y148" s="232"/>
      <c r="Z148" s="380" t="s">
        <v>1478</v>
      </c>
      <c r="AA148" s="681" t="s">
        <v>1479</v>
      </c>
      <c r="AB148" s="245"/>
      <c r="AC148" s="681"/>
      <c r="AD148" s="684"/>
      <c r="AE148" s="684">
        <v>1</v>
      </c>
      <c r="AF148" s="260"/>
    </row>
    <row r="149" spans="1:32" s="224" customFormat="1" ht="13.5" customHeight="1">
      <c r="A149" s="225">
        <v>141</v>
      </c>
      <c r="B149" s="217"/>
      <c r="C149" s="217"/>
      <c r="D149" s="217" t="s">
        <v>1637</v>
      </c>
      <c r="E149" s="241" t="s">
        <v>1488</v>
      </c>
      <c r="F149" s="241"/>
      <c r="G149" s="241"/>
      <c r="H149" s="681" t="s">
        <v>1489</v>
      </c>
      <c r="I149" s="688"/>
      <c r="J149" s="681"/>
      <c r="K149" s="682" t="s">
        <v>1490</v>
      </c>
      <c r="L149" s="681"/>
      <c r="M149" s="681"/>
      <c r="N149" s="681"/>
      <c r="O149" s="681"/>
      <c r="P149" s="683"/>
      <c r="Q149" s="681" t="s">
        <v>817</v>
      </c>
      <c r="R149" s="681" t="s">
        <v>864</v>
      </c>
      <c r="S149" s="243" t="s">
        <v>1304</v>
      </c>
      <c r="T149" s="684"/>
      <c r="U149" s="684"/>
      <c r="V149" s="260" t="s">
        <v>864</v>
      </c>
      <c r="W149" s="260" t="s">
        <v>864</v>
      </c>
      <c r="X149" s="260" t="s">
        <v>864</v>
      </c>
      <c r="Y149" s="232"/>
      <c r="Z149" s="685"/>
      <c r="AA149" s="681"/>
      <c r="AB149" s="245"/>
      <c r="AC149" s="681"/>
      <c r="AD149" s="684"/>
      <c r="AE149" s="684">
        <v>1</v>
      </c>
      <c r="AF149" s="260" t="s">
        <v>864</v>
      </c>
    </row>
    <row r="150" spans="1:32" s="224" customFormat="1" ht="13.5" customHeight="1">
      <c r="A150" s="225">
        <v>142</v>
      </c>
      <c r="B150" s="217"/>
      <c r="C150" s="219" t="s">
        <v>1010</v>
      </c>
      <c r="D150" s="241" t="s">
        <v>1619</v>
      </c>
      <c r="E150" s="241"/>
      <c r="F150" s="241"/>
      <c r="G150" s="241"/>
      <c r="H150" s="681" t="s">
        <v>1491</v>
      </c>
      <c r="I150" s="682"/>
      <c r="J150" s="681"/>
      <c r="K150" s="681" t="s">
        <v>1012</v>
      </c>
      <c r="L150" s="681"/>
      <c r="M150" s="681"/>
      <c r="N150" s="681"/>
      <c r="O150" s="681"/>
      <c r="P150" s="683"/>
      <c r="Q150" s="681" t="s">
        <v>817</v>
      </c>
      <c r="R150" s="681" t="s">
        <v>864</v>
      </c>
      <c r="S150" s="243" t="s">
        <v>1617</v>
      </c>
      <c r="T150" s="684"/>
      <c r="U150" s="681" t="s">
        <v>1622</v>
      </c>
      <c r="V150" s="679"/>
      <c r="W150" s="260" t="s">
        <v>864</v>
      </c>
      <c r="X150" s="260"/>
      <c r="Y150" s="232"/>
      <c r="Z150" s="387" t="s">
        <v>1492</v>
      </c>
      <c r="AA150" s="681" t="s">
        <v>993</v>
      </c>
      <c r="AB150" s="686"/>
      <c r="AC150" s="681"/>
      <c r="AD150" s="684"/>
      <c r="AE150" s="684">
        <v>1</v>
      </c>
      <c r="AF150" s="260"/>
    </row>
    <row r="151" spans="1:32" s="158" customFormat="1" ht="12.75" customHeight="1">
      <c r="A151" s="225">
        <v>143</v>
      </c>
      <c r="B151" s="217"/>
      <c r="C151" s="219" t="s">
        <v>1493</v>
      </c>
      <c r="D151" s="241"/>
      <c r="E151" s="241"/>
      <c r="F151" s="241"/>
      <c r="G151" s="241"/>
      <c r="H151" s="263"/>
      <c r="I151" s="264"/>
      <c r="J151" s="263"/>
      <c r="K151" s="682" t="s">
        <v>1121</v>
      </c>
      <c r="L151" s="681"/>
      <c r="M151" s="681"/>
      <c r="N151" s="681"/>
      <c r="O151" s="681"/>
      <c r="P151" s="683"/>
      <c r="Q151" s="681" t="s">
        <v>817</v>
      </c>
      <c r="R151" s="681" t="s">
        <v>864</v>
      </c>
      <c r="S151" s="379" t="s">
        <v>1494</v>
      </c>
      <c r="T151" s="268"/>
      <c r="U151" s="263"/>
      <c r="V151" s="265"/>
      <c r="W151" s="260" t="s">
        <v>864</v>
      </c>
      <c r="X151" s="260" t="s">
        <v>864</v>
      </c>
      <c r="Y151" s="232"/>
      <c r="Z151" s="380" t="s">
        <v>1495</v>
      </c>
      <c r="AA151" s="263"/>
      <c r="AB151" s="267" t="s">
        <v>1496</v>
      </c>
      <c r="AC151" s="263"/>
      <c r="AD151" s="684"/>
      <c r="AE151" s="684">
        <v>1</v>
      </c>
      <c r="AF151" s="260" t="s">
        <v>864</v>
      </c>
    </row>
    <row r="152" spans="1:32" s="224" customFormat="1" ht="13.5" customHeight="1">
      <c r="A152" s="225">
        <v>144</v>
      </c>
      <c r="B152" s="217"/>
      <c r="C152" s="219"/>
      <c r="D152" s="241" t="s">
        <v>1497</v>
      </c>
      <c r="E152" s="241"/>
      <c r="F152" s="241"/>
      <c r="G152" s="241"/>
      <c r="H152" s="681" t="s">
        <v>1498</v>
      </c>
      <c r="I152" s="682">
        <v>31</v>
      </c>
      <c r="J152" s="681"/>
      <c r="K152" s="682" t="s">
        <v>1499</v>
      </c>
      <c r="L152" s="681"/>
      <c r="M152" s="681"/>
      <c r="N152" s="681"/>
      <c r="O152" s="681"/>
      <c r="P152" s="683"/>
      <c r="Q152" s="681" t="s">
        <v>817</v>
      </c>
      <c r="R152" s="681"/>
      <c r="S152" s="681" t="s">
        <v>1381</v>
      </c>
      <c r="T152" s="684"/>
      <c r="U152" s="681"/>
      <c r="V152" s="679"/>
      <c r="W152" s="260" t="s">
        <v>864</v>
      </c>
      <c r="X152" s="260" t="s">
        <v>864</v>
      </c>
      <c r="Y152" s="232"/>
      <c r="Z152" s="685"/>
      <c r="AA152" s="681"/>
      <c r="AB152" s="686"/>
      <c r="AC152" s="681"/>
      <c r="AD152" s="684"/>
      <c r="AE152" s="684">
        <v>1</v>
      </c>
      <c r="AF152" s="260" t="s">
        <v>864</v>
      </c>
    </row>
    <row r="153" spans="1:32" s="224" customFormat="1" ht="13.5" customHeight="1">
      <c r="A153" s="225">
        <v>145</v>
      </c>
      <c r="B153" s="217"/>
      <c r="C153" s="219"/>
      <c r="D153" s="241" t="s">
        <v>1500</v>
      </c>
      <c r="E153" s="241"/>
      <c r="F153" s="241"/>
      <c r="G153" s="241"/>
      <c r="H153" s="681" t="s">
        <v>1501</v>
      </c>
      <c r="I153" s="682">
        <v>109</v>
      </c>
      <c r="J153" s="681"/>
      <c r="K153" s="682" t="s">
        <v>1183</v>
      </c>
      <c r="L153" s="681"/>
      <c r="M153" s="681"/>
      <c r="N153" s="681"/>
      <c r="O153" s="681"/>
      <c r="P153" s="683"/>
      <c r="Q153" s="681" t="s">
        <v>817</v>
      </c>
      <c r="R153" s="681"/>
      <c r="S153" s="681" t="s">
        <v>1381</v>
      </c>
      <c r="T153" s="684"/>
      <c r="U153" s="681"/>
      <c r="V153" s="679"/>
      <c r="W153" s="260" t="s">
        <v>864</v>
      </c>
      <c r="X153" s="260" t="s">
        <v>864</v>
      </c>
      <c r="Y153" s="232"/>
      <c r="Z153" s="685"/>
      <c r="AA153" s="681"/>
      <c r="AB153" s="686"/>
      <c r="AC153" s="681"/>
      <c r="AD153" s="684"/>
      <c r="AE153" s="684">
        <v>1</v>
      </c>
      <c r="AF153" s="260" t="s">
        <v>864</v>
      </c>
    </row>
    <row r="154" spans="1:32" s="224" customFormat="1" ht="12.75" customHeight="1">
      <c r="A154" s="225">
        <v>146</v>
      </c>
      <c r="B154" s="217"/>
      <c r="C154" s="219"/>
      <c r="D154" s="241" t="s">
        <v>1502</v>
      </c>
      <c r="E154" s="241"/>
      <c r="F154" s="241"/>
      <c r="G154" s="241"/>
      <c r="H154" s="681" t="s">
        <v>1503</v>
      </c>
      <c r="I154" s="682" t="s">
        <v>1504</v>
      </c>
      <c r="J154" s="681"/>
      <c r="K154" s="682" t="s">
        <v>1505</v>
      </c>
      <c r="L154" s="681"/>
      <c r="M154" s="681"/>
      <c r="N154" s="681"/>
      <c r="O154" s="681"/>
      <c r="P154" s="683"/>
      <c r="Q154" s="681" t="s">
        <v>817</v>
      </c>
      <c r="R154" s="681"/>
      <c r="S154" s="687" t="s">
        <v>863</v>
      </c>
      <c r="T154" s="282"/>
      <c r="U154" s="681" t="s">
        <v>1638</v>
      </c>
      <c r="V154" s="679"/>
      <c r="W154" s="260" t="s">
        <v>864</v>
      </c>
      <c r="X154" s="260" t="s">
        <v>864</v>
      </c>
      <c r="Y154" s="232"/>
      <c r="Z154" s="380"/>
      <c r="AA154" s="681"/>
      <c r="AB154" s="686"/>
      <c r="AC154" s="681"/>
      <c r="AD154" s="684"/>
      <c r="AE154" s="684">
        <v>1</v>
      </c>
      <c r="AF154" s="260" t="s">
        <v>864</v>
      </c>
    </row>
    <row r="155" spans="1:32" s="224" customFormat="1" ht="13.5" customHeight="1">
      <c r="A155" s="225">
        <v>147</v>
      </c>
      <c r="B155" s="217"/>
      <c r="C155" s="239"/>
      <c r="D155" s="241" t="s">
        <v>1507</v>
      </c>
      <c r="E155" s="241"/>
      <c r="F155" s="241"/>
      <c r="G155" s="241"/>
      <c r="H155" s="681"/>
      <c r="I155" s="682" t="s">
        <v>1508</v>
      </c>
      <c r="J155" s="681"/>
      <c r="K155" s="682" t="s">
        <v>1509</v>
      </c>
      <c r="L155" s="681"/>
      <c r="M155" s="681"/>
      <c r="N155" s="681"/>
      <c r="O155" s="681"/>
      <c r="P155" s="683"/>
      <c r="Q155" s="681" t="s">
        <v>817</v>
      </c>
      <c r="R155" s="681"/>
      <c r="S155" s="681" t="s">
        <v>863</v>
      </c>
      <c r="T155" s="684" t="s">
        <v>864</v>
      </c>
      <c r="U155" s="681" t="s">
        <v>1639</v>
      </c>
      <c r="V155" s="679"/>
      <c r="W155" s="260" t="s">
        <v>864</v>
      </c>
      <c r="X155" s="260"/>
      <c r="Y155" s="232"/>
      <c r="Z155" s="387" t="s">
        <v>1510</v>
      </c>
      <c r="AA155" s="681"/>
      <c r="AB155" s="686"/>
      <c r="AC155" s="681"/>
      <c r="AD155" s="684"/>
      <c r="AE155" s="684">
        <v>1</v>
      </c>
      <c r="AF155" s="260"/>
    </row>
    <row r="156" spans="1:32" s="224" customFormat="1" ht="13.5" customHeight="1">
      <c r="A156" s="225">
        <v>148</v>
      </c>
      <c r="B156" s="217"/>
      <c r="C156" s="219" t="s">
        <v>1511</v>
      </c>
      <c r="D156" s="241"/>
      <c r="E156" s="241"/>
      <c r="F156" s="241"/>
      <c r="G156" s="241"/>
      <c r="H156" s="681"/>
      <c r="I156" s="682"/>
      <c r="J156" s="681"/>
      <c r="K156" s="682" t="s">
        <v>1512</v>
      </c>
      <c r="L156" s="681"/>
      <c r="M156" s="681"/>
      <c r="N156" s="681"/>
      <c r="O156" s="681"/>
      <c r="P156" s="683"/>
      <c r="Q156" s="681" t="s">
        <v>817</v>
      </c>
      <c r="R156" s="681" t="s">
        <v>864</v>
      </c>
      <c r="S156" s="379" t="s">
        <v>1512</v>
      </c>
      <c r="T156" s="684"/>
      <c r="U156" s="681"/>
      <c r="V156" s="679"/>
      <c r="W156" s="260" t="s">
        <v>864</v>
      </c>
      <c r="X156" s="260" t="s">
        <v>864</v>
      </c>
      <c r="Y156" s="232"/>
      <c r="Z156" s="685"/>
      <c r="AA156" s="681"/>
      <c r="AB156" s="686"/>
      <c r="AC156" s="681"/>
      <c r="AD156" s="684"/>
      <c r="AE156" s="684">
        <v>1</v>
      </c>
      <c r="AF156" s="260" t="s">
        <v>864</v>
      </c>
    </row>
    <row r="157" spans="1:32" s="224" customFormat="1" ht="13.5" customHeight="1">
      <c r="A157" s="225">
        <v>149</v>
      </c>
      <c r="B157" s="217"/>
      <c r="C157" s="219"/>
      <c r="D157" s="241" t="s">
        <v>1513</v>
      </c>
      <c r="E157" s="241" t="s">
        <v>1619</v>
      </c>
      <c r="F157" s="241"/>
      <c r="G157" s="241"/>
      <c r="H157" s="681" t="s">
        <v>1514</v>
      </c>
      <c r="I157" s="682"/>
      <c r="J157" s="681"/>
      <c r="K157" s="682" t="s">
        <v>1515</v>
      </c>
      <c r="L157" s="681"/>
      <c r="M157" s="681"/>
      <c r="N157" s="681"/>
      <c r="O157" s="681"/>
      <c r="P157" s="683"/>
      <c r="Q157" s="681" t="s">
        <v>817</v>
      </c>
      <c r="R157" s="681" t="s">
        <v>864</v>
      </c>
      <c r="S157" s="379" t="s">
        <v>1617</v>
      </c>
      <c r="T157" s="684" t="s">
        <v>864</v>
      </c>
      <c r="U157" s="681"/>
      <c r="V157" s="679"/>
      <c r="W157" s="260" t="s">
        <v>864</v>
      </c>
      <c r="X157" s="260" t="s">
        <v>864</v>
      </c>
      <c r="Y157" s="232"/>
      <c r="Z157" s="685" t="s">
        <v>1516</v>
      </c>
      <c r="AA157" s="681"/>
      <c r="AB157" s="686"/>
      <c r="AC157" s="681"/>
      <c r="AD157" s="684"/>
      <c r="AE157" s="684">
        <v>1</v>
      </c>
      <c r="AF157" s="260" t="s">
        <v>864</v>
      </c>
    </row>
    <row r="158" spans="1:32" s="224" customFormat="1" ht="14.25" customHeight="1">
      <c r="A158" s="225">
        <v>150</v>
      </c>
      <c r="B158" s="217"/>
      <c r="C158" s="219"/>
      <c r="D158" s="241" t="s">
        <v>1517</v>
      </c>
      <c r="E158" s="241" t="s">
        <v>1619</v>
      </c>
      <c r="F158" s="241"/>
      <c r="G158" s="241"/>
      <c r="H158" s="681" t="s">
        <v>1518</v>
      </c>
      <c r="I158" s="682"/>
      <c r="J158" s="681"/>
      <c r="K158" s="682" t="s">
        <v>1519</v>
      </c>
      <c r="L158" s="681"/>
      <c r="M158" s="681"/>
      <c r="N158" s="681"/>
      <c r="O158" s="681"/>
      <c r="P158" s="683"/>
      <c r="Q158" s="681" t="s">
        <v>823</v>
      </c>
      <c r="R158" s="681" t="s">
        <v>864</v>
      </c>
      <c r="S158" s="379" t="s">
        <v>1617</v>
      </c>
      <c r="T158" s="268" t="s">
        <v>864</v>
      </c>
      <c r="U158" s="255"/>
      <c r="V158" s="679"/>
      <c r="W158" s="260" t="s">
        <v>864</v>
      </c>
      <c r="X158" s="260" t="s">
        <v>864</v>
      </c>
      <c r="Y158" s="232"/>
      <c r="Z158" s="685" t="s">
        <v>1516</v>
      </c>
      <c r="AA158" s="681"/>
      <c r="AB158" s="686"/>
      <c r="AC158" s="681"/>
      <c r="AD158" s="684"/>
      <c r="AE158" s="684">
        <v>1</v>
      </c>
      <c r="AF158" s="260" t="s">
        <v>864</v>
      </c>
    </row>
    <row r="159" spans="1:32" s="224" customFormat="1" ht="13.5" customHeight="1">
      <c r="A159" s="225">
        <v>151</v>
      </c>
      <c r="B159" s="217"/>
      <c r="C159" s="219" t="s">
        <v>1520</v>
      </c>
      <c r="D159" s="241" t="s">
        <v>1619</v>
      </c>
      <c r="E159" s="241"/>
      <c r="F159" s="241"/>
      <c r="G159" s="241"/>
      <c r="H159" s="681" t="s">
        <v>1521</v>
      </c>
      <c r="I159" s="682"/>
      <c r="J159" s="681"/>
      <c r="K159" s="682" t="s">
        <v>1522</v>
      </c>
      <c r="L159" s="681"/>
      <c r="M159" s="681"/>
      <c r="N159" s="681"/>
      <c r="O159" s="681"/>
      <c r="P159" s="683"/>
      <c r="Q159" s="681" t="s">
        <v>817</v>
      </c>
      <c r="R159" s="681" t="s">
        <v>864</v>
      </c>
      <c r="S159" s="379" t="s">
        <v>1617</v>
      </c>
      <c r="T159" s="268" t="s">
        <v>864</v>
      </c>
      <c r="U159" s="681"/>
      <c r="V159" s="679"/>
      <c r="W159" s="679" t="s">
        <v>864</v>
      </c>
      <c r="X159" s="679"/>
      <c r="Y159" s="232"/>
      <c r="Z159" s="685" t="s">
        <v>1516</v>
      </c>
      <c r="AA159" s="681"/>
      <c r="AB159" s="686"/>
      <c r="AC159" s="681"/>
      <c r="AD159" s="684"/>
      <c r="AE159" s="684">
        <v>1</v>
      </c>
      <c r="AF159" s="679"/>
    </row>
    <row r="160" spans="1:32" s="224" customFormat="1" ht="13.5" customHeight="1">
      <c r="A160" s="225">
        <v>152</v>
      </c>
      <c r="B160" s="217"/>
      <c r="C160" s="219" t="s">
        <v>1640</v>
      </c>
      <c r="D160" s="241"/>
      <c r="E160" s="241"/>
      <c r="F160" s="241"/>
      <c r="G160" s="241"/>
      <c r="H160" s="681" t="s">
        <v>1641</v>
      </c>
      <c r="I160" s="682"/>
      <c r="J160" s="681"/>
      <c r="K160" s="682" t="s">
        <v>939</v>
      </c>
      <c r="L160" s="681"/>
      <c r="M160" s="681"/>
      <c r="N160" s="681"/>
      <c r="O160" s="681"/>
      <c r="P160" s="683"/>
      <c r="Q160" s="689" t="s">
        <v>823</v>
      </c>
      <c r="R160" s="681"/>
      <c r="S160" s="681" t="s">
        <v>863</v>
      </c>
      <c r="T160" s="684"/>
      <c r="U160" s="681"/>
      <c r="V160" s="679" t="s">
        <v>864</v>
      </c>
      <c r="W160" s="679" t="s">
        <v>864</v>
      </c>
      <c r="X160" s="679" t="s">
        <v>864</v>
      </c>
      <c r="Y160" s="232"/>
      <c r="Z160" s="685"/>
      <c r="AA160" s="681"/>
      <c r="AB160" s="686"/>
      <c r="AC160" s="681"/>
      <c r="AD160" s="684"/>
      <c r="AE160" s="684">
        <v>1</v>
      </c>
      <c r="AF160" s="679" t="s">
        <v>864</v>
      </c>
    </row>
    <row r="161" spans="1:32" s="224" customFormat="1" ht="13.5" customHeight="1">
      <c r="A161" s="225">
        <v>153</v>
      </c>
      <c r="B161" s="219" t="s">
        <v>1642</v>
      </c>
      <c r="C161" s="241"/>
      <c r="D161" s="241"/>
      <c r="E161" s="241"/>
      <c r="F161" s="241"/>
      <c r="G161" s="241"/>
      <c r="H161" s="681" t="s">
        <v>1524</v>
      </c>
      <c r="I161" s="682"/>
      <c r="J161" s="681"/>
      <c r="K161" s="682" t="s">
        <v>1525</v>
      </c>
      <c r="L161" s="681"/>
      <c r="M161" s="681"/>
      <c r="N161" s="681"/>
      <c r="O161" s="681"/>
      <c r="P161" s="683"/>
      <c r="Q161" s="689" t="s">
        <v>823</v>
      </c>
      <c r="R161" s="681" t="s">
        <v>864</v>
      </c>
      <c r="S161" s="379" t="s">
        <v>1525</v>
      </c>
      <c r="T161" s="684"/>
      <c r="U161" s="681"/>
      <c r="V161" s="679"/>
      <c r="W161" s="260" t="s">
        <v>864</v>
      </c>
      <c r="X161" s="260" t="s">
        <v>864</v>
      </c>
      <c r="Y161" s="232"/>
      <c r="Z161" s="685" t="s">
        <v>1526</v>
      </c>
      <c r="AA161" s="681"/>
      <c r="AB161" s="686"/>
      <c r="AC161" s="681"/>
      <c r="AD161" s="684"/>
      <c r="AE161" s="684">
        <v>1</v>
      </c>
      <c r="AF161" s="260" t="s">
        <v>864</v>
      </c>
    </row>
    <row r="162" spans="1:32" s="224" customFormat="1" ht="13.5" customHeight="1">
      <c r="A162" s="225">
        <v>154</v>
      </c>
      <c r="B162" s="217"/>
      <c r="C162" s="217" t="s">
        <v>1405</v>
      </c>
      <c r="D162" s="241"/>
      <c r="E162" s="241"/>
      <c r="F162" s="241"/>
      <c r="G162" s="241"/>
      <c r="H162" s="681" t="s">
        <v>1527</v>
      </c>
      <c r="I162" s="682"/>
      <c r="J162" s="681"/>
      <c r="K162" s="682" t="s">
        <v>1219</v>
      </c>
      <c r="L162" s="681"/>
      <c r="M162" s="681"/>
      <c r="N162" s="681"/>
      <c r="O162" s="681"/>
      <c r="P162" s="683"/>
      <c r="Q162" s="681" t="s">
        <v>817</v>
      </c>
      <c r="R162" s="681"/>
      <c r="S162" s="681" t="s">
        <v>863</v>
      </c>
      <c r="T162" s="684"/>
      <c r="U162" s="681"/>
      <c r="V162" s="679"/>
      <c r="W162" s="260" t="s">
        <v>864</v>
      </c>
      <c r="X162" s="260" t="s">
        <v>864</v>
      </c>
      <c r="Y162" s="232"/>
      <c r="Z162" s="685"/>
      <c r="AA162" s="263"/>
      <c r="AB162" s="686"/>
      <c r="AC162" s="681"/>
      <c r="AD162" s="684"/>
      <c r="AE162" s="684">
        <v>1</v>
      </c>
      <c r="AF162" s="260" t="s">
        <v>864</v>
      </c>
    </row>
    <row r="163" spans="1:32" s="224" customFormat="1" ht="13.5" customHeight="1">
      <c r="A163" s="225">
        <v>155</v>
      </c>
      <c r="B163" s="219"/>
      <c r="C163" s="241" t="s">
        <v>1528</v>
      </c>
      <c r="D163" s="241" t="s">
        <v>1529</v>
      </c>
      <c r="E163" s="241"/>
      <c r="F163" s="241"/>
      <c r="G163" s="241"/>
      <c r="H163" s="681" t="s">
        <v>1530</v>
      </c>
      <c r="I163" s="682"/>
      <c r="J163" s="681"/>
      <c r="K163" s="682" t="s">
        <v>1396</v>
      </c>
      <c r="L163" s="681"/>
      <c r="M163" s="681"/>
      <c r="N163" s="681"/>
      <c r="O163" s="681"/>
      <c r="P163" s="683"/>
      <c r="Q163" s="681" t="s">
        <v>817</v>
      </c>
      <c r="R163" s="681" t="s">
        <v>864</v>
      </c>
      <c r="S163" s="379" t="s">
        <v>1396</v>
      </c>
      <c r="T163" s="684"/>
      <c r="U163" s="681"/>
      <c r="V163" s="679"/>
      <c r="W163" s="260" t="s">
        <v>864</v>
      </c>
      <c r="X163" s="260" t="s">
        <v>864</v>
      </c>
      <c r="Y163" s="232"/>
      <c r="Z163" s="685"/>
      <c r="AA163" s="681"/>
      <c r="AB163" s="686"/>
      <c r="AC163" s="681"/>
      <c r="AD163" s="684"/>
      <c r="AE163" s="684">
        <v>1</v>
      </c>
      <c r="AF163" s="260" t="s">
        <v>864</v>
      </c>
    </row>
    <row r="164" spans="1:32" s="224" customFormat="1" ht="13.5" customHeight="1">
      <c r="A164" s="225">
        <v>156</v>
      </c>
      <c r="B164" s="219"/>
      <c r="C164" s="239" t="s">
        <v>1531</v>
      </c>
      <c r="D164" s="241"/>
      <c r="E164" s="241"/>
      <c r="F164" s="241"/>
      <c r="G164" s="241"/>
      <c r="H164" s="681" t="s">
        <v>1532</v>
      </c>
      <c r="I164" s="682" t="s">
        <v>930</v>
      </c>
      <c r="J164" s="681"/>
      <c r="K164" s="682" t="s">
        <v>931</v>
      </c>
      <c r="L164" s="681"/>
      <c r="M164" s="681"/>
      <c r="N164" s="681"/>
      <c r="O164" s="681"/>
      <c r="P164" s="683"/>
      <c r="Q164" s="681" t="s">
        <v>820</v>
      </c>
      <c r="R164" s="681"/>
      <c r="S164" s="681" t="s">
        <v>879</v>
      </c>
      <c r="T164" s="684"/>
      <c r="U164" s="681"/>
      <c r="V164" s="679"/>
      <c r="W164" s="679" t="s">
        <v>864</v>
      </c>
      <c r="X164" s="679" t="s">
        <v>864</v>
      </c>
      <c r="Y164" s="232"/>
      <c r="Z164" s="685"/>
      <c r="AA164" s="681"/>
      <c r="AB164" s="686"/>
      <c r="AC164" s="681"/>
      <c r="AD164" s="684"/>
      <c r="AE164" s="684">
        <v>1</v>
      </c>
      <c r="AF164" s="679" t="s">
        <v>864</v>
      </c>
    </row>
    <row r="165" spans="1:32" s="224" customFormat="1" ht="13.5" customHeight="1">
      <c r="A165" s="225">
        <v>157</v>
      </c>
      <c r="B165" s="219"/>
      <c r="C165" s="241" t="s">
        <v>1533</v>
      </c>
      <c r="D165" s="241"/>
      <c r="E165" s="241"/>
      <c r="F165" s="241"/>
      <c r="G165" s="241"/>
      <c r="H165" s="681" t="s">
        <v>1534</v>
      </c>
      <c r="I165" s="682"/>
      <c r="J165" s="681"/>
      <c r="K165" s="682" t="s">
        <v>939</v>
      </c>
      <c r="L165" s="681"/>
      <c r="M165" s="681"/>
      <c r="N165" s="681"/>
      <c r="O165" s="681"/>
      <c r="P165" s="683"/>
      <c r="Q165" s="681" t="s">
        <v>820</v>
      </c>
      <c r="R165" s="681"/>
      <c r="S165" s="681" t="s">
        <v>863</v>
      </c>
      <c r="T165" s="684"/>
      <c r="U165" s="681"/>
      <c r="V165" s="679"/>
      <c r="W165" s="260" t="s">
        <v>864</v>
      </c>
      <c r="X165" s="260" t="s">
        <v>864</v>
      </c>
      <c r="Y165" s="232"/>
      <c r="Z165" s="685"/>
      <c r="AA165" s="681"/>
      <c r="AB165" s="686"/>
      <c r="AC165" s="681"/>
      <c r="AD165" s="684"/>
      <c r="AE165" s="684">
        <v>1</v>
      </c>
      <c r="AF165" s="260" t="s">
        <v>864</v>
      </c>
    </row>
    <row r="166" spans="1:32" s="224" customFormat="1" ht="13.5" customHeight="1">
      <c r="A166" s="225">
        <v>158</v>
      </c>
      <c r="B166" s="219"/>
      <c r="C166" s="241" t="s">
        <v>1535</v>
      </c>
      <c r="D166" s="241"/>
      <c r="E166" s="241"/>
      <c r="F166" s="241"/>
      <c r="G166" s="241"/>
      <c r="H166" s="681" t="s">
        <v>1536</v>
      </c>
      <c r="I166" s="682"/>
      <c r="J166" s="681"/>
      <c r="K166" s="682" t="s">
        <v>1537</v>
      </c>
      <c r="L166" s="681"/>
      <c r="M166" s="681"/>
      <c r="N166" s="681"/>
      <c r="O166" s="681"/>
      <c r="P166" s="683"/>
      <c r="Q166" s="681" t="s">
        <v>817</v>
      </c>
      <c r="R166" s="681"/>
      <c r="S166" s="681" t="s">
        <v>863</v>
      </c>
      <c r="T166" s="684"/>
      <c r="U166" s="681"/>
      <c r="V166" s="679"/>
      <c r="W166" s="260" t="s">
        <v>864</v>
      </c>
      <c r="X166" s="260" t="s">
        <v>864</v>
      </c>
      <c r="Y166" s="232"/>
      <c r="Z166" s="685"/>
      <c r="AA166" s="681"/>
      <c r="AB166" s="686"/>
      <c r="AC166" s="681"/>
      <c r="AD166" s="684"/>
      <c r="AE166" s="684">
        <v>1</v>
      </c>
      <c r="AF166" s="260" t="s">
        <v>864</v>
      </c>
    </row>
    <row r="167" spans="1:32" s="224" customFormat="1" ht="13.5" customHeight="1">
      <c r="A167" s="225">
        <v>159</v>
      </c>
      <c r="B167" s="219"/>
      <c r="C167" s="241" t="s">
        <v>1538</v>
      </c>
      <c r="D167" s="241"/>
      <c r="E167" s="241"/>
      <c r="F167" s="241"/>
      <c r="G167" s="241"/>
      <c r="H167" s="681" t="s">
        <v>1539</v>
      </c>
      <c r="I167" s="682"/>
      <c r="J167" s="681"/>
      <c r="K167" s="682" t="s">
        <v>1540</v>
      </c>
      <c r="L167" s="681"/>
      <c r="M167" s="681"/>
      <c r="N167" s="681"/>
      <c r="O167" s="681"/>
      <c r="P167" s="683"/>
      <c r="Q167" s="681" t="s">
        <v>817</v>
      </c>
      <c r="R167" s="681"/>
      <c r="S167" s="681" t="s">
        <v>863</v>
      </c>
      <c r="T167" s="684"/>
      <c r="U167" s="681"/>
      <c r="V167" s="679"/>
      <c r="W167" s="260" t="s">
        <v>864</v>
      </c>
      <c r="X167" s="260" t="s">
        <v>864</v>
      </c>
      <c r="Y167" s="232"/>
      <c r="Z167" s="685"/>
      <c r="AA167" s="681"/>
      <c r="AB167" s="686"/>
      <c r="AC167" s="681"/>
      <c r="AD167" s="684"/>
      <c r="AE167" s="684">
        <v>1</v>
      </c>
      <c r="AF167" s="260" t="s">
        <v>864</v>
      </c>
    </row>
    <row r="168" spans="1:32" s="224" customFormat="1" ht="13.5" customHeight="1">
      <c r="A168" s="225">
        <v>160</v>
      </c>
      <c r="B168" s="219"/>
      <c r="C168" s="241" t="s">
        <v>1541</v>
      </c>
      <c r="D168" s="241"/>
      <c r="E168" s="241"/>
      <c r="F168" s="241"/>
      <c r="G168" s="241"/>
      <c r="H168" s="681" t="s">
        <v>1542</v>
      </c>
      <c r="I168" s="682"/>
      <c r="J168" s="681"/>
      <c r="K168" s="682" t="s">
        <v>1543</v>
      </c>
      <c r="L168" s="681"/>
      <c r="M168" s="681"/>
      <c r="N168" s="681"/>
      <c r="O168" s="681"/>
      <c r="P168" s="683"/>
      <c r="Q168" s="681" t="s">
        <v>817</v>
      </c>
      <c r="R168" s="681"/>
      <c r="S168" s="681" t="s">
        <v>863</v>
      </c>
      <c r="T168" s="684"/>
      <c r="U168" s="681"/>
      <c r="V168" s="679"/>
      <c r="W168" s="260" t="s">
        <v>864</v>
      </c>
      <c r="X168" s="260" t="s">
        <v>864</v>
      </c>
      <c r="Y168" s="232"/>
      <c r="Z168" s="685"/>
      <c r="AA168" s="681"/>
      <c r="AB168" s="686"/>
      <c r="AC168" s="681"/>
      <c r="AD168" s="684"/>
      <c r="AE168" s="684">
        <v>1</v>
      </c>
      <c r="AF168" s="260" t="s">
        <v>864</v>
      </c>
    </row>
    <row r="169" spans="1:32" s="224" customFormat="1" ht="13.5" customHeight="1">
      <c r="A169" s="225">
        <v>161</v>
      </c>
      <c r="B169" s="217" t="s">
        <v>1544</v>
      </c>
      <c r="C169" s="219"/>
      <c r="D169" s="241"/>
      <c r="E169" s="241"/>
      <c r="F169" s="241"/>
      <c r="G169" s="241"/>
      <c r="H169" s="269" t="s">
        <v>1545</v>
      </c>
      <c r="I169" s="682"/>
      <c r="J169" s="681"/>
      <c r="K169" s="682" t="s">
        <v>1546</v>
      </c>
      <c r="L169" s="681"/>
      <c r="M169" s="681"/>
      <c r="N169" s="681"/>
      <c r="O169" s="681"/>
      <c r="P169" s="683"/>
      <c r="Q169" s="681" t="s">
        <v>823</v>
      </c>
      <c r="R169" s="681" t="s">
        <v>864</v>
      </c>
      <c r="S169" s="243" t="s">
        <v>1546</v>
      </c>
      <c r="T169" s="684"/>
      <c r="U169" s="681"/>
      <c r="V169" s="679" t="s">
        <v>864</v>
      </c>
      <c r="W169" s="260" t="s">
        <v>864</v>
      </c>
      <c r="X169" s="260" t="s">
        <v>864</v>
      </c>
      <c r="Y169" s="232"/>
      <c r="Z169" s="266" t="s">
        <v>1547</v>
      </c>
      <c r="AA169" s="263" t="s">
        <v>1548</v>
      </c>
      <c r="AB169" s="686"/>
      <c r="AC169" s="681"/>
      <c r="AD169" s="684"/>
      <c r="AE169" s="684">
        <v>1</v>
      </c>
      <c r="AF169" s="260" t="s">
        <v>864</v>
      </c>
    </row>
    <row r="170" spans="1:32" s="224" customFormat="1" ht="13.5" customHeight="1">
      <c r="A170" s="225">
        <v>162</v>
      </c>
      <c r="B170" s="217"/>
      <c r="C170" s="217" t="s">
        <v>1405</v>
      </c>
      <c r="D170" s="241"/>
      <c r="E170" s="241"/>
      <c r="F170" s="241"/>
      <c r="G170" s="241"/>
      <c r="H170" s="681" t="s">
        <v>1643</v>
      </c>
      <c r="I170" s="682"/>
      <c r="J170" s="681"/>
      <c r="K170" s="682" t="s">
        <v>1219</v>
      </c>
      <c r="L170" s="681"/>
      <c r="M170" s="681"/>
      <c r="N170" s="681"/>
      <c r="O170" s="681"/>
      <c r="P170" s="683"/>
      <c r="Q170" s="681" t="s">
        <v>817</v>
      </c>
      <c r="R170" s="681"/>
      <c r="S170" s="681" t="s">
        <v>863</v>
      </c>
      <c r="T170" s="684"/>
      <c r="U170" s="681"/>
      <c r="V170" s="679" t="s">
        <v>864</v>
      </c>
      <c r="W170" s="260" t="s">
        <v>864</v>
      </c>
      <c r="X170" s="260" t="s">
        <v>864</v>
      </c>
      <c r="Y170" s="232"/>
      <c r="Z170" s="685"/>
      <c r="AA170" s="263"/>
      <c r="AB170" s="686"/>
      <c r="AC170" s="681"/>
      <c r="AD170" s="684"/>
      <c r="AE170" s="684">
        <v>1</v>
      </c>
      <c r="AF170" s="260" t="s">
        <v>864</v>
      </c>
    </row>
    <row r="171" spans="1:32" s="158" customFormat="1" ht="12.75" customHeight="1">
      <c r="A171" s="225">
        <v>163</v>
      </c>
      <c r="B171" s="217"/>
      <c r="C171" s="241" t="s">
        <v>1549</v>
      </c>
      <c r="D171" s="241"/>
      <c r="E171" s="241"/>
      <c r="F171" s="241"/>
      <c r="G171" s="241"/>
      <c r="H171" s="681" t="s">
        <v>1550</v>
      </c>
      <c r="I171" s="682" t="s">
        <v>930</v>
      </c>
      <c r="J171" s="681"/>
      <c r="K171" s="682" t="s">
        <v>931</v>
      </c>
      <c r="L171" s="681"/>
      <c r="M171" s="681"/>
      <c r="N171" s="681"/>
      <c r="O171" s="681"/>
      <c r="P171" s="683"/>
      <c r="Q171" s="681" t="s">
        <v>820</v>
      </c>
      <c r="R171" s="681"/>
      <c r="S171" s="681" t="s">
        <v>879</v>
      </c>
      <c r="T171" s="684"/>
      <c r="U171" s="681"/>
      <c r="V171" s="679" t="s">
        <v>864</v>
      </c>
      <c r="W171" s="679" t="s">
        <v>864</v>
      </c>
      <c r="X171" s="679" t="s">
        <v>864</v>
      </c>
      <c r="Y171" s="232"/>
      <c r="Z171" s="685"/>
      <c r="AA171" s="263"/>
      <c r="AB171" s="686"/>
      <c r="AC171" s="681"/>
      <c r="AD171" s="684"/>
      <c r="AE171" s="684">
        <v>1</v>
      </c>
      <c r="AF171" s="679" t="s">
        <v>864</v>
      </c>
    </row>
    <row r="172" spans="1:32" s="158" customFormat="1" ht="12.75" customHeight="1">
      <c r="A172" s="225">
        <v>164</v>
      </c>
      <c r="B172" s="217"/>
      <c r="C172" s="241" t="s">
        <v>1551</v>
      </c>
      <c r="D172" s="241"/>
      <c r="E172" s="241"/>
      <c r="F172" s="241"/>
      <c r="G172" s="241"/>
      <c r="H172" s="694" t="s">
        <v>1552</v>
      </c>
      <c r="I172" s="682" t="s">
        <v>1553</v>
      </c>
      <c r="J172" s="681"/>
      <c r="K172" s="682" t="s">
        <v>971</v>
      </c>
      <c r="L172" s="681"/>
      <c r="M172" s="681"/>
      <c r="N172" s="681"/>
      <c r="O172" s="681"/>
      <c r="P172" s="683"/>
      <c r="Q172" s="681" t="s">
        <v>820</v>
      </c>
      <c r="R172" s="681"/>
      <c r="S172" s="681" t="s">
        <v>863</v>
      </c>
      <c r="T172" s="684" t="s">
        <v>864</v>
      </c>
      <c r="U172" s="682" t="s">
        <v>1644</v>
      </c>
      <c r="V172" s="679" t="s">
        <v>864</v>
      </c>
      <c r="W172" s="260" t="s">
        <v>864</v>
      </c>
      <c r="X172" s="260" t="s">
        <v>864</v>
      </c>
      <c r="Y172" s="232"/>
      <c r="Z172" s="387" t="s">
        <v>1554</v>
      </c>
      <c r="AA172" s="390" t="s">
        <v>1555</v>
      </c>
      <c r="AB172" s="686" t="s">
        <v>1556</v>
      </c>
      <c r="AC172" s="681"/>
      <c r="AD172" s="684"/>
      <c r="AE172" s="684">
        <v>1</v>
      </c>
      <c r="AF172" s="260" t="s">
        <v>864</v>
      </c>
    </row>
    <row r="173" spans="1:32" s="158" customFormat="1" ht="12.75" customHeight="1">
      <c r="A173" s="225">
        <v>165</v>
      </c>
      <c r="B173" s="217"/>
      <c r="C173" s="241" t="s">
        <v>1645</v>
      </c>
      <c r="D173" s="241"/>
      <c r="E173" s="241"/>
      <c r="F173" s="241"/>
      <c r="G173" s="241"/>
      <c r="H173" s="694" t="s">
        <v>1646</v>
      </c>
      <c r="I173" s="682"/>
      <c r="J173" s="681"/>
      <c r="K173" s="682" t="s">
        <v>1647</v>
      </c>
      <c r="L173" s="681"/>
      <c r="M173" s="681"/>
      <c r="N173" s="681"/>
      <c r="O173" s="681"/>
      <c r="P173" s="683"/>
      <c r="Q173" s="681" t="s">
        <v>817</v>
      </c>
      <c r="R173" s="681" t="s">
        <v>864</v>
      </c>
      <c r="S173" s="379" t="s">
        <v>1647</v>
      </c>
      <c r="T173" s="684"/>
      <c r="U173" s="681"/>
      <c r="V173" s="679"/>
      <c r="W173" s="679"/>
      <c r="X173" s="260" t="s">
        <v>864</v>
      </c>
      <c r="Y173" s="232"/>
      <c r="Z173" s="685"/>
      <c r="AA173" s="681"/>
      <c r="AB173" s="686"/>
      <c r="AC173" s="681"/>
      <c r="AD173" s="684"/>
      <c r="AE173" s="684">
        <v>1</v>
      </c>
      <c r="AF173" s="260" t="s">
        <v>864</v>
      </c>
    </row>
    <row r="174" spans="1:32" s="158" customFormat="1" ht="12.75" customHeight="1">
      <c r="A174" s="225">
        <v>166</v>
      </c>
      <c r="B174" s="217"/>
      <c r="C174" s="241"/>
      <c r="D174" s="241" t="s">
        <v>1648</v>
      </c>
      <c r="E174" s="241"/>
      <c r="F174" s="241"/>
      <c r="G174" s="241"/>
      <c r="H174" s="694" t="s">
        <v>1649</v>
      </c>
      <c r="I174" s="682" t="s">
        <v>1650</v>
      </c>
      <c r="J174" s="681"/>
      <c r="K174" s="682" t="s">
        <v>1651</v>
      </c>
      <c r="L174" s="681"/>
      <c r="M174" s="681"/>
      <c r="N174" s="681"/>
      <c r="O174" s="681"/>
      <c r="P174" s="683"/>
      <c r="Q174" s="681" t="s">
        <v>820</v>
      </c>
      <c r="R174" s="681"/>
      <c r="S174" s="681" t="s">
        <v>863</v>
      </c>
      <c r="T174" s="684" t="s">
        <v>864</v>
      </c>
      <c r="U174" s="681" t="s">
        <v>1652</v>
      </c>
      <c r="V174" s="679"/>
      <c r="W174" s="679"/>
      <c r="X174" s="260" t="s">
        <v>864</v>
      </c>
      <c r="Y174" s="232"/>
      <c r="Z174" s="685"/>
      <c r="AA174" s="681"/>
      <c r="AB174" s="686"/>
      <c r="AC174" s="681"/>
      <c r="AD174" s="684"/>
      <c r="AE174" s="684">
        <v>1</v>
      </c>
      <c r="AF174" s="260" t="s">
        <v>864</v>
      </c>
    </row>
    <row r="175" spans="1:32" s="158" customFormat="1" ht="12.75" customHeight="1">
      <c r="A175" s="225">
        <v>167</v>
      </c>
      <c r="B175" s="217"/>
      <c r="C175" s="241"/>
      <c r="D175" s="241" t="s">
        <v>1653</v>
      </c>
      <c r="E175" s="241"/>
      <c r="F175" s="241"/>
      <c r="G175" s="241"/>
      <c r="H175" s="694" t="s">
        <v>1654</v>
      </c>
      <c r="I175" s="682" t="s">
        <v>1655</v>
      </c>
      <c r="J175" s="681"/>
      <c r="K175" s="682" t="s">
        <v>1656</v>
      </c>
      <c r="L175" s="681"/>
      <c r="M175" s="681"/>
      <c r="N175" s="681"/>
      <c r="O175" s="681"/>
      <c r="P175" s="683"/>
      <c r="Q175" s="681" t="s">
        <v>817</v>
      </c>
      <c r="R175" s="681"/>
      <c r="S175" s="681" t="s">
        <v>863</v>
      </c>
      <c r="T175" s="684" t="s">
        <v>864</v>
      </c>
      <c r="U175" s="681" t="s">
        <v>1657</v>
      </c>
      <c r="V175" s="679"/>
      <c r="W175" s="679"/>
      <c r="X175" s="260" t="s">
        <v>864</v>
      </c>
      <c r="Y175" s="232"/>
      <c r="Z175" s="685"/>
      <c r="AA175" s="681"/>
      <c r="AB175" s="686"/>
      <c r="AC175" s="681"/>
      <c r="AD175" s="684"/>
      <c r="AE175" s="684">
        <v>1</v>
      </c>
      <c r="AF175" s="260" t="s">
        <v>864</v>
      </c>
    </row>
    <row r="176" spans="1:32" s="158" customFormat="1" ht="12.75" customHeight="1">
      <c r="A176" s="225">
        <v>168</v>
      </c>
      <c r="B176" s="217"/>
      <c r="C176" s="241"/>
      <c r="D176" s="241" t="s">
        <v>1658</v>
      </c>
      <c r="E176" s="241"/>
      <c r="F176" s="241"/>
      <c r="G176" s="241"/>
      <c r="H176" s="694"/>
      <c r="I176" s="682"/>
      <c r="J176" s="681"/>
      <c r="K176" s="682" t="s">
        <v>1659</v>
      </c>
      <c r="L176" s="681"/>
      <c r="M176" s="681"/>
      <c r="N176" s="681"/>
      <c r="O176" s="681"/>
      <c r="P176" s="683"/>
      <c r="Q176" s="681" t="s">
        <v>817</v>
      </c>
      <c r="R176" s="681"/>
      <c r="S176" s="681" t="s">
        <v>863</v>
      </c>
      <c r="T176" s="684"/>
      <c r="U176" s="681"/>
      <c r="V176" s="679"/>
      <c r="W176" s="679"/>
      <c r="X176" s="260" t="s">
        <v>864</v>
      </c>
      <c r="Y176" s="232"/>
      <c r="Z176" s="685"/>
      <c r="AA176" s="681"/>
      <c r="AB176" s="686"/>
      <c r="AC176" s="681"/>
      <c r="AD176" s="684"/>
      <c r="AE176" s="684">
        <v>1</v>
      </c>
      <c r="AF176" s="260" t="s">
        <v>864</v>
      </c>
    </row>
    <row r="177" spans="1:32" s="158" customFormat="1" ht="12.75" customHeight="1">
      <c r="A177" s="225">
        <v>169</v>
      </c>
      <c r="B177" s="217"/>
      <c r="C177" s="241"/>
      <c r="D177" s="241" t="s">
        <v>1573</v>
      </c>
      <c r="E177" s="241"/>
      <c r="F177" s="241"/>
      <c r="G177" s="241"/>
      <c r="H177" s="269" t="s">
        <v>1574</v>
      </c>
      <c r="I177" s="264" t="s">
        <v>1575</v>
      </c>
      <c r="J177" s="681"/>
      <c r="K177" s="682" t="s">
        <v>1660</v>
      </c>
      <c r="L177" s="681"/>
      <c r="M177" s="681"/>
      <c r="N177" s="681"/>
      <c r="O177" s="681"/>
      <c r="P177" s="683"/>
      <c r="Q177" s="681" t="s">
        <v>820</v>
      </c>
      <c r="R177" s="681"/>
      <c r="S177" s="681" t="s">
        <v>863</v>
      </c>
      <c r="T177" s="684"/>
      <c r="U177" s="681" t="s">
        <v>1661</v>
      </c>
      <c r="V177" s="679"/>
      <c r="W177" s="679"/>
      <c r="X177" s="260" t="s">
        <v>864</v>
      </c>
      <c r="Y177" s="232"/>
      <c r="Z177" s="685"/>
      <c r="AA177" s="681"/>
      <c r="AB177" s="686"/>
      <c r="AC177" s="681"/>
      <c r="AD177" s="684"/>
      <c r="AE177" s="684">
        <v>1</v>
      </c>
      <c r="AF177" s="260" t="s">
        <v>864</v>
      </c>
    </row>
    <row r="178" spans="1:32" s="158" customFormat="1" ht="12.75" customHeight="1">
      <c r="A178" s="225">
        <v>170</v>
      </c>
      <c r="B178" s="217"/>
      <c r="C178" s="241" t="s">
        <v>1662</v>
      </c>
      <c r="D178" s="241"/>
      <c r="E178" s="241"/>
      <c r="F178" s="241"/>
      <c r="G178" s="241"/>
      <c r="H178" s="694"/>
      <c r="I178" s="682"/>
      <c r="J178" s="681"/>
      <c r="K178" s="682" t="s">
        <v>1663</v>
      </c>
      <c r="L178" s="681"/>
      <c r="M178" s="681"/>
      <c r="N178" s="681"/>
      <c r="O178" s="681"/>
      <c r="P178" s="683"/>
      <c r="Q178" s="681" t="s">
        <v>817</v>
      </c>
      <c r="R178" s="681" t="s">
        <v>864</v>
      </c>
      <c r="S178" s="379" t="s">
        <v>1663</v>
      </c>
      <c r="T178" s="684"/>
      <c r="U178" s="681"/>
      <c r="V178" s="679" t="s">
        <v>864</v>
      </c>
      <c r="W178" s="679" t="s">
        <v>864</v>
      </c>
      <c r="X178" s="260" t="s">
        <v>864</v>
      </c>
      <c r="Y178" s="232"/>
      <c r="Z178" s="685"/>
      <c r="AA178" s="681"/>
      <c r="AB178" s="686"/>
      <c r="AC178" s="681"/>
      <c r="AD178" s="684"/>
      <c r="AE178" s="684">
        <v>1</v>
      </c>
      <c r="AF178" s="260" t="s">
        <v>864</v>
      </c>
    </row>
    <row r="179" spans="1:32" s="158" customFormat="1" ht="12.75" customHeight="1">
      <c r="A179" s="225">
        <v>171</v>
      </c>
      <c r="B179" s="217"/>
      <c r="C179" s="241"/>
      <c r="D179" s="241" t="s">
        <v>1664</v>
      </c>
      <c r="E179" s="241"/>
      <c r="F179" s="241"/>
      <c r="G179" s="241"/>
      <c r="H179" s="266" t="s">
        <v>1558</v>
      </c>
      <c r="I179" s="264" t="s">
        <v>1559</v>
      </c>
      <c r="J179" s="263"/>
      <c r="K179" s="682" t="s">
        <v>1560</v>
      </c>
      <c r="L179" s="681"/>
      <c r="M179" s="681"/>
      <c r="N179" s="681"/>
      <c r="O179" s="681"/>
      <c r="P179" s="683"/>
      <c r="Q179" s="681" t="s">
        <v>820</v>
      </c>
      <c r="R179" s="681"/>
      <c r="S179" s="681" t="s">
        <v>863</v>
      </c>
      <c r="T179" s="684" t="s">
        <v>864</v>
      </c>
      <c r="U179" s="374"/>
      <c r="V179" s="265" t="s">
        <v>864</v>
      </c>
      <c r="W179" s="260" t="s">
        <v>864</v>
      </c>
      <c r="X179" s="260" t="s">
        <v>864</v>
      </c>
      <c r="Y179" s="232"/>
      <c r="Z179" s="388" t="s">
        <v>1561</v>
      </c>
      <c r="AA179" s="390" t="s">
        <v>1555</v>
      </c>
      <c r="AB179" s="267" t="s">
        <v>1562</v>
      </c>
      <c r="AC179" s="263"/>
      <c r="AD179" s="684"/>
      <c r="AE179" s="684">
        <v>1</v>
      </c>
      <c r="AF179" s="260" t="s">
        <v>864</v>
      </c>
    </row>
    <row r="180" spans="1:32" s="520" customFormat="1" ht="12.75" customHeight="1">
      <c r="A180" s="225">
        <v>172</v>
      </c>
      <c r="B180" s="217"/>
      <c r="C180" s="218"/>
      <c r="D180" s="218" t="s">
        <v>1665</v>
      </c>
      <c r="E180" s="241"/>
      <c r="F180" s="241"/>
      <c r="G180" s="241"/>
      <c r="H180" s="694" t="s">
        <v>1666</v>
      </c>
      <c r="I180" s="682"/>
      <c r="J180" s="681"/>
      <c r="K180" s="682" t="s">
        <v>1667</v>
      </c>
      <c r="L180" s="681"/>
      <c r="M180" s="681"/>
      <c r="N180" s="681"/>
      <c r="O180" s="681"/>
      <c r="P180" s="683"/>
      <c r="Q180" s="255" t="s">
        <v>817</v>
      </c>
      <c r="R180" s="255"/>
      <c r="S180" s="255" t="s">
        <v>863</v>
      </c>
      <c r="T180" s="684"/>
      <c r="U180" s="681"/>
      <c r="V180" s="679" t="s">
        <v>864</v>
      </c>
      <c r="W180" s="679" t="s">
        <v>864</v>
      </c>
      <c r="X180" s="517"/>
      <c r="Y180" s="232"/>
      <c r="Z180" s="695"/>
      <c r="AA180" s="681"/>
      <c r="AB180" s="686"/>
      <c r="AC180" s="681"/>
      <c r="AD180" s="684"/>
      <c r="AE180" s="684">
        <v>1</v>
      </c>
      <c r="AF180" s="517"/>
    </row>
    <row r="181" spans="1:32" s="249" customFormat="1" ht="12.75" customHeight="1">
      <c r="A181" s="225">
        <v>173</v>
      </c>
      <c r="B181" s="218"/>
      <c r="C181" s="218"/>
      <c r="D181" s="218" t="s">
        <v>1569</v>
      </c>
      <c r="E181" s="218"/>
      <c r="F181" s="218"/>
      <c r="G181" s="218"/>
      <c r="H181" s="502" t="s">
        <v>1668</v>
      </c>
      <c r="I181" s="500"/>
      <c r="J181" s="255"/>
      <c r="K181" s="500" t="s">
        <v>1571</v>
      </c>
      <c r="L181" s="255"/>
      <c r="M181" s="255"/>
      <c r="N181" s="255"/>
      <c r="O181" s="255"/>
      <c r="P181" s="377"/>
      <c r="Q181" s="255" t="s">
        <v>817</v>
      </c>
      <c r="R181" s="255"/>
      <c r="S181" s="255" t="s">
        <v>863</v>
      </c>
      <c r="T181" s="374"/>
      <c r="U181" s="255"/>
      <c r="V181" s="375" t="s">
        <v>864</v>
      </c>
      <c r="W181" s="375" t="s">
        <v>864</v>
      </c>
      <c r="X181" s="375" t="s">
        <v>864</v>
      </c>
      <c r="Y181" s="503"/>
      <c r="Z181" s="504" t="s">
        <v>1572</v>
      </c>
      <c r="AA181" s="255"/>
      <c r="AB181" s="245"/>
      <c r="AC181" s="255"/>
      <c r="AD181" s="374"/>
      <c r="AE181" s="374">
        <v>1</v>
      </c>
      <c r="AF181" s="375" t="s">
        <v>864</v>
      </c>
    </row>
    <row r="182" spans="1:32" s="158" customFormat="1" ht="12.75" customHeight="1">
      <c r="A182" s="225">
        <v>174</v>
      </c>
      <c r="B182" s="217"/>
      <c r="C182" s="241"/>
      <c r="D182" s="241" t="s">
        <v>1573</v>
      </c>
      <c r="E182" s="241"/>
      <c r="F182" s="241"/>
      <c r="G182" s="241"/>
      <c r="H182" s="269" t="s">
        <v>1574</v>
      </c>
      <c r="I182" s="264" t="s">
        <v>1575</v>
      </c>
      <c r="J182" s="263"/>
      <c r="K182" s="682" t="s">
        <v>1576</v>
      </c>
      <c r="L182" s="681"/>
      <c r="M182" s="681"/>
      <c r="N182" s="681"/>
      <c r="O182" s="681"/>
      <c r="P182" s="683"/>
      <c r="Q182" s="681" t="s">
        <v>820</v>
      </c>
      <c r="R182" s="681"/>
      <c r="S182" s="681" t="s">
        <v>863</v>
      </c>
      <c r="T182" s="268"/>
      <c r="U182" s="681" t="s">
        <v>1661</v>
      </c>
      <c r="V182" s="265" t="s">
        <v>864</v>
      </c>
      <c r="W182" s="260" t="s">
        <v>864</v>
      </c>
      <c r="X182" s="260" t="s">
        <v>864</v>
      </c>
      <c r="Y182" s="232"/>
      <c r="Z182" s="389" t="s">
        <v>1577</v>
      </c>
      <c r="AA182" s="390" t="s">
        <v>1555</v>
      </c>
      <c r="AB182" s="267"/>
      <c r="AC182" s="263"/>
      <c r="AD182" s="684"/>
      <c r="AE182" s="684">
        <v>1</v>
      </c>
      <c r="AF182" s="260" t="s">
        <v>864</v>
      </c>
    </row>
    <row r="183" spans="1:32" s="158" customFormat="1" ht="12.75" customHeight="1">
      <c r="A183" s="225">
        <v>175</v>
      </c>
      <c r="B183" s="217"/>
      <c r="C183" s="241"/>
      <c r="D183" s="241" t="s">
        <v>1578</v>
      </c>
      <c r="E183" s="241"/>
      <c r="F183" s="241"/>
      <c r="G183" s="241"/>
      <c r="H183" s="269"/>
      <c r="I183" s="264"/>
      <c r="J183" s="263"/>
      <c r="K183" s="682" t="s">
        <v>1579</v>
      </c>
      <c r="L183" s="681"/>
      <c r="M183" s="681"/>
      <c r="N183" s="681"/>
      <c r="O183" s="681"/>
      <c r="P183" s="683"/>
      <c r="Q183" s="689" t="s">
        <v>817</v>
      </c>
      <c r="R183" s="681" t="s">
        <v>864</v>
      </c>
      <c r="S183" s="379" t="s">
        <v>1579</v>
      </c>
      <c r="T183" s="268"/>
      <c r="U183" s="263"/>
      <c r="V183" s="265" t="s">
        <v>864</v>
      </c>
      <c r="W183" s="260" t="s">
        <v>864</v>
      </c>
      <c r="X183" s="260" t="s">
        <v>864</v>
      </c>
      <c r="Y183" s="232"/>
      <c r="Z183" s="266" t="s">
        <v>1580</v>
      </c>
      <c r="AA183" s="263"/>
      <c r="AB183" s="261"/>
      <c r="AC183" s="263"/>
      <c r="AD183" s="684"/>
      <c r="AE183" s="684">
        <v>1</v>
      </c>
      <c r="AF183" s="260" t="s">
        <v>864</v>
      </c>
    </row>
    <row r="184" spans="1:32" s="158" customFormat="1" ht="12.75" customHeight="1">
      <c r="A184" s="225">
        <v>176</v>
      </c>
      <c r="B184" s="217"/>
      <c r="C184" s="241"/>
      <c r="D184" s="241"/>
      <c r="E184" s="241" t="s">
        <v>1581</v>
      </c>
      <c r="F184" s="241"/>
      <c r="G184" s="241"/>
      <c r="H184" s="269" t="s">
        <v>1582</v>
      </c>
      <c r="I184" s="264"/>
      <c r="J184" s="263"/>
      <c r="K184" s="682" t="s">
        <v>971</v>
      </c>
      <c r="L184" s="681"/>
      <c r="M184" s="681"/>
      <c r="N184" s="681"/>
      <c r="O184" s="681"/>
      <c r="P184" s="683"/>
      <c r="Q184" s="689" t="s">
        <v>817</v>
      </c>
      <c r="R184" s="681"/>
      <c r="S184" s="681" t="s">
        <v>863</v>
      </c>
      <c r="T184" s="268" t="s">
        <v>864</v>
      </c>
      <c r="U184" s="263" t="s">
        <v>1583</v>
      </c>
      <c r="V184" s="265" t="s">
        <v>864</v>
      </c>
      <c r="W184" s="260" t="s">
        <v>864</v>
      </c>
      <c r="X184" s="260" t="s">
        <v>864</v>
      </c>
      <c r="Y184" s="232"/>
      <c r="Z184" s="266"/>
      <c r="AA184" s="263"/>
      <c r="AB184" s="261"/>
      <c r="AC184" s="263"/>
      <c r="AD184" s="684"/>
      <c r="AE184" s="684">
        <v>1</v>
      </c>
      <c r="AF184" s="260" t="s">
        <v>864</v>
      </c>
    </row>
    <row r="185" spans="1:32" s="158" customFormat="1" ht="12.75" customHeight="1">
      <c r="A185" s="225">
        <v>177</v>
      </c>
      <c r="B185" s="498"/>
      <c r="C185" s="499"/>
      <c r="D185" s="499"/>
      <c r="E185" s="499" t="s">
        <v>1584</v>
      </c>
      <c r="F185" s="217" t="s">
        <v>1585</v>
      </c>
      <c r="G185" s="217"/>
      <c r="H185" s="694"/>
      <c r="I185" s="682"/>
      <c r="J185" s="681"/>
      <c r="K185" s="682" t="s">
        <v>1586</v>
      </c>
      <c r="L185" s="681"/>
      <c r="M185" s="681"/>
      <c r="N185" s="681"/>
      <c r="O185" s="681"/>
      <c r="P185" s="683"/>
      <c r="Q185" s="689" t="s">
        <v>817</v>
      </c>
      <c r="R185" s="681" t="s">
        <v>864</v>
      </c>
      <c r="S185" s="243" t="s">
        <v>1055</v>
      </c>
      <c r="T185" s="684"/>
      <c r="U185" s="681"/>
      <c r="V185" s="679" t="s">
        <v>864</v>
      </c>
      <c r="W185" s="679" t="s">
        <v>864</v>
      </c>
      <c r="X185" s="679" t="s">
        <v>864</v>
      </c>
      <c r="Y185" s="232"/>
      <c r="Z185" s="685"/>
      <c r="AA185" s="681"/>
      <c r="AB185" s="686"/>
      <c r="AC185" s="681"/>
      <c r="AD185" s="684"/>
      <c r="AE185" s="684">
        <v>1</v>
      </c>
      <c r="AF185" s="679" t="s">
        <v>864</v>
      </c>
    </row>
    <row r="186" spans="1:32" s="224" customFormat="1" ht="14.25" customHeight="1">
      <c r="A186" s="225">
        <v>178</v>
      </c>
      <c r="B186" s="217" t="s">
        <v>1587</v>
      </c>
      <c r="C186" s="217" t="s">
        <v>1588</v>
      </c>
      <c r="D186" s="270"/>
      <c r="E186" s="217"/>
      <c r="F186" s="217"/>
      <c r="G186" s="217"/>
      <c r="H186" s="681" t="s">
        <v>1589</v>
      </c>
      <c r="I186" s="682"/>
      <c r="J186" s="681" t="s">
        <v>1590</v>
      </c>
      <c r="K186" s="682" t="s">
        <v>1591</v>
      </c>
      <c r="L186" s="681"/>
      <c r="M186" s="681"/>
      <c r="N186" s="681"/>
      <c r="O186" s="681"/>
      <c r="P186" s="683">
        <v>1</v>
      </c>
      <c r="Q186" s="681" t="s">
        <v>823</v>
      </c>
      <c r="R186" s="681" t="s">
        <v>864</v>
      </c>
      <c r="S186" s="243" t="s">
        <v>1235</v>
      </c>
      <c r="T186" s="281"/>
      <c r="U186" s="681"/>
      <c r="V186" s="679" t="s">
        <v>864</v>
      </c>
      <c r="W186" s="679" t="s">
        <v>864</v>
      </c>
      <c r="X186" s="679"/>
      <c r="Y186" s="232"/>
      <c r="Z186" s="685"/>
      <c r="AA186" s="681"/>
      <c r="AB186" s="686"/>
      <c r="AC186" s="681"/>
      <c r="AD186" s="684"/>
      <c r="AE186" s="684">
        <v>1</v>
      </c>
      <c r="AF186" s="679"/>
    </row>
    <row r="187" spans="1:32" s="249" customFormat="1" ht="12.95" customHeight="1">
      <c r="A187" s="225">
        <v>179</v>
      </c>
      <c r="B187" s="217" t="s">
        <v>1592</v>
      </c>
      <c r="C187" s="221"/>
      <c r="D187" s="241"/>
      <c r="E187" s="241"/>
      <c r="F187" s="241"/>
      <c r="G187" s="241"/>
      <c r="H187" s="681"/>
      <c r="I187" s="682"/>
      <c r="J187" s="681"/>
      <c r="K187" s="681" t="s">
        <v>1593</v>
      </c>
      <c r="L187" s="681"/>
      <c r="M187" s="681"/>
      <c r="N187" s="681"/>
      <c r="O187" s="681"/>
      <c r="P187" s="683"/>
      <c r="Q187" s="681" t="s">
        <v>817</v>
      </c>
      <c r="R187" s="681" t="s">
        <v>864</v>
      </c>
      <c r="S187" s="681" t="s">
        <v>1593</v>
      </c>
      <c r="T187" s="684"/>
      <c r="U187" s="681"/>
      <c r="V187" s="679" t="s">
        <v>864</v>
      </c>
      <c r="W187" s="679" t="s">
        <v>864</v>
      </c>
      <c r="X187" s="679" t="s">
        <v>864</v>
      </c>
      <c r="Y187" s="232"/>
      <c r="Z187" s="685"/>
      <c r="AA187" s="681"/>
      <c r="AB187" s="686"/>
      <c r="AC187" s="681"/>
      <c r="AD187" s="684">
        <v>1</v>
      </c>
      <c r="AE187" s="684">
        <v>1</v>
      </c>
      <c r="AF187" s="679" t="s">
        <v>864</v>
      </c>
    </row>
    <row r="188" spans="1:32" s="249" customFormat="1" ht="12.95" customHeight="1">
      <c r="A188" s="225">
        <v>180</v>
      </c>
      <c r="B188" s="217"/>
      <c r="C188" s="221" t="s">
        <v>1594</v>
      </c>
      <c r="D188" s="221"/>
      <c r="E188" s="241"/>
      <c r="F188" s="241"/>
      <c r="G188" s="241"/>
      <c r="H188" s="681" t="s">
        <v>1595</v>
      </c>
      <c r="I188" s="682"/>
      <c r="J188" s="681"/>
      <c r="K188" s="682" t="s">
        <v>1596</v>
      </c>
      <c r="L188" s="681"/>
      <c r="M188" s="681"/>
      <c r="N188" s="681"/>
      <c r="O188" s="681"/>
      <c r="P188" s="683"/>
      <c r="Q188" s="681" t="s">
        <v>1597</v>
      </c>
      <c r="R188" s="681" t="s">
        <v>864</v>
      </c>
      <c r="S188" s="243" t="s">
        <v>1596</v>
      </c>
      <c r="T188" s="684"/>
      <c r="U188" s="681"/>
      <c r="V188" s="679" t="s">
        <v>864</v>
      </c>
      <c r="W188" s="679" t="s">
        <v>864</v>
      </c>
      <c r="X188" s="679" t="s">
        <v>864</v>
      </c>
      <c r="Y188" s="232"/>
      <c r="Z188" s="685"/>
      <c r="AA188" s="681"/>
      <c r="AB188" s="686"/>
      <c r="AC188" s="681"/>
      <c r="AD188" s="684">
        <v>1</v>
      </c>
      <c r="AE188" s="684">
        <v>1</v>
      </c>
      <c r="AF188" s="679" t="s">
        <v>864</v>
      </c>
    </row>
    <row r="189" spans="1:32" s="249" customFormat="1" ht="12.95" customHeight="1">
      <c r="A189" s="225">
        <v>181</v>
      </c>
      <c r="B189" s="217"/>
      <c r="C189" s="221"/>
      <c r="D189" s="241" t="s">
        <v>1598</v>
      </c>
      <c r="E189" s="221"/>
      <c r="F189" s="241"/>
      <c r="G189" s="241"/>
      <c r="H189" s="681" t="s">
        <v>1599</v>
      </c>
      <c r="I189" s="682" t="s">
        <v>1600</v>
      </c>
      <c r="J189" s="681"/>
      <c r="K189" s="682" t="s">
        <v>1601</v>
      </c>
      <c r="L189" s="681"/>
      <c r="M189" s="681"/>
      <c r="N189" s="681"/>
      <c r="O189" s="681"/>
      <c r="P189" s="683"/>
      <c r="Q189" s="681" t="s">
        <v>820</v>
      </c>
      <c r="R189" s="681"/>
      <c r="S189" s="681" t="s">
        <v>863</v>
      </c>
      <c r="T189" s="684"/>
      <c r="U189" s="681"/>
      <c r="V189" s="679" t="s">
        <v>864</v>
      </c>
      <c r="W189" s="679" t="s">
        <v>864</v>
      </c>
      <c r="X189" s="679" t="s">
        <v>864</v>
      </c>
      <c r="Y189" s="232"/>
      <c r="Z189" s="685"/>
      <c r="AA189" s="681"/>
      <c r="AB189" s="686"/>
      <c r="AC189" s="681"/>
      <c r="AD189" s="684">
        <v>1</v>
      </c>
      <c r="AE189" s="684">
        <v>1</v>
      </c>
      <c r="AF189" s="679" t="s">
        <v>864</v>
      </c>
    </row>
    <row r="190" spans="1:32" s="249" customFormat="1" ht="12.95" customHeight="1">
      <c r="A190" s="225">
        <v>182</v>
      </c>
      <c r="B190" s="217"/>
      <c r="C190" s="221"/>
      <c r="D190" s="241" t="s">
        <v>1002</v>
      </c>
      <c r="E190" s="221"/>
      <c r="F190" s="241"/>
      <c r="G190" s="241"/>
      <c r="H190" s="681" t="s">
        <v>1602</v>
      </c>
      <c r="I190" s="682" t="s">
        <v>399</v>
      </c>
      <c r="J190" s="681"/>
      <c r="K190" s="682" t="s">
        <v>1005</v>
      </c>
      <c r="L190" s="681"/>
      <c r="M190" s="681"/>
      <c r="N190" s="681"/>
      <c r="O190" s="681"/>
      <c r="P190" s="683"/>
      <c r="Q190" s="681" t="s">
        <v>817</v>
      </c>
      <c r="R190" s="681"/>
      <c r="S190" s="681" t="s">
        <v>863</v>
      </c>
      <c r="T190" s="684"/>
      <c r="U190" s="681"/>
      <c r="V190" s="679" t="s">
        <v>864</v>
      </c>
      <c r="W190" s="679" t="s">
        <v>864</v>
      </c>
      <c r="X190" s="679" t="s">
        <v>864</v>
      </c>
      <c r="Y190" s="232"/>
      <c r="Z190" s="685"/>
      <c r="AA190" s="681"/>
      <c r="AB190" s="686"/>
      <c r="AC190" s="681"/>
      <c r="AD190" s="684">
        <v>1</v>
      </c>
      <c r="AE190" s="684">
        <v>1</v>
      </c>
      <c r="AF190" s="679" t="s">
        <v>864</v>
      </c>
    </row>
    <row r="191" spans="1:32" s="249" customFormat="1" ht="12.95" customHeight="1">
      <c r="A191" s="225">
        <v>183</v>
      </c>
      <c r="B191" s="217"/>
      <c r="C191" s="221"/>
      <c r="D191" s="241" t="s">
        <v>1603</v>
      </c>
      <c r="E191" s="221"/>
      <c r="F191" s="241"/>
      <c r="G191" s="241"/>
      <c r="H191" s="681" t="s">
        <v>1604</v>
      </c>
      <c r="I191" s="682" t="s">
        <v>1605</v>
      </c>
      <c r="J191" s="681"/>
      <c r="K191" s="682" t="s">
        <v>1081</v>
      </c>
      <c r="L191" s="681"/>
      <c r="M191" s="681"/>
      <c r="N191" s="681"/>
      <c r="O191" s="681"/>
      <c r="P191" s="683"/>
      <c r="Q191" s="681" t="s">
        <v>820</v>
      </c>
      <c r="R191" s="681"/>
      <c r="S191" s="681" t="s">
        <v>863</v>
      </c>
      <c r="T191" s="684"/>
      <c r="U191" s="681"/>
      <c r="V191" s="679" t="s">
        <v>864</v>
      </c>
      <c r="W191" s="679" t="s">
        <v>864</v>
      </c>
      <c r="X191" s="679" t="s">
        <v>864</v>
      </c>
      <c r="Y191" s="232"/>
      <c r="Z191" s="685"/>
      <c r="AA191" s="681"/>
      <c r="AB191" s="686"/>
      <c r="AC191" s="681"/>
      <c r="AD191" s="684">
        <v>1</v>
      </c>
      <c r="AE191" s="684">
        <v>1</v>
      </c>
      <c r="AF191" s="679" t="s">
        <v>864</v>
      </c>
    </row>
    <row r="192" spans="1:32" s="249" customFormat="1" ht="12.95" customHeight="1">
      <c r="A192" s="225">
        <v>184</v>
      </c>
      <c r="B192" s="217"/>
      <c r="C192" s="262"/>
      <c r="D192" s="221" t="s">
        <v>1606</v>
      </c>
      <c r="E192" s="221"/>
      <c r="F192" s="241"/>
      <c r="G192" s="241"/>
      <c r="H192" s="681" t="s">
        <v>1607</v>
      </c>
      <c r="I192" s="682" t="s">
        <v>1608</v>
      </c>
      <c r="J192" s="681"/>
      <c r="K192" s="682" t="s">
        <v>939</v>
      </c>
      <c r="L192" s="681"/>
      <c r="M192" s="681"/>
      <c r="N192" s="681"/>
      <c r="O192" s="681"/>
      <c r="P192" s="683"/>
      <c r="Q192" s="681" t="s">
        <v>817</v>
      </c>
      <c r="R192" s="681"/>
      <c r="S192" s="681" t="s">
        <v>863</v>
      </c>
      <c r="T192" s="684"/>
      <c r="U192" s="681"/>
      <c r="V192" s="679" t="s">
        <v>864</v>
      </c>
      <c r="W192" s="679" t="s">
        <v>864</v>
      </c>
      <c r="X192" s="679" t="s">
        <v>864</v>
      </c>
      <c r="Y192" s="232"/>
      <c r="Z192" s="685"/>
      <c r="AA192" s="681"/>
      <c r="AB192" s="686"/>
      <c r="AC192" s="681"/>
      <c r="AD192" s="684">
        <v>1</v>
      </c>
      <c r="AE192" s="684">
        <v>1</v>
      </c>
      <c r="AF192" s="679" t="s">
        <v>864</v>
      </c>
    </row>
    <row r="193" spans="1:1018" s="249" customFormat="1" ht="12.95" customHeight="1">
      <c r="A193" s="225">
        <v>185</v>
      </c>
      <c r="B193" s="217" t="s">
        <v>1609</v>
      </c>
      <c r="C193" s="262"/>
      <c r="D193" s="241"/>
      <c r="E193" s="241"/>
      <c r="F193" s="241"/>
      <c r="G193" s="241"/>
      <c r="H193" s="681" t="s">
        <v>1610</v>
      </c>
      <c r="I193" s="682"/>
      <c r="J193" s="681"/>
      <c r="K193" s="682" t="s">
        <v>939</v>
      </c>
      <c r="L193" s="681"/>
      <c r="M193" s="681"/>
      <c r="N193" s="681"/>
      <c r="O193" s="681"/>
      <c r="P193" s="683"/>
      <c r="Q193" s="681" t="s">
        <v>823</v>
      </c>
      <c r="R193" s="681"/>
      <c r="S193" s="681" t="s">
        <v>863</v>
      </c>
      <c r="T193" s="684"/>
      <c r="U193" s="681"/>
      <c r="V193" s="684" t="s">
        <v>864</v>
      </c>
      <c r="W193" s="684" t="s">
        <v>864</v>
      </c>
      <c r="X193" s="684" t="s">
        <v>864</v>
      </c>
      <c r="Y193" s="232"/>
      <c r="Z193" s="685"/>
      <c r="AA193" s="681"/>
      <c r="AB193" s="681"/>
      <c r="AC193" s="681"/>
      <c r="AD193" s="684"/>
      <c r="AE193" s="684">
        <v>1</v>
      </c>
      <c r="AF193" s="684" t="s">
        <v>864</v>
      </c>
    </row>
    <row r="194" spans="1:1018" s="224" customFormat="1" ht="12" customHeight="1">
      <c r="A194" s="225">
        <f>SUBTOTAL(103,createCase[ID])</f>
        <v>185</v>
      </c>
      <c r="C194" s="225">
        <f>SUBTOTAL(103,createCase[Donnée (Niveau 2)])</f>
        <v>53</v>
      </c>
      <c r="D194" s="225">
        <f>SUBTOTAL(103,createCase[Donnée (Niveau 3)])</f>
        <v>86</v>
      </c>
      <c r="E194" s="225">
        <f>SUBTOTAL(103,createCase[Donnée (Niveau 4)])</f>
        <v>37</v>
      </c>
      <c r="F194" s="225">
        <f>SUBTOTAL(103,createCase[Donnée (Niveau 5)])</f>
        <v>11</v>
      </c>
      <c r="G194" s="225">
        <f>SUBTOTAL(103,createCase[Donnée (Niveau 6)])</f>
        <v>0</v>
      </c>
      <c r="H194" s="225">
        <f>SUBTOTAL(103,createCase[Description])</f>
        <v>161</v>
      </c>
      <c r="I194" s="225">
        <f>SUBTOTAL(103,createCase[Exemples])</f>
        <v>97</v>
      </c>
      <c r="J194" s="225">
        <f>SUBTOTAL(103,createCase[Balise NexSIS])</f>
        <v>60</v>
      </c>
      <c r="K194" s="239">
        <f>SUBTOTAL(103,createCase[Nouvelle balise])</f>
        <v>160</v>
      </c>
      <c r="L194" s="225">
        <f>SUBTOTAL(103,createCase[Nantes - balise])</f>
        <v>22</v>
      </c>
      <c r="M194" s="225">
        <f>SUBTOTAL(103,createCase[Nantes - description])</f>
        <v>22</v>
      </c>
      <c r="N194" s="225">
        <f>SUBTOTAL(103,createCase[GT399])</f>
        <v>0</v>
      </c>
      <c r="O194" s="225">
        <f>SUBTOTAL(103,createCase[GT399 description])</f>
        <v>0</v>
      </c>
      <c r="P194" s="234">
        <f>SUBTOTAL(103,createCase[Priorisation])</f>
        <v>16</v>
      </c>
      <c r="Q194" s="225"/>
      <c r="R194" s="225">
        <f>SUBTOTAL(103,createCase[Objet])</f>
        <v>62</v>
      </c>
      <c r="S194" s="225">
        <f>SUBTOTAL(103,createCase[Format (ou type)])</f>
        <v>185</v>
      </c>
      <c r="T194" s="274"/>
      <c r="U194" s="225"/>
      <c r="V194" s="225"/>
      <c r="W194" s="225"/>
      <c r="X194" s="225"/>
      <c r="Z194" s="271">
        <f>SUBTOTAL(103,createCase[Commentaire Hub Santé])</f>
        <v>35</v>
      </c>
      <c r="AA194" s="225">
        <f>SUBTOTAL(103,createCase[Commentaire Philippe Dreyfus])</f>
        <v>39</v>
      </c>
      <c r="AB194" s="239"/>
      <c r="AC194" s="225">
        <f>SUBTOTAL(103,createCase[Commentaire Yann Penverne])</f>
        <v>0</v>
      </c>
      <c r="AD194" s="225">
        <f>SUBTOTAL(103,createCase[NexSIS])-COUNTIFS(createCase[NexSIS],"=X")</f>
        <v>81</v>
      </c>
      <c r="AE194" s="225">
        <f>SUBTOTAL(103,createCase[Métier])-COUNTIFS(createCase[Métier],"=X")</f>
        <v>175</v>
      </c>
      <c r="AF194" s="225"/>
    </row>
    <row r="195" spans="1:1018" s="128" customFormat="1" ht="12" customHeight="1">
      <c r="A195" s="3"/>
      <c r="B195" s="3"/>
      <c r="C195" s="131"/>
      <c r="D195" s="131"/>
      <c r="E195" s="131"/>
      <c r="F195" s="131"/>
      <c r="G195" s="5"/>
      <c r="H195" s="155"/>
      <c r="I195" s="225"/>
      <c r="J195" s="5"/>
      <c r="K195" s="155"/>
      <c r="L195" s="5"/>
      <c r="M195" s="5"/>
      <c r="N195" s="5"/>
      <c r="O195" s="5"/>
      <c r="P195" s="188"/>
      <c r="Q195" s="5"/>
      <c r="R195" s="5"/>
      <c r="S195" s="5"/>
      <c r="T195" s="56"/>
      <c r="U195" s="56"/>
      <c r="V195" s="56"/>
      <c r="W195" s="56"/>
      <c r="X195" s="56"/>
      <c r="Y195"/>
      <c r="Z195" s="178"/>
      <c r="AA195" s="5"/>
      <c r="AB195" s="159"/>
      <c r="AC195" s="56"/>
      <c r="AE195" s="56"/>
      <c r="AF195" s="56"/>
      <c r="AMB195"/>
      <c r="AMC195"/>
      <c r="AMD195"/>
    </row>
    <row r="196" spans="1:1018" s="128" customFormat="1" ht="12" customHeight="1">
      <c r="A196" s="129"/>
      <c r="B196" s="129"/>
      <c r="C196" s="129"/>
      <c r="D196" s="129"/>
      <c r="E196" s="129"/>
      <c r="F196" s="129"/>
      <c r="G196" s="96"/>
      <c r="H196" s="96"/>
      <c r="I196" s="225"/>
      <c r="J196" s="96"/>
      <c r="K196" s="159"/>
      <c r="L196" s="96"/>
      <c r="M196" s="96"/>
      <c r="N196" s="96"/>
      <c r="O196" s="96"/>
      <c r="P196" s="173"/>
      <c r="Q196" s="96"/>
      <c r="R196" s="96"/>
      <c r="S196" s="96"/>
      <c r="T196" s="278"/>
      <c r="U196" s="96"/>
      <c r="V196" s="96"/>
      <c r="W196" s="96"/>
      <c r="X196" s="96"/>
      <c r="Y196"/>
      <c r="Z196" s="179"/>
      <c r="AA196" s="96"/>
      <c r="AB196" s="159"/>
      <c r="AC196" s="96"/>
      <c r="AE196" s="96"/>
      <c r="AF196" s="96"/>
      <c r="AMB196"/>
      <c r="AMC196"/>
      <c r="AMD196"/>
    </row>
    <row r="197" spans="1:1018" s="128" customFormat="1" ht="12" customHeight="1">
      <c r="I197" s="224"/>
      <c r="P197" s="174"/>
      <c r="R197" s="96"/>
      <c r="S197" s="96"/>
      <c r="T197" s="278"/>
      <c r="U197" s="96"/>
      <c r="V197" s="96"/>
      <c r="W197" s="96"/>
      <c r="X197" s="96"/>
      <c r="Y197"/>
      <c r="Z197" s="179"/>
      <c r="AA197" s="96"/>
      <c r="AB197" s="159"/>
      <c r="AC197" s="96"/>
      <c r="AE197" s="96"/>
      <c r="AF197" s="96"/>
      <c r="AMB197"/>
      <c r="AMC197"/>
      <c r="AMD197"/>
    </row>
    <row r="198" spans="1:1018" s="128" customFormat="1" ht="12" customHeight="1">
      <c r="I198" s="224"/>
      <c r="P198" s="174"/>
      <c r="R198" s="96"/>
      <c r="S198" s="96"/>
      <c r="T198" s="278"/>
      <c r="U198" s="96"/>
      <c r="V198" s="96"/>
      <c r="W198" s="96"/>
      <c r="X198" s="96"/>
      <c r="Y198"/>
      <c r="Z198" s="179"/>
      <c r="AA198" s="96"/>
      <c r="AB198" s="159"/>
      <c r="AC198" s="96"/>
      <c r="AE198" s="96"/>
      <c r="AF198" s="96"/>
      <c r="AMB198"/>
      <c r="AMC198"/>
      <c r="AMD198"/>
    </row>
    <row r="199" spans="1:1018" s="128" customFormat="1" ht="12" customHeight="1">
      <c r="I199" s="224"/>
      <c r="P199" s="174"/>
      <c r="R199" s="96"/>
      <c r="S199" s="96"/>
      <c r="T199" s="278"/>
      <c r="U199" s="96"/>
      <c r="V199" s="96"/>
      <c r="W199" s="96"/>
      <c r="X199" s="96"/>
      <c r="Y199"/>
      <c r="Z199" s="179"/>
      <c r="AA199" s="96"/>
      <c r="AB199" s="159"/>
      <c r="AC199" s="96"/>
      <c r="AE199" s="96"/>
      <c r="AF199" s="96"/>
      <c r="AMB199"/>
      <c r="AMC199"/>
      <c r="AMD199"/>
    </row>
    <row r="200" spans="1:1018" s="128" customFormat="1" ht="12" customHeight="1">
      <c r="I200" s="224"/>
      <c r="P200" s="174"/>
      <c r="R200" s="96"/>
      <c r="S200" s="96"/>
      <c r="T200" s="278"/>
      <c r="U200" s="96"/>
      <c r="V200" s="96"/>
      <c r="W200" s="96"/>
      <c r="X200" s="96"/>
      <c r="Y200"/>
      <c r="Z200" s="179"/>
      <c r="AA200" s="96"/>
      <c r="AB200" s="159"/>
      <c r="AC200" s="96"/>
      <c r="AE200" s="96"/>
      <c r="AF200" s="96"/>
      <c r="AMB200"/>
      <c r="AMC200"/>
      <c r="AMD200"/>
    </row>
    <row r="201" spans="1:1018" ht="12" customHeight="1">
      <c r="G201" s="128"/>
      <c r="H201" s="128"/>
      <c r="I201" s="224"/>
      <c r="J201" s="128"/>
      <c r="K201" s="128"/>
      <c r="L201" s="128"/>
      <c r="M201" s="128"/>
      <c r="N201" s="128"/>
      <c r="O201" s="128"/>
      <c r="P201" s="174"/>
      <c r="Q201" s="128"/>
    </row>
    <row r="202" spans="1:1018" s="117" customFormat="1" ht="12" customHeight="1">
      <c r="A202" s="128"/>
      <c r="B202" s="128"/>
      <c r="C202" s="128"/>
      <c r="D202" s="128"/>
      <c r="E202" s="128"/>
      <c r="F202" s="128"/>
      <c r="G202" s="96"/>
      <c r="H202" s="96"/>
      <c r="I202" s="225"/>
      <c r="J202" s="96"/>
      <c r="K202" s="159"/>
      <c r="L202" s="96"/>
      <c r="M202" s="96"/>
      <c r="N202" s="96"/>
      <c r="O202" s="96"/>
      <c r="P202" s="173"/>
      <c r="Q202" s="96"/>
      <c r="R202" s="96"/>
      <c r="S202" s="96"/>
      <c r="T202" s="278"/>
      <c r="U202" s="96"/>
      <c r="V202" s="96"/>
      <c r="W202" s="96"/>
      <c r="X202" s="96"/>
      <c r="Y202"/>
      <c r="Z202" s="179"/>
      <c r="AA202" s="96"/>
      <c r="AB202" s="161"/>
      <c r="AC202" s="96"/>
      <c r="AE202" s="96"/>
      <c r="AF202" s="96"/>
      <c r="AMC202"/>
    </row>
    <row r="203" spans="1:1018" ht="12" customHeight="1">
      <c r="A203" s="117"/>
      <c r="B203" s="117"/>
      <c r="C203" s="117"/>
      <c r="D203" s="117"/>
      <c r="E203" s="117"/>
      <c r="F203" s="117"/>
      <c r="G203" s="117"/>
      <c r="H203" s="117"/>
      <c r="I203" s="251"/>
      <c r="J203" s="117"/>
      <c r="K203" s="117"/>
      <c r="L203" s="117"/>
      <c r="M203" s="117"/>
      <c r="N203" s="117"/>
      <c r="O203" s="117"/>
      <c r="P203" s="189"/>
      <c r="Q203" s="117"/>
    </row>
    <row r="204" spans="1:1018" ht="12" customHeight="1">
      <c r="R204" s="112"/>
      <c r="S204" s="112"/>
      <c r="T204" s="125"/>
      <c r="U204" s="112"/>
      <c r="V204" s="112"/>
      <c r="W204" s="112"/>
      <c r="X204" s="112"/>
      <c r="Z204" s="180"/>
      <c r="AA204" s="112"/>
      <c r="AC204" s="112"/>
      <c r="AE204" s="112"/>
      <c r="AF204" s="112"/>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30"/>
      <c r="B222" s="130"/>
      <c r="C222" s="130"/>
      <c r="D222" s="130"/>
      <c r="E222" s="130"/>
      <c r="F222" s="130"/>
    </row>
    <row r="223" spans="1:6" ht="12" customHeight="1">
      <c r="A223" s="130"/>
      <c r="B223" s="130"/>
      <c r="C223" s="130"/>
      <c r="D223" s="130"/>
      <c r="E223" s="130"/>
      <c r="F223" s="130"/>
    </row>
    <row r="224" spans="1:6" ht="12" customHeight="1">
      <c r="A224" s="129"/>
      <c r="B224" s="129"/>
      <c r="C224" s="129"/>
      <c r="D224" s="129"/>
      <c r="E224" s="129"/>
      <c r="F224" s="129"/>
    </row>
    <row r="225" spans="1:1017" ht="12" customHeight="1">
      <c r="A225" s="129"/>
      <c r="B225" s="129"/>
      <c r="C225" s="129"/>
      <c r="D225" s="129"/>
      <c r="E225" s="129"/>
      <c r="F225" s="129"/>
    </row>
    <row r="226" spans="1:1017" ht="12" customHeight="1">
      <c r="A226" s="129"/>
      <c r="B226" s="129"/>
      <c r="C226" s="129"/>
      <c r="D226" s="129"/>
      <c r="E226" s="129"/>
      <c r="F226" s="129"/>
    </row>
    <row r="227" spans="1:1017" ht="12" customHeight="1">
      <c r="A227" s="129"/>
      <c r="B227" s="129"/>
      <c r="C227" s="129"/>
      <c r="D227" s="129"/>
      <c r="E227" s="129"/>
      <c r="F227" s="129"/>
    </row>
    <row r="228" spans="1:1017" ht="12" customHeight="1">
      <c r="A228" s="129"/>
      <c r="B228" s="129"/>
      <c r="C228" s="129"/>
      <c r="D228" s="129"/>
      <c r="E228" s="129"/>
      <c r="F228" s="129"/>
    </row>
    <row r="229" spans="1:1017" ht="12" customHeight="1">
      <c r="A229" s="129"/>
      <c r="B229" s="129"/>
      <c r="C229" s="129"/>
      <c r="D229" s="129"/>
      <c r="E229" s="129"/>
      <c r="F229" s="129"/>
    </row>
    <row r="230" spans="1:1017" ht="12" customHeight="1">
      <c r="A230" s="129"/>
      <c r="B230" s="129"/>
      <c r="C230" s="129"/>
      <c r="D230" s="129"/>
      <c r="E230" s="129"/>
      <c r="F230" s="129"/>
    </row>
    <row r="231" spans="1:1017" s="117" customFormat="1" ht="12" customHeight="1">
      <c r="A231" s="129"/>
      <c r="B231" s="129"/>
      <c r="C231" s="129"/>
      <c r="D231" s="129"/>
      <c r="E231" s="129"/>
      <c r="F231" s="129"/>
      <c r="G231" s="96"/>
      <c r="H231" s="96"/>
      <c r="I231" s="225"/>
      <c r="J231" s="96"/>
      <c r="K231" s="159"/>
      <c r="L231" s="96"/>
      <c r="M231" s="96"/>
      <c r="N231" s="96"/>
      <c r="O231" s="96"/>
      <c r="P231" s="173"/>
      <c r="Q231" s="96"/>
      <c r="R231" s="96"/>
      <c r="S231" s="96"/>
      <c r="T231" s="278"/>
      <c r="U231" s="96"/>
      <c r="V231" s="96"/>
      <c r="W231" s="96"/>
      <c r="X231" s="96"/>
      <c r="Y231"/>
      <c r="Z231" s="179"/>
      <c r="AA231" s="96"/>
      <c r="AB231" s="161"/>
      <c r="AC231" s="96"/>
      <c r="AE231" s="96"/>
      <c r="AF231" s="96"/>
      <c r="AMC231"/>
    </row>
    <row r="232" spans="1:1017" s="117" customFormat="1" ht="12" customHeight="1">
      <c r="A232" s="130"/>
      <c r="B232" s="130"/>
      <c r="C232" s="130"/>
      <c r="D232" s="130"/>
      <c r="E232" s="130"/>
      <c r="F232" s="130"/>
      <c r="G232" s="96"/>
      <c r="H232" s="96"/>
      <c r="I232" s="225"/>
      <c r="J232" s="96"/>
      <c r="K232" s="159"/>
      <c r="L232" s="96"/>
      <c r="M232" s="96"/>
      <c r="N232" s="96"/>
      <c r="O232" s="96"/>
      <c r="P232" s="173"/>
      <c r="Q232" s="96"/>
      <c r="R232" s="96"/>
      <c r="S232" s="96"/>
      <c r="T232" s="278"/>
      <c r="U232" s="96"/>
      <c r="V232" s="96"/>
      <c r="W232" s="96"/>
      <c r="X232" s="96"/>
      <c r="Y232"/>
      <c r="Z232" s="179"/>
      <c r="AA232" s="96"/>
      <c r="AB232" s="161"/>
      <c r="AC232" s="96"/>
      <c r="AE232" s="96"/>
      <c r="AF232" s="96"/>
      <c r="AMC232"/>
    </row>
    <row r="233" spans="1:1017" s="117" customFormat="1" ht="12" customHeight="1">
      <c r="A233" s="123"/>
      <c r="B233" s="123"/>
      <c r="C233" s="123"/>
      <c r="D233" s="123"/>
      <c r="E233" s="123"/>
      <c r="F233" s="123"/>
      <c r="G233" s="112"/>
      <c r="H233" s="112"/>
      <c r="I233" s="277"/>
      <c r="J233" s="112"/>
      <c r="K233" s="161"/>
      <c r="L233" s="112"/>
      <c r="M233" s="112"/>
      <c r="N233" s="112"/>
      <c r="O233" s="112"/>
      <c r="P233" s="190"/>
      <c r="Q233" s="112"/>
      <c r="R233" s="112"/>
      <c r="S233" s="112"/>
      <c r="T233" s="125"/>
      <c r="U233" s="112"/>
      <c r="V233" s="112"/>
      <c r="W233" s="112"/>
      <c r="X233" s="112"/>
      <c r="Y233"/>
      <c r="Z233" s="180"/>
      <c r="AA233" s="112"/>
      <c r="AB233" s="161"/>
      <c r="AC233" s="112"/>
      <c r="AE233" s="112"/>
      <c r="AF233" s="112"/>
      <c r="AMC233"/>
    </row>
    <row r="234" spans="1:1017" s="117" customFormat="1" ht="12" customHeight="1">
      <c r="A234" s="123"/>
      <c r="B234" s="123"/>
      <c r="C234" s="123"/>
      <c r="D234" s="123"/>
      <c r="E234" s="123"/>
      <c r="F234" s="123"/>
      <c r="G234" s="112"/>
      <c r="H234" s="112"/>
      <c r="I234" s="277"/>
      <c r="J234" s="112"/>
      <c r="K234" s="161"/>
      <c r="L234" s="112"/>
      <c r="M234" s="112"/>
      <c r="N234" s="112"/>
      <c r="O234" s="112"/>
      <c r="P234" s="190"/>
      <c r="Q234" s="112"/>
      <c r="R234" s="112"/>
      <c r="S234" s="112"/>
      <c r="T234" s="125"/>
      <c r="U234" s="112"/>
      <c r="V234" s="112"/>
      <c r="W234" s="112"/>
      <c r="X234" s="112"/>
      <c r="Y234"/>
      <c r="Z234" s="180"/>
      <c r="AA234" s="112"/>
      <c r="AB234" s="161"/>
      <c r="AC234" s="112"/>
      <c r="AE234" s="112"/>
      <c r="AF234" s="112"/>
      <c r="AMC234"/>
    </row>
    <row r="235" spans="1:1017" s="117" customFormat="1" ht="12" customHeight="1">
      <c r="A235" s="123"/>
      <c r="B235" s="123"/>
      <c r="C235" s="123"/>
      <c r="D235" s="123"/>
      <c r="E235" s="123"/>
      <c r="F235" s="123"/>
      <c r="G235" s="112"/>
      <c r="H235" s="112"/>
      <c r="I235" s="277"/>
      <c r="J235" s="112"/>
      <c r="K235" s="161"/>
      <c r="L235" s="112"/>
      <c r="M235" s="112"/>
      <c r="N235" s="112"/>
      <c r="O235" s="112"/>
      <c r="P235" s="190"/>
      <c r="Q235" s="112"/>
      <c r="R235" s="112"/>
      <c r="S235" s="112"/>
      <c r="T235" s="125"/>
      <c r="U235" s="112"/>
      <c r="V235" s="112"/>
      <c r="W235" s="112"/>
      <c r="X235" s="112"/>
      <c r="Y235"/>
      <c r="Z235" s="180"/>
      <c r="AA235" s="112"/>
      <c r="AB235" s="161"/>
      <c r="AC235" s="112"/>
      <c r="AE235" s="112"/>
      <c r="AF235" s="112"/>
      <c r="AMC235"/>
    </row>
    <row r="236" spans="1:1017" s="117" customFormat="1" ht="12" customHeight="1">
      <c r="A236" s="123"/>
      <c r="B236" s="123"/>
      <c r="C236" s="123"/>
      <c r="D236" s="123"/>
      <c r="E236" s="123"/>
      <c r="F236" s="123"/>
      <c r="G236" s="112"/>
      <c r="H236" s="112"/>
      <c r="I236" s="277"/>
      <c r="J236" s="112"/>
      <c r="K236" s="161"/>
      <c r="L236" s="112"/>
      <c r="M236" s="112"/>
      <c r="N236" s="112"/>
      <c r="O236" s="112"/>
      <c r="P236" s="190"/>
      <c r="Q236" s="112"/>
      <c r="R236" s="112"/>
      <c r="S236" s="112"/>
      <c r="T236" s="125"/>
      <c r="U236" s="112"/>
      <c r="V236" s="112"/>
      <c r="W236" s="112"/>
      <c r="X236" s="112"/>
      <c r="Y236"/>
      <c r="Z236" s="180"/>
      <c r="AA236" s="112"/>
      <c r="AB236" s="161"/>
      <c r="AC236" s="112"/>
      <c r="AE236" s="112"/>
      <c r="AF236" s="112"/>
      <c r="AMC236"/>
    </row>
    <row r="237" spans="1:1017" s="117" customFormat="1" ht="12" customHeight="1">
      <c r="A237" s="123"/>
      <c r="B237" s="123"/>
      <c r="C237" s="123"/>
      <c r="D237" s="123"/>
      <c r="E237" s="123"/>
      <c r="F237" s="123"/>
      <c r="G237" s="112"/>
      <c r="H237" s="112"/>
      <c r="I237" s="277"/>
      <c r="J237" s="112"/>
      <c r="K237" s="161"/>
      <c r="L237" s="112"/>
      <c r="M237" s="112"/>
      <c r="N237" s="112"/>
      <c r="O237" s="112"/>
      <c r="P237" s="190"/>
      <c r="Q237" s="112"/>
      <c r="R237" s="112"/>
      <c r="S237" s="112"/>
      <c r="T237" s="125"/>
      <c r="U237" s="112"/>
      <c r="V237" s="112"/>
      <c r="W237" s="112"/>
      <c r="X237" s="112"/>
      <c r="Y237"/>
      <c r="Z237" s="180"/>
      <c r="AA237" s="112"/>
      <c r="AB237" s="161"/>
      <c r="AC237" s="112"/>
      <c r="AE237" s="112"/>
      <c r="AF237" s="112"/>
      <c r="AMC237"/>
    </row>
    <row r="238" spans="1:1017" ht="12" customHeight="1">
      <c r="A238" s="123"/>
      <c r="B238" s="123"/>
      <c r="C238" s="123"/>
      <c r="D238" s="123"/>
      <c r="E238" s="123"/>
      <c r="F238" s="123"/>
      <c r="G238" s="112"/>
      <c r="H238" s="112"/>
      <c r="I238" s="277"/>
      <c r="J238" s="112"/>
      <c r="K238" s="161"/>
      <c r="L238" s="112"/>
      <c r="M238" s="112"/>
      <c r="N238" s="112"/>
      <c r="O238" s="112"/>
      <c r="P238" s="190"/>
      <c r="Q238" s="112"/>
      <c r="R238" s="112"/>
      <c r="S238" s="112"/>
      <c r="T238" s="125"/>
      <c r="U238" s="112"/>
      <c r="V238" s="112"/>
      <c r="W238" s="112"/>
      <c r="X238" s="112"/>
      <c r="Z238" s="180"/>
      <c r="AA238" s="112"/>
      <c r="AC238" s="112"/>
      <c r="AE238" s="112"/>
      <c r="AF238" s="112"/>
    </row>
    <row r="239" spans="1:1017" ht="12" customHeight="1">
      <c r="A239" s="123"/>
      <c r="B239" s="123"/>
      <c r="C239" s="123"/>
      <c r="D239" s="123"/>
      <c r="E239" s="123"/>
      <c r="F239" s="123"/>
      <c r="G239" s="112"/>
      <c r="H239" s="112"/>
      <c r="I239" s="277"/>
      <c r="J239" s="112"/>
      <c r="K239" s="161"/>
      <c r="L239" s="112"/>
      <c r="M239" s="112"/>
      <c r="N239" s="112"/>
      <c r="O239" s="112"/>
      <c r="P239" s="190"/>
      <c r="Q239" s="112"/>
      <c r="R239" s="112"/>
      <c r="S239" s="112"/>
      <c r="T239" s="125"/>
      <c r="U239" s="112"/>
      <c r="V239" s="112"/>
      <c r="W239" s="112"/>
      <c r="X239" s="112"/>
      <c r="Z239" s="180"/>
      <c r="AA239" s="112"/>
      <c r="AC239" s="112"/>
      <c r="AE239" s="112"/>
      <c r="AF239" s="112"/>
    </row>
    <row r="240" spans="1:1017" ht="12" customHeight="1">
      <c r="A240" s="130"/>
      <c r="B240" s="130"/>
      <c r="C240" s="130"/>
      <c r="D240" s="130"/>
      <c r="E240" s="130"/>
      <c r="F240" s="130"/>
    </row>
    <row r="241" spans="1:6" ht="12" customHeight="1">
      <c r="A241" s="130"/>
      <c r="B241" s="130"/>
      <c r="C241" s="130"/>
      <c r="D241" s="130"/>
      <c r="E241" s="130"/>
      <c r="F241" s="130"/>
    </row>
    <row r="242" spans="1:6" ht="12" customHeight="1">
      <c r="A242" s="130"/>
      <c r="B242" s="130"/>
      <c r="C242" s="130"/>
      <c r="D242" s="130"/>
      <c r="E242" s="130"/>
      <c r="F242" s="130"/>
    </row>
    <row r="243" spans="1:6" ht="12" customHeight="1">
      <c r="A243" s="136"/>
      <c r="B243" s="136"/>
      <c r="C243" s="136"/>
      <c r="D243" s="136"/>
      <c r="E243" s="136"/>
      <c r="F243" s="136"/>
    </row>
    <row r="244" spans="1:6" ht="12" customHeight="1">
      <c r="A244" s="136"/>
      <c r="B244" s="136"/>
      <c r="C244" s="136"/>
      <c r="D244" s="136"/>
      <c r="E244" s="136"/>
      <c r="F244" s="136"/>
    </row>
  </sheetData>
  <mergeCells count="5">
    <mergeCell ref="H1:J2"/>
    <mergeCell ref="O1:P1"/>
    <mergeCell ref="L7:O7"/>
    <mergeCell ref="AD7:AE7"/>
    <mergeCell ref="V7:X7"/>
  </mergeCells>
  <phoneticPr fontId="79" type="noConversion"/>
  <conditionalFormatting sqref="A195:F196 A216:F1056">
    <cfRule type="expression" dxfId="642" priority="460">
      <formula>OR($AE195="X",$AC195="X")</formula>
    </cfRule>
    <cfRule type="expression" dxfId="641" priority="461">
      <formula>AND($AE195=1,$AC195=1)</formula>
    </cfRule>
    <cfRule type="expression" dxfId="640" priority="462">
      <formula>$AE195=1</formula>
    </cfRule>
    <cfRule type="expression" dxfId="639" priority="463">
      <formula>$AC195=1</formula>
    </cfRule>
  </conditionalFormatting>
  <conditionalFormatting sqref="A9:G9 B28:G39 D39:D41 B40:B41 F40:G41 A88:G88 B91:G123 E123:G127 B124:C134 F128:G129 E130:G134 E136:G149 B150:G162 D163:G163 B163:D168 F164:G168 B169:G193 B42:G87 B89:G89 A10:A193">
    <cfRule type="expression" dxfId="66" priority="844">
      <formula>$AD9=1</formula>
    </cfRule>
  </conditionalFormatting>
  <conditionalFormatting sqref="A9:G9 D39:D41 B40:B41 F40:G41 E123:G127 B124:C134 F128:G129 E136:G149 B150:G162 D163:G163 B163:D168 F164:G168 B169:G193 B39:D39 D124:D133 E130:G134 A10:A193">
    <cfRule type="expression" dxfId="65" priority="843">
      <formula>$AE9=1</formula>
    </cfRule>
  </conditionalFormatting>
  <conditionalFormatting sqref="A9:G9 B40:B41 E123:G127 B124:C134 F128:G129 E136:G149 B150:G162 B169:G193 D39:D41 D163:G163 B163:D168 F40:G41 F164:G168 D124:D133 E130:G134 B39:D39 A10:A193">
    <cfRule type="expression" dxfId="64" priority="842">
      <formula>AND($AE9=1,$AD9=1)</formula>
    </cfRule>
  </conditionalFormatting>
  <conditionalFormatting sqref="A9:G12 B15:G38 D39:G39 B39:D41 F40:G41 B42:G87 A88:G88 B89:G127 B128:D129 F128:G129 B130:G134 B136:G162 D163:G163 B163:D168 F164:G168 B169:G193 C13:G14 A10:A193">
    <cfRule type="expression" dxfId="63" priority="845">
      <formula>AND(NOT(ISBLANK($W9)),ISBLANK($AD9),ISBLANK($AE9))</formula>
    </cfRule>
  </conditionalFormatting>
  <conditionalFormatting sqref="B116:B119">
    <cfRule type="expression" dxfId="638" priority="322">
      <formula>AND($R116="X",#REF!&lt;&gt;"")</formula>
    </cfRule>
  </conditionalFormatting>
  <conditionalFormatting sqref="B161 B163:B168">
    <cfRule type="expression" dxfId="637" priority="1059">
      <formula>AND($R161="X",#REF!&lt;&gt;"")</formula>
    </cfRule>
  </conditionalFormatting>
  <conditionalFormatting sqref="B42:G123 B150:G162 B169:G193 B28:G38 D163:G163 B163:D168 D39:D41 B39:C39 F40:G41 F164:G168 F128:G129 E130:G149 A9:G9 B124:C149 B40:B41 A10:A193">
    <cfRule type="expression" dxfId="62" priority="189">
      <formula>OR($AE9="X",$AD9="X")</formula>
    </cfRule>
  </conditionalFormatting>
  <conditionalFormatting sqref="B10:G12 D124:D133 E134 B15:G27 C13:G14">
    <cfRule type="expression" dxfId="636" priority="301">
      <formula>OR($AE10="X",$AD10="X")</formula>
    </cfRule>
    <cfRule type="expression" dxfId="635" priority="304">
      <formula>$AD10=1</formula>
    </cfRule>
  </conditionalFormatting>
  <conditionalFormatting sqref="B10:G12 B15:G38 C13:G14">
    <cfRule type="expression" dxfId="634" priority="303">
      <formula>$AE10=1</formula>
    </cfRule>
  </conditionalFormatting>
  <conditionalFormatting sqref="B10:G12 B15:G38 C13:G14">
    <cfRule type="expression" dxfId="633" priority="302">
      <formula>AND($AE10=1,$AD10=1)</formula>
    </cfRule>
  </conditionalFormatting>
  <conditionalFormatting sqref="B42:G123">
    <cfRule type="expression" dxfId="632" priority="319">
      <formula>AND($AE42=1,$AD42=1)</formula>
    </cfRule>
    <cfRule type="expression" dxfId="631" priority="320">
      <formula>$AE42=1</formula>
    </cfRule>
  </conditionalFormatting>
  <conditionalFormatting sqref="B135:G135">
    <cfRule type="expression" dxfId="630" priority="197">
      <formula>AND(NOT(ISBLANK($W135)),ISBLANK($AD135),ISBLANK($AE135))</formula>
    </cfRule>
  </conditionalFormatting>
  <conditionalFormatting sqref="C39 D39:D41">
    <cfRule type="expression" dxfId="629" priority="1097">
      <formula>AND($R39="X",OR($B39&lt;&gt;"",#REF!&lt;&gt;""))</formula>
    </cfRule>
  </conditionalFormatting>
  <conditionalFormatting sqref="C40:C41">
    <cfRule type="expression" dxfId="628" priority="49">
      <formula>AND($R40="X",OR(#REF!&lt;&gt;"",$B40&lt;&gt;""))</formula>
    </cfRule>
    <cfRule type="expression" dxfId="627" priority="51">
      <formula>OR($AE40="X",$AD40="X")</formula>
    </cfRule>
    <cfRule type="expression" dxfId="626" priority="52">
      <formula>AND($AE40=1,$AD40=1)</formula>
    </cfRule>
    <cfRule type="expression" dxfId="625" priority="53">
      <formula>$AE40=1</formula>
    </cfRule>
    <cfRule type="expression" dxfId="624" priority="54">
      <formula>$AD40=1</formula>
    </cfRule>
  </conditionalFormatting>
  <conditionalFormatting sqref="C135">
    <cfRule type="expression" dxfId="623" priority="176">
      <formula>OR($AE135="X",$AD135="X")</formula>
    </cfRule>
    <cfRule type="expression" dxfId="622" priority="177">
      <formula>AND($AE135=1,$AD135=1)</formula>
    </cfRule>
    <cfRule type="expression" dxfId="621" priority="178">
      <formula>$AE135=1</formula>
    </cfRule>
    <cfRule type="expression" dxfId="620" priority="179">
      <formula>$AD135=1</formula>
    </cfRule>
  </conditionalFormatting>
  <conditionalFormatting sqref="C162">
    <cfRule type="expression" dxfId="619" priority="93">
      <formula>OR($AE162="X",$AD162="X")</formula>
    </cfRule>
    <cfRule type="expression" dxfId="618" priority="94">
      <formula>AND($AE162=1,$AD162=1)</formula>
    </cfRule>
    <cfRule type="expression" dxfId="617" priority="95">
      <formula>$AE162=1</formula>
    </cfRule>
    <cfRule type="expression" dxfId="616" priority="96">
      <formula>AND($R162="X",$B162&lt;&gt;"")</formula>
    </cfRule>
  </conditionalFormatting>
  <conditionalFormatting sqref="C163:C168">
    <cfRule type="expression" dxfId="615" priority="1061">
      <formula>AND($R163="X",OR(#REF!&lt;&gt;"",$B163&lt;&gt;""))</formula>
    </cfRule>
  </conditionalFormatting>
  <conditionalFormatting sqref="C164">
    <cfRule type="expression" dxfId="614" priority="165">
      <formula>OR($AE164="X",$AD164="X")</formula>
    </cfRule>
  </conditionalFormatting>
  <conditionalFormatting sqref="C169:C170 D134:E134 C9:C38 C42:C115 C120:C134 C150:C160 C186:C193 D126:D133">
    <cfRule type="expression" dxfId="613" priority="297">
      <formula>AND($R9="X",$B9&lt;&gt;"")</formula>
    </cfRule>
  </conditionalFormatting>
  <conditionalFormatting sqref="C170">
    <cfRule type="expression" dxfId="612" priority="243">
      <formula>OR($AE170="X",$AD170="X")</formula>
    </cfRule>
    <cfRule type="expression" dxfId="611" priority="244">
      <formula>AND($AE170=1,$AD170=1)</formula>
    </cfRule>
    <cfRule type="expression" dxfId="610" priority="245">
      <formula>$AE170=1</formula>
    </cfRule>
  </conditionalFormatting>
  <conditionalFormatting sqref="C171:C185">
    <cfRule type="expression" dxfId="609" priority="1006">
      <formula>AND($R171="X",OR($B171&lt;&gt;"",#REF!&lt;&gt;""))</formula>
    </cfRule>
  </conditionalFormatting>
  <conditionalFormatting sqref="C117:D119">
    <cfRule type="expression" dxfId="608" priority="323">
      <formula>AND($R117="X",OR(#REF!&lt;&gt;"",$B117&lt;&gt;""))</formula>
    </cfRule>
  </conditionalFormatting>
  <conditionalFormatting sqref="C135:D149">
    <cfRule type="expression" dxfId="607" priority="184">
      <formula>AND($R135="X",$B135&lt;&gt;"")</formula>
    </cfRule>
  </conditionalFormatting>
  <conditionalFormatting sqref="C181:D181">
    <cfRule type="expression" dxfId="606" priority="23">
      <formula>OR($AE181="X",$AD181="X")</formula>
    </cfRule>
    <cfRule type="expression" dxfId="605" priority="24">
      <formula>AND($AE181=1,$AD181=1)</formula>
    </cfRule>
    <cfRule type="expression" dxfId="604" priority="25">
      <formula>$AE181=1</formula>
    </cfRule>
    <cfRule type="expression" dxfId="603" priority="26">
      <formula>AND($R181="X",$B181&lt;&gt;"")</formula>
    </cfRule>
  </conditionalFormatting>
  <conditionalFormatting sqref="C116:G116">
    <cfRule type="expression" dxfId="602" priority="307">
      <formula>AND($R116="X",$B116&lt;&gt;"")</formula>
    </cfRule>
  </conditionalFormatting>
  <conditionalFormatting sqref="D9:D38 D42:D87 D88:E88 D89:D115 C161:G161">
    <cfRule type="expression" dxfId="601" priority="100">
      <formula>AND($R9="X",OR($B9&lt;&gt;"",$C9&lt;&gt;""))</formula>
    </cfRule>
  </conditionalFormatting>
  <conditionalFormatting sqref="D26:D27">
    <cfRule type="expression" dxfId="600" priority="198">
      <formula>AND($R26="X",$B26&lt;&gt;"")</formula>
    </cfRule>
  </conditionalFormatting>
  <conditionalFormatting sqref="D39">
    <cfRule type="expression" dxfId="599" priority="1104">
      <formula>AND($R39="X",OR($B39&lt;&gt;"",#REF!&lt;&gt;"",$C39&lt;&gt;""))</formula>
    </cfRule>
    <cfRule type="expression" dxfId="598" priority="1106">
      <formula>AND($R39="X",OR($B39&lt;&gt;"",#REF!&lt;&gt;"",$C39&lt;&gt;"",$D39&lt;&gt;""))</formula>
    </cfRule>
    <cfRule type="expression" dxfId="597" priority="1107">
      <formula>AND($R39="X",OR($B39&lt;&gt;"",#REF!&lt;&gt;"",$D39&lt;&gt;"",#REF!&lt;&gt;""))</formula>
    </cfRule>
    <cfRule type="expression" dxfId="596" priority="1108">
      <formula>$AD39=1</formula>
    </cfRule>
    <cfRule type="expression" dxfId="595" priority="1109">
      <formula>AND($R39="X",OR($B39&lt;&gt;"",#REF!&lt;&gt;"",$C39&lt;&gt;""))</formula>
    </cfRule>
    <cfRule type="expression" dxfId="594" priority="1110">
      <formula>AND($AE39=1,$AD39=1)</formula>
    </cfRule>
    <cfRule type="expression" dxfId="593" priority="1111">
      <formula>$AE39=1</formula>
    </cfRule>
    <cfRule type="expression" dxfId="592" priority="1112">
      <formula>AND($R39="X",$B39&lt;&gt;"")</formula>
    </cfRule>
    <cfRule type="expression" dxfId="591" priority="1113">
      <formula>AND($R39="X",OR($B39&lt;&gt;"",#REF!&lt;&gt;""))</formula>
    </cfRule>
  </conditionalFormatting>
  <conditionalFormatting sqref="D117 D186:D193">
    <cfRule type="expression" dxfId="590" priority="167">
      <formula>AND($R117="X",OR($B117&lt;&gt;"",$C117&lt;&gt;""))</formula>
    </cfRule>
  </conditionalFormatting>
  <conditionalFormatting sqref="D120:D123 D122:G122 D169:D170 D156:D160 C186">
    <cfRule type="expression" dxfId="589" priority="330">
      <formula>AND($R120="X",OR($B120&lt;&gt;"",$C120&lt;&gt;""))</formula>
    </cfRule>
  </conditionalFormatting>
  <conditionalFormatting sqref="D124:D125">
    <cfRule type="expression" dxfId="588" priority="274">
      <formula>AND($R124="X",OR(#REF!&lt;&gt;"",$B124&lt;&gt;""))</formula>
    </cfRule>
  </conditionalFormatting>
  <conditionalFormatting sqref="D134">
    <cfRule type="expression" dxfId="587" priority="235">
      <formula>OR($AE134="X",$AD134="X")</formula>
    </cfRule>
    <cfRule type="expression" dxfId="586" priority="236">
      <formula>AND($AE134=1,$AD134=1)</formula>
    </cfRule>
    <cfRule type="expression" dxfId="585" priority="237">
      <formula>$AE134=1</formula>
    </cfRule>
  </conditionalFormatting>
  <conditionalFormatting sqref="D134:D149">
    <cfRule type="expression" dxfId="584" priority="188">
      <formula>$AD134=1</formula>
    </cfRule>
  </conditionalFormatting>
  <conditionalFormatting sqref="D135">
    <cfRule type="expression" dxfId="583" priority="171">
      <formula>OR($AE135="X",$AD135="X")</formula>
    </cfRule>
    <cfRule type="expression" dxfId="582" priority="172">
      <formula>AND($R135="X",OR($B135&lt;&gt;"",$C135&lt;&gt;"",$D135&lt;&gt;""))</formula>
    </cfRule>
    <cfRule type="expression" dxfId="581" priority="173">
      <formula>AND($AE135=1,$AD135=1)</formula>
    </cfRule>
    <cfRule type="expression" dxfId="580" priority="174">
      <formula>$AE135=1</formula>
    </cfRule>
    <cfRule type="expression" dxfId="579" priority="175">
      <formula>$AD135=1</formula>
    </cfRule>
  </conditionalFormatting>
  <conditionalFormatting sqref="D135:D149">
    <cfRule type="expression" dxfId="578" priority="185">
      <formula>OR($AE135="X",$AD135="X")</formula>
    </cfRule>
    <cfRule type="expression" dxfId="577" priority="186">
      <formula>AND($AE135=1,$AD135=1)</formula>
    </cfRule>
    <cfRule type="expression" dxfId="576" priority="187">
      <formula>$AE135=1</formula>
    </cfRule>
  </conditionalFormatting>
  <conditionalFormatting sqref="D155">
    <cfRule type="expression" dxfId="575" priority="858">
      <formula>AND($R155="X",OR($B155&lt;&gt;"",#REF!&lt;&gt;""))</formula>
    </cfRule>
  </conditionalFormatting>
  <conditionalFormatting sqref="D159:D160">
    <cfRule type="expression" dxfId="574" priority="83">
      <formula>AND($R159="X",OR($B159&lt;&gt;"",$C159&lt;&gt;""))</formula>
    </cfRule>
    <cfRule type="expression" dxfId="573" priority="219">
      <formula>$AD159=1</formula>
    </cfRule>
    <cfRule type="expression" dxfId="572" priority="220">
      <formula>AND($R159="X",OR($B159&lt;&gt;"",$C159&lt;&gt;"",$D159&lt;&gt;"",$E159&lt;&gt;""))</formula>
    </cfRule>
    <cfRule type="expression" dxfId="571" priority="221">
      <formula>AND($AE159=1,$AD159=1)</formula>
    </cfRule>
    <cfRule type="expression" dxfId="570" priority="222">
      <formula>$AE159=1</formula>
    </cfRule>
    <cfRule type="expression" dxfId="569" priority="223">
      <formula>AND($R159="X",OR($B159&lt;&gt;"",$C159&lt;&gt;"",$D159&lt;&gt;""))</formula>
    </cfRule>
    <cfRule type="expression" dxfId="568" priority="225">
      <formula>$AD159=1</formula>
    </cfRule>
    <cfRule type="expression" dxfId="567" priority="226">
      <formula>AND($R159="X",OR($B159&lt;&gt;"",$C159&lt;&gt;"",$D159&lt;&gt;"",$E159&lt;&gt;""))</formula>
    </cfRule>
    <cfRule type="expression" dxfId="566" priority="227">
      <formula>AND($AE159=1,$AD159=1)</formula>
    </cfRule>
    <cfRule type="expression" dxfId="565" priority="228">
      <formula>$AE159=1</formula>
    </cfRule>
    <cfRule type="expression" dxfId="564" priority="229">
      <formula>AND($R159="X",OR($B159&lt;&gt;"",$C159&lt;&gt;"",$D159&lt;&gt;""))</formula>
    </cfRule>
  </conditionalFormatting>
  <conditionalFormatting sqref="D162">
    <cfRule type="expression" dxfId="563" priority="70">
      <formula>AND($R162="X",OR($B162&lt;&gt;"",$C162&lt;&gt;""))</formula>
    </cfRule>
    <cfRule type="expression" dxfId="562" priority="72">
      <formula>$AD162=1</formula>
    </cfRule>
    <cfRule type="expression" dxfId="561" priority="73">
      <formula>AND($R162="X",OR($B162&lt;&gt;"",$C162&lt;&gt;"",$D162&lt;&gt;"",$E162&lt;&gt;""))</formula>
    </cfRule>
    <cfRule type="expression" dxfId="560" priority="74">
      <formula>AND($AE162=1,$AD162=1)</formula>
    </cfRule>
    <cfRule type="expression" dxfId="559" priority="75">
      <formula>$AE162=1</formula>
    </cfRule>
    <cfRule type="expression" dxfId="558" priority="76">
      <formula>AND($R162="X",OR($B162&lt;&gt;"",$C162&lt;&gt;"",$D162&lt;&gt;""))</formula>
    </cfRule>
    <cfRule type="expression" dxfId="557" priority="77">
      <formula>$AD162=1</formula>
    </cfRule>
    <cfRule type="expression" dxfId="556" priority="78">
      <formula>AND($R162="X",OR($B162&lt;&gt;"",$C162&lt;&gt;"",$D162&lt;&gt;"",$E162&lt;&gt;""))</formula>
    </cfRule>
    <cfRule type="expression" dxfId="555" priority="79">
      <formula>AND($AE162=1,$AD162=1)</formula>
    </cfRule>
    <cfRule type="expression" dxfId="554" priority="80">
      <formula>$AE162=1</formula>
    </cfRule>
    <cfRule type="expression" dxfId="553" priority="81">
      <formula>AND($R162="X",OR($B162&lt;&gt;"",$C162&lt;&gt;"",$D162&lt;&gt;""))</formula>
    </cfRule>
    <cfRule type="expression" dxfId="552" priority="82">
      <formula>AND($R162="X",OR($B162&lt;&gt;"",$C162&lt;&gt;""))</formula>
    </cfRule>
    <cfRule type="expression" dxfId="551" priority="86">
      <formula>OR($AE162="X",$AD162="X")</formula>
    </cfRule>
    <cfRule type="expression" dxfId="550" priority="89">
      <formula>AND($R162="X",$B162&lt;&gt;"")</formula>
    </cfRule>
    <cfRule type="expression" dxfId="549" priority="91">
      <formula>AND($AE162=1,$AD162=1)</formula>
    </cfRule>
    <cfRule type="expression" dxfId="548" priority="92">
      <formula>$AE162=1</formula>
    </cfRule>
    <cfRule type="expression" dxfId="547" priority="97">
      <formula>AND($R162="X",OR($B162&lt;&gt;"",$C162&lt;&gt;""))</formula>
    </cfRule>
  </conditionalFormatting>
  <conditionalFormatting sqref="D162:D164">
    <cfRule type="expression" dxfId="546" priority="90">
      <formula>OR($AE162="X",$AD162="X")</formula>
    </cfRule>
  </conditionalFormatting>
  <conditionalFormatting sqref="D163:D164">
    <cfRule type="expression" dxfId="545" priority="247">
      <formula>AND($AE163=1,$AD163=1)</formula>
    </cfRule>
    <cfRule type="expression" dxfId="544" priority="248">
      <formula>$AE163=1</formula>
    </cfRule>
    <cfRule type="expression" dxfId="543" priority="249">
      <formula>$AD163=1</formula>
    </cfRule>
    <cfRule type="expression" dxfId="542" priority="250">
      <formula>AND($R163="X",#REF!&lt;&gt;"")</formula>
    </cfRule>
  </conditionalFormatting>
  <conditionalFormatting sqref="D163:D168">
    <cfRule type="expression" dxfId="541" priority="1063">
      <formula>AND($R163="X",OR(#REF!&lt;&gt;"",$B163&lt;&gt;"",$C163&lt;&gt;""))</formula>
    </cfRule>
  </conditionalFormatting>
  <conditionalFormatting sqref="D170">
    <cfRule type="expression" dxfId="540" priority="239">
      <formula>AND($R170="X",$B170&lt;&gt;"")</formula>
    </cfRule>
    <cfRule type="expression" dxfId="539" priority="240">
      <formula>OR($AE170="X",$AD170="X")</formula>
    </cfRule>
    <cfRule type="expression" dxfId="538" priority="241">
      <formula>AND($AE170=1,$AD170=1)</formula>
    </cfRule>
    <cfRule type="expression" dxfId="537" priority="242">
      <formula>$AE170=1</formula>
    </cfRule>
  </conditionalFormatting>
  <conditionalFormatting sqref="D171:D185">
    <cfRule type="expression" dxfId="536" priority="1026">
      <formula>AND($R171="X",OR($B171&lt;&gt;"",#REF!&lt;&gt;"",$C171&lt;&gt;""))</formula>
    </cfRule>
  </conditionalFormatting>
  <conditionalFormatting sqref="D177">
    <cfRule type="expression" dxfId="535" priority="15">
      <formula>AND($R177="X",OR($B177&lt;&gt;"",#REF!&lt;&gt;""))</formula>
    </cfRule>
  </conditionalFormatting>
  <conditionalFormatting sqref="D179:D185">
    <cfRule type="expression" dxfId="534" priority="20">
      <formula>AND($R179="X",OR($B179&lt;&gt;"",#REF!&lt;&gt;""))</formula>
    </cfRule>
  </conditionalFormatting>
  <conditionalFormatting sqref="D122:E122">
    <cfRule type="expression" dxfId="533" priority="122">
      <formula>AND($R122="X",OR($B122&lt;&gt;"",$C122&lt;&gt;"",$D122&lt;&gt;"",$E122&lt;&gt;""))</formula>
    </cfRule>
    <cfRule type="expression" dxfId="532" priority="123">
      <formula>AND($R122="X",OR($B122&lt;&gt;"",$C122&lt;&gt;"",$E122&lt;&gt;"",#REF!&lt;&gt;""))</formula>
    </cfRule>
    <cfRule type="expression" dxfId="531" priority="124">
      <formula>$AD122=1</formula>
    </cfRule>
    <cfRule type="expression" dxfId="530" priority="125">
      <formula>AND($R122="X",OR($B122&lt;&gt;"",$C122&lt;&gt;"",$D122&lt;&gt;""))</formula>
    </cfRule>
    <cfRule type="expression" dxfId="529" priority="126">
      <formula>AND($AE122=1,$AD122=1)</formula>
    </cfRule>
    <cfRule type="expression" dxfId="528" priority="127">
      <formula>$AE122=1</formula>
    </cfRule>
  </conditionalFormatting>
  <conditionalFormatting sqref="D39:G39">
    <cfRule type="expression" dxfId="527" priority="27">
      <formula>AND($R39="X",OR($B39&lt;&gt;"",$C39&lt;&gt;"",$D39&lt;&gt;"",$E39&lt;&gt;"",$F39&lt;&gt;""))</formula>
    </cfRule>
    <cfRule type="expression" dxfId="526" priority="28">
      <formula>AND($AE39=1,$AD39=1)</formula>
    </cfRule>
    <cfRule type="expression" dxfId="525" priority="29">
      <formula>$AE39=1</formula>
    </cfRule>
    <cfRule type="expression" dxfId="524" priority="30">
      <formula>OR($AE39="X",$AD39="X")</formula>
    </cfRule>
  </conditionalFormatting>
  <conditionalFormatting sqref="D120:G120">
    <cfRule type="expression" dxfId="523" priority="138">
      <formula>AND($R120="X",$B120&lt;&gt;"")</formula>
    </cfRule>
  </conditionalFormatting>
  <conditionalFormatting sqref="D122:G122">
    <cfRule type="expression" dxfId="522" priority="136">
      <formula>AND($R122="X",$B122&lt;&gt;"")</formula>
    </cfRule>
  </conditionalFormatting>
  <conditionalFormatting sqref="D162:G162">
    <cfRule type="expression" dxfId="521" priority="88">
      <formula>AND($R162="X",OR($B162&lt;&gt;"",$C162&lt;&gt;""))</formula>
    </cfRule>
  </conditionalFormatting>
  <conditionalFormatting sqref="E9:E38 E42:E87 E89:E115">
    <cfRule type="expression" dxfId="520" priority="58">
      <formula>AND($R9="X",OR($B9&lt;&gt;"",$C9&lt;&gt;"",$D9&lt;&gt;""))</formula>
    </cfRule>
  </conditionalFormatting>
  <conditionalFormatting sqref="E40:E41">
    <cfRule type="expression" dxfId="519" priority="31">
      <formula>OR($AE40="X",$AD40="X")</formula>
    </cfRule>
    <cfRule type="expression" dxfId="518" priority="32">
      <formula>AND($AE40=1,$AD40=1)</formula>
    </cfRule>
    <cfRule type="expression" dxfId="517" priority="33">
      <formula>$AE40=1</formula>
    </cfRule>
    <cfRule type="expression" dxfId="516" priority="34">
      <formula>$AD40=1</formula>
    </cfRule>
    <cfRule type="expression" dxfId="515" priority="35">
      <formula>AND(NOT(ISBLANK($W40)),ISBLANK($AD40),ISBLANK($AE40))</formula>
    </cfRule>
    <cfRule type="expression" dxfId="514" priority="36">
      <formula>AND($R40="X",OR($B40&lt;&gt;"",#REF!&lt;&gt;"",$D40&lt;&gt;"",#REF!&lt;&gt;""))</formula>
    </cfRule>
  </conditionalFormatting>
  <conditionalFormatting sqref="E87">
    <cfRule type="expression" dxfId="513" priority="207">
      <formula>AND($R87="X",OR($B87&lt;&gt;"",$C87&lt;&gt;"",$D87&lt;&gt;"",$E87&lt;&gt;""))</formula>
    </cfRule>
    <cfRule type="expression" dxfId="512" priority="208">
      <formula>AND($AE87=1,$AD87=1)</formula>
    </cfRule>
    <cfRule type="expression" dxfId="511" priority="209">
      <formula>$AE87=1</formula>
    </cfRule>
    <cfRule type="expression" dxfId="510" priority="210">
      <formula>AND($R87="X",OR($B87&lt;&gt;"",$C87&lt;&gt;"",$E87&lt;&gt;"",#REF!&lt;&gt;""))</formula>
    </cfRule>
  </conditionalFormatting>
  <conditionalFormatting sqref="E91">
    <cfRule type="expression" dxfId="509" priority="201">
      <formula>AND($R91="X",OR($B91&lt;&gt;"",$C91&lt;&gt;"",$D91&lt;&gt;"",$E91&lt;&gt;""))</formula>
    </cfRule>
    <cfRule type="expression" dxfId="508" priority="202">
      <formula>AND($AE91=1,$AD91=1)</formula>
    </cfRule>
    <cfRule type="expression" dxfId="507" priority="203">
      <formula>$AE91=1</formula>
    </cfRule>
    <cfRule type="expression" dxfId="506" priority="204">
      <formula>$AD91=1</formula>
    </cfRule>
    <cfRule type="expression" dxfId="505" priority="205">
      <formula>AND($R91="X",OR($B91&lt;&gt;"",$C91&lt;&gt;"",$E91&lt;&gt;"",#REF!&lt;&gt;""))</formula>
    </cfRule>
    <cfRule type="expression" dxfId="504" priority="206">
      <formula>$AD91=1</formula>
    </cfRule>
  </conditionalFormatting>
  <conditionalFormatting sqref="E106">
    <cfRule type="expression" dxfId="503" priority="211">
      <formula>AND($R106="X",OR($B106&lt;&gt;"",$C106&lt;&gt;"",$D106&lt;&gt;"",$E106&lt;&gt;""))</formula>
    </cfRule>
    <cfRule type="expression" dxfId="502" priority="212">
      <formula>AND($AE106=1,$AD106=1)</formula>
    </cfRule>
    <cfRule type="expression" dxfId="501" priority="213">
      <formula>$AE106=1</formula>
    </cfRule>
    <cfRule type="expression" dxfId="500" priority="214">
      <formula>$AD106=1</formula>
    </cfRule>
    <cfRule type="expression" dxfId="499" priority="215">
      <formula>AND($R106="X",OR($B106&lt;&gt;"",$C106&lt;&gt;"",$E106&lt;&gt;"",#REF!&lt;&gt;""))</formula>
    </cfRule>
  </conditionalFormatting>
  <conditionalFormatting sqref="E117 E150:E154 E156:E160 E169 E186:E193">
    <cfRule type="expression" dxfId="498" priority="168">
      <formula>AND($R117="X",OR($B117&lt;&gt;"",$C117&lt;&gt;"",$D117&lt;&gt;""))</formula>
    </cfRule>
  </conditionalFormatting>
  <conditionalFormatting sqref="E117:E119">
    <cfRule type="expression" dxfId="497" priority="324">
      <formula>AND($R117="X",OR(#REF!&lt;&gt;"",$B117&lt;&gt;"",$C117&lt;&gt;""))</formula>
    </cfRule>
  </conditionalFormatting>
  <conditionalFormatting sqref="E120:E123">
    <cfRule type="expression" dxfId="496" priority="342">
      <formula>AND($R120="X",OR($B120&lt;&gt;"",$C120&lt;&gt;"",$D120&lt;&gt;""))</formula>
    </cfRule>
  </conditionalFormatting>
  <conditionalFormatting sqref="E121">
    <cfRule type="expression" dxfId="495" priority="128">
      <formula>AND($R121="X",OR($B121&lt;&gt;"",$C121&lt;&gt;"",$D121&lt;&gt;"",$E121&lt;&gt;""))</formula>
    </cfRule>
    <cfRule type="expression" dxfId="494" priority="129">
      <formula>AND($R121="X",OR($B121&lt;&gt;"",$C121&lt;&gt;"",$E121&lt;&gt;"",#REF!&lt;&gt;""))</formula>
    </cfRule>
    <cfRule type="expression" dxfId="493" priority="130">
      <formula>$AD121=1</formula>
    </cfRule>
    <cfRule type="expression" dxfId="492" priority="131">
      <formula>AND($R121="X",OR($B121&lt;&gt;"",$C121&lt;&gt;"",$D121&lt;&gt;""))</formula>
    </cfRule>
  </conditionalFormatting>
  <conditionalFormatting sqref="E123:E125 D150:D154">
    <cfRule type="expression" dxfId="491" priority="292">
      <formula>AND($R123="X",OR($B123&lt;&gt;"",$C123&lt;&gt;""))</formula>
    </cfRule>
  </conditionalFormatting>
  <conditionalFormatting sqref="E126">
    <cfRule type="expression" dxfId="490" priority="216">
      <formula>AND($R126="X",OR($B126&lt;&gt;"",$C126&lt;&gt;"",$D126&lt;&gt;"",$E126&lt;&gt;""))</formula>
    </cfRule>
    <cfRule type="expression" dxfId="489" priority="217">
      <formula>AND($R126="X",OR($B126&lt;&gt;"",$C126&lt;&gt;"",$E126&lt;&gt;"",#REF!&lt;&gt;""))</formula>
    </cfRule>
    <cfRule type="expression" dxfId="488" priority="218">
      <formula>$AD126=1</formula>
    </cfRule>
  </conditionalFormatting>
  <conditionalFormatting sqref="E126:E127 F128:F129 E130:E133">
    <cfRule type="expression" dxfId="487" priority="298">
      <formula>AND($R126="X",OR($B126&lt;&gt;"",$C126&lt;&gt;"",$D126&lt;&gt;""))</formula>
    </cfRule>
  </conditionalFormatting>
  <conditionalFormatting sqref="E128:E129">
    <cfRule type="expression" dxfId="486" priority="147">
      <formula>AND($R128="X",$B128&lt;&gt;"")</formula>
    </cfRule>
    <cfRule type="expression" dxfId="485" priority="148">
      <formula>AND($AE128=1,$AD128=1)</formula>
    </cfRule>
    <cfRule type="expression" dxfId="484" priority="149">
      <formula>$AE128=1</formula>
    </cfRule>
    <cfRule type="expression" dxfId="483" priority="150">
      <formula>OR($AE128="X",$AD128="X")</formula>
    </cfRule>
    <cfRule type="expression" dxfId="482" priority="151">
      <formula>$AD128=1</formula>
    </cfRule>
    <cfRule type="expression" dxfId="481" priority="152">
      <formula>AND(NOT(ISBLANK($W128)),ISBLANK($AD128),ISBLANK($AE128))</formula>
    </cfRule>
  </conditionalFormatting>
  <conditionalFormatting sqref="E135:E149">
    <cfRule type="expression" dxfId="480" priority="190">
      <formula>AND($R135="X",OR($B135&lt;&gt;"",$C135&lt;&gt;"",$D135&lt;&gt;""))</formula>
    </cfRule>
  </conditionalFormatting>
  <conditionalFormatting sqref="E155">
    <cfRule type="expression" dxfId="479" priority="876">
      <formula>AND($R155="X",OR($B155&lt;&gt;"",#REF!&lt;&gt;"",$D155&lt;&gt;""))</formula>
    </cfRule>
  </conditionalFormatting>
  <conditionalFormatting sqref="E158">
    <cfRule type="expression" dxfId="478" priority="230">
      <formula>$AD158=1</formula>
    </cfRule>
    <cfRule type="expression" dxfId="477" priority="231">
      <formula>AND($R158="X",OR($B158&lt;&gt;"",$C158&lt;&gt;"",$D158&lt;&gt;"",$E158&lt;&gt;""))</formula>
    </cfRule>
    <cfRule type="expression" dxfId="476" priority="232">
      <formula>AND($AE158=1,$AD158=1)</formula>
    </cfRule>
    <cfRule type="expression" dxfId="475" priority="233">
      <formula>$AE158=1</formula>
    </cfRule>
  </conditionalFormatting>
  <conditionalFormatting sqref="E162">
    <cfRule type="expression" dxfId="474" priority="87">
      <formula>AND($R162="X",OR($B162&lt;&gt;"",$C162&lt;&gt;"",$D162&lt;&gt;""))</formula>
    </cfRule>
  </conditionalFormatting>
  <conditionalFormatting sqref="E164:E168">
    <cfRule type="expression" dxfId="473" priority="64">
      <formula>OR($AE164="X",$AD164="X")</formula>
    </cfRule>
    <cfRule type="expression" dxfId="472" priority="65">
      <formula>AND($AE164=1,$AD164=1)</formula>
    </cfRule>
    <cfRule type="expression" dxfId="471" priority="66">
      <formula>$AE164=1</formula>
    </cfRule>
    <cfRule type="expression" dxfId="470" priority="67">
      <formula>$AD164=1</formula>
    </cfRule>
    <cfRule type="expression" dxfId="469" priority="68">
      <formula>AND(NOT(ISBLANK($W164)),ISBLANK($AD164),ISBLANK($AE164))</formula>
    </cfRule>
    <cfRule type="expression" dxfId="468" priority="69">
      <formula>AND($R164="X",OR(#REF!&lt;&gt;"",$B164&lt;&gt;"",$C164&lt;&gt;"",$D164&lt;&gt;""))</formula>
    </cfRule>
  </conditionalFormatting>
  <conditionalFormatting sqref="E171:E185">
    <cfRule type="expression" dxfId="467" priority="139">
      <formula>AND($R171="X",OR($B171&lt;&gt;"",#REF!&lt;&gt;"",$C171&lt;&gt;"",$D171&lt;&gt;""))</formula>
    </cfRule>
  </conditionalFormatting>
  <conditionalFormatting sqref="E183:E185">
    <cfRule type="expression" dxfId="466" priority="21">
      <formula>AND($R183="X",OR($B183&lt;&gt;"",#REF!&lt;&gt;"",$C183&lt;&gt;""))</formula>
    </cfRule>
  </conditionalFormatting>
  <conditionalFormatting sqref="E162:F162">
    <cfRule type="expression" dxfId="465" priority="98">
      <formula>AND($R162="X",OR($B162&lt;&gt;"",$C162&lt;&gt;"",$D162&lt;&gt;"",#REF!&lt;&gt;""))</formula>
    </cfRule>
  </conditionalFormatting>
  <conditionalFormatting sqref="E170:F170">
    <cfRule type="expression" dxfId="464" priority="1041">
      <formula>AND($R170="X",OR($B170&lt;&gt;"",$C170&lt;&gt;"",$D170&lt;&gt;"",#REF!&lt;&gt;""))</formula>
    </cfRule>
  </conditionalFormatting>
  <conditionalFormatting sqref="E121:G121">
    <cfRule type="expression" dxfId="463" priority="134">
      <formula>AND($AE121=1,$AD121=1)</formula>
    </cfRule>
    <cfRule type="expression" dxfId="462" priority="135">
      <formula>$AE121=1</formula>
    </cfRule>
  </conditionalFormatting>
  <conditionalFormatting sqref="E123:G123">
    <cfRule type="expression" dxfId="461" priority="105">
      <formula>AND($R123="X",OR($B123&lt;&gt;"",$C123&lt;&gt;"",$D123&lt;&gt;"",$E123&lt;&gt;""))</formula>
    </cfRule>
    <cfRule type="expression" dxfId="460" priority="106">
      <formula>AND($R123="X",OR($B123&lt;&gt;"",$C123&lt;&gt;"",$E123&lt;&gt;"",#REF!&lt;&gt;""))</formula>
    </cfRule>
    <cfRule type="expression" dxfId="459" priority="107">
      <formula>$AD123=1</formula>
    </cfRule>
    <cfRule type="expression" dxfId="458" priority="108">
      <formula>AND($R123="X",OR($B123&lt;&gt;"",$C123&lt;&gt;"",$D123&lt;&gt;""))</formula>
    </cfRule>
    <cfRule type="expression" dxfId="457" priority="109">
      <formula>AND($AE123=1,$AD123=1)</formula>
    </cfRule>
    <cfRule type="expression" dxfId="456" priority="110">
      <formula>$AE123=1</formula>
    </cfRule>
    <cfRule type="expression" dxfId="455" priority="111">
      <formula>AND($R123="X",$B123&lt;&gt;"")</formula>
    </cfRule>
    <cfRule type="expression" dxfId="454" priority="113">
      <formula>AND($R123="X",OR($B123&lt;&gt;"",$C123&lt;&gt;""))</formula>
    </cfRule>
  </conditionalFormatting>
  <conditionalFormatting sqref="E123:G127">
    <cfRule type="expression" dxfId="453" priority="841">
      <formula>OR($AE123="X",$AD123="X")</formula>
    </cfRule>
  </conditionalFormatting>
  <conditionalFormatting sqref="E135:G135 B135:C149">
    <cfRule type="expression" dxfId="452" priority="194">
      <formula>AND($AE135=1,$AD135=1)</formula>
    </cfRule>
    <cfRule type="expression" dxfId="451" priority="195">
      <formula>$AE135=1</formula>
    </cfRule>
    <cfRule type="expression" dxfId="450" priority="196">
      <formula>$AD135=1</formula>
    </cfRule>
  </conditionalFormatting>
  <conditionalFormatting sqref="F1:F2">
    <cfRule type="dataBar" priority="45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8 F42:F87 F89:F115 E185:G185">
    <cfRule type="expression" dxfId="449" priority="61">
      <formula>AND($R9="X",OR($B9&lt;&gt;"",$C9&lt;&gt;"",$D9&lt;&gt;"",$E9&lt;&gt;""))</formula>
    </cfRule>
  </conditionalFormatting>
  <conditionalFormatting sqref="F40:F41">
    <cfRule type="expression" dxfId="448" priority="1124">
      <formula>AND($R40="X",OR($B40&lt;&gt;"",#REF!&lt;&gt;"",$D40&lt;&gt;"",#REF!&lt;&gt;""))</formula>
    </cfRule>
  </conditionalFormatting>
  <conditionalFormatting sqref="F88">
    <cfRule type="expression" dxfId="447" priority="1722">
      <formula>AND($R88="X",OR($B88&lt;&gt;"",$C88&lt;&gt;"",$E88&lt;&gt;"",#REF!&lt;&gt;""))</formula>
    </cfRule>
  </conditionalFormatting>
  <conditionalFormatting sqref="F117 F156:F160 F169 F186:F193">
    <cfRule type="expression" dxfId="446" priority="169">
      <formula>AND($R117="X",OR($B117&lt;&gt;"",$C117&lt;&gt;"",$D117&lt;&gt;"",$E117&lt;&gt;""))</formula>
    </cfRule>
  </conditionalFormatting>
  <conditionalFormatting sqref="F117:F119">
    <cfRule type="expression" dxfId="445" priority="325">
      <formula>AND($R117="X",OR(#REF!&lt;&gt;"",$B117&lt;&gt;"",$C117&lt;&gt;"",$E117&lt;&gt;""))</formula>
    </cfRule>
  </conditionalFormatting>
  <conditionalFormatting sqref="F120:F123">
    <cfRule type="expression" dxfId="444" priority="343">
      <formula>AND($R120="X",OR($B120&lt;&gt;"",$C120&lt;&gt;"",$D120&lt;&gt;"",$E120&lt;&gt;""))</formula>
    </cfRule>
  </conditionalFormatting>
  <conditionalFormatting sqref="F121">
    <cfRule type="expression" dxfId="443" priority="132">
      <formula>AND($R121="X",OR($B121&lt;&gt;"",$C121&lt;&gt;"",$D121&lt;&gt;"",$E121&lt;&gt;""))</formula>
    </cfRule>
  </conditionalFormatting>
  <conditionalFormatting sqref="F123:F125 F134:G134">
    <cfRule type="expression" dxfId="442" priority="328">
      <formula>AND($R123="X",OR($B123&lt;&gt;"",$C123&lt;&gt;"",$E123&lt;&gt;"",#REF!&lt;&gt;""))</formula>
    </cfRule>
  </conditionalFormatting>
  <conditionalFormatting sqref="F126:F154">
    <cfRule type="expression" dxfId="441" priority="299">
      <formula>AND($R126="X",OR($B126&lt;&gt;"",$C126&lt;&gt;"",$D126&lt;&gt;"",$E126&lt;&gt;""))</formula>
    </cfRule>
  </conditionalFormatting>
  <conditionalFormatting sqref="F133">
    <cfRule type="expression" dxfId="440" priority="200">
      <formula>AND($R133="X",OR($B133&lt;&gt;"",$C133&lt;&gt;"",$E133&lt;&gt;"",#REF!&lt;&gt;""))</formula>
    </cfRule>
  </conditionalFormatting>
  <conditionalFormatting sqref="F155">
    <cfRule type="expression" dxfId="439" priority="877">
      <formula>AND($R155="X",OR($B155&lt;&gt;"",#REF!&lt;&gt;"",$D155&lt;&gt;"",$E155&lt;&gt;""))</formula>
    </cfRule>
  </conditionalFormatting>
  <conditionalFormatting sqref="F164:F168">
    <cfRule type="expression" dxfId="438" priority="1065">
      <formula>AND($R164="X",OR(#REF!&lt;&gt;"",$B164&lt;&gt;"",$C164&lt;&gt;"",$D164&lt;&gt;""))</formula>
    </cfRule>
  </conditionalFormatting>
  <conditionalFormatting sqref="F171:F185">
    <cfRule type="expression" dxfId="437" priority="140">
      <formula>AND($R171="X",OR($B171&lt;&gt;"",#REF!&lt;&gt;"",$C171&lt;&gt;"",$D171&lt;&gt;"",$F171&lt;&gt;""))</formula>
    </cfRule>
    <cfRule type="expression" dxfId="436" priority="1031">
      <formula>AND($R171="X",OR($B171&lt;&gt;"",#REF!&lt;&gt;"",$C171&lt;&gt;"",$D171&lt;&gt;""))</formula>
    </cfRule>
  </conditionalFormatting>
  <conditionalFormatting sqref="F183:F185">
    <cfRule type="expression" dxfId="435" priority="19">
      <formula>AND($R183="X",OR($B183&lt;&gt;"",#REF!&lt;&gt;"",$C183&lt;&gt;"",$D183&lt;&gt;""))</formula>
    </cfRule>
  </conditionalFormatting>
  <conditionalFormatting sqref="F122:G122">
    <cfRule type="expression" dxfId="434" priority="115">
      <formula>AND($R122="X",OR($B122&lt;&gt;"",$C122&lt;&gt;"",$D122&lt;&gt;"",$E122&lt;&gt;""))</formula>
    </cfRule>
    <cfRule type="expression" dxfId="433" priority="116">
      <formula>AND($R122="X",OR($B122&lt;&gt;"",$C122&lt;&gt;"",$E122&lt;&gt;"",#REF!&lt;&gt;""))</formula>
    </cfRule>
    <cfRule type="expression" dxfId="432" priority="117">
      <formula>$AD122=1</formula>
    </cfRule>
    <cfRule type="expression" dxfId="431" priority="118">
      <formula>AND($R122="X",OR($B122&lt;&gt;"",$C122&lt;&gt;"",$D122&lt;&gt;""))</formula>
    </cfRule>
    <cfRule type="expression" dxfId="430" priority="119">
      <formula>AND($AE122=1,$AD122=1)</formula>
    </cfRule>
    <cfRule type="expression" dxfId="429" priority="120">
      <formula>$AE122=1</formula>
    </cfRule>
    <cfRule type="expression" dxfId="428" priority="121">
      <formula>AND($R122="X",OR($B122&lt;&gt;"",$C122&lt;&gt;"",$D122&lt;&gt;""))</formula>
    </cfRule>
  </conditionalFormatting>
  <conditionalFormatting sqref="F123:G123">
    <cfRule type="expression" dxfId="427" priority="103">
      <formula>AND($R123="X",OR($B123&lt;&gt;"",$C123&lt;&gt;""))</formula>
    </cfRule>
    <cfRule type="expression" dxfId="426" priority="104">
      <formula>AND($R123="X",OR($B123&lt;&gt;"",$C123&lt;&gt;"",$D123&lt;&gt;""))</formula>
    </cfRule>
  </conditionalFormatting>
  <conditionalFormatting sqref="F162:G162">
    <cfRule type="expression" dxfId="425" priority="99">
      <formula>AND($R162="X",OR($B162&lt;&gt;"",$C162&lt;&gt;"",$D162&lt;&gt;"",#REF!&lt;&gt;"",$F162&lt;&gt;""))</formula>
    </cfRule>
  </conditionalFormatting>
  <conditionalFormatting sqref="F170:G170">
    <cfRule type="expression" dxfId="424" priority="1042">
      <formula>AND($R170="X",OR($B170&lt;&gt;"",$C170&lt;&gt;"",$D170&lt;&gt;"",#REF!&lt;&gt;"",$F170&lt;&gt;""))</formula>
    </cfRule>
  </conditionalFormatting>
  <conditionalFormatting sqref="G9:G38 D163:G163">
    <cfRule type="expression" dxfId="423" priority="63">
      <formula>AND($R9="X",OR($B9&lt;&gt;"",$C9&lt;&gt;"",$D9&lt;&gt;"",$E9&lt;&gt;"",$F9&lt;&gt;""))</formula>
    </cfRule>
  </conditionalFormatting>
  <conditionalFormatting sqref="G40:G41">
    <cfRule type="expression" dxfId="422" priority="1131">
      <formula>AND($R40="X",OR($B40&lt;&gt;"",#REF!&lt;&gt;"",$D40&lt;&gt;"",#REF!&lt;&gt;"",$F40&lt;&gt;""))</formula>
    </cfRule>
  </conditionalFormatting>
  <conditionalFormatting sqref="G42:G87 F122 G156:G160 G169">
    <cfRule type="expression" dxfId="421" priority="114">
      <formula>AND($R42="X",OR($B42&lt;&gt;"",$C42&lt;&gt;"",$D42&lt;&gt;"",$E42&lt;&gt;"",$F42&lt;&gt;""))</formula>
    </cfRule>
  </conditionalFormatting>
  <conditionalFormatting sqref="G88">
    <cfRule type="expression" dxfId="420" priority="1724">
      <formula>AND($R88="X",OR($B88&lt;&gt;"",$C88&lt;&gt;"",$E88&lt;&gt;"",#REF!&lt;&gt;"",$F88&lt;&gt;""))</formula>
    </cfRule>
  </conditionalFormatting>
  <conditionalFormatting sqref="G89:G115 F185">
    <cfRule type="expression" dxfId="419" priority="62">
      <formula>AND($R89="X",OR($B89&lt;&gt;"",$C89&lt;&gt;"",$D89&lt;&gt;"",$E89&lt;&gt;"",$F89&lt;&gt;""))</formula>
    </cfRule>
  </conditionalFormatting>
  <conditionalFormatting sqref="G117">
    <cfRule type="expression" dxfId="418" priority="170">
      <formula>AND($R117="X",OR($B117&lt;&gt;"",$C117&lt;&gt;"",$D117&lt;&gt;"",$E117&lt;&gt;"",$F117&lt;&gt;""))</formula>
    </cfRule>
  </conditionalFormatting>
  <conditionalFormatting sqref="G117:G119">
    <cfRule type="expression" dxfId="417" priority="326">
      <formula>AND($R117="X",OR(#REF!&lt;&gt;"",$B117&lt;&gt;"",$C117&lt;&gt;"",$E117&lt;&gt;"",$F117&lt;&gt;""))</formula>
    </cfRule>
  </conditionalFormatting>
  <conditionalFormatting sqref="G120:G123">
    <cfRule type="expression" dxfId="416" priority="344">
      <formula>AND($R120="X",OR($B120&lt;&gt;"",$C120&lt;&gt;"",$D120&lt;&gt;"",$E120&lt;&gt;"",$F120&lt;&gt;""))</formula>
    </cfRule>
  </conditionalFormatting>
  <conditionalFormatting sqref="G121">
    <cfRule type="expression" dxfId="415" priority="133">
      <formula>AND($R121="X",OR($B121&lt;&gt;"",$C121&lt;&gt;"",$D121&lt;&gt;"",$E121&lt;&gt;"",$F121&lt;&gt;""))</formula>
    </cfRule>
  </conditionalFormatting>
  <conditionalFormatting sqref="G123">
    <cfRule type="expression" dxfId="414" priority="101">
      <formula>AND($R123="X",OR($B123&lt;&gt;"",$C123&lt;&gt;"",$E123&lt;&gt;"",#REF!&lt;&gt;""))</formula>
    </cfRule>
    <cfRule type="expression" dxfId="413" priority="102">
      <formula>AND($R123="X",OR($B123&lt;&gt;"",$C123&lt;&gt;"",$D123&lt;&gt;"",$E123&lt;&gt;""))</formula>
    </cfRule>
  </conditionalFormatting>
  <conditionalFormatting sqref="G123:G125">
    <cfRule type="expression" dxfId="412" priority="329">
      <formula>AND($R123="X",OR($B123&lt;&gt;"",$C123&lt;&gt;"",$E123&lt;&gt;"",#REF!&lt;&gt;"",$F123&lt;&gt;""))</formula>
    </cfRule>
  </conditionalFormatting>
  <conditionalFormatting sqref="G134">
    <cfRule type="expression" dxfId="411" priority="238">
      <formula>AND($R134="X",OR($B134&lt;&gt;"",$C134&lt;&gt;"",$D134&lt;&gt;"",$E134&lt;&gt;""))</formula>
    </cfRule>
    <cfRule type="expression" dxfId="410" priority="900">
      <formula>AND($R134="X",OR($B134&lt;&gt;"",$C134&lt;&gt;"",$E134&lt;&gt;"",#REF!&lt;&gt;"",$F134&lt;&gt;""))</formula>
    </cfRule>
  </conditionalFormatting>
  <conditionalFormatting sqref="G135:G154">
    <cfRule type="expression" dxfId="409" priority="192">
      <formula>AND($R135="X",OR($B135&lt;&gt;"",$C135&lt;&gt;"",$D135&lt;&gt;"",$E135&lt;&gt;"",$F135&lt;&gt;""))</formula>
    </cfRule>
  </conditionalFormatting>
  <conditionalFormatting sqref="G155">
    <cfRule type="expression" dxfId="408" priority="878">
      <formula>AND($R155="X",OR($B155&lt;&gt;"",#REF!&lt;&gt;"",$D155&lt;&gt;"",$E155&lt;&gt;"",$F155&lt;&gt;""))</formula>
    </cfRule>
  </conditionalFormatting>
  <conditionalFormatting sqref="G164:G168">
    <cfRule type="expression" dxfId="407" priority="1067">
      <formula>AND($R164="X",OR(#REF!&lt;&gt;"",$B164&lt;&gt;"",$C164&lt;&gt;"",$D164&lt;&gt;"",$F164&lt;&gt;""))</formula>
    </cfRule>
  </conditionalFormatting>
  <conditionalFormatting sqref="G171:G185">
    <cfRule type="expression" dxfId="406" priority="1035">
      <formula>AND($R171="X",OR($B171&lt;&gt;"",#REF!&lt;&gt;"",$C171&lt;&gt;"",$D171&lt;&gt;"",$F171&lt;&gt;""))</formula>
    </cfRule>
  </conditionalFormatting>
  <conditionalFormatting sqref="G186:G193 G126:G133">
    <cfRule type="expression" dxfId="405" priority="300">
      <formula>AND($R126="X",OR($B126&lt;&gt;"",$C126&lt;&gt;"",$D126&lt;&gt;"",$E126&lt;&gt;"",$F126&lt;&gt;""))</formula>
    </cfRule>
  </conditionalFormatting>
  <conditionalFormatting sqref="H195:H196 H216:H1056">
    <cfRule type="expression" dxfId="404" priority="459">
      <formula>$Q195="X"</formula>
    </cfRule>
  </conditionalFormatting>
  <conditionalFormatting sqref="I11:I12 I27:I193 I15:I25">
    <cfRule type="expression" dxfId="403" priority="296">
      <formula>$R11="X"</formula>
    </cfRule>
  </conditionalFormatting>
  <conditionalFormatting sqref="Q9:Q12 Q15:Q193">
    <cfRule type="cellIs" dxfId="402" priority="16" operator="equal">
      <formula>"1..1"</formula>
    </cfRule>
    <cfRule type="cellIs" dxfId="401" priority="17" operator="equal">
      <formula>"0..n"</formula>
    </cfRule>
    <cfRule type="cellIs" dxfId="400" priority="18" operator="equal">
      <formula>"0..1"</formula>
    </cfRule>
  </conditionalFormatting>
  <conditionalFormatting sqref="I13:I14">
    <cfRule type="expression" dxfId="105" priority="9">
      <formula>$R13="X"</formula>
    </cfRule>
  </conditionalFormatting>
  <conditionalFormatting sqref="Q13:Q14">
    <cfRule type="cellIs" dxfId="104" priority="6" operator="equal">
      <formula>"1..1"</formula>
    </cfRule>
    <cfRule type="cellIs" dxfId="103" priority="7" operator="equal">
      <formula>"0..n"</formula>
    </cfRule>
    <cfRule type="cellIs" dxfId="102" priority="8" operator="equal">
      <formula>"0..1"</formula>
    </cfRule>
  </conditionalFormatting>
  <conditionalFormatting sqref="B13:B14">
    <cfRule type="expression" dxfId="71" priority="4">
      <formula>$AD13=1</formula>
    </cfRule>
  </conditionalFormatting>
  <conditionalFormatting sqref="B13:B14">
    <cfRule type="expression" dxfId="70" priority="5">
      <formula>AND(NOT(ISBLANK($W13)),ISBLANK($AD13),ISBLANK($AE13))</formula>
    </cfRule>
  </conditionalFormatting>
  <conditionalFormatting sqref="B13:B14">
    <cfRule type="expression" dxfId="69" priority="1">
      <formula>OR($AE13="X",$AD13="X")</formula>
    </cfRule>
  </conditionalFormatting>
  <conditionalFormatting sqref="B13:B14">
    <cfRule type="expression" dxfId="68" priority="3">
      <formula>$AE13=1</formula>
    </cfRule>
  </conditionalFormatting>
  <conditionalFormatting sqref="B13:B14">
    <cfRule type="expression" dxfId="67" priority="2">
      <formula>AND($AE13=1,$AD13=1)</formula>
    </cfRule>
  </conditionalFormatting>
  <hyperlinks>
    <hyperlink ref="I112"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94" zoomScaleNormal="115" workbookViewId="0">
      <pane xSplit="7" ySplit="8" topLeftCell="H113" activePane="bottomRight" state="frozen"/>
      <selection pane="topRight" activeCell="H1" sqref="H1"/>
      <selection pane="bottomLeft" activeCell="A9" sqref="A9"/>
      <selection pane="bottomRight" activeCell="B5" sqref="B5"/>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hidden="1" customWidth="1"/>
    <col min="14" max="14" width="13.125" hidden="1" customWidth="1"/>
    <col min="15" max="18" width="11" hidden="1" customWidth="1"/>
    <col min="19" max="19" width="14" customWidth="1"/>
    <col min="20" max="21" width="14" hidden="1" customWidth="1"/>
    <col min="22" max="22" width="17.375" hidden="1" customWidth="1"/>
    <col min="23" max="28" width="11" hidden="1" customWidth="1"/>
    <col min="29" max="29" width="2.625" hidden="1" customWidth="1"/>
    <col min="30" max="34" width="11" hidden="1" customWidth="1"/>
    <col min="35" max="35" width="14" customWidth="1"/>
  </cols>
  <sheetData>
    <row r="1" spans="1:1032" ht="15.95" customHeight="1">
      <c r="A1" s="287" t="s">
        <v>1669</v>
      </c>
      <c r="B1" s="287"/>
      <c r="C1" s="129" t="s">
        <v>813</v>
      </c>
      <c r="D1" s="128"/>
      <c r="E1" s="294" t="s">
        <v>814</v>
      </c>
      <c r="F1" s="157">
        <v>0.7</v>
      </c>
      <c r="G1" s="128"/>
      <c r="H1" s="724" t="s">
        <v>1670</v>
      </c>
      <c r="I1" s="724"/>
      <c r="J1" s="724"/>
      <c r="K1" s="724"/>
      <c r="L1" s="724"/>
      <c r="M1" s="295" t="s">
        <v>1670</v>
      </c>
      <c r="N1" s="295" t="s">
        <v>1670</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724"/>
      <c r="I2" s="724"/>
      <c r="J2" s="724"/>
      <c r="K2" s="724"/>
      <c r="L2" s="724"/>
      <c r="M2" s="295" t="s">
        <v>1670</v>
      </c>
      <c r="N2" s="295" t="s">
        <v>1670</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1670</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1670</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1670</v>
      </c>
      <c r="C7" s="304" t="s">
        <v>1670</v>
      </c>
      <c r="D7" s="304" t="s">
        <v>1670</v>
      </c>
      <c r="E7" s="304" t="s">
        <v>1670</v>
      </c>
      <c r="F7" s="96"/>
      <c r="G7" s="96"/>
      <c r="H7" s="96"/>
      <c r="I7" s="96"/>
      <c r="J7" s="96"/>
      <c r="K7" s="96"/>
      <c r="L7" s="96"/>
      <c r="M7" s="96"/>
      <c r="N7" s="96"/>
      <c r="O7" s="725" t="s">
        <v>1671</v>
      </c>
      <c r="P7" s="725"/>
      <c r="Q7" s="725"/>
      <c r="R7" s="725"/>
      <c r="S7" s="305"/>
      <c r="T7" s="96"/>
      <c r="U7" s="96"/>
      <c r="V7" s="96"/>
      <c r="W7" s="96"/>
      <c r="X7" s="96"/>
      <c r="Y7" s="96"/>
      <c r="Z7" s="96"/>
      <c r="AA7" s="726" t="s">
        <v>829</v>
      </c>
      <c r="AB7" s="726"/>
      <c r="AD7" s="96"/>
      <c r="AE7" s="96"/>
      <c r="AF7" s="96"/>
      <c r="AG7" s="727" t="s">
        <v>830</v>
      </c>
      <c r="AH7" s="727"/>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1672</v>
      </c>
      <c r="J8" s="308" t="s">
        <v>838</v>
      </c>
      <c r="K8" s="308" t="s">
        <v>1673</v>
      </c>
      <c r="L8" s="309" t="s">
        <v>840</v>
      </c>
      <c r="M8" s="309" t="s">
        <v>841</v>
      </c>
      <c r="N8" s="310" t="s">
        <v>842</v>
      </c>
      <c r="O8" s="309" t="s">
        <v>843</v>
      </c>
      <c r="P8" s="309" t="s">
        <v>844</v>
      </c>
      <c r="Q8" s="309" t="s">
        <v>845</v>
      </c>
      <c r="R8" s="309" t="s">
        <v>846</v>
      </c>
      <c r="S8" s="310" t="s">
        <v>677</v>
      </c>
      <c r="T8" s="373" t="s">
        <v>1674</v>
      </c>
      <c r="U8" s="373" t="s">
        <v>1675</v>
      </c>
      <c r="V8" s="373" t="s">
        <v>1676</v>
      </c>
      <c r="W8" s="308" t="s">
        <v>3</v>
      </c>
      <c r="X8" s="308" t="s">
        <v>1677</v>
      </c>
      <c r="Y8" s="308" t="s">
        <v>1678</v>
      </c>
      <c r="Z8" s="308" t="s">
        <v>849</v>
      </c>
      <c r="AA8" s="311" t="s">
        <v>850</v>
      </c>
      <c r="AB8" s="311" t="s">
        <v>851</v>
      </c>
      <c r="AC8" s="312" t="s">
        <v>852</v>
      </c>
      <c r="AD8" s="313" t="s">
        <v>853</v>
      </c>
      <c r="AE8" s="313" t="s">
        <v>854</v>
      </c>
      <c r="AF8" s="313" t="s">
        <v>856</v>
      </c>
      <c r="AG8" s="313" t="s">
        <v>857</v>
      </c>
      <c r="AH8" s="314" t="s">
        <v>915</v>
      </c>
      <c r="AI8" s="524" t="s">
        <v>1679</v>
      </c>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1680</v>
      </c>
      <c r="C9" s="316"/>
      <c r="D9" s="316"/>
      <c r="E9" s="316"/>
      <c r="F9" s="316"/>
      <c r="G9" s="316"/>
      <c r="H9" s="317" t="s">
        <v>1681</v>
      </c>
      <c r="I9" s="317" t="s">
        <v>1682</v>
      </c>
      <c r="J9" s="319"/>
      <c r="K9" s="317" t="s">
        <v>864</v>
      </c>
      <c r="L9" s="317" t="s">
        <v>1683</v>
      </c>
      <c r="M9" s="317"/>
      <c r="N9" s="317" t="s">
        <v>1683</v>
      </c>
      <c r="O9" s="317"/>
      <c r="P9" s="317"/>
      <c r="Q9" s="317"/>
      <c r="R9" s="317"/>
      <c r="S9" s="320" t="s">
        <v>820</v>
      </c>
      <c r="T9" s="320" t="s">
        <v>820</v>
      </c>
      <c r="U9" s="320" t="s">
        <v>820</v>
      </c>
      <c r="V9" s="317"/>
      <c r="W9" s="317" t="s">
        <v>864</v>
      </c>
      <c r="X9" s="317" t="s">
        <v>1684</v>
      </c>
      <c r="Y9" s="317"/>
      <c r="Z9" s="317"/>
      <c r="AA9" s="317" t="s">
        <v>864</v>
      </c>
      <c r="AB9" s="317" t="s">
        <v>864</v>
      </c>
      <c r="AC9" s="321" t="s">
        <v>1670</v>
      </c>
      <c r="AD9" s="317"/>
      <c r="AE9" s="317"/>
      <c r="AF9" s="317"/>
      <c r="AG9" s="317">
        <v>1</v>
      </c>
      <c r="AH9" s="317"/>
      <c r="AI9" s="320" t="s">
        <v>820</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1685</v>
      </c>
      <c r="I10" s="323" t="s">
        <v>1686</v>
      </c>
      <c r="J10" s="323" t="s">
        <v>860</v>
      </c>
      <c r="K10" s="323" t="s">
        <v>864</v>
      </c>
      <c r="L10" s="323" t="s">
        <v>831</v>
      </c>
      <c r="M10" s="323"/>
      <c r="N10" s="323" t="s">
        <v>831</v>
      </c>
      <c r="O10" s="323" t="s">
        <v>953</v>
      </c>
      <c r="P10" s="323" t="s">
        <v>954</v>
      </c>
      <c r="Q10" s="323"/>
      <c r="R10" s="323"/>
      <c r="S10" s="325" t="s">
        <v>820</v>
      </c>
      <c r="T10" s="325" t="s">
        <v>820</v>
      </c>
      <c r="U10" s="325" t="s">
        <v>820</v>
      </c>
      <c r="V10" s="323"/>
      <c r="W10" s="323"/>
      <c r="X10" s="323" t="s">
        <v>863</v>
      </c>
      <c r="Y10" s="323"/>
      <c r="Z10" s="323" t="s">
        <v>1687</v>
      </c>
      <c r="AA10" s="323" t="s">
        <v>864</v>
      </c>
      <c r="AB10" s="323" t="s">
        <v>864</v>
      </c>
      <c r="AC10" s="321" t="s">
        <v>1670</v>
      </c>
      <c r="AD10" s="323"/>
      <c r="AE10" s="323"/>
      <c r="AF10" s="323"/>
      <c r="AG10" s="323">
        <v>1</v>
      </c>
      <c r="AH10" s="323">
        <v>1</v>
      </c>
      <c r="AI10" s="325" t="s">
        <v>820</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1688</v>
      </c>
      <c r="D11" s="326"/>
      <c r="E11" s="326"/>
      <c r="F11" s="326"/>
      <c r="G11" s="326"/>
      <c r="H11" s="317" t="s">
        <v>1689</v>
      </c>
      <c r="I11" s="317" t="s">
        <v>1690</v>
      </c>
      <c r="J11" s="317" t="s">
        <v>887</v>
      </c>
      <c r="K11" s="317" t="s">
        <v>864</v>
      </c>
      <c r="L11" s="317" t="s">
        <v>1691</v>
      </c>
      <c r="M11" s="317"/>
      <c r="N11" s="317" t="s">
        <v>1691</v>
      </c>
      <c r="O11" s="317"/>
      <c r="P11" s="317"/>
      <c r="Q11" s="317"/>
      <c r="R11" s="317"/>
      <c r="S11" s="320" t="s">
        <v>820</v>
      </c>
      <c r="T11" s="320" t="s">
        <v>820</v>
      </c>
      <c r="U11" s="320" t="s">
        <v>820</v>
      </c>
      <c r="V11" s="317"/>
      <c r="W11" s="317"/>
      <c r="X11" s="317" t="s">
        <v>863</v>
      </c>
      <c r="Y11" s="317"/>
      <c r="Z11" s="317" t="s">
        <v>1692</v>
      </c>
      <c r="AA11" s="317" t="s">
        <v>864</v>
      </c>
      <c r="AB11" s="317" t="s">
        <v>864</v>
      </c>
      <c r="AC11" s="321" t="s">
        <v>1670</v>
      </c>
      <c r="AD11" s="317"/>
      <c r="AE11" s="317"/>
      <c r="AF11" s="317"/>
      <c r="AG11" s="317">
        <v>1</v>
      </c>
      <c r="AH11" s="317">
        <v>1</v>
      </c>
      <c r="AI11" s="320" t="s">
        <v>820</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1693</v>
      </c>
      <c r="I12" s="323" t="s">
        <v>1694</v>
      </c>
      <c r="J12" s="323" t="s">
        <v>1695</v>
      </c>
      <c r="K12" s="323" t="s">
        <v>864</v>
      </c>
      <c r="L12" s="323" t="s">
        <v>1696</v>
      </c>
      <c r="M12" s="323"/>
      <c r="N12" s="323" t="s">
        <v>1696</v>
      </c>
      <c r="O12" s="323"/>
      <c r="P12" s="323"/>
      <c r="Q12" s="323"/>
      <c r="R12" s="323"/>
      <c r="S12" s="325" t="s">
        <v>820</v>
      </c>
      <c r="T12" s="325" t="s">
        <v>820</v>
      </c>
      <c r="U12" s="325" t="s">
        <v>820</v>
      </c>
      <c r="V12" s="323"/>
      <c r="W12" s="323"/>
      <c r="X12" s="323" t="s">
        <v>863</v>
      </c>
      <c r="Y12" s="323"/>
      <c r="Z12" s="323" t="s">
        <v>1697</v>
      </c>
      <c r="AA12" s="323" t="s">
        <v>864</v>
      </c>
      <c r="AB12" s="323" t="s">
        <v>864</v>
      </c>
      <c r="AC12" s="321" t="s">
        <v>1670</v>
      </c>
      <c r="AD12" s="323"/>
      <c r="AE12" s="323"/>
      <c r="AF12" s="323"/>
      <c r="AG12" s="323">
        <v>1</v>
      </c>
      <c r="AH12" s="323">
        <v>1</v>
      </c>
      <c r="AI12" s="325" t="s">
        <v>820</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1698</v>
      </c>
      <c r="D13" s="326"/>
      <c r="E13" s="326"/>
      <c r="F13" s="326"/>
      <c r="G13" s="326"/>
      <c r="H13" s="317" t="s">
        <v>1699</v>
      </c>
      <c r="I13" s="317" t="s">
        <v>1700</v>
      </c>
      <c r="J13" s="317" t="s">
        <v>1701</v>
      </c>
      <c r="K13" s="317" t="s">
        <v>864</v>
      </c>
      <c r="L13" s="317" t="s">
        <v>1702</v>
      </c>
      <c r="M13" s="317"/>
      <c r="N13" s="317" t="s">
        <v>1702</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1670</v>
      </c>
      <c r="AD13" s="317"/>
      <c r="AE13" s="317"/>
      <c r="AF13" s="317"/>
      <c r="AG13" s="317">
        <v>1</v>
      </c>
      <c r="AH13" s="317">
        <v>1</v>
      </c>
      <c r="AI13" s="327" t="s">
        <v>817</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1703</v>
      </c>
      <c r="D14" s="322"/>
      <c r="E14" s="322"/>
      <c r="F14" s="322"/>
      <c r="G14" s="322"/>
      <c r="H14" s="323" t="s">
        <v>1704</v>
      </c>
      <c r="I14" s="323" t="s">
        <v>1705</v>
      </c>
      <c r="J14" s="330"/>
      <c r="K14" s="323" t="s">
        <v>864</v>
      </c>
      <c r="L14" s="323" t="s">
        <v>1706</v>
      </c>
      <c r="M14" s="323"/>
      <c r="N14" s="323" t="s">
        <v>1706</v>
      </c>
      <c r="O14" s="323"/>
      <c r="P14" s="323"/>
      <c r="Q14" s="323"/>
      <c r="R14" s="323"/>
      <c r="S14" s="331" t="s">
        <v>823</v>
      </c>
      <c r="T14" s="331" t="s">
        <v>823</v>
      </c>
      <c r="U14" s="331" t="s">
        <v>823</v>
      </c>
      <c r="V14" s="323"/>
      <c r="W14" s="323" t="s">
        <v>864</v>
      </c>
      <c r="X14" s="323" t="s">
        <v>942</v>
      </c>
      <c r="Y14" s="323"/>
      <c r="Z14" s="323"/>
      <c r="AA14" s="323" t="s">
        <v>864</v>
      </c>
      <c r="AB14" s="323" t="s">
        <v>864</v>
      </c>
      <c r="AC14" s="321" t="s">
        <v>1670</v>
      </c>
      <c r="AD14" s="323"/>
      <c r="AE14" s="323"/>
      <c r="AF14" s="323"/>
      <c r="AG14" s="323">
        <v>1</v>
      </c>
      <c r="AH14" s="323">
        <v>1</v>
      </c>
      <c r="AI14" s="331" t="s">
        <v>823</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1707</v>
      </c>
      <c r="I15" s="317"/>
      <c r="J15" s="317" t="s">
        <v>1708</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1670</v>
      </c>
      <c r="AD15" s="317"/>
      <c r="AE15" s="317"/>
      <c r="AF15" s="317"/>
      <c r="AG15" s="317">
        <v>1</v>
      </c>
      <c r="AH15" s="317">
        <v>1</v>
      </c>
      <c r="AI15" s="320" t="s">
        <v>820</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1709</v>
      </c>
      <c r="E16" s="322"/>
      <c r="F16" s="322"/>
      <c r="G16" s="322"/>
      <c r="H16" s="323" t="s">
        <v>1710</v>
      </c>
      <c r="I16" s="323" t="s">
        <v>1711</v>
      </c>
      <c r="J16" s="323" t="s">
        <v>1712</v>
      </c>
      <c r="K16" s="323" t="s">
        <v>864</v>
      </c>
      <c r="L16" s="323" t="s">
        <v>1713</v>
      </c>
      <c r="M16" s="323"/>
      <c r="N16" s="323" t="s">
        <v>1713</v>
      </c>
      <c r="O16" s="323"/>
      <c r="P16" s="323"/>
      <c r="Q16" s="323"/>
      <c r="R16" s="323"/>
      <c r="S16" s="333" t="s">
        <v>817</v>
      </c>
      <c r="T16" s="334" t="s">
        <v>817</v>
      </c>
      <c r="U16" s="335" t="s">
        <v>820</v>
      </c>
      <c r="V16" s="323" t="s">
        <v>864</v>
      </c>
      <c r="W16" s="323"/>
      <c r="X16" s="323" t="s">
        <v>863</v>
      </c>
      <c r="Y16" s="323"/>
      <c r="Z16" s="323" t="s">
        <v>1714</v>
      </c>
      <c r="AA16" s="323" t="s">
        <v>864</v>
      </c>
      <c r="AB16" s="323" t="s">
        <v>864</v>
      </c>
      <c r="AC16" s="321" t="s">
        <v>1670</v>
      </c>
      <c r="AD16" s="323"/>
      <c r="AE16" s="323"/>
      <c r="AF16" s="323"/>
      <c r="AG16" s="323">
        <v>1</v>
      </c>
      <c r="AH16" s="323">
        <v>1</v>
      </c>
      <c r="AI16" s="333" t="s">
        <v>817</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1715</v>
      </c>
      <c r="D17" s="326"/>
      <c r="E17" s="326"/>
      <c r="F17" s="326"/>
      <c r="G17" s="326"/>
      <c r="H17" s="318" t="s">
        <v>1716</v>
      </c>
      <c r="I17" s="317" t="s">
        <v>1717</v>
      </c>
      <c r="J17" s="317" t="s">
        <v>1718</v>
      </c>
      <c r="K17" s="317" t="s">
        <v>864</v>
      </c>
      <c r="L17" s="317" t="s">
        <v>1719</v>
      </c>
      <c r="M17" s="317"/>
      <c r="N17" s="317" t="s">
        <v>1719</v>
      </c>
      <c r="O17" s="317"/>
      <c r="P17" s="317"/>
      <c r="Q17" s="317"/>
      <c r="R17" s="317"/>
      <c r="S17" s="327" t="s">
        <v>817</v>
      </c>
      <c r="T17" s="329" t="s">
        <v>817</v>
      </c>
      <c r="U17" s="328" t="s">
        <v>820</v>
      </c>
      <c r="V17" s="317" t="s">
        <v>864</v>
      </c>
      <c r="W17" s="317"/>
      <c r="X17" s="317" t="s">
        <v>863</v>
      </c>
      <c r="Y17" s="317"/>
      <c r="Z17" s="317" t="s">
        <v>1720</v>
      </c>
      <c r="AA17" s="317" t="s">
        <v>864</v>
      </c>
      <c r="AB17" s="317" t="s">
        <v>864</v>
      </c>
      <c r="AC17" s="321" t="s">
        <v>1670</v>
      </c>
      <c r="AD17" s="317"/>
      <c r="AE17" s="317"/>
      <c r="AF17" s="317"/>
      <c r="AG17" s="317">
        <v>1</v>
      </c>
      <c r="AH17" s="317">
        <v>1</v>
      </c>
      <c r="AI17" s="327" t="s">
        <v>817</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1721</v>
      </c>
      <c r="D18" s="322"/>
      <c r="E18" s="322"/>
      <c r="F18" s="322"/>
      <c r="G18" s="322"/>
      <c r="H18" s="323" t="s">
        <v>1722</v>
      </c>
      <c r="I18" s="323" t="s">
        <v>1723</v>
      </c>
      <c r="J18" s="323" t="s">
        <v>1724</v>
      </c>
      <c r="K18" s="323" t="s">
        <v>864</v>
      </c>
      <c r="L18" s="323" t="s">
        <v>1725</v>
      </c>
      <c r="M18" s="323"/>
      <c r="N18" s="323" t="s">
        <v>1725</v>
      </c>
      <c r="O18" s="323"/>
      <c r="P18" s="323"/>
      <c r="Q18" s="323"/>
      <c r="R18" s="323"/>
      <c r="S18" s="333" t="s">
        <v>817</v>
      </c>
      <c r="T18" s="334" t="s">
        <v>817</v>
      </c>
      <c r="U18" s="334" t="s">
        <v>817</v>
      </c>
      <c r="V18" s="323"/>
      <c r="W18" s="323"/>
      <c r="X18" s="323" t="s">
        <v>863</v>
      </c>
      <c r="Y18" s="323"/>
      <c r="Z18" s="323" t="s">
        <v>1726</v>
      </c>
      <c r="AA18" s="323" t="s">
        <v>864</v>
      </c>
      <c r="AB18" s="323" t="s">
        <v>864</v>
      </c>
      <c r="AC18" s="321" t="s">
        <v>1670</v>
      </c>
      <c r="AD18" s="323"/>
      <c r="AE18" s="323"/>
      <c r="AF18" s="323"/>
      <c r="AG18" s="323">
        <v>1</v>
      </c>
      <c r="AH18" s="323">
        <v>1</v>
      </c>
      <c r="AI18" s="333" t="s">
        <v>817</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1727</v>
      </c>
      <c r="D19" s="326"/>
      <c r="E19" s="326"/>
      <c r="F19" s="326"/>
      <c r="G19" s="326"/>
      <c r="H19" s="317" t="s">
        <v>1728</v>
      </c>
      <c r="I19" s="317" t="s">
        <v>1729</v>
      </c>
      <c r="J19" s="317" t="s">
        <v>1730</v>
      </c>
      <c r="K19" s="317" t="s">
        <v>864</v>
      </c>
      <c r="L19" s="317" t="s">
        <v>1731</v>
      </c>
      <c r="M19" s="317"/>
      <c r="N19" s="317" t="s">
        <v>1731</v>
      </c>
      <c r="O19" s="317"/>
      <c r="P19" s="317"/>
      <c r="Q19" s="317"/>
      <c r="R19" s="317"/>
      <c r="S19" s="327" t="s">
        <v>817</v>
      </c>
      <c r="T19" s="327" t="s">
        <v>817</v>
      </c>
      <c r="U19" s="327" t="s">
        <v>817</v>
      </c>
      <c r="V19" s="317"/>
      <c r="W19" s="317"/>
      <c r="X19" s="317" t="s">
        <v>863</v>
      </c>
      <c r="Y19" s="317"/>
      <c r="Z19" s="317"/>
      <c r="AA19" s="317" t="s">
        <v>864</v>
      </c>
      <c r="AB19" s="317" t="s">
        <v>864</v>
      </c>
      <c r="AC19" s="321" t="s">
        <v>1670</v>
      </c>
      <c r="AD19" s="317"/>
      <c r="AE19" s="317"/>
      <c r="AF19" s="317"/>
      <c r="AG19" s="317">
        <v>1</v>
      </c>
      <c r="AH19" s="317">
        <v>1</v>
      </c>
      <c r="AI19" s="327" t="s">
        <v>817</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1732</v>
      </c>
      <c r="D20" s="336"/>
      <c r="E20" s="336"/>
      <c r="F20" s="336"/>
      <c r="G20" s="336"/>
      <c r="H20" s="323" t="s">
        <v>1704</v>
      </c>
      <c r="I20" s="323" t="s">
        <v>1733</v>
      </c>
      <c r="J20" s="330"/>
      <c r="K20" s="323"/>
      <c r="L20" s="323" t="s">
        <v>1734</v>
      </c>
      <c r="M20" s="323"/>
      <c r="N20" s="323" t="s">
        <v>1734</v>
      </c>
      <c r="O20" s="323"/>
      <c r="P20" s="323"/>
      <c r="Q20" s="323"/>
      <c r="R20" s="323"/>
      <c r="S20" s="333" t="s">
        <v>817</v>
      </c>
      <c r="T20" s="333" t="s">
        <v>817</v>
      </c>
      <c r="U20" s="333" t="s">
        <v>817</v>
      </c>
      <c r="V20" s="323"/>
      <c r="W20" s="323" t="s">
        <v>864</v>
      </c>
      <c r="X20" s="323" t="s">
        <v>1735</v>
      </c>
      <c r="Y20" s="323"/>
      <c r="Z20" s="323"/>
      <c r="AA20" s="323" t="s">
        <v>864</v>
      </c>
      <c r="AB20" s="323" t="s">
        <v>864</v>
      </c>
      <c r="AC20" s="332" t="s">
        <v>1670</v>
      </c>
      <c r="AD20" s="323"/>
      <c r="AE20" s="323"/>
      <c r="AF20" s="323"/>
      <c r="AG20" s="323">
        <v>1</v>
      </c>
      <c r="AH20" s="323"/>
      <c r="AI20" s="333" t="s">
        <v>817</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1736</v>
      </c>
      <c r="E21" s="316"/>
      <c r="F21" s="316"/>
      <c r="G21" s="316"/>
      <c r="H21" s="317" t="s">
        <v>1737</v>
      </c>
      <c r="I21" s="317" t="s">
        <v>1738</v>
      </c>
      <c r="J21" s="317" t="s">
        <v>1342</v>
      </c>
      <c r="K21" s="317" t="s">
        <v>864</v>
      </c>
      <c r="L21" s="317" t="s">
        <v>1739</v>
      </c>
      <c r="M21" s="317"/>
      <c r="N21" s="317" t="s">
        <v>1739</v>
      </c>
      <c r="O21" s="317"/>
      <c r="P21" s="317"/>
      <c r="Q21" s="317"/>
      <c r="R21" s="317"/>
      <c r="S21" s="327" t="s">
        <v>817</v>
      </c>
      <c r="T21" s="327" t="s">
        <v>817</v>
      </c>
      <c r="U21" s="327" t="s">
        <v>817</v>
      </c>
      <c r="V21" s="317"/>
      <c r="W21" s="317"/>
      <c r="X21" s="317" t="s">
        <v>863</v>
      </c>
      <c r="Y21" s="317"/>
      <c r="Z21" s="317"/>
      <c r="AA21" s="317" t="s">
        <v>864</v>
      </c>
      <c r="AB21" s="317" t="s">
        <v>864</v>
      </c>
      <c r="AC21" s="321" t="s">
        <v>1670</v>
      </c>
      <c r="AD21" s="317"/>
      <c r="AE21" s="317"/>
      <c r="AF21" s="317"/>
      <c r="AG21" s="317">
        <v>1</v>
      </c>
      <c r="AH21" s="317"/>
      <c r="AI21" s="327" t="s">
        <v>817</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1740</v>
      </c>
      <c r="E22" s="337"/>
      <c r="F22" s="336"/>
      <c r="G22" s="336"/>
      <c r="H22" s="323" t="s">
        <v>1741</v>
      </c>
      <c r="I22" s="323" t="s">
        <v>1742</v>
      </c>
      <c r="J22" s="323" t="s">
        <v>1360</v>
      </c>
      <c r="K22" s="323"/>
      <c r="L22" s="323" t="s">
        <v>1743</v>
      </c>
      <c r="M22" s="323"/>
      <c r="N22" s="323" t="s">
        <v>1743</v>
      </c>
      <c r="O22" s="323"/>
      <c r="P22" s="323"/>
      <c r="Q22" s="323"/>
      <c r="R22" s="323"/>
      <c r="S22" s="333" t="s">
        <v>817</v>
      </c>
      <c r="T22" s="333" t="s">
        <v>817</v>
      </c>
      <c r="U22" s="333" t="s">
        <v>817</v>
      </c>
      <c r="V22" s="323"/>
      <c r="W22" s="323"/>
      <c r="X22" s="323" t="s">
        <v>863</v>
      </c>
      <c r="Y22" s="323"/>
      <c r="Z22" s="323"/>
      <c r="AA22" s="323" t="s">
        <v>864</v>
      </c>
      <c r="AB22" s="323" t="s">
        <v>864</v>
      </c>
      <c r="AC22" s="321" t="s">
        <v>1670</v>
      </c>
      <c r="AD22" s="323"/>
      <c r="AE22" s="323"/>
      <c r="AF22" s="323"/>
      <c r="AG22" s="323">
        <v>1</v>
      </c>
      <c r="AH22" s="323"/>
      <c r="AI22" s="333" t="s">
        <v>817</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1744</v>
      </c>
      <c r="E23" s="316"/>
      <c r="F23" s="316"/>
      <c r="G23" s="316"/>
      <c r="H23" s="317" t="s">
        <v>1745</v>
      </c>
      <c r="I23" s="317" t="s">
        <v>1746</v>
      </c>
      <c r="J23" s="317" t="s">
        <v>1747</v>
      </c>
      <c r="K23" s="317" t="s">
        <v>864</v>
      </c>
      <c r="L23" s="317" t="s">
        <v>1748</v>
      </c>
      <c r="M23" s="317"/>
      <c r="N23" s="317" t="s">
        <v>1748</v>
      </c>
      <c r="O23" s="317"/>
      <c r="P23" s="317"/>
      <c r="Q23" s="317"/>
      <c r="R23" s="317"/>
      <c r="S23" s="327" t="s">
        <v>817</v>
      </c>
      <c r="T23" s="329" t="s">
        <v>817</v>
      </c>
      <c r="U23" s="329" t="s">
        <v>817</v>
      </c>
      <c r="V23" s="317"/>
      <c r="W23" s="317"/>
      <c r="X23" s="317" t="s">
        <v>863</v>
      </c>
      <c r="Y23" s="317"/>
      <c r="Z23" s="317"/>
      <c r="AA23" s="317" t="s">
        <v>864</v>
      </c>
      <c r="AB23" s="317" t="s">
        <v>864</v>
      </c>
      <c r="AC23" s="321" t="s">
        <v>1670</v>
      </c>
      <c r="AD23" s="317"/>
      <c r="AE23" s="317"/>
      <c r="AF23" s="317"/>
      <c r="AG23" s="317">
        <v>1</v>
      </c>
      <c r="AH23" s="317"/>
      <c r="AI23" s="327" t="s">
        <v>817</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1749</v>
      </c>
      <c r="D24" s="336"/>
      <c r="E24" s="336"/>
      <c r="F24" s="336"/>
      <c r="G24" s="336"/>
      <c r="H24" s="323" t="s">
        <v>1750</v>
      </c>
      <c r="I24" s="323" t="s">
        <v>1751</v>
      </c>
      <c r="J24" s="330"/>
      <c r="K24" s="323" t="s">
        <v>864</v>
      </c>
      <c r="L24" s="323" t="s">
        <v>1752</v>
      </c>
      <c r="M24" s="323"/>
      <c r="N24" s="323" t="s">
        <v>1752</v>
      </c>
      <c r="O24" s="323"/>
      <c r="P24" s="323"/>
      <c r="Q24" s="323"/>
      <c r="R24" s="323"/>
      <c r="S24" s="331" t="s">
        <v>823</v>
      </c>
      <c r="T24" s="331" t="s">
        <v>823</v>
      </c>
      <c r="U24" s="331" t="s">
        <v>823</v>
      </c>
      <c r="V24" s="323"/>
      <c r="W24" s="323" t="s">
        <v>864</v>
      </c>
      <c r="X24" s="323" t="s">
        <v>1208</v>
      </c>
      <c r="Y24" s="323"/>
      <c r="Z24" s="323"/>
      <c r="AA24" s="323" t="s">
        <v>864</v>
      </c>
      <c r="AB24" s="323" t="s">
        <v>864</v>
      </c>
      <c r="AC24" s="321" t="s">
        <v>1670</v>
      </c>
      <c r="AD24" s="323"/>
      <c r="AE24" s="323"/>
      <c r="AF24" s="323"/>
      <c r="AG24" s="323">
        <v>1</v>
      </c>
      <c r="AH24" s="323"/>
      <c r="AI24" s="331" t="s">
        <v>823</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1753</v>
      </c>
      <c r="E25" s="316"/>
      <c r="F25" s="316"/>
      <c r="G25" s="316"/>
      <c r="H25" s="317" t="s">
        <v>1704</v>
      </c>
      <c r="I25" s="317" t="s">
        <v>1754</v>
      </c>
      <c r="J25" s="317"/>
      <c r="K25" s="317"/>
      <c r="L25" s="317" t="s">
        <v>1731</v>
      </c>
      <c r="M25" s="317"/>
      <c r="N25" s="317" t="s">
        <v>1731</v>
      </c>
      <c r="O25" s="317"/>
      <c r="P25" s="317"/>
      <c r="Q25" s="317"/>
      <c r="R25" s="317"/>
      <c r="S25" s="327" t="s">
        <v>817</v>
      </c>
      <c r="T25" s="327" t="s">
        <v>817</v>
      </c>
      <c r="U25" s="327" t="s">
        <v>817</v>
      </c>
      <c r="V25" s="317"/>
      <c r="W25" s="317"/>
      <c r="X25" s="317" t="s">
        <v>863</v>
      </c>
      <c r="Y25" s="317"/>
      <c r="Z25" s="317"/>
      <c r="AA25" s="317" t="s">
        <v>864</v>
      </c>
      <c r="AB25" s="317" t="s">
        <v>864</v>
      </c>
      <c r="AC25" s="332" t="s">
        <v>1670</v>
      </c>
      <c r="AD25" s="317"/>
      <c r="AE25" s="317"/>
      <c r="AF25" s="317"/>
      <c r="AG25" s="317">
        <v>1</v>
      </c>
      <c r="AH25" s="317"/>
      <c r="AI25" s="327" t="s">
        <v>817</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1755</v>
      </c>
      <c r="E26" s="337"/>
      <c r="F26" s="336"/>
      <c r="G26" s="336"/>
      <c r="H26" s="323" t="s">
        <v>1704</v>
      </c>
      <c r="I26" s="323" t="s">
        <v>1756</v>
      </c>
      <c r="J26" s="323" t="s">
        <v>1757</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1670</v>
      </c>
      <c r="AD26" s="323"/>
      <c r="AE26" s="323"/>
      <c r="AF26" s="323"/>
      <c r="AG26" s="323">
        <v>1</v>
      </c>
      <c r="AH26" s="323"/>
      <c r="AI26" s="325" t="s">
        <v>820</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1103</v>
      </c>
      <c r="E27" s="316"/>
      <c r="F27" s="316"/>
      <c r="G27" s="316"/>
      <c r="H27" s="317" t="s">
        <v>1704</v>
      </c>
      <c r="I27" s="317" t="s">
        <v>1758</v>
      </c>
      <c r="J27" s="317" t="s">
        <v>1759</v>
      </c>
      <c r="K27" s="317"/>
      <c r="L27" s="317" t="s">
        <v>1760</v>
      </c>
      <c r="M27" s="317"/>
      <c r="N27" s="317" t="s">
        <v>1760</v>
      </c>
      <c r="O27" s="317"/>
      <c r="P27" s="317"/>
      <c r="Q27" s="317"/>
      <c r="R27" s="317"/>
      <c r="S27" s="327" t="s">
        <v>817</v>
      </c>
      <c r="T27" s="327" t="s">
        <v>817</v>
      </c>
      <c r="U27" s="327" t="s">
        <v>817</v>
      </c>
      <c r="V27" s="317"/>
      <c r="W27" s="317"/>
      <c r="X27" s="317" t="s">
        <v>863</v>
      </c>
      <c r="Y27" s="317"/>
      <c r="Z27" s="317" t="s">
        <v>1216</v>
      </c>
      <c r="AA27" s="317" t="s">
        <v>864</v>
      </c>
      <c r="AB27" s="317" t="s">
        <v>864</v>
      </c>
      <c r="AC27" s="321" t="s">
        <v>1670</v>
      </c>
      <c r="AD27" s="317"/>
      <c r="AE27" s="317"/>
      <c r="AF27" s="317"/>
      <c r="AG27" s="317">
        <v>1</v>
      </c>
      <c r="AH27" s="317"/>
      <c r="AI27" s="327" t="s">
        <v>817</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1761</v>
      </c>
      <c r="D28" s="337"/>
      <c r="E28" s="336"/>
      <c r="F28" s="336"/>
      <c r="G28" s="336"/>
      <c r="H28" s="323" t="s">
        <v>1762</v>
      </c>
      <c r="I28" s="323" t="s">
        <v>1763</v>
      </c>
      <c r="J28" s="323" t="s">
        <v>1764</v>
      </c>
      <c r="K28" s="323"/>
      <c r="L28" s="323" t="s">
        <v>1765</v>
      </c>
      <c r="M28" s="323"/>
      <c r="N28" s="323" t="s">
        <v>1765</v>
      </c>
      <c r="O28" s="323"/>
      <c r="P28" s="323"/>
      <c r="Q28" s="323"/>
      <c r="R28" s="323"/>
      <c r="S28" s="333" t="s">
        <v>817</v>
      </c>
      <c r="T28" s="334" t="s">
        <v>817</v>
      </c>
      <c r="U28" s="334" t="s">
        <v>817</v>
      </c>
      <c r="V28" s="323"/>
      <c r="W28" s="323"/>
      <c r="X28" s="323" t="s">
        <v>863</v>
      </c>
      <c r="Y28" s="323"/>
      <c r="Z28" s="323" t="s">
        <v>1766</v>
      </c>
      <c r="AA28" s="323" t="s">
        <v>864</v>
      </c>
      <c r="AB28" s="323" t="s">
        <v>864</v>
      </c>
      <c r="AC28" s="321" t="s">
        <v>1670</v>
      </c>
      <c r="AD28" s="323"/>
      <c r="AE28" s="323"/>
      <c r="AF28" s="323"/>
      <c r="AG28" s="323">
        <v>1</v>
      </c>
      <c r="AH28" s="323"/>
      <c r="AI28" s="333" t="s">
        <v>817</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1767</v>
      </c>
      <c r="C29" s="326"/>
      <c r="D29" s="326"/>
      <c r="E29" s="326"/>
      <c r="F29" s="326"/>
      <c r="G29" s="326"/>
      <c r="H29" s="317" t="s">
        <v>1768</v>
      </c>
      <c r="I29" s="317" t="s">
        <v>1769</v>
      </c>
      <c r="J29" s="338"/>
      <c r="K29" s="317"/>
      <c r="L29" s="317" t="s">
        <v>1770</v>
      </c>
      <c r="M29" s="317"/>
      <c r="N29" s="317" t="s">
        <v>1770</v>
      </c>
      <c r="O29" s="317"/>
      <c r="P29" s="317"/>
      <c r="Q29" s="317"/>
      <c r="R29" s="317"/>
      <c r="S29" s="320" t="s">
        <v>820</v>
      </c>
      <c r="T29" s="320" t="s">
        <v>820</v>
      </c>
      <c r="U29" s="320" t="s">
        <v>820</v>
      </c>
      <c r="V29" s="317"/>
      <c r="W29" s="317" t="s">
        <v>864</v>
      </c>
      <c r="X29" s="317" t="s">
        <v>1771</v>
      </c>
      <c r="Y29" s="317"/>
      <c r="Z29" s="317"/>
      <c r="AA29" s="317" t="s">
        <v>864</v>
      </c>
      <c r="AB29" s="317" t="s">
        <v>864</v>
      </c>
      <c r="AC29" s="321" t="s">
        <v>1670</v>
      </c>
      <c r="AD29" s="317"/>
      <c r="AE29" s="317"/>
      <c r="AF29" s="317"/>
      <c r="AG29" s="317">
        <v>1</v>
      </c>
      <c r="AH29" s="317">
        <v>1</v>
      </c>
      <c r="AI29" s="320" t="s">
        <v>820</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1772</v>
      </c>
      <c r="D30" s="322"/>
      <c r="E30" s="322"/>
      <c r="F30" s="322"/>
      <c r="G30" s="322"/>
      <c r="H30" s="323" t="s">
        <v>1773</v>
      </c>
      <c r="I30" s="323" t="s">
        <v>1774</v>
      </c>
      <c r="J30" s="323" t="s">
        <v>957</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1670</v>
      </c>
      <c r="AD30" s="323"/>
      <c r="AE30" s="323"/>
      <c r="AF30" s="323"/>
      <c r="AG30" s="323">
        <v>1</v>
      </c>
      <c r="AH30" s="323">
        <v>1</v>
      </c>
      <c r="AI30" s="325" t="s">
        <v>820</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1775</v>
      </c>
      <c r="D31" s="326"/>
      <c r="E31" s="326"/>
      <c r="F31" s="326"/>
      <c r="G31" s="326"/>
      <c r="H31" s="317" t="s">
        <v>1776</v>
      </c>
      <c r="I31" s="317" t="s">
        <v>1777</v>
      </c>
      <c r="J31" s="317" t="s">
        <v>1778</v>
      </c>
      <c r="K31" s="317"/>
      <c r="L31" s="317" t="s">
        <v>1748</v>
      </c>
      <c r="M31" s="317"/>
      <c r="N31" s="317" t="s">
        <v>1748</v>
      </c>
      <c r="O31" s="317"/>
      <c r="P31" s="317"/>
      <c r="Q31" s="317"/>
      <c r="R31" s="317"/>
      <c r="S31" s="327" t="s">
        <v>817</v>
      </c>
      <c r="T31" s="327" t="s">
        <v>817</v>
      </c>
      <c r="U31" s="327" t="s">
        <v>817</v>
      </c>
      <c r="V31" s="317"/>
      <c r="W31" s="317"/>
      <c r="X31" s="317" t="s">
        <v>863</v>
      </c>
      <c r="Y31" s="317"/>
      <c r="Z31" s="317"/>
      <c r="AA31" s="317" t="s">
        <v>864</v>
      </c>
      <c r="AB31" s="317" t="s">
        <v>864</v>
      </c>
      <c r="AC31" s="321" t="s">
        <v>1670</v>
      </c>
      <c r="AD31" s="317"/>
      <c r="AE31" s="317"/>
      <c r="AF31" s="317"/>
      <c r="AG31" s="317">
        <v>1</v>
      </c>
      <c r="AH31" s="317">
        <v>1</v>
      </c>
      <c r="AI31" s="327" t="s">
        <v>817</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1779</v>
      </c>
      <c r="D32" s="322"/>
      <c r="E32" s="322"/>
      <c r="F32" s="322"/>
      <c r="G32" s="322"/>
      <c r="H32" s="323" t="s">
        <v>1780</v>
      </c>
      <c r="I32" s="323" t="s">
        <v>1781</v>
      </c>
      <c r="J32" s="323" t="s">
        <v>1708</v>
      </c>
      <c r="K32" s="323"/>
      <c r="L32" s="323" t="s">
        <v>1782</v>
      </c>
      <c r="M32" s="323"/>
      <c r="N32" s="323" t="s">
        <v>1782</v>
      </c>
      <c r="O32" s="323"/>
      <c r="P32" s="323"/>
      <c r="Q32" s="323"/>
      <c r="R32" s="323"/>
      <c r="S32" s="333" t="s">
        <v>817</v>
      </c>
      <c r="T32" s="335" t="s">
        <v>820</v>
      </c>
      <c r="U32" s="334" t="s">
        <v>817</v>
      </c>
      <c r="V32" s="323" t="s">
        <v>864</v>
      </c>
      <c r="W32" s="323"/>
      <c r="X32" s="323" t="s">
        <v>863</v>
      </c>
      <c r="Y32" s="323"/>
      <c r="Z32" s="323"/>
      <c r="AA32" s="323" t="s">
        <v>864</v>
      </c>
      <c r="AB32" s="323" t="s">
        <v>864</v>
      </c>
      <c r="AC32" s="321" t="s">
        <v>1670</v>
      </c>
      <c r="AD32" s="323"/>
      <c r="AE32" s="323"/>
      <c r="AF32" s="323"/>
      <c r="AG32" s="323">
        <v>1</v>
      </c>
      <c r="AH32" s="323">
        <v>1</v>
      </c>
      <c r="AI32" s="333" t="s">
        <v>817</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1783</v>
      </c>
      <c r="D33" s="326"/>
      <c r="E33" s="326"/>
      <c r="F33" s="326"/>
      <c r="G33" s="326"/>
      <c r="H33" s="317" t="s">
        <v>1704</v>
      </c>
      <c r="I33" s="317" t="s">
        <v>1784</v>
      </c>
      <c r="J33" s="338"/>
      <c r="K33" s="317" t="s">
        <v>864</v>
      </c>
      <c r="L33" s="317" t="s">
        <v>1785</v>
      </c>
      <c r="M33" s="317"/>
      <c r="N33" s="317" t="s">
        <v>1785</v>
      </c>
      <c r="O33" s="317"/>
      <c r="P33" s="317"/>
      <c r="Q33" s="317"/>
      <c r="R33" s="317"/>
      <c r="S33" s="327" t="s">
        <v>817</v>
      </c>
      <c r="T33" s="329" t="s">
        <v>817</v>
      </c>
      <c r="U33" s="329" t="s">
        <v>817</v>
      </c>
      <c r="V33" s="317"/>
      <c r="W33" s="317" t="s">
        <v>864</v>
      </c>
      <c r="X33" s="317" t="s">
        <v>1786</v>
      </c>
      <c r="Y33" s="317"/>
      <c r="Z33" s="317"/>
      <c r="AA33" s="317" t="s">
        <v>864</v>
      </c>
      <c r="AB33" s="317" t="s">
        <v>864</v>
      </c>
      <c r="AC33" s="321" t="s">
        <v>1670</v>
      </c>
      <c r="AD33" s="317"/>
      <c r="AE33" s="317"/>
      <c r="AF33" s="317"/>
      <c r="AG33" s="317">
        <v>1</v>
      </c>
      <c r="AH33" s="317">
        <v>1</v>
      </c>
      <c r="AI33" s="327" t="s">
        <v>817</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1787</v>
      </c>
      <c r="E34" s="339"/>
      <c r="F34" s="322"/>
      <c r="G34" s="322"/>
      <c r="H34" s="323" t="s">
        <v>1788</v>
      </c>
      <c r="I34" s="323" t="s">
        <v>1789</v>
      </c>
      <c r="J34" s="323" t="s">
        <v>1790</v>
      </c>
      <c r="K34" s="323" t="s">
        <v>864</v>
      </c>
      <c r="L34" s="323" t="s">
        <v>1791</v>
      </c>
      <c r="M34" s="323"/>
      <c r="N34" s="323" t="s">
        <v>1791</v>
      </c>
      <c r="O34" s="323"/>
      <c r="P34" s="323"/>
      <c r="Q34" s="323"/>
      <c r="R34" s="323"/>
      <c r="S34" s="323" t="s">
        <v>893</v>
      </c>
      <c r="T34" s="323" t="s">
        <v>893</v>
      </c>
      <c r="U34" s="323" t="s">
        <v>893</v>
      </c>
      <c r="V34" s="323"/>
      <c r="W34" s="323"/>
      <c r="X34" s="323" t="s">
        <v>863</v>
      </c>
      <c r="Y34" s="323"/>
      <c r="Z34" s="323" t="s">
        <v>1792</v>
      </c>
      <c r="AA34" s="323" t="s">
        <v>864</v>
      </c>
      <c r="AB34" s="323" t="s">
        <v>864</v>
      </c>
      <c r="AC34" s="321" t="s">
        <v>1670</v>
      </c>
      <c r="AD34" s="323"/>
      <c r="AE34" s="323"/>
      <c r="AF34" s="323"/>
      <c r="AG34" s="323">
        <v>1</v>
      </c>
      <c r="AH34" s="323">
        <v>1</v>
      </c>
      <c r="AI34" s="323" t="s">
        <v>893</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1793</v>
      </c>
      <c r="E35" s="326"/>
      <c r="F35" s="326"/>
      <c r="G35" s="326"/>
      <c r="H35" s="317" t="s">
        <v>1794</v>
      </c>
      <c r="I35" s="317" t="s">
        <v>1795</v>
      </c>
      <c r="J35" s="317" t="s">
        <v>1796</v>
      </c>
      <c r="K35" s="317" t="s">
        <v>864</v>
      </c>
      <c r="L35" s="317" t="s">
        <v>1797</v>
      </c>
      <c r="M35" s="317"/>
      <c r="N35" s="317" t="s">
        <v>1797</v>
      </c>
      <c r="O35" s="317"/>
      <c r="P35" s="317"/>
      <c r="Q35" s="317"/>
      <c r="R35" s="317"/>
      <c r="S35" s="317" t="s">
        <v>893</v>
      </c>
      <c r="T35" s="317" t="s">
        <v>893</v>
      </c>
      <c r="U35" s="317" t="s">
        <v>893</v>
      </c>
      <c r="V35" s="317"/>
      <c r="W35" s="317"/>
      <c r="X35" s="317" t="s">
        <v>863</v>
      </c>
      <c r="Y35" s="317"/>
      <c r="Z35" s="317" t="s">
        <v>1798</v>
      </c>
      <c r="AA35" s="317" t="s">
        <v>864</v>
      </c>
      <c r="AB35" s="317" t="s">
        <v>864</v>
      </c>
      <c r="AC35" s="332" t="s">
        <v>1670</v>
      </c>
      <c r="AD35" s="317"/>
      <c r="AE35" s="317"/>
      <c r="AF35" s="317"/>
      <c r="AG35" s="317">
        <v>1</v>
      </c>
      <c r="AH35" s="317">
        <v>1</v>
      </c>
      <c r="AI35" s="317" t="s">
        <v>893</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1799</v>
      </c>
      <c r="E36" s="322"/>
      <c r="F36" s="322"/>
      <c r="G36" s="322"/>
      <c r="H36" s="323" t="s">
        <v>1800</v>
      </c>
      <c r="I36" s="323" t="s">
        <v>1801</v>
      </c>
      <c r="J36" s="323" t="s">
        <v>1802</v>
      </c>
      <c r="K36" s="323" t="s">
        <v>864</v>
      </c>
      <c r="L36" s="323" t="s">
        <v>1803</v>
      </c>
      <c r="M36" s="323"/>
      <c r="N36" s="323" t="s">
        <v>1803</v>
      </c>
      <c r="O36" s="323"/>
      <c r="P36" s="323"/>
      <c r="Q36" s="323"/>
      <c r="R36" s="323"/>
      <c r="S36" s="323" t="s">
        <v>893</v>
      </c>
      <c r="T36" s="323" t="s">
        <v>893</v>
      </c>
      <c r="U36" s="323" t="s">
        <v>893</v>
      </c>
      <c r="V36" s="323"/>
      <c r="W36" s="323"/>
      <c r="X36" s="323" t="s">
        <v>863</v>
      </c>
      <c r="Y36" s="323"/>
      <c r="Z36" s="323"/>
      <c r="AA36" s="323" t="s">
        <v>864</v>
      </c>
      <c r="AB36" s="323" t="s">
        <v>864</v>
      </c>
      <c r="AC36" s="321" t="s">
        <v>1670</v>
      </c>
      <c r="AD36" s="323"/>
      <c r="AE36" s="323"/>
      <c r="AF36" s="323"/>
      <c r="AG36" s="323">
        <v>1</v>
      </c>
      <c r="AH36" s="323">
        <v>1</v>
      </c>
      <c r="AI36" s="323" t="s">
        <v>893</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1804</v>
      </c>
      <c r="E37" s="326"/>
      <c r="F37" s="326"/>
      <c r="G37" s="326"/>
      <c r="H37" s="317" t="s">
        <v>1704</v>
      </c>
      <c r="I37" s="317" t="s">
        <v>1805</v>
      </c>
      <c r="J37" s="317" t="s">
        <v>1806</v>
      </c>
      <c r="K37" s="317"/>
      <c r="L37" s="317" t="s">
        <v>1807</v>
      </c>
      <c r="M37" s="317"/>
      <c r="N37" s="317" t="s">
        <v>1807</v>
      </c>
      <c r="O37" s="317"/>
      <c r="P37" s="317"/>
      <c r="Q37" s="317"/>
      <c r="R37" s="317"/>
      <c r="S37" s="327" t="s">
        <v>817</v>
      </c>
      <c r="T37" s="327" t="s">
        <v>817</v>
      </c>
      <c r="U37" s="327" t="s">
        <v>817</v>
      </c>
      <c r="V37" s="317"/>
      <c r="W37" s="317"/>
      <c r="X37" s="317" t="s">
        <v>863</v>
      </c>
      <c r="Y37" s="317"/>
      <c r="Z37" s="317" t="s">
        <v>1808</v>
      </c>
      <c r="AA37" s="317" t="s">
        <v>864</v>
      </c>
      <c r="AB37" s="317" t="s">
        <v>864</v>
      </c>
      <c r="AC37" s="321" t="s">
        <v>1670</v>
      </c>
      <c r="AD37" s="317"/>
      <c r="AE37" s="317"/>
      <c r="AF37" s="317"/>
      <c r="AG37" s="317">
        <v>1</v>
      </c>
      <c r="AH37" s="317">
        <v>1</v>
      </c>
      <c r="AI37" s="327" t="s">
        <v>817</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1809</v>
      </c>
      <c r="D38" s="322"/>
      <c r="E38" s="322"/>
      <c r="F38" s="322"/>
      <c r="G38" s="322"/>
      <c r="H38" s="323" t="s">
        <v>1704</v>
      </c>
      <c r="I38" s="323" t="s">
        <v>1810</v>
      </c>
      <c r="J38" s="323" t="s">
        <v>1811</v>
      </c>
      <c r="K38" s="323"/>
      <c r="L38" s="323" t="s">
        <v>1812</v>
      </c>
      <c r="M38" s="323"/>
      <c r="N38" s="323" t="s">
        <v>1812</v>
      </c>
      <c r="O38" s="323"/>
      <c r="P38" s="323"/>
      <c r="Q38" s="323"/>
      <c r="R38" s="323"/>
      <c r="S38" s="333" t="s">
        <v>817</v>
      </c>
      <c r="T38" s="334" t="s">
        <v>817</v>
      </c>
      <c r="U38" s="334" t="s">
        <v>817</v>
      </c>
      <c r="V38" s="323"/>
      <c r="W38" s="323"/>
      <c r="X38" s="323" t="s">
        <v>863</v>
      </c>
      <c r="Y38" s="323"/>
      <c r="Z38" s="323" t="s">
        <v>1813</v>
      </c>
      <c r="AA38" s="323" t="s">
        <v>864</v>
      </c>
      <c r="AB38" s="323" t="s">
        <v>864</v>
      </c>
      <c r="AC38" s="321" t="s">
        <v>1670</v>
      </c>
      <c r="AD38" s="323"/>
      <c r="AE38" s="323"/>
      <c r="AF38" s="323"/>
      <c r="AG38" s="323">
        <v>1</v>
      </c>
      <c r="AH38" s="323">
        <v>1</v>
      </c>
      <c r="AI38" s="333" t="s">
        <v>817</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1814</v>
      </c>
      <c r="D39" s="340"/>
      <c r="E39" s="326"/>
      <c r="F39" s="326"/>
      <c r="G39" s="326"/>
      <c r="H39" s="317" t="s">
        <v>1815</v>
      </c>
      <c r="I39" s="317" t="s">
        <v>1816</v>
      </c>
      <c r="J39" s="317">
        <v>2</v>
      </c>
      <c r="K39" s="317" t="s">
        <v>864</v>
      </c>
      <c r="L39" s="317" t="s">
        <v>1817</v>
      </c>
      <c r="M39" s="317"/>
      <c r="N39" s="317" t="s">
        <v>1817</v>
      </c>
      <c r="O39" s="317"/>
      <c r="P39" s="317"/>
      <c r="Q39" s="317"/>
      <c r="R39" s="317"/>
      <c r="S39" s="327" t="s">
        <v>817</v>
      </c>
      <c r="T39" s="327" t="s">
        <v>817</v>
      </c>
      <c r="U39" s="327" t="s">
        <v>817</v>
      </c>
      <c r="V39" s="317"/>
      <c r="W39" s="317"/>
      <c r="X39" s="317" t="s">
        <v>863</v>
      </c>
      <c r="Y39" s="317"/>
      <c r="Z39" s="317" t="s">
        <v>1818</v>
      </c>
      <c r="AA39" s="317" t="s">
        <v>864</v>
      </c>
      <c r="AB39" s="317" t="s">
        <v>864</v>
      </c>
      <c r="AC39" s="321" t="s">
        <v>1670</v>
      </c>
      <c r="AD39" s="317"/>
      <c r="AE39" s="317"/>
      <c r="AF39" s="317"/>
      <c r="AG39" s="317">
        <v>1</v>
      </c>
      <c r="AH39" s="317">
        <v>1</v>
      </c>
      <c r="AI39" s="327" t="s">
        <v>817</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1819</v>
      </c>
      <c r="D40" s="322"/>
      <c r="E40" s="322"/>
      <c r="F40" s="322"/>
      <c r="G40" s="322"/>
      <c r="H40" s="323" t="s">
        <v>1820</v>
      </c>
      <c r="I40" s="323" t="s">
        <v>1821</v>
      </c>
      <c r="J40" s="323">
        <v>100</v>
      </c>
      <c r="K40" s="323"/>
      <c r="L40" s="323" t="s">
        <v>1822</v>
      </c>
      <c r="M40" s="323"/>
      <c r="N40" s="323" t="s">
        <v>1822</v>
      </c>
      <c r="O40" s="323"/>
      <c r="P40" s="323"/>
      <c r="Q40" s="323"/>
      <c r="R40" s="323"/>
      <c r="S40" s="333" t="s">
        <v>817</v>
      </c>
      <c r="T40" s="333" t="s">
        <v>817</v>
      </c>
      <c r="U40" s="333" t="s">
        <v>817</v>
      </c>
      <c r="V40" s="323"/>
      <c r="W40" s="323"/>
      <c r="X40" s="323" t="s">
        <v>1381</v>
      </c>
      <c r="Y40" s="323"/>
      <c r="Z40" s="323"/>
      <c r="AA40" s="323" t="s">
        <v>864</v>
      </c>
      <c r="AB40" s="323" t="s">
        <v>864</v>
      </c>
      <c r="AC40" s="332" t="s">
        <v>1670</v>
      </c>
      <c r="AD40" s="323"/>
      <c r="AE40" s="323"/>
      <c r="AF40" s="323"/>
      <c r="AG40" s="323">
        <v>1</v>
      </c>
      <c r="AH40" s="323">
        <v>1</v>
      </c>
      <c r="AI40" s="333" t="s">
        <v>817</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1823</v>
      </c>
      <c r="D41" s="340"/>
      <c r="E41" s="326"/>
      <c r="F41" s="326"/>
      <c r="G41" s="326"/>
      <c r="H41" s="317" t="s">
        <v>1824</v>
      </c>
      <c r="I41" s="317" t="s">
        <v>1825</v>
      </c>
      <c r="J41" s="317" t="s">
        <v>1826</v>
      </c>
      <c r="K41" s="317" t="s">
        <v>864</v>
      </c>
      <c r="L41" s="317" t="s">
        <v>1827</v>
      </c>
      <c r="M41" s="317"/>
      <c r="N41" s="317" t="s">
        <v>1827</v>
      </c>
      <c r="O41" s="317"/>
      <c r="P41" s="317"/>
      <c r="Q41" s="317"/>
      <c r="R41" s="317"/>
      <c r="S41" s="327" t="s">
        <v>817</v>
      </c>
      <c r="T41" s="327" t="s">
        <v>817</v>
      </c>
      <c r="U41" s="327" t="s">
        <v>817</v>
      </c>
      <c r="V41" s="317"/>
      <c r="W41" s="317"/>
      <c r="X41" s="317" t="s">
        <v>879</v>
      </c>
      <c r="Y41" s="317"/>
      <c r="Z41" s="317" t="s">
        <v>932</v>
      </c>
      <c r="AA41" s="317" t="s">
        <v>864</v>
      </c>
      <c r="AB41" s="317" t="s">
        <v>864</v>
      </c>
      <c r="AC41" s="321" t="s">
        <v>1670</v>
      </c>
      <c r="AD41" s="317"/>
      <c r="AE41" s="317"/>
      <c r="AF41" s="317"/>
      <c r="AG41" s="317">
        <v>1</v>
      </c>
      <c r="AH41" s="317">
        <v>1</v>
      </c>
      <c r="AI41" s="327" t="s">
        <v>817</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1828</v>
      </c>
      <c r="D42" s="339"/>
      <c r="E42" s="322"/>
      <c r="F42" s="322"/>
      <c r="G42" s="322"/>
      <c r="H42" s="323" t="s">
        <v>1829</v>
      </c>
      <c r="I42" s="323" t="s">
        <v>1830</v>
      </c>
      <c r="J42" s="323" t="s">
        <v>1831</v>
      </c>
      <c r="K42" s="323" t="s">
        <v>864</v>
      </c>
      <c r="L42" s="323" t="s">
        <v>1832</v>
      </c>
      <c r="M42" s="323"/>
      <c r="N42" s="323" t="s">
        <v>1832</v>
      </c>
      <c r="O42" s="323"/>
      <c r="P42" s="323"/>
      <c r="Q42" s="323"/>
      <c r="R42" s="323"/>
      <c r="S42" s="333" t="s">
        <v>817</v>
      </c>
      <c r="T42" s="333" t="s">
        <v>817</v>
      </c>
      <c r="U42" s="333" t="s">
        <v>817</v>
      </c>
      <c r="V42" s="323"/>
      <c r="W42" s="323"/>
      <c r="X42" s="323" t="s">
        <v>879</v>
      </c>
      <c r="Y42" s="323"/>
      <c r="Z42" s="323" t="s">
        <v>932</v>
      </c>
      <c r="AA42" s="323" t="s">
        <v>864</v>
      </c>
      <c r="AB42" s="323" t="s">
        <v>864</v>
      </c>
      <c r="AC42" s="321" t="s">
        <v>1670</v>
      </c>
      <c r="AD42" s="323"/>
      <c r="AE42" s="323"/>
      <c r="AF42" s="323"/>
      <c r="AG42" s="323">
        <v>1</v>
      </c>
      <c r="AH42" s="323">
        <v>1</v>
      </c>
      <c r="AI42" s="333" t="s">
        <v>817</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1833</v>
      </c>
      <c r="D43" s="340"/>
      <c r="E43" s="340"/>
      <c r="F43" s="326"/>
      <c r="G43" s="326"/>
      <c r="H43" s="317" t="s">
        <v>1834</v>
      </c>
      <c r="I43" s="317" t="s">
        <v>1835</v>
      </c>
      <c r="J43" s="317" t="s">
        <v>1836</v>
      </c>
      <c r="K43" s="317" t="s">
        <v>864</v>
      </c>
      <c r="L43" s="317" t="s">
        <v>1837</v>
      </c>
      <c r="M43" s="317"/>
      <c r="N43" s="317" t="s">
        <v>1837</v>
      </c>
      <c r="O43" s="317"/>
      <c r="P43" s="317"/>
      <c r="Q43" s="317"/>
      <c r="R43" s="317"/>
      <c r="S43" s="327" t="s">
        <v>817</v>
      </c>
      <c r="T43" s="329" t="s">
        <v>817</v>
      </c>
      <c r="U43" s="329" t="s">
        <v>817</v>
      </c>
      <c r="V43" s="317"/>
      <c r="W43" s="317"/>
      <c r="X43" s="317" t="s">
        <v>879</v>
      </c>
      <c r="Y43" s="317"/>
      <c r="Z43" s="317" t="s">
        <v>932</v>
      </c>
      <c r="AA43" s="317" t="s">
        <v>864</v>
      </c>
      <c r="AB43" s="317" t="s">
        <v>864</v>
      </c>
      <c r="AC43" s="321" t="s">
        <v>1670</v>
      </c>
      <c r="AD43" s="317"/>
      <c r="AE43" s="317"/>
      <c r="AF43" s="317"/>
      <c r="AG43" s="317">
        <v>1</v>
      </c>
      <c r="AH43" s="317">
        <v>1</v>
      </c>
      <c r="AI43" s="327" t="s">
        <v>817</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1838</v>
      </c>
      <c r="D44" s="322"/>
      <c r="E44" s="322"/>
      <c r="F44" s="322"/>
      <c r="G44" s="322"/>
      <c r="H44" s="323" t="s">
        <v>1839</v>
      </c>
      <c r="I44" s="323" t="s">
        <v>1840</v>
      </c>
      <c r="J44" s="323" t="s">
        <v>1841</v>
      </c>
      <c r="K44" s="323" t="s">
        <v>864</v>
      </c>
      <c r="L44" s="323" t="s">
        <v>1842</v>
      </c>
      <c r="M44" s="323"/>
      <c r="N44" s="323" t="s">
        <v>1842</v>
      </c>
      <c r="O44" s="323"/>
      <c r="P44" s="323"/>
      <c r="Q44" s="323"/>
      <c r="R44" s="323"/>
      <c r="S44" s="333" t="s">
        <v>817</v>
      </c>
      <c r="T44" s="333" t="s">
        <v>817</v>
      </c>
      <c r="U44" s="333" t="s">
        <v>817</v>
      </c>
      <c r="V44" s="323"/>
      <c r="W44" s="323"/>
      <c r="X44" s="323" t="s">
        <v>863</v>
      </c>
      <c r="Y44" s="323"/>
      <c r="Z44" s="323" t="s">
        <v>1843</v>
      </c>
      <c r="AA44" s="323" t="s">
        <v>864</v>
      </c>
      <c r="AB44" s="323" t="s">
        <v>864</v>
      </c>
      <c r="AC44" s="321" t="s">
        <v>1670</v>
      </c>
      <c r="AD44" s="323"/>
      <c r="AE44" s="323"/>
      <c r="AF44" s="323"/>
      <c r="AG44" s="323">
        <v>1</v>
      </c>
      <c r="AH44" s="323">
        <v>1</v>
      </c>
      <c r="AI44" s="333" t="s">
        <v>817</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1844</v>
      </c>
      <c r="D45" s="340"/>
      <c r="E45" s="326"/>
      <c r="F45" s="326"/>
      <c r="G45" s="326"/>
      <c r="H45" s="317" t="s">
        <v>1704</v>
      </c>
      <c r="I45" s="317" t="s">
        <v>1845</v>
      </c>
      <c r="J45" s="317" t="s">
        <v>1846</v>
      </c>
      <c r="K45" s="317"/>
      <c r="L45" s="317" t="s">
        <v>1847</v>
      </c>
      <c r="M45" s="317"/>
      <c r="N45" s="317" t="s">
        <v>1847</v>
      </c>
      <c r="O45" s="317"/>
      <c r="P45" s="317"/>
      <c r="Q45" s="317"/>
      <c r="R45" s="317"/>
      <c r="S45" s="327" t="s">
        <v>817</v>
      </c>
      <c r="T45" s="327" t="s">
        <v>817</v>
      </c>
      <c r="U45" s="327" t="s">
        <v>817</v>
      </c>
      <c r="V45" s="317"/>
      <c r="W45" s="317"/>
      <c r="X45" s="317" t="s">
        <v>863</v>
      </c>
      <c r="Y45" s="317"/>
      <c r="Z45" s="317" t="s">
        <v>1848</v>
      </c>
      <c r="AA45" s="317" t="s">
        <v>864</v>
      </c>
      <c r="AB45" s="317" t="s">
        <v>864</v>
      </c>
      <c r="AC45" s="332" t="s">
        <v>1670</v>
      </c>
      <c r="AD45" s="317"/>
      <c r="AE45" s="317"/>
      <c r="AF45" s="317"/>
      <c r="AG45" s="317">
        <v>1</v>
      </c>
      <c r="AH45" s="317">
        <v>1</v>
      </c>
      <c r="AI45" s="327" t="s">
        <v>817</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1849</v>
      </c>
      <c r="D46" s="339"/>
      <c r="E46" s="322"/>
      <c r="F46" s="322"/>
      <c r="G46" s="322"/>
      <c r="H46" s="323" t="s">
        <v>1850</v>
      </c>
      <c r="I46" s="323" t="s">
        <v>1851</v>
      </c>
      <c r="J46" s="330"/>
      <c r="K46" s="323"/>
      <c r="L46" s="323" t="s">
        <v>1852</v>
      </c>
      <c r="M46" s="323"/>
      <c r="N46" s="323" t="s">
        <v>1852</v>
      </c>
      <c r="O46" s="323"/>
      <c r="P46" s="323"/>
      <c r="Q46" s="323"/>
      <c r="R46" s="323"/>
      <c r="S46" s="331" t="s">
        <v>823</v>
      </c>
      <c r="T46" s="331" t="s">
        <v>823</v>
      </c>
      <c r="U46" s="331" t="s">
        <v>823</v>
      </c>
      <c r="V46" s="323"/>
      <c r="W46" s="323" t="s">
        <v>864</v>
      </c>
      <c r="X46" s="323" t="s">
        <v>1853</v>
      </c>
      <c r="Y46" s="323"/>
      <c r="Z46" s="323"/>
      <c r="AA46" s="323" t="s">
        <v>864</v>
      </c>
      <c r="AB46" s="323" t="s">
        <v>864</v>
      </c>
      <c r="AC46" s="321" t="s">
        <v>1670</v>
      </c>
      <c r="AD46" s="323"/>
      <c r="AE46" s="323"/>
      <c r="AF46" s="323"/>
      <c r="AG46" s="323">
        <v>1</v>
      </c>
      <c r="AH46" s="323">
        <v>1</v>
      </c>
      <c r="AI46" s="331" t="s">
        <v>823</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1854</v>
      </c>
      <c r="E47" s="326"/>
      <c r="F47" s="326"/>
      <c r="G47" s="326"/>
      <c r="H47" s="317" t="s">
        <v>1855</v>
      </c>
      <c r="I47" s="317" t="s">
        <v>1856</v>
      </c>
      <c r="J47" s="317" t="s">
        <v>1857</v>
      </c>
      <c r="K47" s="317"/>
      <c r="L47" s="317" t="s">
        <v>1739</v>
      </c>
      <c r="M47" s="317"/>
      <c r="N47" s="317" t="s">
        <v>1739</v>
      </c>
      <c r="O47" s="317"/>
      <c r="P47" s="317"/>
      <c r="Q47" s="317"/>
      <c r="R47" s="317"/>
      <c r="S47" s="320" t="s">
        <v>820</v>
      </c>
      <c r="T47" s="320" t="s">
        <v>820</v>
      </c>
      <c r="U47" s="320" t="s">
        <v>820</v>
      </c>
      <c r="V47" s="317"/>
      <c r="W47" s="317"/>
      <c r="X47" s="317" t="s">
        <v>863</v>
      </c>
      <c r="Y47" s="317"/>
      <c r="Z47" s="317"/>
      <c r="AA47" s="317" t="s">
        <v>864</v>
      </c>
      <c r="AB47" s="317" t="s">
        <v>864</v>
      </c>
      <c r="AC47" s="321" t="s">
        <v>1670</v>
      </c>
      <c r="AD47" s="317"/>
      <c r="AE47" s="317"/>
      <c r="AF47" s="317"/>
      <c r="AG47" s="317">
        <v>1</v>
      </c>
      <c r="AH47" s="317">
        <v>1</v>
      </c>
      <c r="AI47" s="320" t="s">
        <v>820</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1858</v>
      </c>
      <c r="E48" s="322"/>
      <c r="F48" s="322"/>
      <c r="G48" s="322"/>
      <c r="H48" s="323" t="s">
        <v>1859</v>
      </c>
      <c r="I48" s="323" t="s">
        <v>1860</v>
      </c>
      <c r="J48" s="323"/>
      <c r="K48" s="323"/>
      <c r="L48" s="323" t="s">
        <v>1861</v>
      </c>
      <c r="M48" s="323"/>
      <c r="N48" s="323" t="s">
        <v>1861</v>
      </c>
      <c r="O48" s="323"/>
      <c r="P48" s="323"/>
      <c r="Q48" s="323"/>
      <c r="R48" s="323"/>
      <c r="S48" s="323" t="s">
        <v>893</v>
      </c>
      <c r="T48" s="341" t="s">
        <v>893</v>
      </c>
      <c r="U48" s="341" t="s">
        <v>893</v>
      </c>
      <c r="V48" s="323"/>
      <c r="W48" s="323"/>
      <c r="X48" s="323" t="s">
        <v>863</v>
      </c>
      <c r="Y48" s="323"/>
      <c r="Z48" s="323"/>
      <c r="AA48" s="323" t="s">
        <v>864</v>
      </c>
      <c r="AB48" s="323" t="s">
        <v>864</v>
      </c>
      <c r="AC48" s="321" t="s">
        <v>1670</v>
      </c>
      <c r="AD48" s="323"/>
      <c r="AE48" s="323"/>
      <c r="AF48" s="323"/>
      <c r="AG48" s="323">
        <v>1</v>
      </c>
      <c r="AH48" s="323">
        <v>1</v>
      </c>
      <c r="AI48" s="323" t="s">
        <v>893</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1862</v>
      </c>
      <c r="D49" s="343"/>
      <c r="E49" s="343"/>
      <c r="F49" s="343"/>
      <c r="G49" s="343"/>
      <c r="H49" s="317" t="s">
        <v>1863</v>
      </c>
      <c r="I49" s="317" t="s">
        <v>1864</v>
      </c>
      <c r="J49" s="338"/>
      <c r="K49" s="317"/>
      <c r="L49" s="317" t="s">
        <v>1865</v>
      </c>
      <c r="M49" s="317"/>
      <c r="N49" s="317" t="s">
        <v>1865</v>
      </c>
      <c r="O49" s="317"/>
      <c r="P49" s="317"/>
      <c r="Q49" s="317"/>
      <c r="R49" s="317"/>
      <c r="S49" s="344" t="s">
        <v>823</v>
      </c>
      <c r="T49" s="344" t="s">
        <v>823</v>
      </c>
      <c r="U49" s="344" t="s">
        <v>823</v>
      </c>
      <c r="V49" s="317"/>
      <c r="W49" s="317" t="s">
        <v>864</v>
      </c>
      <c r="X49" s="317" t="s">
        <v>1866</v>
      </c>
      <c r="Y49" s="317"/>
      <c r="Z49" s="317"/>
      <c r="AA49" s="317" t="s">
        <v>864</v>
      </c>
      <c r="AB49" s="317" t="s">
        <v>864</v>
      </c>
      <c r="AC49" s="321" t="s">
        <v>1670</v>
      </c>
      <c r="AD49" s="317"/>
      <c r="AE49" s="317"/>
      <c r="AF49" s="317"/>
      <c r="AG49" s="317"/>
      <c r="AH49" s="317"/>
      <c r="AI49" s="344" t="s">
        <v>823</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1680</v>
      </c>
      <c r="E50" s="345"/>
      <c r="F50" s="345"/>
      <c r="G50" s="345"/>
      <c r="H50" s="323" t="s">
        <v>1867</v>
      </c>
      <c r="I50" s="323" t="s">
        <v>1868</v>
      </c>
      <c r="J50" s="323" t="s">
        <v>1869</v>
      </c>
      <c r="K50" s="323"/>
      <c r="L50" s="323" t="s">
        <v>1683</v>
      </c>
      <c r="M50" s="323"/>
      <c r="N50" s="323" t="s">
        <v>1683</v>
      </c>
      <c r="O50" s="323"/>
      <c r="P50" s="323"/>
      <c r="Q50" s="323"/>
      <c r="R50" s="323"/>
      <c r="S50" s="325" t="s">
        <v>820</v>
      </c>
      <c r="T50" s="325" t="s">
        <v>820</v>
      </c>
      <c r="U50" s="325" t="s">
        <v>820</v>
      </c>
      <c r="V50" s="323"/>
      <c r="W50" s="323"/>
      <c r="X50" s="323" t="s">
        <v>863</v>
      </c>
      <c r="Y50" s="323"/>
      <c r="Z50" s="323"/>
      <c r="AA50" s="323" t="s">
        <v>864</v>
      </c>
      <c r="AB50" s="323" t="s">
        <v>864</v>
      </c>
      <c r="AC50" s="332" t="s">
        <v>1670</v>
      </c>
      <c r="AD50" s="323"/>
      <c r="AE50" s="323"/>
      <c r="AF50" s="323"/>
      <c r="AG50" s="323"/>
      <c r="AH50" s="323"/>
      <c r="AI50" s="325" t="s">
        <v>820</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1870</v>
      </c>
      <c r="E51" s="346"/>
      <c r="F51" s="342"/>
      <c r="G51" s="342"/>
      <c r="H51" s="317" t="s">
        <v>1704</v>
      </c>
      <c r="I51" s="317" t="s">
        <v>1871</v>
      </c>
      <c r="J51" s="317" t="s">
        <v>1872</v>
      </c>
      <c r="K51" s="317"/>
      <c r="L51" s="317" t="s">
        <v>1873</v>
      </c>
      <c r="M51" s="317"/>
      <c r="N51" s="317" t="s">
        <v>1873</v>
      </c>
      <c r="O51" s="317"/>
      <c r="P51" s="317"/>
      <c r="Q51" s="317"/>
      <c r="R51" s="317"/>
      <c r="S51" s="327" t="s">
        <v>817</v>
      </c>
      <c r="T51" s="327" t="s">
        <v>817</v>
      </c>
      <c r="U51" s="327" t="s">
        <v>817</v>
      </c>
      <c r="V51" s="317"/>
      <c r="W51" s="317"/>
      <c r="X51" s="317" t="s">
        <v>879</v>
      </c>
      <c r="Y51" s="317"/>
      <c r="Z51" s="317" t="s">
        <v>932</v>
      </c>
      <c r="AA51" s="317" t="s">
        <v>864</v>
      </c>
      <c r="AB51" s="317" t="s">
        <v>864</v>
      </c>
      <c r="AC51" s="321" t="s">
        <v>1670</v>
      </c>
      <c r="AD51" s="317"/>
      <c r="AE51" s="317"/>
      <c r="AF51" s="317"/>
      <c r="AG51" s="317"/>
      <c r="AH51" s="317"/>
      <c r="AI51" s="327" t="s">
        <v>817</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1874</v>
      </c>
      <c r="E52" s="345"/>
      <c r="F52" s="345"/>
      <c r="G52" s="345"/>
      <c r="H52" s="323" t="s">
        <v>1704</v>
      </c>
      <c r="I52" s="323" t="s">
        <v>1875</v>
      </c>
      <c r="J52" s="323">
        <v>0</v>
      </c>
      <c r="K52" s="323"/>
      <c r="L52" s="323" t="s">
        <v>1876</v>
      </c>
      <c r="M52" s="323"/>
      <c r="N52" s="323" t="s">
        <v>1876</v>
      </c>
      <c r="O52" s="323"/>
      <c r="P52" s="323"/>
      <c r="Q52" s="323"/>
      <c r="R52" s="323"/>
      <c r="S52" s="333" t="s">
        <v>817</v>
      </c>
      <c r="T52" s="333" t="s">
        <v>817</v>
      </c>
      <c r="U52" s="333" t="s">
        <v>817</v>
      </c>
      <c r="V52" s="323"/>
      <c r="W52" s="323"/>
      <c r="X52" s="323" t="s">
        <v>1381</v>
      </c>
      <c r="Y52" s="323"/>
      <c r="Z52" s="323"/>
      <c r="AA52" s="323" t="s">
        <v>864</v>
      </c>
      <c r="AB52" s="323" t="s">
        <v>864</v>
      </c>
      <c r="AC52" s="321" t="s">
        <v>1670</v>
      </c>
      <c r="AD52" s="323"/>
      <c r="AE52" s="323"/>
      <c r="AF52" s="323"/>
      <c r="AG52" s="323"/>
      <c r="AH52" s="323"/>
      <c r="AI52" s="333" t="s">
        <v>817</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1877</v>
      </c>
      <c r="E53" s="342"/>
      <c r="F53" s="342"/>
      <c r="G53" s="342"/>
      <c r="H53" s="317" t="s">
        <v>1878</v>
      </c>
      <c r="I53" s="317" t="s">
        <v>1879</v>
      </c>
      <c r="J53" s="317">
        <v>0</v>
      </c>
      <c r="K53" s="317"/>
      <c r="L53" s="317" t="s">
        <v>1880</v>
      </c>
      <c r="M53" s="317"/>
      <c r="N53" s="317" t="s">
        <v>1880</v>
      </c>
      <c r="O53" s="317"/>
      <c r="P53" s="317"/>
      <c r="Q53" s="317"/>
      <c r="R53" s="317"/>
      <c r="S53" s="327" t="s">
        <v>817</v>
      </c>
      <c r="T53" s="329" t="s">
        <v>817</v>
      </c>
      <c r="U53" s="329" t="s">
        <v>817</v>
      </c>
      <c r="V53" s="317"/>
      <c r="W53" s="317"/>
      <c r="X53" s="317" t="s">
        <v>1381</v>
      </c>
      <c r="Y53" s="317"/>
      <c r="Z53" s="317"/>
      <c r="AA53" s="317" t="s">
        <v>864</v>
      </c>
      <c r="AB53" s="317" t="s">
        <v>864</v>
      </c>
      <c r="AC53" s="321" t="s">
        <v>1670</v>
      </c>
      <c r="AD53" s="317"/>
      <c r="AE53" s="317"/>
      <c r="AF53" s="317"/>
      <c r="AG53" s="317"/>
      <c r="AH53" s="317"/>
      <c r="AI53" s="327" t="s">
        <v>817</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1881</v>
      </c>
      <c r="E54" s="345"/>
      <c r="F54" s="345"/>
      <c r="G54" s="345"/>
      <c r="H54" s="323" t="s">
        <v>1704</v>
      </c>
      <c r="I54" s="323" t="s">
        <v>1882</v>
      </c>
      <c r="J54" s="323">
        <v>1</v>
      </c>
      <c r="K54" s="323"/>
      <c r="L54" s="323" t="s">
        <v>1883</v>
      </c>
      <c r="M54" s="323"/>
      <c r="N54" s="323" t="s">
        <v>1883</v>
      </c>
      <c r="O54" s="323"/>
      <c r="P54" s="323"/>
      <c r="Q54" s="323"/>
      <c r="R54" s="323"/>
      <c r="S54" s="333" t="s">
        <v>817</v>
      </c>
      <c r="T54" s="333" t="s">
        <v>817</v>
      </c>
      <c r="U54" s="333" t="s">
        <v>817</v>
      </c>
      <c r="V54" s="323"/>
      <c r="W54" s="323"/>
      <c r="X54" s="323" t="s">
        <v>1381</v>
      </c>
      <c r="Y54" s="323"/>
      <c r="Z54" s="323"/>
      <c r="AA54" s="323" t="s">
        <v>864</v>
      </c>
      <c r="AB54" s="323" t="s">
        <v>864</v>
      </c>
      <c r="AC54" s="321" t="s">
        <v>1670</v>
      </c>
      <c r="AD54" s="323"/>
      <c r="AE54" s="323"/>
      <c r="AF54" s="323"/>
      <c r="AG54" s="323"/>
      <c r="AH54" s="323"/>
      <c r="AI54" s="333" t="s">
        <v>817</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1884</v>
      </c>
      <c r="E55" s="342"/>
      <c r="F55" s="342"/>
      <c r="G55" s="342"/>
      <c r="H55" s="317" t="s">
        <v>1704</v>
      </c>
      <c r="I55" s="317" t="s">
        <v>1885</v>
      </c>
      <c r="J55" s="317">
        <v>0</v>
      </c>
      <c r="K55" s="317"/>
      <c r="L55" s="317" t="s">
        <v>1886</v>
      </c>
      <c r="M55" s="317"/>
      <c r="N55" s="317" t="s">
        <v>1886</v>
      </c>
      <c r="O55" s="317"/>
      <c r="P55" s="317"/>
      <c r="Q55" s="317"/>
      <c r="R55" s="317"/>
      <c r="S55" s="327" t="s">
        <v>817</v>
      </c>
      <c r="T55" s="327" t="s">
        <v>817</v>
      </c>
      <c r="U55" s="327" t="s">
        <v>817</v>
      </c>
      <c r="V55" s="317"/>
      <c r="W55" s="317"/>
      <c r="X55" s="317" t="s">
        <v>1381</v>
      </c>
      <c r="Y55" s="317"/>
      <c r="Z55" s="317"/>
      <c r="AA55" s="317" t="s">
        <v>864</v>
      </c>
      <c r="AB55" s="317" t="s">
        <v>864</v>
      </c>
      <c r="AC55" s="332" t="s">
        <v>1670</v>
      </c>
      <c r="AD55" s="317"/>
      <c r="AE55" s="317"/>
      <c r="AF55" s="317"/>
      <c r="AG55" s="317"/>
      <c r="AH55" s="317"/>
      <c r="AI55" s="327" t="s">
        <v>817</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1887</v>
      </c>
      <c r="E56" s="345"/>
      <c r="F56" s="345"/>
      <c r="G56" s="345"/>
      <c r="H56" s="323" t="s">
        <v>1704</v>
      </c>
      <c r="I56" s="323" t="s">
        <v>1888</v>
      </c>
      <c r="J56" s="323">
        <v>0</v>
      </c>
      <c r="K56" s="323"/>
      <c r="L56" s="323" t="s">
        <v>1889</v>
      </c>
      <c r="M56" s="323"/>
      <c r="N56" s="323" t="s">
        <v>1889</v>
      </c>
      <c r="O56" s="323"/>
      <c r="P56" s="323"/>
      <c r="Q56" s="323"/>
      <c r="R56" s="323"/>
      <c r="S56" s="333" t="s">
        <v>817</v>
      </c>
      <c r="T56" s="333" t="s">
        <v>817</v>
      </c>
      <c r="U56" s="333" t="s">
        <v>817</v>
      </c>
      <c r="V56" s="323"/>
      <c r="W56" s="323"/>
      <c r="X56" s="323" t="s">
        <v>1381</v>
      </c>
      <c r="Y56" s="323"/>
      <c r="Z56" s="323"/>
      <c r="AA56" s="323" t="s">
        <v>864</v>
      </c>
      <c r="AB56" s="323" t="s">
        <v>864</v>
      </c>
      <c r="AC56" s="321" t="s">
        <v>1670</v>
      </c>
      <c r="AD56" s="323"/>
      <c r="AE56" s="323"/>
      <c r="AF56" s="323"/>
      <c r="AG56" s="323"/>
      <c r="AH56" s="323"/>
      <c r="AI56" s="333" t="s">
        <v>817</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1890</v>
      </c>
      <c r="E57" s="342"/>
      <c r="F57" s="342"/>
      <c r="G57" s="342"/>
      <c r="H57" s="317" t="s">
        <v>1704</v>
      </c>
      <c r="I57" s="317" t="s">
        <v>1891</v>
      </c>
      <c r="J57" s="317">
        <v>0</v>
      </c>
      <c r="K57" s="317"/>
      <c r="L57" s="317" t="s">
        <v>1892</v>
      </c>
      <c r="M57" s="317"/>
      <c r="N57" s="317" t="s">
        <v>1892</v>
      </c>
      <c r="O57" s="317"/>
      <c r="P57" s="317"/>
      <c r="Q57" s="317"/>
      <c r="R57" s="317"/>
      <c r="S57" s="327" t="s">
        <v>817</v>
      </c>
      <c r="T57" s="327" t="s">
        <v>817</v>
      </c>
      <c r="U57" s="327" t="s">
        <v>817</v>
      </c>
      <c r="V57" s="317"/>
      <c r="W57" s="317"/>
      <c r="X57" s="317" t="s">
        <v>1381</v>
      </c>
      <c r="Y57" s="317"/>
      <c r="Z57" s="317"/>
      <c r="AA57" s="317" t="s">
        <v>864</v>
      </c>
      <c r="AB57" s="317" t="s">
        <v>864</v>
      </c>
      <c r="AC57" s="321" t="s">
        <v>1670</v>
      </c>
      <c r="AD57" s="317"/>
      <c r="AE57" s="317"/>
      <c r="AF57" s="317"/>
      <c r="AG57" s="317"/>
      <c r="AH57" s="317"/>
      <c r="AI57" s="327" t="s">
        <v>817</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1893</v>
      </c>
      <c r="D58" s="347"/>
      <c r="E58" s="347"/>
      <c r="F58" s="347"/>
      <c r="G58" s="347"/>
      <c r="H58" s="323" t="s">
        <v>1704</v>
      </c>
      <c r="I58" s="323" t="s">
        <v>1894</v>
      </c>
      <c r="J58" s="330"/>
      <c r="K58" s="323"/>
      <c r="L58" s="323" t="s">
        <v>1895</v>
      </c>
      <c r="M58" s="323"/>
      <c r="N58" s="323" t="s">
        <v>1895</v>
      </c>
      <c r="O58" s="323"/>
      <c r="P58" s="323"/>
      <c r="Q58" s="323"/>
      <c r="R58" s="323"/>
      <c r="S58" s="331" t="s">
        <v>823</v>
      </c>
      <c r="T58" s="348" t="s">
        <v>823</v>
      </c>
      <c r="U58" s="348" t="s">
        <v>823</v>
      </c>
      <c r="V58" s="323"/>
      <c r="W58" s="323" t="s">
        <v>864</v>
      </c>
      <c r="X58" s="323" t="s">
        <v>1896</v>
      </c>
      <c r="Y58" s="323"/>
      <c r="Z58" s="323"/>
      <c r="AA58" s="323" t="s">
        <v>864</v>
      </c>
      <c r="AB58" s="323" t="s">
        <v>864</v>
      </c>
      <c r="AC58" s="321" t="s">
        <v>1670</v>
      </c>
      <c r="AD58" s="323"/>
      <c r="AE58" s="323"/>
      <c r="AF58" s="323"/>
      <c r="AG58" s="323"/>
      <c r="AH58" s="323"/>
      <c r="AI58" s="331" t="s">
        <v>823</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1897</v>
      </c>
      <c r="E59" s="342"/>
      <c r="F59" s="342"/>
      <c r="G59" s="342"/>
      <c r="H59" s="317" t="s">
        <v>1704</v>
      </c>
      <c r="I59" s="317" t="s">
        <v>1898</v>
      </c>
      <c r="J59" s="317" t="s">
        <v>1899</v>
      </c>
      <c r="K59" s="317"/>
      <c r="L59" s="317" t="s">
        <v>1873</v>
      </c>
      <c r="M59" s="317"/>
      <c r="N59" s="317" t="s">
        <v>1873</v>
      </c>
      <c r="O59" s="317"/>
      <c r="P59" s="317"/>
      <c r="Q59" s="317"/>
      <c r="R59" s="317"/>
      <c r="S59" s="327" t="s">
        <v>817</v>
      </c>
      <c r="T59" s="327" t="s">
        <v>817</v>
      </c>
      <c r="U59" s="327" t="s">
        <v>817</v>
      </c>
      <c r="V59" s="317"/>
      <c r="W59" s="317"/>
      <c r="X59" s="317" t="s">
        <v>879</v>
      </c>
      <c r="Y59" s="317"/>
      <c r="Z59" s="317" t="s">
        <v>932</v>
      </c>
      <c r="AA59" s="317" t="s">
        <v>864</v>
      </c>
      <c r="AB59" s="317" t="s">
        <v>864</v>
      </c>
      <c r="AC59" s="321" t="s">
        <v>1670</v>
      </c>
      <c r="AD59" s="317"/>
      <c r="AE59" s="317"/>
      <c r="AF59" s="317"/>
      <c r="AG59" s="317"/>
      <c r="AH59" s="317"/>
      <c r="AI59" s="327" t="s">
        <v>817</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1900</v>
      </c>
      <c r="E60" s="345"/>
      <c r="F60" s="345"/>
      <c r="G60" s="345"/>
      <c r="H60" s="323" t="s">
        <v>1704</v>
      </c>
      <c r="I60" s="323" t="s">
        <v>1901</v>
      </c>
      <c r="J60" s="323">
        <v>0</v>
      </c>
      <c r="K60" s="323"/>
      <c r="L60" s="323" t="s">
        <v>1902</v>
      </c>
      <c r="M60" s="323"/>
      <c r="N60" s="323" t="s">
        <v>1902</v>
      </c>
      <c r="O60" s="323"/>
      <c r="P60" s="323"/>
      <c r="Q60" s="323"/>
      <c r="R60" s="323"/>
      <c r="S60" s="333" t="s">
        <v>817</v>
      </c>
      <c r="T60" s="333" t="s">
        <v>817</v>
      </c>
      <c r="U60" s="333" t="s">
        <v>817</v>
      </c>
      <c r="V60" s="323"/>
      <c r="W60" s="323"/>
      <c r="X60" s="323" t="s">
        <v>1381</v>
      </c>
      <c r="Y60" s="323"/>
      <c r="Z60" s="323"/>
      <c r="AA60" s="323" t="s">
        <v>864</v>
      </c>
      <c r="AB60" s="323" t="s">
        <v>864</v>
      </c>
      <c r="AC60" s="332" t="s">
        <v>1670</v>
      </c>
      <c r="AD60" s="323"/>
      <c r="AE60" s="323"/>
      <c r="AF60" s="323"/>
      <c r="AG60" s="323"/>
      <c r="AH60" s="323"/>
      <c r="AI60" s="333" t="s">
        <v>817</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1903</v>
      </c>
      <c r="E61" s="342"/>
      <c r="F61" s="342"/>
      <c r="G61" s="342"/>
      <c r="H61" s="317" t="s">
        <v>1704</v>
      </c>
      <c r="I61" s="317" t="s">
        <v>1904</v>
      </c>
      <c r="J61" s="317">
        <v>1</v>
      </c>
      <c r="K61" s="317"/>
      <c r="L61" s="317" t="s">
        <v>1905</v>
      </c>
      <c r="M61" s="317"/>
      <c r="N61" s="317" t="s">
        <v>1905</v>
      </c>
      <c r="O61" s="317"/>
      <c r="P61" s="317"/>
      <c r="Q61" s="317"/>
      <c r="R61" s="317"/>
      <c r="S61" s="327" t="s">
        <v>817</v>
      </c>
      <c r="T61" s="327" t="s">
        <v>817</v>
      </c>
      <c r="U61" s="327" t="s">
        <v>817</v>
      </c>
      <c r="V61" s="317"/>
      <c r="W61" s="317"/>
      <c r="X61" s="317" t="s">
        <v>1381</v>
      </c>
      <c r="Y61" s="317"/>
      <c r="Z61" s="317"/>
      <c r="AA61" s="317" t="s">
        <v>864</v>
      </c>
      <c r="AB61" s="317" t="s">
        <v>864</v>
      </c>
      <c r="AC61" s="321" t="s">
        <v>1670</v>
      </c>
      <c r="AD61" s="317"/>
      <c r="AE61" s="317"/>
      <c r="AF61" s="317"/>
      <c r="AG61" s="317"/>
      <c r="AH61" s="317"/>
      <c r="AI61" s="327" t="s">
        <v>817</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1906</v>
      </c>
      <c r="D62" s="322"/>
      <c r="E62" s="322"/>
      <c r="F62" s="322"/>
      <c r="G62" s="322"/>
      <c r="H62" s="323" t="s">
        <v>1907</v>
      </c>
      <c r="I62" s="323" t="s">
        <v>1908</v>
      </c>
      <c r="J62" s="330"/>
      <c r="K62" s="323" t="s">
        <v>864</v>
      </c>
      <c r="L62" s="323" t="s">
        <v>1909</v>
      </c>
      <c r="M62" s="323"/>
      <c r="N62" s="323" t="s">
        <v>1909</v>
      </c>
      <c r="O62" s="323"/>
      <c r="P62" s="323"/>
      <c r="Q62" s="323"/>
      <c r="R62" s="323"/>
      <c r="S62" s="331" t="s">
        <v>823</v>
      </c>
      <c r="T62" s="331" t="s">
        <v>823</v>
      </c>
      <c r="U62" s="331" t="s">
        <v>823</v>
      </c>
      <c r="V62" s="323"/>
      <c r="W62" s="323" t="s">
        <v>864</v>
      </c>
      <c r="X62" s="323" t="s">
        <v>1910</v>
      </c>
      <c r="Y62" s="323"/>
      <c r="Z62" s="323"/>
      <c r="AA62" s="323" t="s">
        <v>864</v>
      </c>
      <c r="AB62" s="323" t="s">
        <v>864</v>
      </c>
      <c r="AC62" s="321" t="s">
        <v>1670</v>
      </c>
      <c r="AD62" s="323"/>
      <c r="AE62" s="323"/>
      <c r="AF62" s="323"/>
      <c r="AG62" s="323">
        <v>1</v>
      </c>
      <c r="AH62" s="323">
        <v>1</v>
      </c>
      <c r="AI62" s="331" t="s">
        <v>823</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1911</v>
      </c>
      <c r="E63" s="340"/>
      <c r="F63" s="326"/>
      <c r="G63" s="326"/>
      <c r="H63" s="317" t="s">
        <v>1912</v>
      </c>
      <c r="I63" s="317" t="s">
        <v>1913</v>
      </c>
      <c r="J63" s="317" t="s">
        <v>1836</v>
      </c>
      <c r="K63" s="317" t="s">
        <v>864</v>
      </c>
      <c r="L63" s="317" t="s">
        <v>1873</v>
      </c>
      <c r="M63" s="317"/>
      <c r="N63" s="317" t="s">
        <v>1873</v>
      </c>
      <c r="O63" s="317"/>
      <c r="P63" s="317"/>
      <c r="Q63" s="317"/>
      <c r="R63" s="317"/>
      <c r="S63" s="327" t="s">
        <v>817</v>
      </c>
      <c r="T63" s="329" t="s">
        <v>817</v>
      </c>
      <c r="U63" s="329" t="s">
        <v>817</v>
      </c>
      <c r="V63" s="317"/>
      <c r="W63" s="317"/>
      <c r="X63" s="317" t="s">
        <v>879</v>
      </c>
      <c r="Y63" s="317"/>
      <c r="Z63" s="317" t="s">
        <v>932</v>
      </c>
      <c r="AA63" s="317" t="s">
        <v>864</v>
      </c>
      <c r="AB63" s="317" t="s">
        <v>864</v>
      </c>
      <c r="AC63" s="321" t="s">
        <v>1670</v>
      </c>
      <c r="AD63" s="317"/>
      <c r="AE63" s="317"/>
      <c r="AF63" s="317"/>
      <c r="AG63" s="317">
        <v>1</v>
      </c>
      <c r="AH63" s="317">
        <v>1</v>
      </c>
      <c r="AI63" s="327" t="s">
        <v>817</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1799</v>
      </c>
      <c r="E64" s="336"/>
      <c r="F64" s="336"/>
      <c r="G64" s="336"/>
      <c r="H64" s="323" t="s">
        <v>1914</v>
      </c>
      <c r="I64" s="323" t="s">
        <v>1915</v>
      </c>
      <c r="J64" s="323" t="s">
        <v>1916</v>
      </c>
      <c r="K64" s="323" t="s">
        <v>864</v>
      </c>
      <c r="L64" s="323" t="s">
        <v>1760</v>
      </c>
      <c r="M64" s="323"/>
      <c r="N64" s="323" t="s">
        <v>1760</v>
      </c>
      <c r="O64" s="323"/>
      <c r="P64" s="323"/>
      <c r="Q64" s="323"/>
      <c r="R64" s="323"/>
      <c r="S64" s="327" t="s">
        <v>817</v>
      </c>
      <c r="T64" s="325" t="s">
        <v>820</v>
      </c>
      <c r="U64" s="325" t="s">
        <v>820</v>
      </c>
      <c r="V64" s="323"/>
      <c r="W64" s="323"/>
      <c r="X64" s="323" t="s">
        <v>863</v>
      </c>
      <c r="Y64" s="323"/>
      <c r="Z64" s="323" t="s">
        <v>1917</v>
      </c>
      <c r="AA64" s="323" t="s">
        <v>864</v>
      </c>
      <c r="AB64" s="323" t="s">
        <v>864</v>
      </c>
      <c r="AC64" s="321" t="s">
        <v>1670</v>
      </c>
      <c r="AD64" s="323"/>
      <c r="AE64" s="323"/>
      <c r="AF64" s="323"/>
      <c r="AG64" s="323">
        <v>1</v>
      </c>
      <c r="AH64" s="323"/>
      <c r="AI64" s="327" t="s">
        <v>817</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1918</v>
      </c>
      <c r="E65" s="316"/>
      <c r="F65" s="316"/>
      <c r="G65" s="316"/>
      <c r="H65" s="317" t="s">
        <v>1912</v>
      </c>
      <c r="I65" s="317" t="s">
        <v>1919</v>
      </c>
      <c r="J65" s="317" t="s">
        <v>1920</v>
      </c>
      <c r="K65" s="317"/>
      <c r="L65" s="317" t="s">
        <v>1921</v>
      </c>
      <c r="M65" s="317"/>
      <c r="N65" s="317" t="s">
        <v>1921</v>
      </c>
      <c r="O65" s="317"/>
      <c r="P65" s="317"/>
      <c r="Q65" s="317"/>
      <c r="R65" s="317"/>
      <c r="S65" s="344" t="s">
        <v>823</v>
      </c>
      <c r="T65" s="344" t="s">
        <v>823</v>
      </c>
      <c r="U65" s="344" t="s">
        <v>823</v>
      </c>
      <c r="V65" s="317"/>
      <c r="W65" s="317"/>
      <c r="X65" s="317" t="s">
        <v>863</v>
      </c>
      <c r="Y65" s="317"/>
      <c r="Z65" s="317" t="s">
        <v>1922</v>
      </c>
      <c r="AA65" s="317" t="s">
        <v>864</v>
      </c>
      <c r="AB65" s="317" t="s">
        <v>864</v>
      </c>
      <c r="AC65" s="332" t="s">
        <v>1670</v>
      </c>
      <c r="AD65" s="317"/>
      <c r="AE65" s="317"/>
      <c r="AF65" s="317"/>
      <c r="AG65" s="317">
        <v>1</v>
      </c>
      <c r="AH65" s="317"/>
      <c r="AI65" s="344" t="s">
        <v>823</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1923</v>
      </c>
      <c r="E66" s="339"/>
      <c r="F66" s="322"/>
      <c r="G66" s="322"/>
      <c r="H66" s="323" t="s">
        <v>1912</v>
      </c>
      <c r="I66" s="323" t="s">
        <v>1924</v>
      </c>
      <c r="J66" s="323" t="s">
        <v>1925</v>
      </c>
      <c r="K66" s="323"/>
      <c r="L66" s="323" t="s">
        <v>1731</v>
      </c>
      <c r="M66" s="323"/>
      <c r="N66" s="323" t="s">
        <v>1731</v>
      </c>
      <c r="O66" s="323"/>
      <c r="P66" s="323"/>
      <c r="Q66" s="323"/>
      <c r="R66" s="323"/>
      <c r="S66" s="333" t="s">
        <v>817</v>
      </c>
      <c r="T66" s="333" t="s">
        <v>817</v>
      </c>
      <c r="U66" s="333" t="s">
        <v>817</v>
      </c>
      <c r="V66" s="323"/>
      <c r="W66" s="323"/>
      <c r="X66" s="323" t="s">
        <v>863</v>
      </c>
      <c r="Y66" s="323"/>
      <c r="Z66" s="323"/>
      <c r="AA66" s="323" t="s">
        <v>864</v>
      </c>
      <c r="AB66" s="323" t="s">
        <v>864</v>
      </c>
      <c r="AC66" s="321" t="s">
        <v>1670</v>
      </c>
      <c r="AD66" s="323"/>
      <c r="AE66" s="323"/>
      <c r="AF66" s="323"/>
      <c r="AG66" s="323">
        <v>1</v>
      </c>
      <c r="AH66" s="323">
        <v>1</v>
      </c>
      <c r="AI66" s="333" t="s">
        <v>817</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1926</v>
      </c>
      <c r="E67" s="339"/>
      <c r="F67" s="322"/>
      <c r="G67" s="322"/>
      <c r="H67" s="317" t="s">
        <v>1912</v>
      </c>
      <c r="I67" s="317" t="s">
        <v>1927</v>
      </c>
      <c r="J67" s="338"/>
      <c r="K67" s="317"/>
      <c r="L67" s="317" t="s">
        <v>1928</v>
      </c>
      <c r="M67" s="317"/>
      <c r="N67" s="317" t="s">
        <v>1928</v>
      </c>
      <c r="O67" s="317"/>
      <c r="P67" s="317"/>
      <c r="Q67" s="317"/>
      <c r="R67" s="317"/>
      <c r="S67" s="333" t="s">
        <v>817</v>
      </c>
      <c r="T67" s="320" t="s">
        <v>820</v>
      </c>
      <c r="U67" s="320" t="s">
        <v>820</v>
      </c>
      <c r="V67" s="317"/>
      <c r="W67" s="317" t="s">
        <v>864</v>
      </c>
      <c r="X67" s="317" t="s">
        <v>1929</v>
      </c>
      <c r="Y67" s="317"/>
      <c r="Z67" s="317"/>
      <c r="AA67" s="317" t="s">
        <v>864</v>
      </c>
      <c r="AB67" s="317" t="s">
        <v>864</v>
      </c>
      <c r="AC67" s="321" t="s">
        <v>1670</v>
      </c>
      <c r="AD67" s="317" t="s">
        <v>864</v>
      </c>
      <c r="AE67" s="317"/>
      <c r="AF67" s="317"/>
      <c r="AG67" s="317">
        <v>1</v>
      </c>
      <c r="AH67" s="317">
        <v>1</v>
      </c>
      <c r="AI67" s="333" t="s">
        <v>817</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1930</v>
      </c>
      <c r="F68" s="322"/>
      <c r="G68" s="322"/>
      <c r="H68" s="323" t="s">
        <v>1931</v>
      </c>
      <c r="I68" s="323" t="s">
        <v>1932</v>
      </c>
      <c r="J68" s="323" t="s">
        <v>1058</v>
      </c>
      <c r="K68" s="323" t="s">
        <v>864</v>
      </c>
      <c r="L68" s="323" t="s">
        <v>1933</v>
      </c>
      <c r="M68" s="323"/>
      <c r="N68" s="323" t="s">
        <v>1933</v>
      </c>
      <c r="O68" s="323"/>
      <c r="P68" s="323"/>
      <c r="Q68" s="323"/>
      <c r="R68" s="323"/>
      <c r="S68" s="333" t="s">
        <v>817</v>
      </c>
      <c r="T68" s="335" t="s">
        <v>820</v>
      </c>
      <c r="U68" s="335" t="s">
        <v>820</v>
      </c>
      <c r="V68" s="323"/>
      <c r="W68" s="323"/>
      <c r="X68" s="323" t="s">
        <v>863</v>
      </c>
      <c r="Y68" s="323"/>
      <c r="Z68" s="323"/>
      <c r="AA68" s="323" t="s">
        <v>864</v>
      </c>
      <c r="AB68" s="323" t="s">
        <v>864</v>
      </c>
      <c r="AC68" s="321" t="s">
        <v>1670</v>
      </c>
      <c r="AD68" s="323" t="s">
        <v>864</v>
      </c>
      <c r="AE68" s="323"/>
      <c r="AF68" s="323"/>
      <c r="AG68" s="323">
        <v>1</v>
      </c>
      <c r="AH68" s="323">
        <v>1</v>
      </c>
      <c r="AI68" s="333" t="s">
        <v>817</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1934</v>
      </c>
      <c r="F69" s="342"/>
      <c r="G69" s="342"/>
      <c r="H69" s="317" t="s">
        <v>1935</v>
      </c>
      <c r="I69" s="317" t="s">
        <v>1936</v>
      </c>
      <c r="J69" s="317" t="s">
        <v>1066</v>
      </c>
      <c r="K69" s="317"/>
      <c r="L69" s="317" t="s">
        <v>1748</v>
      </c>
      <c r="M69" s="317"/>
      <c r="N69" s="317" t="s">
        <v>1748</v>
      </c>
      <c r="O69" s="317"/>
      <c r="P69" s="317"/>
      <c r="Q69" s="317"/>
      <c r="R69" s="317"/>
      <c r="S69" s="327" t="s">
        <v>817</v>
      </c>
      <c r="T69" s="327" t="s">
        <v>817</v>
      </c>
      <c r="U69" s="327" t="s">
        <v>817</v>
      </c>
      <c r="V69" s="317"/>
      <c r="W69" s="317"/>
      <c r="X69" s="317" t="s">
        <v>863</v>
      </c>
      <c r="Y69" s="317"/>
      <c r="Z69" s="317"/>
      <c r="AA69" s="317" t="s">
        <v>864</v>
      </c>
      <c r="AB69" s="317" t="s">
        <v>864</v>
      </c>
      <c r="AC69" s="321" t="s">
        <v>1670</v>
      </c>
      <c r="AD69" s="317" t="s">
        <v>864</v>
      </c>
      <c r="AE69" s="317"/>
      <c r="AF69" s="317"/>
      <c r="AG69" s="317"/>
      <c r="AH69" s="317"/>
      <c r="AI69" s="327" t="s">
        <v>817</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1103</v>
      </c>
      <c r="F70" s="322"/>
      <c r="G70" s="322"/>
      <c r="H70" s="323" t="s">
        <v>1937</v>
      </c>
      <c r="I70" s="323" t="s">
        <v>1938</v>
      </c>
      <c r="J70" s="323" t="s">
        <v>1939</v>
      </c>
      <c r="K70" s="323" t="s">
        <v>864</v>
      </c>
      <c r="L70" s="323" t="s">
        <v>1760</v>
      </c>
      <c r="M70" s="323"/>
      <c r="N70" s="323" t="s">
        <v>1760</v>
      </c>
      <c r="O70" s="323"/>
      <c r="P70" s="323"/>
      <c r="Q70" s="323"/>
      <c r="R70" s="323"/>
      <c r="S70" s="333" t="s">
        <v>817</v>
      </c>
      <c r="T70" s="333" t="s">
        <v>817</v>
      </c>
      <c r="U70" s="333" t="s">
        <v>817</v>
      </c>
      <c r="V70" s="323"/>
      <c r="W70" s="323"/>
      <c r="X70" s="323" t="s">
        <v>863</v>
      </c>
      <c r="Y70" s="323"/>
      <c r="Z70" s="323"/>
      <c r="AA70" s="323" t="s">
        <v>864</v>
      </c>
      <c r="AB70" s="323" t="s">
        <v>864</v>
      </c>
      <c r="AC70" s="332" t="s">
        <v>1670</v>
      </c>
      <c r="AD70" s="323" t="s">
        <v>864</v>
      </c>
      <c r="AE70" s="323"/>
      <c r="AF70" s="323"/>
      <c r="AG70" s="323">
        <v>1</v>
      </c>
      <c r="AH70" s="323">
        <v>1</v>
      </c>
      <c r="AI70" s="333" t="s">
        <v>817</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1940</v>
      </c>
      <c r="F71" s="340"/>
      <c r="G71" s="326"/>
      <c r="H71" s="317" t="s">
        <v>1704</v>
      </c>
      <c r="I71" s="317" t="s">
        <v>1941</v>
      </c>
      <c r="J71" s="317" t="s">
        <v>1942</v>
      </c>
      <c r="K71" s="317"/>
      <c r="L71" s="317" t="s">
        <v>1943</v>
      </c>
      <c r="M71" s="317"/>
      <c r="N71" s="317" t="s">
        <v>1943</v>
      </c>
      <c r="O71" s="317"/>
      <c r="P71" s="317"/>
      <c r="Q71" s="317"/>
      <c r="R71" s="317"/>
      <c r="S71" s="327" t="s">
        <v>817</v>
      </c>
      <c r="T71" s="327" t="s">
        <v>817</v>
      </c>
      <c r="U71" s="327" t="s">
        <v>817</v>
      </c>
      <c r="V71" s="317"/>
      <c r="W71" s="317"/>
      <c r="X71" s="317" t="s">
        <v>863</v>
      </c>
      <c r="Y71" s="317"/>
      <c r="Z71" s="317"/>
      <c r="AA71" s="317" t="s">
        <v>864</v>
      </c>
      <c r="AB71" s="317" t="s">
        <v>864</v>
      </c>
      <c r="AC71" s="321" t="s">
        <v>1670</v>
      </c>
      <c r="AD71" s="317" t="s">
        <v>864</v>
      </c>
      <c r="AE71" s="317"/>
      <c r="AF71" s="317"/>
      <c r="AG71" s="317">
        <v>1</v>
      </c>
      <c r="AH71" s="317">
        <v>1</v>
      </c>
      <c r="AI71" s="327" t="s">
        <v>817</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1198</v>
      </c>
      <c r="F72" s="322"/>
      <c r="G72" s="322"/>
      <c r="H72" s="323" t="s">
        <v>1704</v>
      </c>
      <c r="I72" s="323" t="s">
        <v>1944</v>
      </c>
      <c r="J72" s="323" t="s">
        <v>1200</v>
      </c>
      <c r="K72" s="323"/>
      <c r="L72" s="323" t="s">
        <v>1945</v>
      </c>
      <c r="M72" s="323"/>
      <c r="N72" s="323" t="s">
        <v>1945</v>
      </c>
      <c r="O72" s="323"/>
      <c r="P72" s="323"/>
      <c r="Q72" s="323"/>
      <c r="R72" s="323"/>
      <c r="S72" s="333" t="s">
        <v>817</v>
      </c>
      <c r="T72" s="333" t="s">
        <v>817</v>
      </c>
      <c r="U72" s="333" t="s">
        <v>817</v>
      </c>
      <c r="V72" s="323"/>
      <c r="W72" s="323"/>
      <c r="X72" s="323" t="s">
        <v>863</v>
      </c>
      <c r="Y72" s="323"/>
      <c r="Z72" s="323"/>
      <c r="AA72" s="323" t="s">
        <v>864</v>
      </c>
      <c r="AB72" s="323" t="s">
        <v>864</v>
      </c>
      <c r="AC72" s="321" t="s">
        <v>1670</v>
      </c>
      <c r="AD72" s="323" t="s">
        <v>864</v>
      </c>
      <c r="AE72" s="323"/>
      <c r="AF72" s="323"/>
      <c r="AG72" s="323">
        <v>1</v>
      </c>
      <c r="AH72" s="323">
        <v>1</v>
      </c>
      <c r="AI72" s="333" t="s">
        <v>817</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1168</v>
      </c>
      <c r="F73" s="326"/>
      <c r="G73" s="326"/>
      <c r="H73" s="317" t="s">
        <v>771</v>
      </c>
      <c r="I73" s="317"/>
      <c r="J73" s="338"/>
      <c r="K73" s="317"/>
      <c r="L73" s="317" t="s">
        <v>1946</v>
      </c>
      <c r="M73" s="317"/>
      <c r="N73" s="317" t="s">
        <v>1946</v>
      </c>
      <c r="O73" s="317"/>
      <c r="P73" s="317"/>
      <c r="Q73" s="317"/>
      <c r="R73" s="317"/>
      <c r="S73" s="344" t="s">
        <v>823</v>
      </c>
      <c r="T73" s="349" t="s">
        <v>1947</v>
      </c>
      <c r="U73" s="349" t="s">
        <v>1947</v>
      </c>
      <c r="V73" s="317"/>
      <c r="W73" s="317" t="s">
        <v>864</v>
      </c>
      <c r="X73" s="317" t="s">
        <v>1170</v>
      </c>
      <c r="Y73" s="317"/>
      <c r="Z73" s="317"/>
      <c r="AA73" s="317" t="s">
        <v>864</v>
      </c>
      <c r="AB73" s="317" t="s">
        <v>864</v>
      </c>
      <c r="AC73" s="321" t="s">
        <v>1670</v>
      </c>
      <c r="AD73" s="317" t="s">
        <v>864</v>
      </c>
      <c r="AE73" s="317"/>
      <c r="AF73" s="317"/>
      <c r="AG73" s="317">
        <v>1</v>
      </c>
      <c r="AH73" s="317">
        <v>1</v>
      </c>
      <c r="AI73" s="344" t="s">
        <v>823</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1948</v>
      </c>
      <c r="G74" s="322"/>
      <c r="H74" s="323" t="s">
        <v>1949</v>
      </c>
      <c r="I74" s="323" t="s">
        <v>1950</v>
      </c>
      <c r="J74" s="323" t="s">
        <v>1951</v>
      </c>
      <c r="K74" s="323" t="s">
        <v>864</v>
      </c>
      <c r="L74" s="323" t="s">
        <v>1952</v>
      </c>
      <c r="M74" s="323"/>
      <c r="N74" s="323" t="s">
        <v>1952</v>
      </c>
      <c r="O74" s="323"/>
      <c r="P74" s="323"/>
      <c r="Q74" s="323"/>
      <c r="R74" s="323"/>
      <c r="S74" s="325" t="s">
        <v>820</v>
      </c>
      <c r="T74" s="325" t="s">
        <v>820</v>
      </c>
      <c r="U74" s="325" t="s">
        <v>820</v>
      </c>
      <c r="V74" s="323"/>
      <c r="W74" s="323"/>
      <c r="X74" s="323" t="s">
        <v>1093</v>
      </c>
      <c r="Y74" s="323"/>
      <c r="Z74" s="323"/>
      <c r="AA74" s="323" t="s">
        <v>864</v>
      </c>
      <c r="AB74" s="323" t="s">
        <v>864</v>
      </c>
      <c r="AC74" s="321" t="s">
        <v>1670</v>
      </c>
      <c r="AD74" s="323" t="s">
        <v>864</v>
      </c>
      <c r="AE74" s="323"/>
      <c r="AF74" s="323"/>
      <c r="AG74" s="323">
        <v>1</v>
      </c>
      <c r="AH74" s="323">
        <v>1</v>
      </c>
      <c r="AI74" s="325" t="s">
        <v>820</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1177</v>
      </c>
      <c r="G75" s="326"/>
      <c r="H75" s="317" t="s">
        <v>1953</v>
      </c>
      <c r="I75" s="317" t="s">
        <v>1954</v>
      </c>
      <c r="J75" s="318" t="s">
        <v>1955</v>
      </c>
      <c r="K75" s="317" t="s">
        <v>864</v>
      </c>
      <c r="L75" s="317" t="s">
        <v>1956</v>
      </c>
      <c r="M75" s="317"/>
      <c r="N75" s="317" t="s">
        <v>1956</v>
      </c>
      <c r="O75" s="317"/>
      <c r="P75" s="317"/>
      <c r="Q75" s="317"/>
      <c r="R75" s="317"/>
      <c r="S75" s="320" t="s">
        <v>820</v>
      </c>
      <c r="T75" s="320" t="s">
        <v>820</v>
      </c>
      <c r="U75" s="320" t="s">
        <v>820</v>
      </c>
      <c r="V75" s="317"/>
      <c r="W75" s="317"/>
      <c r="X75" s="317" t="s">
        <v>1093</v>
      </c>
      <c r="Y75" s="317"/>
      <c r="Z75" s="317"/>
      <c r="AA75" s="317" t="s">
        <v>864</v>
      </c>
      <c r="AB75" s="317" t="s">
        <v>864</v>
      </c>
      <c r="AC75" s="332" t="s">
        <v>1670</v>
      </c>
      <c r="AD75" s="317" t="s">
        <v>864</v>
      </c>
      <c r="AE75" s="317"/>
      <c r="AF75" s="317"/>
      <c r="AG75" s="317">
        <v>1</v>
      </c>
      <c r="AH75" s="317">
        <v>1</v>
      </c>
      <c r="AI75" s="320" t="s">
        <v>820</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1957</v>
      </c>
      <c r="G76" s="322"/>
      <c r="H76" s="323" t="s">
        <v>1958</v>
      </c>
      <c r="I76" s="323" t="s">
        <v>1959</v>
      </c>
      <c r="J76" s="323">
        <v>1</v>
      </c>
      <c r="K76" s="323" t="s">
        <v>864</v>
      </c>
      <c r="L76" s="323" t="s">
        <v>1960</v>
      </c>
      <c r="M76" s="323"/>
      <c r="N76" s="323" t="s">
        <v>1960</v>
      </c>
      <c r="O76" s="323"/>
      <c r="P76" s="323"/>
      <c r="Q76" s="323"/>
      <c r="R76" s="323"/>
      <c r="S76" s="333" t="s">
        <v>817</v>
      </c>
      <c r="T76" s="333" t="s">
        <v>817</v>
      </c>
      <c r="U76" s="333" t="s">
        <v>817</v>
      </c>
      <c r="V76" s="323"/>
      <c r="W76" s="323"/>
      <c r="X76" s="323" t="s">
        <v>1093</v>
      </c>
      <c r="Y76" s="323"/>
      <c r="Z76" s="323"/>
      <c r="AA76" s="323" t="s">
        <v>864</v>
      </c>
      <c r="AB76" s="323" t="s">
        <v>864</v>
      </c>
      <c r="AC76" s="321" t="s">
        <v>1670</v>
      </c>
      <c r="AD76" s="323" t="s">
        <v>864</v>
      </c>
      <c r="AE76" s="323"/>
      <c r="AF76" s="323"/>
      <c r="AG76" s="323">
        <v>1</v>
      </c>
      <c r="AH76" s="323">
        <v>1</v>
      </c>
      <c r="AI76" s="333" t="s">
        <v>817</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1052</v>
      </c>
      <c r="F77" s="326"/>
      <c r="G77" s="326"/>
      <c r="H77" s="317" t="s">
        <v>1961</v>
      </c>
      <c r="I77" s="317" t="s">
        <v>1962</v>
      </c>
      <c r="J77" s="317" t="s">
        <v>1963</v>
      </c>
      <c r="K77" s="317" t="s">
        <v>864</v>
      </c>
      <c r="L77" s="317" t="s">
        <v>1195</v>
      </c>
      <c r="M77" s="317"/>
      <c r="N77" s="317" t="s">
        <v>1195</v>
      </c>
      <c r="O77" s="317"/>
      <c r="P77" s="317"/>
      <c r="Q77" s="317"/>
      <c r="R77" s="317"/>
      <c r="S77" s="344" t="s">
        <v>823</v>
      </c>
      <c r="T77" s="344" t="s">
        <v>823</v>
      </c>
      <c r="U77" s="344" t="s">
        <v>823</v>
      </c>
      <c r="V77" s="317"/>
      <c r="W77" s="317"/>
      <c r="X77" s="317" t="s">
        <v>863</v>
      </c>
      <c r="Y77" s="317"/>
      <c r="Z77" s="317"/>
      <c r="AA77" s="317" t="s">
        <v>864</v>
      </c>
      <c r="AB77" s="317" t="s">
        <v>864</v>
      </c>
      <c r="AC77" s="321" t="s">
        <v>1670</v>
      </c>
      <c r="AD77" s="317" t="s">
        <v>864</v>
      </c>
      <c r="AE77" s="317"/>
      <c r="AF77" s="317"/>
      <c r="AG77" s="317">
        <v>1</v>
      </c>
      <c r="AH77" s="317">
        <v>1</v>
      </c>
      <c r="AI77" s="344" t="s">
        <v>823</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1964</v>
      </c>
      <c r="D78" s="322"/>
      <c r="E78" s="322"/>
      <c r="F78" s="322"/>
      <c r="G78" s="322"/>
      <c r="H78" s="323" t="s">
        <v>1704</v>
      </c>
      <c r="I78" s="323" t="s">
        <v>1965</v>
      </c>
      <c r="J78" s="323" t="s">
        <v>1966</v>
      </c>
      <c r="K78" s="323"/>
      <c r="L78" s="323" t="s">
        <v>1967</v>
      </c>
      <c r="M78" s="323"/>
      <c r="N78" s="323" t="s">
        <v>1967</v>
      </c>
      <c r="O78" s="323"/>
      <c r="P78" s="323"/>
      <c r="Q78" s="323"/>
      <c r="R78" s="323"/>
      <c r="S78" s="333" t="s">
        <v>817</v>
      </c>
      <c r="T78" s="334" t="s">
        <v>817</v>
      </c>
      <c r="U78" s="334" t="s">
        <v>817</v>
      </c>
      <c r="V78" s="323"/>
      <c r="W78" s="323"/>
      <c r="X78" s="323" t="s">
        <v>863</v>
      </c>
      <c r="Y78" s="323"/>
      <c r="Z78" s="323" t="s">
        <v>1968</v>
      </c>
      <c r="AA78" s="323" t="s">
        <v>864</v>
      </c>
      <c r="AB78" s="323" t="s">
        <v>864</v>
      </c>
      <c r="AC78" s="321" t="s">
        <v>1670</v>
      </c>
      <c r="AD78" s="323"/>
      <c r="AE78" s="323"/>
      <c r="AF78" s="323"/>
      <c r="AG78" s="323">
        <v>1</v>
      </c>
      <c r="AH78" s="323">
        <v>1</v>
      </c>
      <c r="AI78" s="333" t="s">
        <v>817</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1727</v>
      </c>
      <c r="D79" s="326"/>
      <c r="E79" s="326"/>
      <c r="F79" s="326"/>
      <c r="G79" s="326"/>
      <c r="H79" s="317" t="s">
        <v>1704</v>
      </c>
      <c r="I79" s="317" t="s">
        <v>1969</v>
      </c>
      <c r="J79" s="317" t="s">
        <v>1970</v>
      </c>
      <c r="K79" s="317" t="s">
        <v>864</v>
      </c>
      <c r="L79" s="317" t="s">
        <v>1731</v>
      </c>
      <c r="M79" s="317"/>
      <c r="N79" s="317" t="s">
        <v>1731</v>
      </c>
      <c r="O79" s="317"/>
      <c r="P79" s="317"/>
      <c r="Q79" s="317"/>
      <c r="R79" s="317"/>
      <c r="S79" s="327" t="s">
        <v>817</v>
      </c>
      <c r="T79" s="327" t="s">
        <v>817</v>
      </c>
      <c r="U79" s="327" t="s">
        <v>817</v>
      </c>
      <c r="V79" s="317"/>
      <c r="W79" s="317"/>
      <c r="X79" s="317" t="s">
        <v>863</v>
      </c>
      <c r="Y79" s="317"/>
      <c r="Z79" s="317"/>
      <c r="AA79" s="317" t="s">
        <v>864</v>
      </c>
      <c r="AB79" s="317" t="s">
        <v>864</v>
      </c>
      <c r="AC79" s="321" t="s">
        <v>1670</v>
      </c>
      <c r="AD79" s="317"/>
      <c r="AE79" s="317"/>
      <c r="AF79" s="317"/>
      <c r="AG79" s="317">
        <v>1</v>
      </c>
      <c r="AH79" s="317">
        <v>1</v>
      </c>
      <c r="AI79" s="327" t="s">
        <v>817</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1971</v>
      </c>
      <c r="C80" s="322"/>
      <c r="D80" s="322"/>
      <c r="E80" s="322"/>
      <c r="F80" s="322"/>
      <c r="G80" s="322"/>
      <c r="H80" s="323" t="s">
        <v>1972</v>
      </c>
      <c r="I80" s="323" t="s">
        <v>1973</v>
      </c>
      <c r="J80" s="330"/>
      <c r="K80" s="323"/>
      <c r="L80" s="323" t="s">
        <v>1974</v>
      </c>
      <c r="M80" s="323"/>
      <c r="N80" s="323" t="s">
        <v>1974</v>
      </c>
      <c r="O80" s="323"/>
      <c r="P80" s="323"/>
      <c r="Q80" s="323"/>
      <c r="R80" s="323"/>
      <c r="S80" s="331" t="s">
        <v>823</v>
      </c>
      <c r="T80" s="331" t="s">
        <v>823</v>
      </c>
      <c r="U80" s="331" t="s">
        <v>823</v>
      </c>
      <c r="V80" s="323"/>
      <c r="W80" s="323" t="s">
        <v>864</v>
      </c>
      <c r="X80" s="323" t="s">
        <v>1975</v>
      </c>
      <c r="Y80" s="323"/>
      <c r="Z80" s="323"/>
      <c r="AA80" s="323" t="s">
        <v>864</v>
      </c>
      <c r="AB80" s="323" t="s">
        <v>864</v>
      </c>
      <c r="AC80" s="332" t="s">
        <v>1670</v>
      </c>
      <c r="AD80" s="323"/>
      <c r="AE80" s="323"/>
      <c r="AF80" s="323"/>
      <c r="AG80" s="323">
        <v>1</v>
      </c>
      <c r="AH80" s="323">
        <v>1</v>
      </c>
      <c r="AI80" s="331" t="s">
        <v>823</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1103</v>
      </c>
      <c r="D81" s="326"/>
      <c r="E81" s="326"/>
      <c r="F81" s="326"/>
      <c r="G81" s="326"/>
      <c r="H81" s="317" t="s">
        <v>1976</v>
      </c>
      <c r="I81" s="317" t="s">
        <v>1977</v>
      </c>
      <c r="J81" s="317" t="s">
        <v>1978</v>
      </c>
      <c r="K81" s="317" t="s">
        <v>864</v>
      </c>
      <c r="L81" s="317" t="s">
        <v>1760</v>
      </c>
      <c r="M81" s="317"/>
      <c r="N81" s="317" t="s">
        <v>1760</v>
      </c>
      <c r="O81" s="317"/>
      <c r="P81" s="317"/>
      <c r="Q81" s="317"/>
      <c r="R81" s="317"/>
      <c r="S81" s="320" t="s">
        <v>820</v>
      </c>
      <c r="T81" s="320" t="s">
        <v>820</v>
      </c>
      <c r="U81" s="320" t="s">
        <v>820</v>
      </c>
      <c r="V81" s="317"/>
      <c r="W81" s="317"/>
      <c r="X81" s="317" t="s">
        <v>863</v>
      </c>
      <c r="Y81" s="317"/>
      <c r="Z81" s="317" t="s">
        <v>1979</v>
      </c>
      <c r="AA81" s="317" t="s">
        <v>864</v>
      </c>
      <c r="AB81" s="317" t="s">
        <v>864</v>
      </c>
      <c r="AC81" s="321" t="s">
        <v>1670</v>
      </c>
      <c r="AD81" s="317"/>
      <c r="AE81" s="317"/>
      <c r="AF81" s="317"/>
      <c r="AG81" s="317">
        <v>1</v>
      </c>
      <c r="AH81" s="317">
        <v>1</v>
      </c>
      <c r="AI81" s="320" t="s">
        <v>820</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1727</v>
      </c>
      <c r="D82" s="322"/>
      <c r="E82" s="322"/>
      <c r="F82" s="322"/>
      <c r="G82" s="322"/>
      <c r="H82" s="323" t="s">
        <v>1980</v>
      </c>
      <c r="I82" s="323" t="s">
        <v>1981</v>
      </c>
      <c r="J82" s="323" t="s">
        <v>1982</v>
      </c>
      <c r="K82" s="323" t="s">
        <v>864</v>
      </c>
      <c r="L82" s="323" t="s">
        <v>1731</v>
      </c>
      <c r="M82" s="323"/>
      <c r="N82" s="323" t="s">
        <v>1731</v>
      </c>
      <c r="O82" s="323"/>
      <c r="P82" s="323"/>
      <c r="Q82" s="323"/>
      <c r="R82" s="323"/>
      <c r="S82" s="333" t="s">
        <v>817</v>
      </c>
      <c r="T82" s="333" t="s">
        <v>817</v>
      </c>
      <c r="U82" s="333" t="s">
        <v>817</v>
      </c>
      <c r="V82" s="323"/>
      <c r="W82" s="323"/>
      <c r="X82" s="323" t="s">
        <v>863</v>
      </c>
      <c r="Y82" s="323"/>
      <c r="Z82" s="323"/>
      <c r="AA82" s="323" t="s">
        <v>864</v>
      </c>
      <c r="AB82" s="323" t="s">
        <v>864</v>
      </c>
      <c r="AC82" s="321" t="s">
        <v>1670</v>
      </c>
      <c r="AD82" s="323"/>
      <c r="AE82" s="323"/>
      <c r="AF82" s="323"/>
      <c r="AG82" s="323">
        <v>1</v>
      </c>
      <c r="AH82" s="323">
        <v>1</v>
      </c>
      <c r="AI82" s="333" t="s">
        <v>817</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1983</v>
      </c>
      <c r="D83" s="326"/>
      <c r="E83" s="326"/>
      <c r="F83" s="326"/>
      <c r="G83" s="326"/>
      <c r="H83" s="317" t="s">
        <v>1984</v>
      </c>
      <c r="I83" s="317" t="s">
        <v>1985</v>
      </c>
      <c r="J83" s="317" t="s">
        <v>1986</v>
      </c>
      <c r="K83" s="317" t="s">
        <v>864</v>
      </c>
      <c r="L83" s="317" t="s">
        <v>831</v>
      </c>
      <c r="M83" s="317"/>
      <c r="N83" s="317" t="s">
        <v>831</v>
      </c>
      <c r="O83" s="317"/>
      <c r="P83" s="317"/>
      <c r="Q83" s="317"/>
      <c r="R83" s="317"/>
      <c r="S83" s="333" t="s">
        <v>817</v>
      </c>
      <c r="T83" s="328" t="s">
        <v>820</v>
      </c>
      <c r="U83" s="329" t="s">
        <v>817</v>
      </c>
      <c r="V83" s="317" t="s">
        <v>864</v>
      </c>
      <c r="W83" s="317"/>
      <c r="X83" s="317" t="s">
        <v>863</v>
      </c>
      <c r="Y83" s="317"/>
      <c r="Z83" s="317"/>
      <c r="AA83" s="317" t="s">
        <v>864</v>
      </c>
      <c r="AB83" s="317" t="s">
        <v>864</v>
      </c>
      <c r="AC83" s="321" t="s">
        <v>1670</v>
      </c>
      <c r="AD83" s="317"/>
      <c r="AE83" s="317"/>
      <c r="AF83" s="317"/>
      <c r="AG83" s="317">
        <v>1</v>
      </c>
      <c r="AH83" s="317">
        <v>1</v>
      </c>
      <c r="AI83" s="320" t="s">
        <v>820</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1987</v>
      </c>
      <c r="D84" s="339"/>
      <c r="E84" s="322"/>
      <c r="F84" s="322"/>
      <c r="G84" s="322"/>
      <c r="H84" s="323" t="s">
        <v>1988</v>
      </c>
      <c r="I84" s="323" t="s">
        <v>1989</v>
      </c>
      <c r="J84" s="323" t="s">
        <v>1990</v>
      </c>
      <c r="K84" s="323" t="s">
        <v>864</v>
      </c>
      <c r="L84" s="323" t="s">
        <v>1739</v>
      </c>
      <c r="M84" s="323"/>
      <c r="N84" s="323" t="s">
        <v>1739</v>
      </c>
      <c r="O84" s="323"/>
      <c r="P84" s="323"/>
      <c r="Q84" s="323"/>
      <c r="R84" s="323"/>
      <c r="S84" s="333" t="s">
        <v>817</v>
      </c>
      <c r="T84" s="333" t="s">
        <v>817</v>
      </c>
      <c r="U84" s="333" t="s">
        <v>817</v>
      </c>
      <c r="V84" s="323"/>
      <c r="W84" s="323"/>
      <c r="X84" s="323" t="s">
        <v>863</v>
      </c>
      <c r="Y84" s="323"/>
      <c r="Z84" s="323"/>
      <c r="AA84" s="323" t="s">
        <v>864</v>
      </c>
      <c r="AB84" s="323" t="s">
        <v>864</v>
      </c>
      <c r="AC84" s="321" t="s">
        <v>1670</v>
      </c>
      <c r="AD84" s="323"/>
      <c r="AE84" s="323"/>
      <c r="AF84" s="323"/>
      <c r="AG84" s="323">
        <v>1</v>
      </c>
      <c r="AH84" s="323">
        <v>1</v>
      </c>
      <c r="AI84" s="333" t="s">
        <v>817</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1991</v>
      </c>
      <c r="D85" s="326"/>
      <c r="E85" s="326"/>
      <c r="F85" s="326"/>
      <c r="G85" s="326"/>
      <c r="H85" s="317" t="s">
        <v>1992</v>
      </c>
      <c r="I85" s="317" t="s">
        <v>1993</v>
      </c>
      <c r="J85" s="317" t="s">
        <v>1994</v>
      </c>
      <c r="K85" s="317" t="s">
        <v>864</v>
      </c>
      <c r="L85" s="317" t="s">
        <v>1748</v>
      </c>
      <c r="M85" s="317"/>
      <c r="N85" s="317" t="s">
        <v>1748</v>
      </c>
      <c r="O85" s="317"/>
      <c r="P85" s="317"/>
      <c r="Q85" s="317"/>
      <c r="R85" s="317"/>
      <c r="S85" s="327" t="s">
        <v>817</v>
      </c>
      <c r="T85" s="328" t="s">
        <v>820</v>
      </c>
      <c r="U85" s="329" t="s">
        <v>817</v>
      </c>
      <c r="V85" s="317" t="s">
        <v>864</v>
      </c>
      <c r="W85" s="317"/>
      <c r="X85" s="317" t="s">
        <v>863</v>
      </c>
      <c r="Y85" s="317"/>
      <c r="Z85" s="317"/>
      <c r="AA85" s="317" t="s">
        <v>864</v>
      </c>
      <c r="AB85" s="317" t="s">
        <v>864</v>
      </c>
      <c r="AC85" s="332" t="s">
        <v>1670</v>
      </c>
      <c r="AD85" s="317"/>
      <c r="AE85" s="317"/>
      <c r="AF85" s="317"/>
      <c r="AG85" s="317">
        <v>1</v>
      </c>
      <c r="AH85" s="317">
        <v>1</v>
      </c>
      <c r="AI85" s="320" t="s">
        <v>820</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1995</v>
      </c>
      <c r="D86" s="322"/>
      <c r="E86" s="322"/>
      <c r="F86" s="322"/>
      <c r="G86" s="322"/>
      <c r="H86" s="323" t="s">
        <v>1996</v>
      </c>
      <c r="I86" s="323" t="s">
        <v>1997</v>
      </c>
      <c r="J86" s="323" t="s">
        <v>1841</v>
      </c>
      <c r="K86" s="323" t="s">
        <v>864</v>
      </c>
      <c r="L86" s="323" t="s">
        <v>1842</v>
      </c>
      <c r="M86" s="323"/>
      <c r="N86" s="323" t="s">
        <v>1842</v>
      </c>
      <c r="O86" s="323"/>
      <c r="P86" s="323"/>
      <c r="Q86" s="323"/>
      <c r="R86" s="323"/>
      <c r="S86" s="333" t="s">
        <v>817</v>
      </c>
      <c r="T86" s="333" t="s">
        <v>817</v>
      </c>
      <c r="U86" s="333" t="s">
        <v>817</v>
      </c>
      <c r="V86" s="323"/>
      <c r="W86" s="323"/>
      <c r="X86" s="323" t="s">
        <v>863</v>
      </c>
      <c r="Y86" s="323"/>
      <c r="Z86" s="323" t="s">
        <v>1998</v>
      </c>
      <c r="AA86" s="323" t="s">
        <v>864</v>
      </c>
      <c r="AB86" s="323" t="s">
        <v>864</v>
      </c>
      <c r="AC86" s="321" t="s">
        <v>1670</v>
      </c>
      <c r="AD86" s="323"/>
      <c r="AE86" s="323"/>
      <c r="AF86" s="323"/>
      <c r="AG86" s="323">
        <v>1</v>
      </c>
      <c r="AH86" s="323">
        <v>1</v>
      </c>
      <c r="AI86" s="320" t="s">
        <v>820</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1999</v>
      </c>
      <c r="D87" s="326"/>
      <c r="E87" s="326"/>
      <c r="F87" s="326"/>
      <c r="G87" s="326"/>
      <c r="H87" s="318" t="s">
        <v>2000</v>
      </c>
      <c r="I87" s="317" t="s">
        <v>2001</v>
      </c>
      <c r="J87" s="317" t="s">
        <v>2002</v>
      </c>
      <c r="K87" s="317" t="s">
        <v>864</v>
      </c>
      <c r="L87" s="317" t="s">
        <v>2003</v>
      </c>
      <c r="M87" s="317"/>
      <c r="N87" s="317" t="s">
        <v>2003</v>
      </c>
      <c r="O87" s="317"/>
      <c r="P87" s="317"/>
      <c r="Q87" s="317"/>
      <c r="R87" s="317"/>
      <c r="S87" s="327" t="s">
        <v>817</v>
      </c>
      <c r="T87" s="328" t="s">
        <v>820</v>
      </c>
      <c r="U87" s="329" t="s">
        <v>817</v>
      </c>
      <c r="V87" s="317" t="s">
        <v>864</v>
      </c>
      <c r="W87" s="317"/>
      <c r="X87" s="317" t="s">
        <v>879</v>
      </c>
      <c r="Y87" s="317"/>
      <c r="Z87" s="317"/>
      <c r="AA87" s="317" t="s">
        <v>864</v>
      </c>
      <c r="AB87" s="317" t="s">
        <v>864</v>
      </c>
      <c r="AC87" s="321" t="s">
        <v>1670</v>
      </c>
      <c r="AD87" s="317"/>
      <c r="AE87" s="317"/>
      <c r="AF87" s="317"/>
      <c r="AG87" s="317">
        <v>1</v>
      </c>
      <c r="AH87" s="317">
        <v>1</v>
      </c>
      <c r="AI87" s="327" t="s">
        <v>817</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2004</v>
      </c>
      <c r="D88" s="322"/>
      <c r="E88" s="322"/>
      <c r="F88" s="322"/>
      <c r="G88" s="322"/>
      <c r="H88" s="323" t="s">
        <v>2005</v>
      </c>
      <c r="I88" s="323" t="s">
        <v>2006</v>
      </c>
      <c r="J88" s="323" t="s">
        <v>2007</v>
      </c>
      <c r="K88" s="323" t="s">
        <v>864</v>
      </c>
      <c r="L88" s="323" t="s">
        <v>2008</v>
      </c>
      <c r="M88" s="323"/>
      <c r="N88" s="323" t="s">
        <v>2008</v>
      </c>
      <c r="O88" s="323"/>
      <c r="P88" s="323"/>
      <c r="Q88" s="323"/>
      <c r="R88" s="323"/>
      <c r="S88" s="333" t="s">
        <v>817</v>
      </c>
      <c r="T88" s="334" t="s">
        <v>817</v>
      </c>
      <c r="U88" s="334" t="s">
        <v>817</v>
      </c>
      <c r="V88" s="323"/>
      <c r="W88" s="323"/>
      <c r="X88" s="323" t="s">
        <v>879</v>
      </c>
      <c r="Y88" s="323"/>
      <c r="Z88" s="323"/>
      <c r="AA88" s="323" t="s">
        <v>864</v>
      </c>
      <c r="AB88" s="323" t="s">
        <v>864</v>
      </c>
      <c r="AC88" s="321" t="s">
        <v>1670</v>
      </c>
      <c r="AD88" s="323"/>
      <c r="AE88" s="323"/>
      <c r="AF88" s="323"/>
      <c r="AG88" s="323">
        <v>1</v>
      </c>
      <c r="AH88" s="323">
        <v>1</v>
      </c>
      <c r="AI88" s="327" t="s">
        <v>817</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2009</v>
      </c>
      <c r="D89" s="326"/>
      <c r="E89" s="326"/>
      <c r="F89" s="326"/>
      <c r="G89" s="326"/>
      <c r="H89" s="317" t="s">
        <v>2010</v>
      </c>
      <c r="I89" s="317" t="s">
        <v>2011</v>
      </c>
      <c r="J89" s="317" t="s">
        <v>2012</v>
      </c>
      <c r="K89" s="317" t="s">
        <v>864</v>
      </c>
      <c r="L89" s="317" t="s">
        <v>2013</v>
      </c>
      <c r="M89" s="317"/>
      <c r="N89" s="317" t="s">
        <v>2013</v>
      </c>
      <c r="O89" s="317"/>
      <c r="P89" s="317"/>
      <c r="Q89" s="317"/>
      <c r="R89" s="317"/>
      <c r="S89" s="331" t="s">
        <v>823</v>
      </c>
      <c r="T89" s="331" t="s">
        <v>823</v>
      </c>
      <c r="U89" s="331" t="s">
        <v>823</v>
      </c>
      <c r="V89" s="317"/>
      <c r="W89" s="317"/>
      <c r="X89" s="317" t="s">
        <v>863</v>
      </c>
      <c r="Y89" s="317"/>
      <c r="Z89" s="317"/>
      <c r="AA89" s="317" t="s">
        <v>864</v>
      </c>
      <c r="AB89" s="317" t="s">
        <v>864</v>
      </c>
      <c r="AC89" s="321" t="s">
        <v>1670</v>
      </c>
      <c r="AD89" s="317"/>
      <c r="AE89" s="317"/>
      <c r="AF89" s="317"/>
      <c r="AG89" s="317">
        <v>1</v>
      </c>
      <c r="AH89" s="317">
        <v>1</v>
      </c>
      <c r="AI89" s="331" t="s">
        <v>823</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2014</v>
      </c>
      <c r="D90" s="336"/>
      <c r="E90" s="336"/>
      <c r="F90" s="336"/>
      <c r="G90" s="336"/>
      <c r="H90" s="323" t="s">
        <v>2015</v>
      </c>
      <c r="I90" s="323" t="s">
        <v>2016</v>
      </c>
      <c r="J90" s="323"/>
      <c r="K90" s="323" t="s">
        <v>864</v>
      </c>
      <c r="L90" s="323" t="s">
        <v>2017</v>
      </c>
      <c r="M90" s="323"/>
      <c r="N90" s="323" t="s">
        <v>2017</v>
      </c>
      <c r="O90" s="323"/>
      <c r="P90" s="323"/>
      <c r="Q90" s="323"/>
      <c r="R90" s="323"/>
      <c r="S90" s="331" t="s">
        <v>823</v>
      </c>
      <c r="T90" s="331" t="s">
        <v>823</v>
      </c>
      <c r="U90" s="331" t="s">
        <v>823</v>
      </c>
      <c r="V90" s="323"/>
      <c r="W90" s="323"/>
      <c r="X90" s="323" t="s">
        <v>863</v>
      </c>
      <c r="Y90" s="323"/>
      <c r="Z90" s="323"/>
      <c r="AA90" s="323" t="s">
        <v>864</v>
      </c>
      <c r="AB90" s="323" t="s">
        <v>864</v>
      </c>
      <c r="AC90" s="332" t="s">
        <v>1670</v>
      </c>
      <c r="AD90" s="323"/>
      <c r="AE90" s="323"/>
      <c r="AF90" s="323"/>
      <c r="AG90" s="323">
        <v>1</v>
      </c>
      <c r="AH90" s="323"/>
      <c r="AI90" s="331" t="s">
        <v>823</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2018</v>
      </c>
      <c r="D91" s="316"/>
      <c r="E91" s="316"/>
      <c r="F91" s="316"/>
      <c r="G91" s="316"/>
      <c r="H91" s="317" t="s">
        <v>2019</v>
      </c>
      <c r="I91" s="317" t="s">
        <v>2020</v>
      </c>
      <c r="J91" s="317"/>
      <c r="K91" s="317" t="s">
        <v>864</v>
      </c>
      <c r="L91" s="317" t="s">
        <v>2021</v>
      </c>
      <c r="M91" s="317"/>
      <c r="N91" s="317" t="s">
        <v>2021</v>
      </c>
      <c r="O91" s="317"/>
      <c r="P91" s="317"/>
      <c r="Q91" s="317"/>
      <c r="R91" s="317"/>
      <c r="S91" s="344" t="s">
        <v>823</v>
      </c>
      <c r="T91" s="344" t="s">
        <v>823</v>
      </c>
      <c r="U91" s="344" t="s">
        <v>823</v>
      </c>
      <c r="V91" s="317"/>
      <c r="W91" s="317"/>
      <c r="X91" s="317" t="s">
        <v>863</v>
      </c>
      <c r="Y91" s="317"/>
      <c r="Z91" s="317"/>
      <c r="AA91" s="317" t="s">
        <v>864</v>
      </c>
      <c r="AB91" s="317" t="s">
        <v>864</v>
      </c>
      <c r="AC91" s="321" t="s">
        <v>1670</v>
      </c>
      <c r="AD91" s="317"/>
      <c r="AE91" s="317"/>
      <c r="AF91" s="317"/>
      <c r="AG91" s="317">
        <v>1</v>
      </c>
      <c r="AH91" s="317"/>
      <c r="AI91" s="331" t="s">
        <v>823</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2022</v>
      </c>
      <c r="D92" s="336"/>
      <c r="E92" s="336"/>
      <c r="F92" s="336"/>
      <c r="G92" s="336"/>
      <c r="H92" s="324" t="s">
        <v>2023</v>
      </c>
      <c r="I92" s="323" t="s">
        <v>2024</v>
      </c>
      <c r="J92" s="323" t="s">
        <v>2025</v>
      </c>
      <c r="K92" s="323" t="s">
        <v>864</v>
      </c>
      <c r="L92" s="323" t="s">
        <v>2026</v>
      </c>
      <c r="M92" s="323"/>
      <c r="N92" s="323" t="s">
        <v>2026</v>
      </c>
      <c r="O92" s="323"/>
      <c r="P92" s="323"/>
      <c r="Q92" s="323"/>
      <c r="R92" s="323"/>
      <c r="S92" s="333" t="s">
        <v>817</v>
      </c>
      <c r="T92" s="333" t="s">
        <v>817</v>
      </c>
      <c r="U92" s="333" t="s">
        <v>817</v>
      </c>
      <c r="V92" s="323"/>
      <c r="W92" s="323"/>
      <c r="X92" s="323" t="s">
        <v>863</v>
      </c>
      <c r="Y92" s="323"/>
      <c r="Z92" s="323"/>
      <c r="AA92" s="323" t="s">
        <v>864</v>
      </c>
      <c r="AB92" s="323" t="s">
        <v>864</v>
      </c>
      <c r="AC92" s="321" t="s">
        <v>1670</v>
      </c>
      <c r="AD92" s="323"/>
      <c r="AE92" s="323"/>
      <c r="AF92" s="323"/>
      <c r="AG92" s="323">
        <v>1</v>
      </c>
      <c r="AH92" s="323"/>
      <c r="AI92" s="333" t="s">
        <v>817</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2027</v>
      </c>
      <c r="D93" s="326" t="s">
        <v>2028</v>
      </c>
      <c r="E93" s="326"/>
      <c r="F93" s="326"/>
      <c r="G93" s="326"/>
      <c r="H93" s="317" t="s">
        <v>2029</v>
      </c>
      <c r="I93" s="317" t="s">
        <v>1927</v>
      </c>
      <c r="J93" s="338"/>
      <c r="K93" s="317" t="s">
        <v>864</v>
      </c>
      <c r="L93" s="317" t="s">
        <v>1928</v>
      </c>
      <c r="M93" s="317"/>
      <c r="N93" s="317" t="s">
        <v>1928</v>
      </c>
      <c r="O93" s="317"/>
      <c r="P93" s="317"/>
      <c r="Q93" s="317"/>
      <c r="R93" s="317"/>
      <c r="S93" s="327" t="s">
        <v>817</v>
      </c>
      <c r="T93" s="329" t="s">
        <v>817</v>
      </c>
      <c r="U93" s="329" t="s">
        <v>817</v>
      </c>
      <c r="V93" s="317"/>
      <c r="W93" s="317" t="s">
        <v>864</v>
      </c>
      <c r="X93" s="317" t="s">
        <v>1929</v>
      </c>
      <c r="Y93" s="317"/>
      <c r="Z93" s="317"/>
      <c r="AA93" s="317" t="s">
        <v>864</v>
      </c>
      <c r="AB93" s="317" t="s">
        <v>864</v>
      </c>
      <c r="AC93" s="321" t="s">
        <v>1670</v>
      </c>
      <c r="AD93" s="317"/>
      <c r="AE93" s="317" t="s">
        <v>2030</v>
      </c>
      <c r="AF93" s="317"/>
      <c r="AG93" s="317">
        <v>1</v>
      </c>
      <c r="AH93" s="317">
        <v>1</v>
      </c>
      <c r="AI93" s="333" t="s">
        <v>817</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2031</v>
      </c>
      <c r="D94" s="322"/>
      <c r="E94" s="322"/>
      <c r="F94" s="322"/>
      <c r="G94" s="322"/>
      <c r="H94" s="323" t="s">
        <v>2032</v>
      </c>
      <c r="I94" s="323" t="s">
        <v>2033</v>
      </c>
      <c r="J94" s="323">
        <v>5</v>
      </c>
      <c r="K94" s="323" t="s">
        <v>864</v>
      </c>
      <c r="L94" s="323" t="s">
        <v>2034</v>
      </c>
      <c r="M94" s="323"/>
      <c r="N94" s="323" t="s">
        <v>2034</v>
      </c>
      <c r="O94" s="323"/>
      <c r="P94" s="323"/>
      <c r="Q94" s="323"/>
      <c r="R94" s="323"/>
      <c r="S94" s="333" t="s">
        <v>817</v>
      </c>
      <c r="T94" s="333" t="s">
        <v>817</v>
      </c>
      <c r="U94" s="333" t="s">
        <v>817</v>
      </c>
      <c r="V94" s="323"/>
      <c r="W94" s="323"/>
      <c r="X94" s="323" t="s">
        <v>863</v>
      </c>
      <c r="Y94" s="323"/>
      <c r="Z94" s="323" t="s">
        <v>2035</v>
      </c>
      <c r="AA94" s="323" t="s">
        <v>864</v>
      </c>
      <c r="AB94" s="323" t="s">
        <v>864</v>
      </c>
      <c r="AC94" s="321" t="s">
        <v>1670</v>
      </c>
      <c r="AD94" s="323"/>
      <c r="AE94" s="323"/>
      <c r="AF94" s="323"/>
      <c r="AG94" s="323">
        <v>1</v>
      </c>
      <c r="AH94" s="323">
        <v>1</v>
      </c>
      <c r="AI94" s="333" t="s">
        <v>817</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2036</v>
      </c>
      <c r="C95" s="343"/>
      <c r="D95" s="343"/>
      <c r="E95" s="343"/>
      <c r="F95" s="343"/>
      <c r="G95" s="343"/>
      <c r="H95" s="317" t="s">
        <v>2037</v>
      </c>
      <c r="I95" s="317" t="s">
        <v>2038</v>
      </c>
      <c r="J95" s="338"/>
      <c r="K95" s="317"/>
      <c r="L95" s="317" t="s">
        <v>2039</v>
      </c>
      <c r="M95" s="317"/>
      <c r="N95" s="317" t="s">
        <v>2039</v>
      </c>
      <c r="O95" s="317"/>
      <c r="P95" s="317"/>
      <c r="Q95" s="317"/>
      <c r="R95" s="317"/>
      <c r="S95" s="344" t="s">
        <v>823</v>
      </c>
      <c r="T95" s="317"/>
      <c r="U95" s="350" t="s">
        <v>823</v>
      </c>
      <c r="V95" s="317"/>
      <c r="W95" s="317" t="s">
        <v>864</v>
      </c>
      <c r="X95" s="317" t="s">
        <v>1366</v>
      </c>
      <c r="Y95" s="317"/>
      <c r="Z95" s="317"/>
      <c r="AA95" s="317" t="s">
        <v>864</v>
      </c>
      <c r="AB95" s="317" t="s">
        <v>864</v>
      </c>
      <c r="AC95" s="332" t="s">
        <v>1670</v>
      </c>
      <c r="AD95" s="317"/>
      <c r="AE95" s="317"/>
      <c r="AF95" s="317"/>
      <c r="AG95" s="317"/>
      <c r="AH95" s="317"/>
      <c r="AI95" s="344" t="s">
        <v>823</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2040</v>
      </c>
      <c r="D96" s="351"/>
      <c r="E96" s="351"/>
      <c r="F96" s="351"/>
      <c r="G96" s="351"/>
      <c r="H96" s="323" t="s">
        <v>2041</v>
      </c>
      <c r="I96" s="323" t="s">
        <v>2042</v>
      </c>
      <c r="J96" s="330"/>
      <c r="K96" s="323" t="s">
        <v>864</v>
      </c>
      <c r="L96" s="323" t="s">
        <v>2043</v>
      </c>
      <c r="M96" s="323"/>
      <c r="N96" s="323" t="s">
        <v>2043</v>
      </c>
      <c r="O96" s="323"/>
      <c r="P96" s="323"/>
      <c r="Q96" s="323"/>
      <c r="R96" s="323"/>
      <c r="S96" s="325" t="s">
        <v>820</v>
      </c>
      <c r="T96" s="323"/>
      <c r="U96" s="352" t="s">
        <v>820</v>
      </c>
      <c r="V96" s="323"/>
      <c r="W96" s="323" t="s">
        <v>864</v>
      </c>
      <c r="X96" s="323" t="s">
        <v>2044</v>
      </c>
      <c r="Y96" s="323"/>
      <c r="Z96" s="323"/>
      <c r="AA96" s="323" t="s">
        <v>864</v>
      </c>
      <c r="AB96" s="323" t="s">
        <v>864</v>
      </c>
      <c r="AC96" s="321" t="s">
        <v>1670</v>
      </c>
      <c r="AD96" s="323"/>
      <c r="AE96" s="323"/>
      <c r="AF96" s="323"/>
      <c r="AG96" s="323"/>
      <c r="AH96" s="323">
        <v>1</v>
      </c>
      <c r="AI96" s="325" t="s">
        <v>820</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2045</v>
      </c>
      <c r="E97" s="354"/>
      <c r="F97" s="353"/>
      <c r="G97" s="353"/>
      <c r="H97" s="317" t="s">
        <v>2046</v>
      </c>
      <c r="I97" s="317" t="s">
        <v>2047</v>
      </c>
      <c r="J97" s="317" t="s">
        <v>2048</v>
      </c>
      <c r="K97" s="317"/>
      <c r="L97" s="317" t="s">
        <v>2049</v>
      </c>
      <c r="M97" s="317"/>
      <c r="N97" s="317" t="s">
        <v>2049</v>
      </c>
      <c r="O97" s="317"/>
      <c r="P97" s="317"/>
      <c r="Q97" s="317"/>
      <c r="R97" s="317"/>
      <c r="S97" s="317" t="s">
        <v>893</v>
      </c>
      <c r="T97" s="317"/>
      <c r="U97" s="355" t="s">
        <v>893</v>
      </c>
      <c r="V97" s="317"/>
      <c r="W97" s="317"/>
      <c r="X97" s="317" t="s">
        <v>863</v>
      </c>
      <c r="Y97" s="317"/>
      <c r="Z97" s="317" t="s">
        <v>2050</v>
      </c>
      <c r="AA97" s="317" t="s">
        <v>864</v>
      </c>
      <c r="AB97" s="317" t="s">
        <v>864</v>
      </c>
      <c r="AC97" s="321" t="s">
        <v>1670</v>
      </c>
      <c r="AD97" s="317"/>
      <c r="AE97" s="317"/>
      <c r="AF97" s="317"/>
      <c r="AG97" s="317"/>
      <c r="AH97" s="317">
        <v>1</v>
      </c>
      <c r="AI97" s="317" t="s">
        <v>893</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2051</v>
      </c>
      <c r="E98" s="345"/>
      <c r="F98" s="345"/>
      <c r="G98" s="345"/>
      <c r="H98" s="323" t="s">
        <v>2052</v>
      </c>
      <c r="I98" s="323" t="s">
        <v>2053</v>
      </c>
      <c r="J98" s="323"/>
      <c r="K98" s="323"/>
      <c r="L98" s="323" t="s">
        <v>2054</v>
      </c>
      <c r="M98" s="323"/>
      <c r="N98" s="323" t="s">
        <v>2054</v>
      </c>
      <c r="O98" s="323"/>
      <c r="P98" s="323"/>
      <c r="Q98" s="323"/>
      <c r="R98" s="323"/>
      <c r="S98" s="331" t="s">
        <v>823</v>
      </c>
      <c r="T98" s="341"/>
      <c r="U98" s="356" t="s">
        <v>823</v>
      </c>
      <c r="V98" s="323"/>
      <c r="W98" s="323"/>
      <c r="X98" s="323" t="s">
        <v>863</v>
      </c>
      <c r="Y98" s="323"/>
      <c r="Z98" s="323" t="s">
        <v>2055</v>
      </c>
      <c r="AA98" s="323" t="s">
        <v>864</v>
      </c>
      <c r="AB98" s="323" t="s">
        <v>864</v>
      </c>
      <c r="AC98" s="321" t="s">
        <v>1670</v>
      </c>
      <c r="AD98" s="323"/>
      <c r="AE98" s="323"/>
      <c r="AF98" s="323"/>
      <c r="AG98" s="323"/>
      <c r="AH98" s="323"/>
      <c r="AI98" s="331" t="s">
        <v>823</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2056</v>
      </c>
      <c r="E99" s="342"/>
      <c r="F99" s="342"/>
      <c r="G99" s="342"/>
      <c r="H99" s="317" t="s">
        <v>2057</v>
      </c>
      <c r="I99" s="317" t="s">
        <v>2058</v>
      </c>
      <c r="J99" s="317"/>
      <c r="K99" s="317"/>
      <c r="L99" s="317" t="s">
        <v>2059</v>
      </c>
      <c r="M99" s="317"/>
      <c r="N99" s="317" t="s">
        <v>2059</v>
      </c>
      <c r="O99" s="317"/>
      <c r="P99" s="317"/>
      <c r="Q99" s="317"/>
      <c r="R99" s="317"/>
      <c r="S99" s="344" t="s">
        <v>823</v>
      </c>
      <c r="T99" s="317"/>
      <c r="U99" s="350" t="s">
        <v>823</v>
      </c>
      <c r="V99" s="317"/>
      <c r="W99" s="317"/>
      <c r="X99" s="317" t="s">
        <v>863</v>
      </c>
      <c r="Y99" s="317"/>
      <c r="Z99" s="317"/>
      <c r="AA99" s="317" t="s">
        <v>864</v>
      </c>
      <c r="AB99" s="317" t="s">
        <v>864</v>
      </c>
      <c r="AC99" s="321" t="s">
        <v>1670</v>
      </c>
      <c r="AD99" s="317"/>
      <c r="AE99" s="317"/>
      <c r="AF99" s="317"/>
      <c r="AG99" s="317"/>
      <c r="AH99" s="317"/>
      <c r="AI99" s="344" t="s">
        <v>823</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2060</v>
      </c>
      <c r="D100" s="351"/>
      <c r="E100" s="351"/>
      <c r="F100" s="351"/>
      <c r="G100" s="351"/>
      <c r="H100" s="323" t="s">
        <v>2061</v>
      </c>
      <c r="I100" s="323" t="s">
        <v>2062</v>
      </c>
      <c r="J100" s="323" t="s">
        <v>2012</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2063</v>
      </c>
      <c r="AA100" s="323" t="s">
        <v>864</v>
      </c>
      <c r="AB100" s="323" t="s">
        <v>864</v>
      </c>
      <c r="AC100" s="332" t="s">
        <v>1670</v>
      </c>
      <c r="AD100" s="323"/>
      <c r="AE100" s="323"/>
      <c r="AF100" s="323"/>
      <c r="AG100" s="323"/>
      <c r="AH100" s="323">
        <v>1</v>
      </c>
      <c r="AI100" s="325" t="s">
        <v>820</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1987</v>
      </c>
      <c r="D101" s="354"/>
      <c r="E101" s="353"/>
      <c r="F101" s="353"/>
      <c r="G101" s="353"/>
      <c r="H101" s="317" t="s">
        <v>2064</v>
      </c>
      <c r="I101" s="317" t="s">
        <v>2065</v>
      </c>
      <c r="J101" s="317" t="s">
        <v>1990</v>
      </c>
      <c r="K101" s="317" t="s">
        <v>864</v>
      </c>
      <c r="L101" s="317" t="s">
        <v>1739</v>
      </c>
      <c r="M101" s="317"/>
      <c r="N101" s="317" t="s">
        <v>1739</v>
      </c>
      <c r="O101" s="317"/>
      <c r="P101" s="317"/>
      <c r="Q101" s="317"/>
      <c r="R101" s="317"/>
      <c r="S101" s="327" t="s">
        <v>817</v>
      </c>
      <c r="T101" s="317"/>
      <c r="U101" s="358" t="s">
        <v>817</v>
      </c>
      <c r="V101" s="317"/>
      <c r="W101" s="317"/>
      <c r="X101" s="317" t="s">
        <v>863</v>
      </c>
      <c r="Y101" s="317"/>
      <c r="Z101" s="317"/>
      <c r="AA101" s="317" t="s">
        <v>864</v>
      </c>
      <c r="AB101" s="317" t="s">
        <v>864</v>
      </c>
      <c r="AC101" s="321" t="s">
        <v>1670</v>
      </c>
      <c r="AD101" s="317"/>
      <c r="AE101" s="317"/>
      <c r="AF101" s="317"/>
      <c r="AG101" s="317"/>
      <c r="AH101" s="317">
        <v>1</v>
      </c>
      <c r="AI101" s="327" t="s">
        <v>817</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2066</v>
      </c>
      <c r="D102" s="351"/>
      <c r="E102" s="351"/>
      <c r="F102" s="351"/>
      <c r="G102" s="351"/>
      <c r="H102" s="323" t="s">
        <v>2067</v>
      </c>
      <c r="I102" s="323" t="s">
        <v>2068</v>
      </c>
      <c r="J102" s="323" t="s">
        <v>2069</v>
      </c>
      <c r="K102" s="323" t="s">
        <v>864</v>
      </c>
      <c r="L102" s="323" t="s">
        <v>1748</v>
      </c>
      <c r="M102" s="323"/>
      <c r="N102" s="323" t="s">
        <v>1748</v>
      </c>
      <c r="O102" s="323"/>
      <c r="P102" s="323"/>
      <c r="Q102" s="323"/>
      <c r="R102" s="323"/>
      <c r="S102" s="333" t="s">
        <v>817</v>
      </c>
      <c r="T102" s="323"/>
      <c r="U102" s="357" t="s">
        <v>817</v>
      </c>
      <c r="V102" s="323"/>
      <c r="W102" s="323"/>
      <c r="X102" s="323" t="s">
        <v>863</v>
      </c>
      <c r="Y102" s="323"/>
      <c r="Z102" s="323"/>
      <c r="AA102" s="323" t="s">
        <v>864</v>
      </c>
      <c r="AB102" s="323" t="s">
        <v>864</v>
      </c>
      <c r="AC102" s="321" t="s">
        <v>1670</v>
      </c>
      <c r="AD102" s="323"/>
      <c r="AE102" s="323"/>
      <c r="AF102" s="323"/>
      <c r="AG102" s="323"/>
      <c r="AH102" s="323">
        <v>1</v>
      </c>
      <c r="AI102" s="325" t="s">
        <v>820</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2070</v>
      </c>
      <c r="D103" s="353"/>
      <c r="E103" s="353"/>
      <c r="F103" s="353"/>
      <c r="G103" s="353"/>
      <c r="H103" s="317" t="s">
        <v>2071</v>
      </c>
      <c r="I103" s="317"/>
      <c r="J103" s="317"/>
      <c r="K103" s="317" t="s">
        <v>864</v>
      </c>
      <c r="L103" s="317" t="s">
        <v>1731</v>
      </c>
      <c r="M103" s="317"/>
      <c r="N103" s="317" t="s">
        <v>1731</v>
      </c>
      <c r="O103" s="317"/>
      <c r="P103" s="317"/>
      <c r="Q103" s="317"/>
      <c r="R103" s="317"/>
      <c r="S103" s="327" t="s">
        <v>817</v>
      </c>
      <c r="T103" s="349"/>
      <c r="U103" s="358" t="s">
        <v>817</v>
      </c>
      <c r="V103" s="317"/>
      <c r="W103" s="317"/>
      <c r="X103" s="317" t="s">
        <v>863</v>
      </c>
      <c r="Y103" s="317"/>
      <c r="Z103" s="317"/>
      <c r="AA103" s="317" t="s">
        <v>864</v>
      </c>
      <c r="AB103" s="317" t="s">
        <v>864</v>
      </c>
      <c r="AC103" s="321" t="s">
        <v>1670</v>
      </c>
      <c r="AD103" s="317"/>
      <c r="AE103" s="317"/>
      <c r="AF103" s="317"/>
      <c r="AG103" s="317"/>
      <c r="AH103" s="317">
        <v>1</v>
      </c>
      <c r="AI103" s="327" t="s">
        <v>817</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2072</v>
      </c>
      <c r="D104" s="351"/>
      <c r="E104" s="351"/>
      <c r="F104" s="351"/>
      <c r="G104" s="351"/>
      <c r="H104" s="323" t="s">
        <v>2073</v>
      </c>
      <c r="I104" s="323" t="s">
        <v>2074</v>
      </c>
      <c r="J104" s="330"/>
      <c r="K104" s="323" t="s">
        <v>864</v>
      </c>
      <c r="L104" s="323" t="s">
        <v>2075</v>
      </c>
      <c r="M104" s="323"/>
      <c r="N104" s="323" t="s">
        <v>2075</v>
      </c>
      <c r="O104" s="323"/>
      <c r="P104" s="323"/>
      <c r="Q104" s="323"/>
      <c r="R104" s="323"/>
      <c r="S104" s="331" t="s">
        <v>823</v>
      </c>
      <c r="T104" s="323"/>
      <c r="U104" s="356" t="s">
        <v>823</v>
      </c>
      <c r="V104" s="323"/>
      <c r="W104" s="323" t="s">
        <v>864</v>
      </c>
      <c r="X104" s="323" t="s">
        <v>2076</v>
      </c>
      <c r="Y104" s="323"/>
      <c r="Z104" s="323"/>
      <c r="AA104" s="323" t="s">
        <v>864</v>
      </c>
      <c r="AB104" s="323" t="s">
        <v>864</v>
      </c>
      <c r="AC104" s="321" t="s">
        <v>1670</v>
      </c>
      <c r="AD104" s="323"/>
      <c r="AE104" s="323"/>
      <c r="AF104" s="323"/>
      <c r="AG104" s="323"/>
      <c r="AH104" s="323">
        <v>1</v>
      </c>
      <c r="AI104" s="331" t="s">
        <v>823</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2077</v>
      </c>
      <c r="E105" s="354"/>
      <c r="F105" s="353"/>
      <c r="G105" s="353"/>
      <c r="H105" s="317" t="s">
        <v>2078</v>
      </c>
      <c r="I105" s="317" t="s">
        <v>2079</v>
      </c>
      <c r="J105" s="317" t="s">
        <v>2080</v>
      </c>
      <c r="K105" s="317" t="s">
        <v>864</v>
      </c>
      <c r="L105" s="317" t="s">
        <v>1873</v>
      </c>
      <c r="M105" s="317"/>
      <c r="N105" s="317" t="s">
        <v>1873</v>
      </c>
      <c r="O105" s="317"/>
      <c r="P105" s="317"/>
      <c r="Q105" s="317"/>
      <c r="R105" s="317"/>
      <c r="S105" s="327" t="s">
        <v>817</v>
      </c>
      <c r="T105" s="317"/>
      <c r="U105" s="358" t="s">
        <v>817</v>
      </c>
      <c r="V105" s="317"/>
      <c r="W105" s="317"/>
      <c r="X105" s="317" t="s">
        <v>879</v>
      </c>
      <c r="Y105" s="317"/>
      <c r="Z105" s="317"/>
      <c r="AA105" s="317" t="s">
        <v>864</v>
      </c>
      <c r="AB105" s="317" t="s">
        <v>864</v>
      </c>
      <c r="AC105" s="332" t="s">
        <v>1670</v>
      </c>
      <c r="AD105" s="317"/>
      <c r="AE105" s="317"/>
      <c r="AF105" s="317"/>
      <c r="AG105" s="317"/>
      <c r="AH105" s="317">
        <v>1</v>
      </c>
      <c r="AI105" s="327" t="s">
        <v>817</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1799</v>
      </c>
      <c r="E106" s="351"/>
      <c r="F106" s="351"/>
      <c r="G106" s="351"/>
      <c r="H106" s="323" t="s">
        <v>2081</v>
      </c>
      <c r="I106" s="323" t="s">
        <v>2082</v>
      </c>
      <c r="J106" s="323" t="s">
        <v>2083</v>
      </c>
      <c r="K106" s="323" t="s">
        <v>864</v>
      </c>
      <c r="L106" s="323" t="s">
        <v>1760</v>
      </c>
      <c r="M106" s="323"/>
      <c r="N106" s="323" t="s">
        <v>1760</v>
      </c>
      <c r="O106" s="323"/>
      <c r="P106" s="323"/>
      <c r="Q106" s="323"/>
      <c r="R106" s="323"/>
      <c r="S106" s="325" t="s">
        <v>820</v>
      </c>
      <c r="T106" s="323"/>
      <c r="U106" s="352" t="s">
        <v>820</v>
      </c>
      <c r="V106" s="323"/>
      <c r="W106" s="323"/>
      <c r="X106" s="323" t="s">
        <v>863</v>
      </c>
      <c r="Y106" s="323"/>
      <c r="Z106" s="323" t="s">
        <v>2084</v>
      </c>
      <c r="AA106" s="323" t="s">
        <v>864</v>
      </c>
      <c r="AB106" s="323" t="s">
        <v>864</v>
      </c>
      <c r="AC106" s="321" t="s">
        <v>1670</v>
      </c>
      <c r="AD106" s="323"/>
      <c r="AE106" s="323"/>
      <c r="AF106" s="323"/>
      <c r="AG106" s="323"/>
      <c r="AH106" s="323">
        <v>1</v>
      </c>
      <c r="AI106" s="325" t="s">
        <v>820</v>
      </c>
      <c r="AJ106" s="524" t="s">
        <v>2085</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1753</v>
      </c>
      <c r="E107" s="353"/>
      <c r="F107" s="353"/>
      <c r="G107" s="353"/>
      <c r="H107" s="317" t="s">
        <v>2086</v>
      </c>
      <c r="I107" s="317"/>
      <c r="J107" s="317" t="s">
        <v>2087</v>
      </c>
      <c r="K107" s="317" t="s">
        <v>864</v>
      </c>
      <c r="L107" s="317" t="s">
        <v>1731</v>
      </c>
      <c r="M107" s="317"/>
      <c r="N107" s="317" t="s">
        <v>1731</v>
      </c>
      <c r="O107" s="317"/>
      <c r="P107" s="317"/>
      <c r="Q107" s="317"/>
      <c r="R107" s="317"/>
      <c r="S107" s="327" t="s">
        <v>817</v>
      </c>
      <c r="T107" s="317"/>
      <c r="U107" s="358" t="s">
        <v>817</v>
      </c>
      <c r="V107" s="317"/>
      <c r="W107" s="317"/>
      <c r="X107" s="317" t="s">
        <v>863</v>
      </c>
      <c r="Y107" s="317"/>
      <c r="Z107" s="317"/>
      <c r="AA107" s="317" t="s">
        <v>864</v>
      </c>
      <c r="AB107" s="317" t="s">
        <v>864</v>
      </c>
      <c r="AC107" s="321" t="s">
        <v>1670</v>
      </c>
      <c r="AD107" s="317"/>
      <c r="AE107" s="317"/>
      <c r="AF107" s="317"/>
      <c r="AG107" s="317"/>
      <c r="AH107" s="317">
        <v>1</v>
      </c>
      <c r="AI107" s="327" t="s">
        <v>817</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2088</v>
      </c>
      <c r="E108" s="351"/>
      <c r="F108" s="351"/>
      <c r="G108" s="351"/>
      <c r="H108" s="323" t="s">
        <v>2089</v>
      </c>
      <c r="I108" s="323" t="s">
        <v>2090</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1670</v>
      </c>
      <c r="AD108" s="323"/>
      <c r="AE108" s="323"/>
      <c r="AF108" s="323"/>
      <c r="AG108" s="323"/>
      <c r="AH108" s="323">
        <v>1</v>
      </c>
      <c r="AI108" s="333" t="s">
        <v>817</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2091</v>
      </c>
      <c r="E109" s="354" t="s">
        <v>2028</v>
      </c>
      <c r="F109" s="353"/>
      <c r="G109" s="353"/>
      <c r="H109" s="317" t="s">
        <v>2092</v>
      </c>
      <c r="I109" s="317" t="s">
        <v>2093</v>
      </c>
      <c r="J109" s="338"/>
      <c r="K109" s="317" t="s">
        <v>864</v>
      </c>
      <c r="L109" s="317" t="s">
        <v>1928</v>
      </c>
      <c r="M109" s="317"/>
      <c r="N109" s="317" t="s">
        <v>1928</v>
      </c>
      <c r="O109" s="317"/>
      <c r="P109" s="317"/>
      <c r="Q109" s="317"/>
      <c r="R109" s="317"/>
      <c r="S109" s="344" t="s">
        <v>823</v>
      </c>
      <c r="T109" s="317"/>
      <c r="U109" s="350" t="s">
        <v>823</v>
      </c>
      <c r="V109" s="317"/>
      <c r="W109" s="317" t="s">
        <v>864</v>
      </c>
      <c r="X109" s="317" t="s">
        <v>1929</v>
      </c>
      <c r="Y109" s="317"/>
      <c r="Z109" s="317"/>
      <c r="AA109" s="317" t="s">
        <v>864</v>
      </c>
      <c r="AB109" s="317" t="s">
        <v>864</v>
      </c>
      <c r="AC109" s="321" t="s">
        <v>1670</v>
      </c>
      <c r="AD109" s="317"/>
      <c r="AE109" s="317"/>
      <c r="AF109" s="317"/>
      <c r="AG109" s="317"/>
      <c r="AH109" s="317">
        <v>1</v>
      </c>
      <c r="AI109" s="344" t="s">
        <v>823</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2094</v>
      </c>
      <c r="D110" s="345"/>
      <c r="E110" s="345"/>
      <c r="F110" s="345"/>
      <c r="G110" s="345"/>
      <c r="H110" s="323" t="s">
        <v>2095</v>
      </c>
      <c r="I110" s="323" t="s">
        <v>2096</v>
      </c>
      <c r="J110" s="323">
        <v>1</v>
      </c>
      <c r="K110" s="323"/>
      <c r="L110" s="323" t="s">
        <v>2097</v>
      </c>
      <c r="M110" s="323"/>
      <c r="N110" s="323" t="s">
        <v>2097</v>
      </c>
      <c r="O110" s="323"/>
      <c r="P110" s="323"/>
      <c r="Q110" s="323"/>
      <c r="R110" s="323"/>
      <c r="S110" s="333" t="s">
        <v>817</v>
      </c>
      <c r="T110" s="323"/>
      <c r="U110" s="357" t="s">
        <v>817</v>
      </c>
      <c r="V110" s="323"/>
      <c r="W110" s="323"/>
      <c r="X110" s="323" t="s">
        <v>1093</v>
      </c>
      <c r="Y110" s="323"/>
      <c r="Z110" s="323"/>
      <c r="AA110" s="323" t="s">
        <v>864</v>
      </c>
      <c r="AB110" s="323" t="s">
        <v>864</v>
      </c>
      <c r="AC110" s="332" t="s">
        <v>1670</v>
      </c>
      <c r="AD110" s="323"/>
      <c r="AE110" s="323"/>
      <c r="AF110" s="323"/>
      <c r="AG110" s="323"/>
      <c r="AH110" s="323"/>
      <c r="AI110" s="333" t="s">
        <v>817</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2098</v>
      </c>
      <c r="D111" s="346"/>
      <c r="E111" s="342"/>
      <c r="F111" s="342"/>
      <c r="G111" s="342"/>
      <c r="H111" s="317" t="s">
        <v>2099</v>
      </c>
      <c r="I111" s="317" t="s">
        <v>2100</v>
      </c>
      <c r="J111" s="317"/>
      <c r="K111" s="317"/>
      <c r="L111" s="317" t="s">
        <v>2101</v>
      </c>
      <c r="M111" s="317"/>
      <c r="N111" s="317" t="s">
        <v>2101</v>
      </c>
      <c r="O111" s="317"/>
      <c r="P111" s="317"/>
      <c r="Q111" s="317"/>
      <c r="R111" s="317"/>
      <c r="S111" s="327" t="s">
        <v>817</v>
      </c>
      <c r="T111" s="317"/>
      <c r="U111" s="358" t="s">
        <v>817</v>
      </c>
      <c r="V111" s="317"/>
      <c r="W111" s="317"/>
      <c r="X111" s="317" t="s">
        <v>863</v>
      </c>
      <c r="Y111" s="317"/>
      <c r="Z111" s="317" t="s">
        <v>2102</v>
      </c>
      <c r="AA111" s="317" t="s">
        <v>864</v>
      </c>
      <c r="AB111" s="317" t="s">
        <v>864</v>
      </c>
      <c r="AC111" s="321" t="s">
        <v>1670</v>
      </c>
      <c r="AD111" s="317"/>
      <c r="AE111" s="317"/>
      <c r="AF111" s="317"/>
      <c r="AG111" s="317"/>
      <c r="AH111" s="317"/>
      <c r="AI111" s="327" t="s">
        <v>817</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2103</v>
      </c>
      <c r="D112" s="351"/>
      <c r="E112" s="351"/>
      <c r="F112" s="351"/>
      <c r="G112" s="351"/>
      <c r="H112" s="323" t="s">
        <v>2104</v>
      </c>
      <c r="I112" s="323" t="s">
        <v>2105</v>
      </c>
      <c r="J112" s="323" t="s">
        <v>2106</v>
      </c>
      <c r="K112" s="323" t="s">
        <v>864</v>
      </c>
      <c r="L112" s="323" t="s">
        <v>1842</v>
      </c>
      <c r="M112" s="323"/>
      <c r="N112" s="323" t="s">
        <v>1842</v>
      </c>
      <c r="O112" s="323"/>
      <c r="P112" s="323"/>
      <c r="Q112" s="323"/>
      <c r="R112" s="323"/>
      <c r="S112" s="333" t="s">
        <v>817</v>
      </c>
      <c r="T112" s="323"/>
      <c r="U112" s="357" t="s">
        <v>817</v>
      </c>
      <c r="V112" s="323"/>
      <c r="W112" s="323"/>
      <c r="X112" s="323" t="s">
        <v>863</v>
      </c>
      <c r="Y112" s="323"/>
      <c r="Z112" s="323" t="s">
        <v>2107</v>
      </c>
      <c r="AA112" s="323" t="s">
        <v>864</v>
      </c>
      <c r="AB112" s="323" t="s">
        <v>864</v>
      </c>
      <c r="AC112" s="321" t="s">
        <v>1670</v>
      </c>
      <c r="AD112" s="323"/>
      <c r="AE112" s="323"/>
      <c r="AF112" s="323"/>
      <c r="AG112" s="323"/>
      <c r="AH112" s="323">
        <v>1</v>
      </c>
      <c r="AI112" s="325" t="s">
        <v>820</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2108</v>
      </c>
      <c r="D113" s="342"/>
      <c r="E113" s="342"/>
      <c r="F113" s="342"/>
      <c r="G113" s="342"/>
      <c r="H113" s="317" t="s">
        <v>2109</v>
      </c>
      <c r="I113" s="317" t="s">
        <v>2110</v>
      </c>
      <c r="J113" s="317" t="s">
        <v>1283</v>
      </c>
      <c r="K113" s="317"/>
      <c r="L113" s="317" t="s">
        <v>2111</v>
      </c>
      <c r="M113" s="317"/>
      <c r="N113" s="317" t="s">
        <v>2111</v>
      </c>
      <c r="O113" s="317"/>
      <c r="P113" s="317"/>
      <c r="Q113" s="317"/>
      <c r="R113" s="317"/>
      <c r="S113" s="327" t="s">
        <v>817</v>
      </c>
      <c r="T113" s="349"/>
      <c r="U113" s="358" t="s">
        <v>817</v>
      </c>
      <c r="V113" s="317"/>
      <c r="W113" s="317"/>
      <c r="X113" s="317" t="s">
        <v>863</v>
      </c>
      <c r="Y113" s="317"/>
      <c r="Z113" s="317"/>
      <c r="AA113" s="317" t="s">
        <v>864</v>
      </c>
      <c r="AB113" s="317" t="s">
        <v>864</v>
      </c>
      <c r="AC113" s="321" t="s">
        <v>1670</v>
      </c>
      <c r="AD113" s="317"/>
      <c r="AE113" s="317"/>
      <c r="AF113" s="317"/>
      <c r="AG113" s="317"/>
      <c r="AH113" s="317"/>
      <c r="AI113" s="327" t="s">
        <v>817</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2112</v>
      </c>
      <c r="D114" s="347"/>
      <c r="E114" s="347"/>
      <c r="F114" s="347"/>
      <c r="G114" s="347"/>
      <c r="H114" s="323" t="s">
        <v>2113</v>
      </c>
      <c r="I114" s="323" t="s">
        <v>2114</v>
      </c>
      <c r="J114" s="330"/>
      <c r="K114" s="323" t="s">
        <v>864</v>
      </c>
      <c r="L114" s="323" t="s">
        <v>2115</v>
      </c>
      <c r="M114" s="323"/>
      <c r="N114" s="323" t="s">
        <v>2115</v>
      </c>
      <c r="O114" s="323"/>
      <c r="P114" s="323"/>
      <c r="Q114" s="323"/>
      <c r="R114" s="323"/>
      <c r="S114" s="331" t="s">
        <v>823</v>
      </c>
      <c r="T114" s="323"/>
      <c r="U114" s="356" t="s">
        <v>823</v>
      </c>
      <c r="V114" s="323"/>
      <c r="W114" s="323" t="s">
        <v>864</v>
      </c>
      <c r="X114" s="323" t="s">
        <v>1265</v>
      </c>
      <c r="Y114" s="323"/>
      <c r="Z114" s="323"/>
      <c r="AA114" s="323" t="s">
        <v>864</v>
      </c>
      <c r="AB114" s="323" t="s">
        <v>864</v>
      </c>
      <c r="AC114" s="321" t="s">
        <v>1670</v>
      </c>
      <c r="AD114" s="323"/>
      <c r="AE114" s="323"/>
      <c r="AF114" s="323"/>
      <c r="AG114" s="323"/>
      <c r="AH114" s="323"/>
      <c r="AI114" s="331" t="s">
        <v>823</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2116</v>
      </c>
      <c r="E115" s="342"/>
      <c r="F115" s="342"/>
      <c r="G115" s="342"/>
      <c r="H115" s="317" t="s">
        <v>2117</v>
      </c>
      <c r="I115" s="317" t="s">
        <v>2118</v>
      </c>
      <c r="J115" s="317" t="s">
        <v>1269</v>
      </c>
      <c r="K115" s="317" t="s">
        <v>864</v>
      </c>
      <c r="L115" s="317" t="s">
        <v>1760</v>
      </c>
      <c r="M115" s="317"/>
      <c r="N115" s="317" t="s">
        <v>1760</v>
      </c>
      <c r="O115" s="317"/>
      <c r="P115" s="317"/>
      <c r="Q115" s="317"/>
      <c r="R115" s="317"/>
      <c r="S115" s="320" t="s">
        <v>820</v>
      </c>
      <c r="T115" s="317"/>
      <c r="U115" s="359" t="s">
        <v>820</v>
      </c>
      <c r="V115" s="317"/>
      <c r="W115" s="317"/>
      <c r="X115" s="317" t="s">
        <v>863</v>
      </c>
      <c r="Y115" s="317"/>
      <c r="Z115" s="317" t="s">
        <v>1270</v>
      </c>
      <c r="AA115" s="317" t="s">
        <v>864</v>
      </c>
      <c r="AB115" s="317" t="s">
        <v>864</v>
      </c>
      <c r="AC115" s="332" t="s">
        <v>1670</v>
      </c>
      <c r="AD115" s="317"/>
      <c r="AE115" s="317"/>
      <c r="AF115" s="317"/>
      <c r="AG115" s="317"/>
      <c r="AH115" s="317"/>
      <c r="AI115" s="320" t="s">
        <v>820</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2119</v>
      </c>
      <c r="E116" s="345"/>
      <c r="F116" s="345"/>
      <c r="G116" s="345"/>
      <c r="H116" s="323" t="s">
        <v>2120</v>
      </c>
      <c r="I116" s="323" t="s">
        <v>2121</v>
      </c>
      <c r="J116" s="376">
        <v>606070707</v>
      </c>
      <c r="K116" s="323" t="s">
        <v>864</v>
      </c>
      <c r="L116" s="323" t="s">
        <v>2122</v>
      </c>
      <c r="M116" s="323"/>
      <c r="N116" s="323" t="s">
        <v>2122</v>
      </c>
      <c r="O116" s="323"/>
      <c r="P116" s="323"/>
      <c r="Q116" s="323"/>
      <c r="R116" s="323"/>
      <c r="S116" s="325" t="s">
        <v>820</v>
      </c>
      <c r="T116" s="323"/>
      <c r="U116" s="352" t="s">
        <v>820</v>
      </c>
      <c r="V116" s="323"/>
      <c r="W116" s="323"/>
      <c r="X116" s="323" t="s">
        <v>863</v>
      </c>
      <c r="Y116" s="323"/>
      <c r="Z116" s="323"/>
      <c r="AA116" s="323" t="s">
        <v>864</v>
      </c>
      <c r="AB116" s="323" t="s">
        <v>864</v>
      </c>
      <c r="AC116" s="321" t="s">
        <v>1670</v>
      </c>
      <c r="AD116" s="323"/>
      <c r="AE116" s="323"/>
      <c r="AF116" s="323"/>
      <c r="AG116" s="323"/>
      <c r="AH116" s="323"/>
      <c r="AI116" s="325" t="s">
        <v>820</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1670</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sheetPr>
    <tabColor theme="4" tint="0.79998168889431442"/>
  </sheetPr>
  <dimension ref="A1:ALU45"/>
  <sheetViews>
    <sheetView zoomScale="115" zoomScaleNormal="115" workbookViewId="0">
      <pane xSplit="7" ySplit="8" topLeftCell="H44" activePane="bottomRight" state="frozen"/>
      <selection pane="topRight" activeCell="H1" sqref="H1"/>
      <selection pane="bottomLeft" activeCell="A9" sqref="A9"/>
      <selection pane="bottomRight" activeCell="D44" sqref="D44"/>
    </sheetView>
  </sheetViews>
  <sheetFormatPr baseColWidth="10" defaultColWidth="9.5" defaultRowHeight="12" customHeight="1"/>
  <cols>
    <col min="1" max="1" width="4.625" style="128" customWidth="1"/>
    <col min="2" max="2" width="27.125" style="128" customWidth="1"/>
    <col min="3" max="3" width="29.375" style="128" customWidth="1"/>
    <col min="4" max="4" width="27.375" style="128" customWidth="1"/>
    <col min="5" max="5" width="9.125" style="128" customWidth="1"/>
    <col min="6" max="6" width="8.625" style="128" customWidth="1"/>
    <col min="7" max="7" width="9.25" style="96" customWidth="1"/>
    <col min="8" max="8" width="63.875" style="96" customWidth="1"/>
    <col min="9" max="9" width="33.5" style="225" customWidth="1"/>
    <col min="10" max="10" width="17.875" style="159" customWidth="1"/>
    <col min="11" max="11" width="10.5" style="96" customWidth="1"/>
    <col min="12" max="12" width="6" style="173" customWidth="1"/>
    <col min="13" max="13" width="18.5" style="96" customWidth="1"/>
    <col min="14" max="14" width="12.625" style="278" customWidth="1"/>
    <col min="15" max="15" width="28.125" style="96" customWidth="1"/>
    <col min="16" max="16" width="8.875" style="96" customWidth="1"/>
    <col min="17" max="17" width="8.125" style="96" customWidth="1"/>
    <col min="18" max="18" width="2.375"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c r="C1" s="129"/>
      <c r="E1" s="150"/>
      <c r="F1" s="157"/>
      <c r="G1" s="128"/>
      <c r="H1" s="719"/>
      <c r="I1" s="719"/>
      <c r="X1" s="128"/>
      <c r="ALR1"/>
    </row>
    <row r="2" spans="1:1006" ht="13.5" customHeight="1">
      <c r="C2" s="141"/>
      <c r="D2" s="285"/>
      <c r="E2" s="152"/>
      <c r="F2" s="157"/>
      <c r="G2" s="128"/>
      <c r="H2" s="719"/>
      <c r="I2" s="719"/>
      <c r="X2" s="128"/>
      <c r="ALR2"/>
    </row>
    <row r="3" spans="1:1006" ht="13.5" customHeight="1">
      <c r="C3" s="142"/>
      <c r="E3" s="151"/>
      <c r="G3" s="128"/>
      <c r="X3" s="128"/>
      <c r="ALR3"/>
    </row>
    <row r="4" spans="1:1006" ht="13.5" customHeight="1">
      <c r="C4" s="143"/>
      <c r="E4" s="153"/>
      <c r="G4" s="137"/>
      <c r="X4" s="128"/>
      <c r="ALR4"/>
    </row>
    <row r="5" spans="1:1006" s="149" customFormat="1" ht="13.5" customHeight="1">
      <c r="A5" s="128"/>
      <c r="B5" s="128"/>
      <c r="C5" s="145"/>
      <c r="D5" s="146"/>
      <c r="E5" s="291"/>
      <c r="F5" s="146"/>
      <c r="G5" s="148"/>
      <c r="H5" s="148"/>
      <c r="I5" s="275"/>
      <c r="J5" s="160"/>
      <c r="K5" s="148"/>
      <c r="L5" s="186"/>
      <c r="M5" s="148"/>
      <c r="N5" s="280"/>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8"/>
      <c r="E7" s="138"/>
      <c r="F7" s="138"/>
      <c r="P7" s="722" t="s">
        <v>829</v>
      </c>
      <c r="Q7" s="722"/>
      <c r="W7" s="669" t="s">
        <v>685</v>
      </c>
      <c r="X7" s="128"/>
      <c r="ALR7"/>
    </row>
    <row r="8" spans="1:1006" s="238" customFormat="1" ht="55.5" customHeight="1">
      <c r="A8" s="233" t="s">
        <v>831</v>
      </c>
      <c r="B8" s="382" t="s">
        <v>832</v>
      </c>
      <c r="C8" s="279" t="s">
        <v>833</v>
      </c>
      <c r="D8" s="279" t="s">
        <v>834</v>
      </c>
      <c r="E8" s="279" t="s">
        <v>835</v>
      </c>
      <c r="F8" s="279" t="s">
        <v>836</v>
      </c>
      <c r="G8" s="279" t="s">
        <v>837</v>
      </c>
      <c r="H8" s="234" t="s">
        <v>9</v>
      </c>
      <c r="I8" s="234" t="s">
        <v>838</v>
      </c>
      <c r="J8" s="234" t="s">
        <v>2123</v>
      </c>
      <c r="K8" s="234" t="s">
        <v>677</v>
      </c>
      <c r="L8" s="234" t="s">
        <v>3</v>
      </c>
      <c r="M8" s="234" t="s">
        <v>913</v>
      </c>
      <c r="N8" s="284" t="s">
        <v>914</v>
      </c>
      <c r="O8" s="234" t="s">
        <v>849</v>
      </c>
      <c r="P8" s="229" t="s">
        <v>850</v>
      </c>
      <c r="Q8" s="229" t="s">
        <v>851</v>
      </c>
      <c r="R8" s="230" t="s">
        <v>852</v>
      </c>
      <c r="S8" s="235" t="s">
        <v>853</v>
      </c>
      <c r="T8" s="235" t="s">
        <v>854</v>
      </c>
      <c r="U8" s="236" t="s">
        <v>855</v>
      </c>
      <c r="V8" s="235" t="s">
        <v>856</v>
      </c>
      <c r="W8" s="237" t="s">
        <v>915</v>
      </c>
    </row>
    <row r="9" spans="1:1006" s="224" customFormat="1" ht="13.5" customHeight="1">
      <c r="A9" s="225">
        <v>1</v>
      </c>
      <c r="B9" s="217" t="s">
        <v>916</v>
      </c>
      <c r="C9" s="240"/>
      <c r="D9" s="680"/>
      <c r="E9" s="680"/>
      <c r="F9" s="680"/>
      <c r="G9" s="680"/>
      <c r="H9" s="681" t="s">
        <v>950</v>
      </c>
      <c r="I9" s="317" t="s">
        <v>951</v>
      </c>
      <c r="J9" s="682" t="s">
        <v>919</v>
      </c>
      <c r="K9" s="681" t="s">
        <v>820</v>
      </c>
      <c r="L9" s="683"/>
      <c r="M9" s="681" t="s">
        <v>863</v>
      </c>
      <c r="N9" s="684"/>
      <c r="O9" s="681"/>
      <c r="P9" s="679"/>
      <c r="Q9" s="679" t="s">
        <v>864</v>
      </c>
      <c r="R9" s="232"/>
      <c r="S9" s="685"/>
      <c r="T9" s="681"/>
      <c r="U9" s="686"/>
      <c r="V9" s="681"/>
      <c r="W9" s="684">
        <v>1</v>
      </c>
    </row>
    <row r="10" spans="1:1006" s="224" customFormat="1" ht="13.5" customHeight="1">
      <c r="A10" s="225">
        <v>2</v>
      </c>
      <c r="B10" s="217" t="s">
        <v>2124</v>
      </c>
      <c r="C10" s="240"/>
      <c r="D10" s="241"/>
      <c r="E10" s="241"/>
      <c r="F10" s="241"/>
      <c r="G10" s="241"/>
      <c r="H10" s="681" t="s">
        <v>2125</v>
      </c>
      <c r="I10" s="696"/>
      <c r="J10" s="682" t="s">
        <v>2126</v>
      </c>
      <c r="K10" s="681" t="s">
        <v>820</v>
      </c>
      <c r="L10" s="683"/>
      <c r="M10" s="681" t="s">
        <v>863</v>
      </c>
      <c r="N10" s="684"/>
      <c r="O10" s="681"/>
      <c r="P10" s="679"/>
      <c r="Q10" s="679" t="s">
        <v>864</v>
      </c>
      <c r="R10" s="232"/>
      <c r="S10" s="685"/>
      <c r="T10" s="681"/>
      <c r="U10" s="686"/>
      <c r="V10" s="681"/>
      <c r="W10" s="684"/>
    </row>
    <row r="11" spans="1:1006" s="224" customFormat="1" ht="14.25" customHeight="1">
      <c r="A11" s="225">
        <v>3</v>
      </c>
      <c r="B11" s="217" t="s">
        <v>2127</v>
      </c>
      <c r="C11" s="240"/>
      <c r="D11" s="241"/>
      <c r="E11" s="241"/>
      <c r="F11" s="241"/>
      <c r="G11" s="241"/>
      <c r="H11" s="681" t="s">
        <v>2128</v>
      </c>
      <c r="I11" s="682"/>
      <c r="J11" s="682" t="s">
        <v>2129</v>
      </c>
      <c r="K11" s="681" t="s">
        <v>823</v>
      </c>
      <c r="L11" s="683" t="s">
        <v>864</v>
      </c>
      <c r="M11" s="243" t="s">
        <v>1366</v>
      </c>
      <c r="N11" s="684"/>
      <c r="O11" s="681"/>
      <c r="P11" s="679"/>
      <c r="Q11" s="679" t="s">
        <v>864</v>
      </c>
      <c r="R11" s="232"/>
      <c r="S11" s="685"/>
      <c r="T11" s="681"/>
      <c r="U11" s="686"/>
      <c r="V11" s="681"/>
      <c r="W11" s="684"/>
    </row>
    <row r="12" spans="1:1006" s="224" customFormat="1" ht="14.25" customHeight="1">
      <c r="A12" s="225">
        <v>4</v>
      </c>
      <c r="B12" s="217"/>
      <c r="C12" s="680" t="s">
        <v>2130</v>
      </c>
      <c r="D12" s="241"/>
      <c r="E12" s="241"/>
      <c r="F12" s="241"/>
      <c r="G12" s="241"/>
      <c r="H12" s="681" t="s">
        <v>2131</v>
      </c>
      <c r="I12" s="682"/>
      <c r="J12" s="682" t="s">
        <v>2132</v>
      </c>
      <c r="K12" s="681" t="s">
        <v>820</v>
      </c>
      <c r="L12" s="683"/>
      <c r="M12" s="681" t="s">
        <v>879</v>
      </c>
      <c r="N12" s="684"/>
      <c r="O12" s="681" t="s">
        <v>932</v>
      </c>
      <c r="P12" s="679"/>
      <c r="Q12" s="679" t="s">
        <v>864</v>
      </c>
      <c r="R12" s="232"/>
      <c r="S12" s="685"/>
      <c r="T12" s="681"/>
      <c r="U12" s="686"/>
      <c r="V12" s="681"/>
      <c r="W12" s="684"/>
    </row>
    <row r="13" spans="1:1006" s="224" customFormat="1" ht="13.5" customHeight="1">
      <c r="A13" s="225">
        <v>5</v>
      </c>
      <c r="B13" s="217"/>
      <c r="C13" s="218" t="s">
        <v>2133</v>
      </c>
      <c r="D13" s="241"/>
      <c r="E13" s="241"/>
      <c r="F13" s="241"/>
      <c r="G13" s="241"/>
      <c r="H13" s="255" t="s">
        <v>2134</v>
      </c>
      <c r="I13" s="682"/>
      <c r="J13" s="682" t="s">
        <v>2135</v>
      </c>
      <c r="K13" s="681" t="s">
        <v>820</v>
      </c>
      <c r="L13" s="683"/>
      <c r="M13" s="681" t="s">
        <v>863</v>
      </c>
      <c r="N13" s="684"/>
      <c r="O13" s="681"/>
      <c r="P13" s="679"/>
      <c r="Q13" s="679" t="s">
        <v>864</v>
      </c>
      <c r="R13" s="232"/>
      <c r="S13" s="685" t="s">
        <v>2136</v>
      </c>
      <c r="T13" s="681"/>
      <c r="U13" s="686"/>
      <c r="V13" s="681"/>
      <c r="W13" s="684"/>
    </row>
    <row r="14" spans="1:1006" s="224" customFormat="1" ht="13.5" customHeight="1">
      <c r="A14" s="225">
        <v>6</v>
      </c>
      <c r="B14" s="217"/>
      <c r="C14" s="241" t="s">
        <v>1103</v>
      </c>
      <c r="D14" s="241"/>
      <c r="E14" s="241"/>
      <c r="F14" s="241"/>
      <c r="G14" s="241"/>
      <c r="H14" s="681" t="s">
        <v>2137</v>
      </c>
      <c r="I14" s="682"/>
      <c r="J14" s="682" t="s">
        <v>971</v>
      </c>
      <c r="K14" s="681" t="s">
        <v>820</v>
      </c>
      <c r="L14" s="683"/>
      <c r="M14" s="681" t="s">
        <v>863</v>
      </c>
      <c r="N14" s="684" t="s">
        <v>864</v>
      </c>
      <c r="O14" s="255" t="s">
        <v>2138</v>
      </c>
      <c r="P14" s="679"/>
      <c r="Q14" s="679" t="s">
        <v>864</v>
      </c>
      <c r="R14" s="232"/>
      <c r="S14" s="685"/>
      <c r="T14" s="681"/>
      <c r="U14" s="686"/>
      <c r="V14" s="681"/>
      <c r="W14" s="684"/>
    </row>
    <row r="15" spans="1:1006" s="224" customFormat="1" ht="13.5" customHeight="1">
      <c r="A15" s="225">
        <v>7</v>
      </c>
      <c r="B15" s="217"/>
      <c r="C15" s="680" t="s">
        <v>2139</v>
      </c>
      <c r="D15" s="241"/>
      <c r="E15" s="241"/>
      <c r="F15" s="241"/>
      <c r="G15" s="241"/>
      <c r="H15" s="681"/>
      <c r="I15" s="682"/>
      <c r="J15" s="682" t="s">
        <v>2140</v>
      </c>
      <c r="K15" s="681" t="s">
        <v>817</v>
      </c>
      <c r="L15" s="683"/>
      <c r="M15" s="681" t="s">
        <v>863</v>
      </c>
      <c r="N15" s="684"/>
      <c r="O15" s="681"/>
      <c r="P15" s="679"/>
      <c r="Q15" s="679" t="s">
        <v>864</v>
      </c>
      <c r="R15" s="232"/>
      <c r="S15" s="685"/>
      <c r="T15" s="681"/>
      <c r="U15" s="686"/>
      <c r="V15" s="681"/>
      <c r="W15" s="684"/>
    </row>
    <row r="16" spans="1:1006" s="224" customFormat="1" ht="13.5" customHeight="1">
      <c r="A16" s="225">
        <v>8</v>
      </c>
      <c r="B16" s="217"/>
      <c r="C16" s="241" t="s">
        <v>1105</v>
      </c>
      <c r="D16" s="241"/>
      <c r="E16" s="241"/>
      <c r="F16" s="241"/>
      <c r="G16" s="241"/>
      <c r="H16" s="681" t="s">
        <v>2141</v>
      </c>
      <c r="I16" s="682"/>
      <c r="J16" s="682" t="s">
        <v>871</v>
      </c>
      <c r="K16" s="681" t="s">
        <v>817</v>
      </c>
      <c r="L16" s="683"/>
      <c r="M16" s="681" t="s">
        <v>863</v>
      </c>
      <c r="N16" s="684"/>
      <c r="O16" s="681"/>
      <c r="P16" s="679"/>
      <c r="Q16" s="679" t="s">
        <v>864</v>
      </c>
      <c r="R16" s="232"/>
      <c r="S16" s="685"/>
      <c r="T16" s="681"/>
      <c r="U16" s="686"/>
      <c r="V16" s="681"/>
      <c r="W16" s="684"/>
    </row>
    <row r="17" spans="1:23" s="224" customFormat="1" ht="13.5" customHeight="1">
      <c r="A17" s="225">
        <v>9</v>
      </c>
      <c r="B17" s="217"/>
      <c r="C17" s="241" t="s">
        <v>1987</v>
      </c>
      <c r="D17" s="241"/>
      <c r="E17" s="241"/>
      <c r="F17" s="241"/>
      <c r="G17" s="241"/>
      <c r="H17" s="681" t="s">
        <v>2142</v>
      </c>
      <c r="I17" s="682"/>
      <c r="J17" s="682" t="s">
        <v>2143</v>
      </c>
      <c r="K17" s="681" t="s">
        <v>817</v>
      </c>
      <c r="L17" s="683"/>
      <c r="M17" s="681" t="s">
        <v>863</v>
      </c>
      <c r="N17" s="684"/>
      <c r="O17" s="681"/>
      <c r="P17" s="679"/>
      <c r="Q17" s="679" t="s">
        <v>864</v>
      </c>
      <c r="R17" s="232"/>
      <c r="S17" s="685"/>
      <c r="T17" s="681"/>
      <c r="U17" s="686"/>
      <c r="V17" s="681"/>
      <c r="W17" s="684"/>
    </row>
    <row r="18" spans="1:23" s="224" customFormat="1" ht="13.5" customHeight="1">
      <c r="A18" s="225">
        <v>10</v>
      </c>
      <c r="B18" s="217"/>
      <c r="C18" s="241" t="s">
        <v>2144</v>
      </c>
      <c r="D18" s="241"/>
      <c r="E18" s="241"/>
      <c r="F18" s="241"/>
      <c r="G18" s="241"/>
      <c r="H18" s="681" t="s">
        <v>2145</v>
      </c>
      <c r="I18" s="682"/>
      <c r="J18" s="682" t="s">
        <v>2146</v>
      </c>
      <c r="K18" s="681" t="s">
        <v>817</v>
      </c>
      <c r="L18" s="683"/>
      <c r="M18" s="681" t="s">
        <v>863</v>
      </c>
      <c r="N18" s="684"/>
      <c r="O18" s="681"/>
      <c r="P18" s="679"/>
      <c r="Q18" s="679" t="s">
        <v>864</v>
      </c>
      <c r="R18" s="232"/>
      <c r="S18" s="685"/>
      <c r="T18" s="681"/>
      <c r="U18" s="686"/>
      <c r="V18" s="681"/>
      <c r="W18" s="684"/>
    </row>
    <row r="19" spans="1:23" s="224" customFormat="1" ht="13.5" customHeight="1">
      <c r="A19" s="225">
        <v>11</v>
      </c>
      <c r="B19" s="217"/>
      <c r="C19" s="241" t="s">
        <v>2147</v>
      </c>
      <c r="D19" s="241"/>
      <c r="E19" s="241"/>
      <c r="F19" s="241"/>
      <c r="G19" s="241"/>
      <c r="H19" s="681"/>
      <c r="I19" s="682"/>
      <c r="J19" s="682" t="s">
        <v>2148</v>
      </c>
      <c r="K19" s="681" t="s">
        <v>817</v>
      </c>
      <c r="L19" s="683"/>
      <c r="M19" s="681" t="s">
        <v>863</v>
      </c>
      <c r="N19" s="684"/>
      <c r="O19" s="681"/>
      <c r="P19" s="679"/>
      <c r="Q19" s="679" t="s">
        <v>864</v>
      </c>
      <c r="R19" s="232"/>
      <c r="S19" s="685"/>
      <c r="T19" s="681"/>
      <c r="U19" s="686"/>
      <c r="V19" s="681"/>
      <c r="W19" s="684"/>
    </row>
    <row r="20" spans="1:23" s="224" customFormat="1" ht="13.5" customHeight="1">
      <c r="A20" s="225">
        <v>12</v>
      </c>
      <c r="B20" s="217"/>
      <c r="C20" s="241" t="s">
        <v>2149</v>
      </c>
      <c r="D20" s="241"/>
      <c r="E20" s="241"/>
      <c r="F20" s="241"/>
      <c r="G20" s="241"/>
      <c r="H20" s="681" t="s">
        <v>2150</v>
      </c>
      <c r="I20" s="682"/>
      <c r="J20" s="682" t="s">
        <v>2151</v>
      </c>
      <c r="K20" s="681" t="s">
        <v>817</v>
      </c>
      <c r="L20" s="683"/>
      <c r="M20" s="681" t="s">
        <v>863</v>
      </c>
      <c r="N20" s="684"/>
      <c r="O20" s="681"/>
      <c r="P20" s="679"/>
      <c r="Q20" s="679" t="s">
        <v>864</v>
      </c>
      <c r="R20" s="232"/>
      <c r="S20" s="685"/>
      <c r="T20" s="681"/>
      <c r="U20" s="686"/>
      <c r="V20" s="681"/>
      <c r="W20" s="684"/>
    </row>
    <row r="21" spans="1:23" s="224" customFormat="1" ht="13.5" customHeight="1">
      <c r="A21" s="225">
        <v>13</v>
      </c>
      <c r="B21" s="217"/>
      <c r="C21" s="241" t="s">
        <v>2152</v>
      </c>
      <c r="D21" s="241"/>
      <c r="E21" s="241"/>
      <c r="F21" s="241"/>
      <c r="G21" s="241"/>
      <c r="H21" s="681" t="s">
        <v>2152</v>
      </c>
      <c r="I21" s="682"/>
      <c r="J21" s="682" t="s">
        <v>2153</v>
      </c>
      <c r="K21" s="681" t="s">
        <v>817</v>
      </c>
      <c r="L21" s="683"/>
      <c r="M21" s="681" t="s">
        <v>863</v>
      </c>
      <c r="N21" s="684"/>
      <c r="O21" s="681"/>
      <c r="P21" s="679"/>
      <c r="Q21" s="679" t="s">
        <v>864</v>
      </c>
      <c r="R21" s="232"/>
      <c r="S21" s="685"/>
      <c r="T21" s="681"/>
      <c r="U21" s="686"/>
      <c r="V21" s="681"/>
      <c r="W21" s="684"/>
    </row>
    <row r="22" spans="1:23" s="224" customFormat="1" ht="13.5" customHeight="1">
      <c r="A22" s="225">
        <v>14</v>
      </c>
      <c r="B22" s="217"/>
      <c r="C22" s="241" t="s">
        <v>2154</v>
      </c>
      <c r="D22" s="241"/>
      <c r="E22" s="241"/>
      <c r="F22" s="241"/>
      <c r="G22" s="241"/>
      <c r="H22" s="681" t="s">
        <v>2154</v>
      </c>
      <c r="I22" s="682"/>
      <c r="J22" s="682" t="s">
        <v>2155</v>
      </c>
      <c r="K22" s="681" t="s">
        <v>817</v>
      </c>
      <c r="L22" s="683"/>
      <c r="M22" s="681" t="s">
        <v>863</v>
      </c>
      <c r="N22" s="684"/>
      <c r="O22" s="681"/>
      <c r="P22" s="679"/>
      <c r="Q22" s="679" t="s">
        <v>864</v>
      </c>
      <c r="R22" s="232"/>
      <c r="S22" s="685"/>
      <c r="T22" s="681"/>
      <c r="U22" s="686"/>
      <c r="V22" s="681"/>
      <c r="W22" s="684"/>
    </row>
    <row r="23" spans="1:23" s="224" customFormat="1" ht="13.5" customHeight="1">
      <c r="A23" s="225">
        <v>15</v>
      </c>
      <c r="B23" s="217"/>
      <c r="C23" s="241" t="s">
        <v>2156</v>
      </c>
      <c r="D23" s="241"/>
      <c r="E23" s="241"/>
      <c r="F23" s="241"/>
      <c r="G23" s="241"/>
      <c r="H23" s="681" t="s">
        <v>2157</v>
      </c>
      <c r="I23" s="682"/>
      <c r="J23" s="682" t="s">
        <v>2158</v>
      </c>
      <c r="K23" s="681" t="s">
        <v>817</v>
      </c>
      <c r="L23" s="683" t="s">
        <v>864</v>
      </c>
      <c r="M23" s="243" t="s">
        <v>2158</v>
      </c>
      <c r="N23" s="684"/>
      <c r="O23" s="681"/>
      <c r="P23" s="679"/>
      <c r="Q23" s="679" t="s">
        <v>864</v>
      </c>
      <c r="R23" s="232"/>
      <c r="S23" s="685"/>
      <c r="T23" s="681"/>
      <c r="U23" s="686"/>
      <c r="V23" s="681"/>
      <c r="W23" s="684"/>
    </row>
    <row r="24" spans="1:23" s="224" customFormat="1" ht="13.5" customHeight="1">
      <c r="A24" s="225">
        <v>16</v>
      </c>
      <c r="B24" s="217"/>
      <c r="C24" s="241"/>
      <c r="D24" s="241" t="s">
        <v>1103</v>
      </c>
      <c r="E24" s="241"/>
      <c r="F24" s="241"/>
      <c r="G24" s="241"/>
      <c r="H24" s="681" t="s">
        <v>2159</v>
      </c>
      <c r="I24" s="682"/>
      <c r="J24" s="682" t="s">
        <v>1576</v>
      </c>
      <c r="K24" s="681" t="s">
        <v>817</v>
      </c>
      <c r="L24" s="683"/>
      <c r="M24" s="681" t="s">
        <v>863</v>
      </c>
      <c r="N24" s="684" t="s">
        <v>864</v>
      </c>
      <c r="O24" s="681" t="s">
        <v>2160</v>
      </c>
      <c r="P24" s="679"/>
      <c r="Q24" s="679" t="s">
        <v>864</v>
      </c>
      <c r="R24" s="232"/>
      <c r="S24" s="685" t="s">
        <v>2161</v>
      </c>
      <c r="T24" s="681"/>
      <c r="U24" s="686"/>
      <c r="V24" s="681"/>
      <c r="W24" s="684"/>
    </row>
    <row r="25" spans="1:23" s="224" customFormat="1" ht="13.5" customHeight="1">
      <c r="A25" s="225">
        <v>17</v>
      </c>
      <c r="B25" s="217"/>
      <c r="C25" s="241"/>
      <c r="D25" s="241" t="s">
        <v>1105</v>
      </c>
      <c r="E25" s="241"/>
      <c r="F25" s="241"/>
      <c r="G25" s="241"/>
      <c r="H25" s="681" t="s">
        <v>2162</v>
      </c>
      <c r="I25" s="682"/>
      <c r="J25" s="682" t="s">
        <v>871</v>
      </c>
      <c r="K25" s="681" t="s">
        <v>817</v>
      </c>
      <c r="L25" s="683"/>
      <c r="M25" s="681" t="s">
        <v>863</v>
      </c>
      <c r="N25" s="684"/>
      <c r="O25" s="681"/>
      <c r="P25" s="679"/>
      <c r="Q25" s="679" t="s">
        <v>864</v>
      </c>
      <c r="R25" s="232"/>
      <c r="S25" s="685"/>
      <c r="T25" s="681"/>
      <c r="U25" s="686"/>
      <c r="V25" s="681"/>
      <c r="W25" s="684"/>
    </row>
    <row r="26" spans="1:23" s="224" customFormat="1" ht="13.5" customHeight="1">
      <c r="A26" s="225">
        <v>18</v>
      </c>
      <c r="B26" s="217"/>
      <c r="C26" s="217" t="s">
        <v>2163</v>
      </c>
      <c r="D26" s="241"/>
      <c r="E26" s="241"/>
      <c r="F26" s="241"/>
      <c r="G26" s="241"/>
      <c r="H26" s="681"/>
      <c r="I26" s="682"/>
      <c r="J26" s="682" t="s">
        <v>2164</v>
      </c>
      <c r="K26" s="681" t="s">
        <v>817</v>
      </c>
      <c r="L26" s="683" t="s">
        <v>864</v>
      </c>
      <c r="M26" s="243" t="s">
        <v>2164</v>
      </c>
      <c r="N26" s="684"/>
      <c r="O26" s="681"/>
      <c r="P26" s="679"/>
      <c r="Q26" s="679" t="s">
        <v>864</v>
      </c>
      <c r="R26" s="232"/>
      <c r="S26" s="685"/>
      <c r="T26" s="681"/>
      <c r="U26" s="686"/>
      <c r="V26" s="681"/>
      <c r="W26" s="684"/>
    </row>
    <row r="27" spans="1:23" s="224" customFormat="1" ht="13.5" customHeight="1">
      <c r="A27" s="225">
        <v>19</v>
      </c>
      <c r="B27" s="217"/>
      <c r="C27" s="217"/>
      <c r="D27" s="241" t="s">
        <v>2165</v>
      </c>
      <c r="E27" s="241"/>
      <c r="F27" s="241"/>
      <c r="G27" s="241"/>
      <c r="H27" s="681"/>
      <c r="I27" s="682"/>
      <c r="J27" s="682" t="s">
        <v>2132</v>
      </c>
      <c r="K27" s="681" t="s">
        <v>817</v>
      </c>
      <c r="L27" s="683"/>
      <c r="M27" s="681" t="s">
        <v>879</v>
      </c>
      <c r="N27" s="684"/>
      <c r="O27" s="681" t="s">
        <v>932</v>
      </c>
      <c r="P27" s="679"/>
      <c r="Q27" s="679" t="s">
        <v>864</v>
      </c>
      <c r="R27" s="232"/>
      <c r="S27" s="685"/>
      <c r="T27" s="681"/>
      <c r="U27" s="686"/>
      <c r="V27" s="681"/>
      <c r="W27" s="684"/>
    </row>
    <row r="28" spans="1:23" s="224" customFormat="1" ht="13.5" customHeight="1">
      <c r="A28" s="225">
        <v>20</v>
      </c>
      <c r="B28" s="217"/>
      <c r="C28" s="217"/>
      <c r="D28" s="241" t="s">
        <v>2166</v>
      </c>
      <c r="E28" s="241"/>
      <c r="F28" s="241"/>
      <c r="G28" s="241"/>
      <c r="H28" s="681" t="s">
        <v>2167</v>
      </c>
      <c r="I28" s="682"/>
      <c r="J28" s="682" t="s">
        <v>888</v>
      </c>
      <c r="K28" s="681" t="s">
        <v>817</v>
      </c>
      <c r="L28" s="683"/>
      <c r="M28" s="681" t="s">
        <v>863</v>
      </c>
      <c r="N28" s="684" t="s">
        <v>864</v>
      </c>
      <c r="O28" s="681" t="s">
        <v>2168</v>
      </c>
      <c r="P28" s="679"/>
      <c r="Q28" s="679" t="s">
        <v>864</v>
      </c>
      <c r="R28" s="232"/>
      <c r="S28" s="685" t="s">
        <v>2161</v>
      </c>
      <c r="T28" s="681"/>
      <c r="U28" s="686"/>
      <c r="V28" s="681"/>
      <c r="W28" s="684"/>
    </row>
    <row r="29" spans="1:23" s="224" customFormat="1" ht="13.5" customHeight="1">
      <c r="A29" s="225">
        <v>21</v>
      </c>
      <c r="B29" s="217"/>
      <c r="C29" s="217"/>
      <c r="D29" s="241" t="s">
        <v>2169</v>
      </c>
      <c r="E29" s="241"/>
      <c r="F29" s="241"/>
      <c r="G29" s="241"/>
      <c r="H29" s="681" t="s">
        <v>2170</v>
      </c>
      <c r="I29" s="682"/>
      <c r="J29" s="682" t="s">
        <v>2171</v>
      </c>
      <c r="K29" s="681" t="s">
        <v>817</v>
      </c>
      <c r="L29" s="683"/>
      <c r="M29" s="681" t="s">
        <v>863</v>
      </c>
      <c r="N29" s="684" t="s">
        <v>864</v>
      </c>
      <c r="O29" s="681" t="s">
        <v>2172</v>
      </c>
      <c r="P29" s="679"/>
      <c r="Q29" s="679" t="s">
        <v>864</v>
      </c>
      <c r="R29" s="232"/>
      <c r="S29" s="685"/>
      <c r="T29" s="681"/>
      <c r="U29" s="686"/>
      <c r="V29" s="681"/>
      <c r="W29" s="684"/>
    </row>
    <row r="30" spans="1:23" s="224" customFormat="1" ht="13.5" customHeight="1">
      <c r="A30" s="225">
        <v>22</v>
      </c>
      <c r="B30" s="217"/>
      <c r="C30" s="680" t="s">
        <v>1260</v>
      </c>
      <c r="D30" s="241"/>
      <c r="E30" s="241"/>
      <c r="F30" s="241"/>
      <c r="G30" s="241"/>
      <c r="H30" s="681" t="s">
        <v>2173</v>
      </c>
      <c r="I30" s="682"/>
      <c r="J30" s="682" t="s">
        <v>1265</v>
      </c>
      <c r="K30" s="681" t="s">
        <v>817</v>
      </c>
      <c r="L30" s="683" t="s">
        <v>864</v>
      </c>
      <c r="M30" s="681" t="s">
        <v>1265</v>
      </c>
      <c r="N30" s="684"/>
      <c r="O30" s="681"/>
      <c r="P30" s="679"/>
      <c r="Q30" s="679" t="s">
        <v>864</v>
      </c>
      <c r="R30" s="232"/>
      <c r="S30" s="685"/>
      <c r="T30" s="681"/>
      <c r="U30" s="686"/>
      <c r="V30" s="681"/>
      <c r="W30" s="684"/>
    </row>
    <row r="31" spans="1:23" s="224" customFormat="1" ht="13.5" customHeight="1">
      <c r="A31" s="225">
        <v>23</v>
      </c>
      <c r="B31" s="217"/>
      <c r="C31" s="241"/>
      <c r="D31" s="241" t="s">
        <v>1267</v>
      </c>
      <c r="E31" s="241"/>
      <c r="F31" s="241"/>
      <c r="G31" s="241"/>
      <c r="H31" s="681" t="s">
        <v>2174</v>
      </c>
      <c r="I31" s="682" t="s">
        <v>1269</v>
      </c>
      <c r="J31" s="682" t="s">
        <v>971</v>
      </c>
      <c r="K31" s="681" t="s">
        <v>817</v>
      </c>
      <c r="L31" s="683"/>
      <c r="M31" s="681" t="s">
        <v>863</v>
      </c>
      <c r="N31" s="684" t="s">
        <v>864</v>
      </c>
      <c r="O31" s="681" t="s">
        <v>1270</v>
      </c>
      <c r="P31" s="679"/>
      <c r="Q31" s="679" t="s">
        <v>864</v>
      </c>
      <c r="R31" s="232"/>
      <c r="S31" s="685"/>
      <c r="T31" s="681"/>
      <c r="U31" s="686"/>
      <c r="V31" s="681"/>
      <c r="W31" s="684"/>
    </row>
    <row r="32" spans="1:23" s="224" customFormat="1" ht="13.5" customHeight="1">
      <c r="A32" s="225">
        <v>24</v>
      </c>
      <c r="B32" s="217"/>
      <c r="D32" s="224" t="s">
        <v>1272</v>
      </c>
      <c r="F32" s="225"/>
      <c r="G32" s="241"/>
      <c r="H32" s="681" t="s">
        <v>2175</v>
      </c>
      <c r="I32" s="273" t="s">
        <v>1274</v>
      </c>
      <c r="J32" s="682" t="s">
        <v>1014</v>
      </c>
      <c r="K32" s="681" t="s">
        <v>817</v>
      </c>
      <c r="L32" s="683"/>
      <c r="M32" s="681" t="s">
        <v>863</v>
      </c>
      <c r="N32" s="278"/>
      <c r="O32" s="681"/>
      <c r="P32" s="679"/>
      <c r="Q32" s="679" t="s">
        <v>864</v>
      </c>
      <c r="R32" s="232"/>
      <c r="S32" s="685"/>
      <c r="T32" s="681"/>
      <c r="U32" s="686"/>
      <c r="V32" s="681"/>
      <c r="W32" s="684"/>
    </row>
    <row r="33" spans="1:1009" s="224" customFormat="1" ht="13.5" customHeight="1">
      <c r="A33" s="225">
        <v>25</v>
      </c>
      <c r="B33" s="217"/>
      <c r="C33" s="680" t="s">
        <v>12</v>
      </c>
      <c r="D33" s="241"/>
      <c r="E33" s="241"/>
      <c r="F33" s="241"/>
      <c r="G33" s="241"/>
      <c r="H33" s="681" t="s">
        <v>2176</v>
      </c>
      <c r="I33" s="682"/>
      <c r="J33" s="682" t="s">
        <v>939</v>
      </c>
      <c r="K33" s="681" t="s">
        <v>823</v>
      </c>
      <c r="L33" s="683"/>
      <c r="M33" s="681" t="s">
        <v>863</v>
      </c>
      <c r="N33" s="684"/>
      <c r="O33" s="681"/>
      <c r="P33" s="681"/>
      <c r="Q33" s="684" t="s">
        <v>864</v>
      </c>
      <c r="R33" s="232"/>
      <c r="S33" s="685"/>
      <c r="T33" s="681"/>
      <c r="U33" s="686"/>
      <c r="V33" s="681"/>
      <c r="W33" s="684"/>
    </row>
    <row r="34" spans="1:1009" s="224" customFormat="1" ht="12" customHeight="1">
      <c r="A34" s="225">
        <f>SUBTOTAL(103,createCase1418[ID])</f>
        <v>25</v>
      </c>
      <c r="C34" s="225">
        <f>SUBTOTAL(103,createCase1418[Donnée (Niveau 2)])</f>
        <v>15</v>
      </c>
      <c r="D34" s="225">
        <f>SUBTOTAL(103,createCase1418[Donnée (Niveau 3)])</f>
        <v>7</v>
      </c>
      <c r="E34" s="225">
        <f>SUBTOTAL(103,createCase1418[Donnée (Niveau 4)])</f>
        <v>0</v>
      </c>
      <c r="F34" s="225">
        <f>SUBTOTAL(103,createCase1418[Donnée (Niveau 5)])</f>
        <v>0</v>
      </c>
      <c r="G34" s="225">
        <f>SUBTOTAL(103,createCase1418[Donnée (Niveau 6)])</f>
        <v>0</v>
      </c>
      <c r="H34" s="225">
        <f>SUBTOTAL(103,createCase1418[Description])</f>
        <v>21</v>
      </c>
      <c r="I34" s="225">
        <f>SUBTOTAL(103,createCase1418[Exemples])</f>
        <v>3</v>
      </c>
      <c r="J34" s="239">
        <f>SUBTOTAL(103,createCase1418[Balise])</f>
        <v>25</v>
      </c>
      <c r="K34" s="225"/>
      <c r="L34" s="234">
        <f>SUBTOTAL(103,createCase1418[Objet])</f>
        <v>4</v>
      </c>
      <c r="M34" s="225">
        <f>SUBTOTAL(103,createCase1418[Format (ou type)])</f>
        <v>25</v>
      </c>
      <c r="N34" s="274"/>
      <c r="O34" s="225"/>
      <c r="P34" s="225"/>
      <c r="Q34" s="225"/>
      <c r="S34" s="271">
        <f>SUBTOTAL(103,createCase1418[Commentaire Hub Santé])</f>
        <v>3</v>
      </c>
      <c r="T34" s="225">
        <f>SUBTOTAL(103,createCase1418[Commentaire Philippe Dreyfus])</f>
        <v>0</v>
      </c>
      <c r="U34" s="239"/>
      <c r="V34" s="225">
        <f>SUBTOTAL(103,createCase1418[Commentaire Yann Penverne])</f>
        <v>0</v>
      </c>
      <c r="W34" s="225">
        <f>SUBTOTAL(103,createCase1418[Métier])-COUNTIFS(createCase1418[Métier],"=X")</f>
        <v>1</v>
      </c>
    </row>
    <row r="35" spans="1:1009" s="128" customFormat="1" ht="12" customHeight="1">
      <c r="A35" s="3"/>
      <c r="B35" s="3"/>
      <c r="C35" s="131"/>
      <c r="D35" s="131"/>
      <c r="E35" s="131"/>
      <c r="F35" s="131"/>
      <c r="G35" s="5"/>
      <c r="H35" s="155"/>
      <c r="I35" s="225"/>
      <c r="J35" s="155"/>
      <c r="K35" s="5"/>
      <c r="L35" s="188"/>
      <c r="M35" s="5"/>
      <c r="N35" s="56"/>
      <c r="O35" s="56"/>
      <c r="P35" s="681"/>
      <c r="Q35" s="681"/>
      <c r="R35"/>
      <c r="S35" s="178"/>
      <c r="T35" s="5"/>
      <c r="U35" s="159"/>
      <c r="V35" s="56"/>
      <c r="W35" s="56"/>
      <c r="ALS35"/>
      <c r="ALT35"/>
      <c r="ALU35"/>
    </row>
    <row r="36" spans="1:1009" s="128" customFormat="1" ht="12" customHeight="1">
      <c r="A36" s="129"/>
      <c r="B36" s="129"/>
      <c r="C36" s="129"/>
      <c r="D36" s="129"/>
      <c r="E36" s="129"/>
      <c r="F36" s="129"/>
      <c r="G36" s="96"/>
      <c r="H36" s="96"/>
      <c r="I36" s="225"/>
      <c r="J36" s="159"/>
      <c r="K36" s="96"/>
      <c r="L36" s="173"/>
      <c r="M36" s="96"/>
      <c r="N36" s="278"/>
      <c r="O36" s="96"/>
      <c r="P36" s="96"/>
      <c r="Q36" s="96"/>
      <c r="R36"/>
      <c r="S36" s="179"/>
      <c r="T36" s="96"/>
      <c r="U36" s="159"/>
      <c r="V36" s="96"/>
      <c r="W36" s="96"/>
      <c r="ALS36"/>
      <c r="ALT36"/>
      <c r="ALU36"/>
    </row>
    <row r="37" spans="1:1009" s="128" customFormat="1" ht="12" customHeight="1">
      <c r="I37" s="224"/>
      <c r="L37" s="173"/>
      <c r="M37" s="96"/>
      <c r="N37" s="278"/>
      <c r="O37" s="96"/>
      <c r="P37" s="96"/>
      <c r="Q37" s="96"/>
      <c r="R37"/>
      <c r="S37" s="179"/>
      <c r="T37" s="96"/>
      <c r="U37" s="159"/>
      <c r="V37" s="96"/>
      <c r="W37" s="96"/>
      <c r="ALS37"/>
      <c r="ALT37"/>
      <c r="ALU37"/>
    </row>
    <row r="38" spans="1:1009" s="128" customFormat="1" ht="12" customHeight="1">
      <c r="I38" s="224"/>
      <c r="L38" s="173"/>
      <c r="M38" s="96"/>
      <c r="N38" s="278"/>
      <c r="O38" s="96"/>
      <c r="P38" s="96"/>
      <c r="Q38" s="96"/>
      <c r="R38"/>
      <c r="S38" s="179"/>
      <c r="T38" s="96"/>
      <c r="U38" s="159"/>
      <c r="V38" s="96"/>
      <c r="W38" s="96"/>
      <c r="ALS38"/>
      <c r="ALT38"/>
      <c r="ALU38"/>
    </row>
    <row r="39" spans="1:1009" ht="12" customHeight="1">
      <c r="A39" s="123"/>
      <c r="B39" s="123"/>
      <c r="C39" s="123"/>
      <c r="D39" s="123"/>
      <c r="E39" s="123"/>
      <c r="F39" s="123"/>
      <c r="G39" s="112"/>
      <c r="H39" s="112"/>
      <c r="I39" s="277"/>
      <c r="J39" s="161"/>
      <c r="K39" s="112"/>
      <c r="L39" s="190"/>
      <c r="M39" s="112"/>
      <c r="N39" s="125"/>
      <c r="O39" s="112"/>
      <c r="P39" s="112"/>
      <c r="Q39" s="112"/>
      <c r="S39" s="180"/>
      <c r="T39" s="112"/>
      <c r="V39" s="112"/>
      <c r="W39" s="112"/>
    </row>
    <row r="40" spans="1:1009" ht="12" customHeight="1">
      <c r="A40" s="123"/>
      <c r="B40" s="123"/>
      <c r="C40" s="123"/>
      <c r="D40" s="123"/>
      <c r="E40" s="123"/>
      <c r="F40" s="123"/>
      <c r="G40" s="112"/>
      <c r="H40" s="112"/>
      <c r="I40" s="277"/>
      <c r="J40" s="161"/>
      <c r="K40" s="112"/>
      <c r="L40" s="190"/>
      <c r="M40" s="112"/>
      <c r="N40" s="125"/>
      <c r="O40" s="112"/>
      <c r="P40" s="112"/>
      <c r="Q40" s="112"/>
      <c r="S40" s="180"/>
      <c r="T40" s="112"/>
      <c r="V40" s="112"/>
      <c r="W40" s="112"/>
    </row>
    <row r="41" spans="1:1009" ht="12" customHeight="1">
      <c r="A41" s="130"/>
      <c r="B41" s="130"/>
      <c r="C41" s="130"/>
      <c r="D41" s="130"/>
      <c r="E41" s="130"/>
      <c r="F41" s="130"/>
    </row>
    <row r="42" spans="1:1009" ht="12" customHeight="1">
      <c r="A42" s="130"/>
      <c r="B42" s="130"/>
      <c r="C42" s="130"/>
      <c r="D42" s="130"/>
      <c r="E42" s="130"/>
      <c r="F42" s="130"/>
    </row>
    <row r="43" spans="1:1009" s="96" customFormat="1" ht="12" customHeight="1">
      <c r="A43" s="130"/>
      <c r="B43" s="130"/>
      <c r="C43" s="130"/>
      <c r="D43" s="130"/>
      <c r="E43" s="130"/>
      <c r="F43" s="130"/>
      <c r="I43" s="225"/>
      <c r="J43" s="159"/>
      <c r="L43" s="173"/>
      <c r="N43" s="278"/>
      <c r="R43"/>
      <c r="S43" s="179"/>
      <c r="U43" s="159"/>
      <c r="X43"/>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c r="ALT43"/>
      <c r="ALU43"/>
    </row>
    <row r="44" spans="1:1009" s="96" customFormat="1" ht="12" customHeight="1">
      <c r="A44" s="136"/>
      <c r="B44" s="136"/>
      <c r="C44" s="136"/>
      <c r="D44" s="136"/>
      <c r="E44" s="136"/>
      <c r="F44" s="136"/>
      <c r="I44" s="225"/>
      <c r="J44" s="159"/>
      <c r="L44" s="173"/>
      <c r="N44" s="278"/>
      <c r="R44"/>
      <c r="S44" s="179"/>
      <c r="U44" s="159"/>
      <c r="X44"/>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c r="ALT44"/>
      <c r="ALU44"/>
    </row>
    <row r="45" spans="1:1009" s="96" customFormat="1" ht="12" customHeight="1">
      <c r="A45" s="136"/>
      <c r="B45" s="136"/>
      <c r="C45" s="136"/>
      <c r="D45" s="136"/>
      <c r="E45" s="136"/>
      <c r="F45" s="136"/>
      <c r="I45" s="225"/>
      <c r="J45" s="159"/>
      <c r="L45" s="173"/>
      <c r="N45" s="278"/>
      <c r="R45"/>
      <c r="S45" s="179"/>
      <c r="U45" s="159"/>
      <c r="X45"/>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c r="ALT45"/>
      <c r="ALU45"/>
    </row>
  </sheetData>
  <mergeCells count="2">
    <mergeCell ref="H1:I2"/>
    <mergeCell ref="P7:Q7"/>
  </mergeCells>
  <phoneticPr fontId="79" type="noConversion"/>
  <conditionalFormatting sqref="A35:F36 A39:F857">
    <cfRule type="expression" dxfId="399" priority="55">
      <formula>OR($W35="X",$V35="X")</formula>
    </cfRule>
    <cfRule type="expression" dxfId="398" priority="56">
      <formula>AND($W35=1,$V35=1)</formula>
    </cfRule>
    <cfRule type="expression" dxfId="397" priority="57">
      <formula>$W35=1</formula>
    </cfRule>
    <cfRule type="expression" dxfId="396" priority="58">
      <formula>$V35=1</formula>
    </cfRule>
  </conditionalFormatting>
  <conditionalFormatting sqref="A9:G9 B10:G10 A10:A33">
    <cfRule type="expression" dxfId="395" priority="59">
      <formula>#REF!=1</formula>
    </cfRule>
    <cfRule type="expression" dxfId="394" priority="62">
      <formula>OR($W9="X",#REF!="X")</formula>
    </cfRule>
  </conditionalFormatting>
  <conditionalFormatting sqref="A9:G15 A10:A33 A16:B16 B23:G25 D26:G29 B33:G33 D16:G16 B17:C22 E17:G22 B26:B32">
    <cfRule type="expression" dxfId="393" priority="60">
      <formula>AND($W9=1,#REF!=1)</formula>
    </cfRule>
  </conditionalFormatting>
  <conditionalFormatting sqref="A9:G15 A10:A33 A16:B16 D16:G16 B17:C22 E17:G22 B23:G25 B26:B32 B33:G33">
    <cfRule type="expression" dxfId="392" priority="49">
      <formula>$W9=1</formula>
    </cfRule>
  </conditionalFormatting>
  <conditionalFormatting sqref="A9:G15 A10:A33 A16:B16 D16:G16 B17:C22 E17:G22 B23:G25 D26:G29 B26:B32 B33:G33">
    <cfRule type="expression" dxfId="391" priority="61">
      <formula>AND(NOT(ISBLANK($Q9)),ISBLANK(#REF!),ISBLANK($W9))</formula>
    </cfRule>
  </conditionalFormatting>
  <conditionalFormatting sqref="B11:G15 D16:G16 B16:B22 C17:C22 E17:G22 B23:G25 D26:G29 B26:B32 B33:G33">
    <cfRule type="expression" dxfId="390" priority="63">
      <formula>OR($W11="X",#REF!="X")</formula>
    </cfRule>
    <cfRule type="expression" dxfId="389" priority="64">
      <formula>#REF!=1</formula>
    </cfRule>
  </conditionalFormatting>
  <conditionalFormatting sqref="C9:C25 D16 C33">
    <cfRule type="expression" dxfId="388" priority="50">
      <formula>AND($L9="X",$B9&lt;&gt;"")</formula>
    </cfRule>
  </conditionalFormatting>
  <conditionalFormatting sqref="C16">
    <cfRule type="expression" dxfId="387" priority="20">
      <formula>$W16=1</formula>
    </cfRule>
    <cfRule type="expression" dxfId="386" priority="21">
      <formula>AND($W16=1,#REF!=1)</formula>
    </cfRule>
    <cfRule type="expression" dxfId="385" priority="22">
      <formula>AND(NOT(ISBLANK($Q16)),ISBLANK(#REF!),ISBLANK($W16))</formula>
    </cfRule>
    <cfRule type="expression" dxfId="384" priority="23">
      <formula>OR($W16="X",#REF!="X")</formula>
    </cfRule>
    <cfRule type="expression" dxfId="383" priority="24">
      <formula>#REF!=1</formula>
    </cfRule>
  </conditionalFormatting>
  <conditionalFormatting sqref="C26:C29">
    <cfRule type="expression" dxfId="382" priority="1358">
      <formula>AND($W26=1,#REF!=1)</formula>
    </cfRule>
    <cfRule type="expression" dxfId="381" priority="1363">
      <formula>$W26=1</formula>
    </cfRule>
    <cfRule type="expression" dxfId="380" priority="1364">
      <formula>AND(NOT(ISBLANK($Q26)),ISBLANK(#REF!),ISBLANK($W26))</formula>
    </cfRule>
    <cfRule type="expression" dxfId="379" priority="1371">
      <formula>OR($W26="X",#REF!="X")</formula>
    </cfRule>
    <cfRule type="expression" dxfId="378" priority="1372">
      <formula>#REF!=1</formula>
    </cfRule>
    <cfRule type="expression" dxfId="377" priority="1378">
      <formula>AND($L26="X",$B26&lt;&gt;"")</formula>
    </cfRule>
  </conditionalFormatting>
  <conditionalFormatting sqref="C30 C31:F31">
    <cfRule type="expression" dxfId="376" priority="18">
      <formula>$AC30=1</formula>
    </cfRule>
  </conditionalFormatting>
  <conditionalFormatting sqref="C30 C31:F32">
    <cfRule type="expression" dxfId="375" priority="16">
      <formula>$AD30=1</formula>
    </cfRule>
    <cfRule type="expression" dxfId="374" priority="17">
      <formula>OR($AD30="X",$AC30="X")</formula>
    </cfRule>
    <cfRule type="expression" dxfId="373" priority="19">
      <formula>AND(NOT(ISBLANK($W30)),ISBLANK($AC30),ISBLANK($AD30))</formula>
    </cfRule>
  </conditionalFormatting>
  <conditionalFormatting sqref="C30:C32">
    <cfRule type="expression" dxfId="372" priority="10">
      <formula>AND($R30="X",OR($B30&lt;&gt;"",$C30&lt;&gt;""))</formula>
    </cfRule>
  </conditionalFormatting>
  <conditionalFormatting sqref="C31:F32 C30">
    <cfRule type="expression" dxfId="371" priority="15">
      <formula>AND($AD30=1,$AC30=1)</formula>
    </cfRule>
  </conditionalFormatting>
  <conditionalFormatting sqref="D9:D15 D23:D30 D33">
    <cfRule type="expression" dxfId="370" priority="51">
      <formula>AND($L9="X",OR($B9&lt;&gt;"",$C9&lt;&gt;""))</formula>
    </cfRule>
  </conditionalFormatting>
  <conditionalFormatting sqref="D31:D32">
    <cfRule type="expression" dxfId="369" priority="12">
      <formula>AND($R31="X",OR($B31&lt;&gt;"",$C31&lt;&gt;"",$D31&lt;&gt;""))</formula>
    </cfRule>
  </conditionalFormatting>
  <conditionalFormatting sqref="D26:G30">
    <cfRule type="expression" dxfId="368" priority="1">
      <formula>$W26=1</formula>
    </cfRule>
  </conditionalFormatting>
  <conditionalFormatting sqref="D30:G30">
    <cfRule type="expression" dxfId="367" priority="2">
      <formula>AND($W30=1,#REF!=1)</formula>
    </cfRule>
    <cfRule type="expression" dxfId="366" priority="3">
      <formula>AND(NOT(ISBLANK($Q30)),ISBLANK(#REF!),ISBLANK($W30))</formula>
    </cfRule>
    <cfRule type="expression" dxfId="365" priority="4">
      <formula>OR($W30="X",#REF!="X")</formula>
    </cfRule>
    <cfRule type="expression" dxfId="364" priority="5">
      <formula>#REF!=1</formula>
    </cfRule>
  </conditionalFormatting>
  <conditionalFormatting sqref="E9:E15 E23:E30 E33">
    <cfRule type="expression" dxfId="363" priority="52">
      <formula>AND($L9="X",OR($B9&lt;&gt;"",$C9&lt;&gt;"",$D9&lt;&gt;""))</formula>
    </cfRule>
  </conditionalFormatting>
  <conditionalFormatting sqref="E16">
    <cfRule type="expression" dxfId="362" priority="1557">
      <formula>AND($L16="X",OR($B16&lt;&gt;"",$D16&lt;&gt;"",#REF!&lt;&gt;""))</formula>
    </cfRule>
  </conditionalFormatting>
  <conditionalFormatting sqref="E17:E22">
    <cfRule type="expression" dxfId="361" priority="1575">
      <formula>AND($L17="X",OR($B17&lt;&gt;"",$C17&lt;&gt;"",#REF!&lt;&gt;""))</formula>
    </cfRule>
  </conditionalFormatting>
  <conditionalFormatting sqref="E31:E32">
    <cfRule type="expression" dxfId="360" priority="13">
      <formula>AND($R31="X",OR($B31&lt;&gt;"",$C31&lt;&gt;"",$D31&lt;&gt;"",$E31&lt;&gt;""))</formula>
    </cfRule>
  </conditionalFormatting>
  <conditionalFormatting sqref="F1:F2">
    <cfRule type="dataBar" priority="47">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5 F23:F30 F33">
    <cfRule type="expression" dxfId="359" priority="53">
      <formula>AND($L9="X",OR($B9&lt;&gt;"",$C9&lt;&gt;"",$D9&lt;&gt;"",$E9&lt;&gt;""))</formula>
    </cfRule>
  </conditionalFormatting>
  <conditionalFormatting sqref="F16">
    <cfRule type="expression" dxfId="358" priority="1559">
      <formula>AND($L16="X",OR($B16&lt;&gt;"",$D16&lt;&gt;"",#REF!&lt;&gt;"",$E16&lt;&gt;""))</formula>
    </cfRule>
  </conditionalFormatting>
  <conditionalFormatting sqref="F17:F22">
    <cfRule type="expression" dxfId="357" priority="1577">
      <formula>AND($L17="X",OR($B17&lt;&gt;"",$C17&lt;&gt;"",#REF!&lt;&gt;"",$E17&lt;&gt;""))</formula>
    </cfRule>
  </conditionalFormatting>
  <conditionalFormatting sqref="F31:F32">
    <cfRule type="expression" dxfId="356" priority="14">
      <formula>AND($R31="X",OR($B31&lt;&gt;"",$C31&lt;&gt;"",$D31&lt;&gt;"",$E31&lt;&gt;"",$F31&lt;&gt;""))</formula>
    </cfRule>
  </conditionalFormatting>
  <conditionalFormatting sqref="G9:G15 G23:G30 G33">
    <cfRule type="expression" dxfId="355" priority="54">
      <formula>AND($L9="X",OR($B9&lt;&gt;"",$C9&lt;&gt;"",$D9&lt;&gt;"",$E9&lt;&gt;"",$F9&lt;&gt;""))</formula>
    </cfRule>
  </conditionalFormatting>
  <conditionalFormatting sqref="G16">
    <cfRule type="expression" dxfId="354" priority="1561">
      <formula>AND($L16="X",OR($B16&lt;&gt;"",$D16&lt;&gt;"",#REF!&lt;&gt;"",$E16&lt;&gt;"",$F16&lt;&gt;""))</formula>
    </cfRule>
  </conditionalFormatting>
  <conditionalFormatting sqref="G17:G22">
    <cfRule type="expression" dxfId="353" priority="1579">
      <formula>AND($L17="X",OR($B17&lt;&gt;"",$C17&lt;&gt;"",#REF!&lt;&gt;"",$E17&lt;&gt;"",$F17&lt;&gt;""))</formula>
    </cfRule>
  </conditionalFormatting>
  <conditionalFormatting sqref="H35:H36 H39:H857">
    <cfRule type="expression" dxfId="352" priority="48">
      <formula>$K35="X"</formula>
    </cfRule>
  </conditionalFormatting>
  <conditionalFormatting sqref="I11:I33">
    <cfRule type="expression" dxfId="351" priority="46">
      <formula>$L11="X"</formula>
    </cfRule>
  </conditionalFormatting>
  <conditionalFormatting sqref="I30:I32">
    <cfRule type="expression" dxfId="350" priority="11">
      <formula>$R30="X"</formula>
    </cfRule>
  </conditionalFormatting>
  <conditionalFormatting sqref="K9:K14 K33">
    <cfRule type="cellIs" dxfId="349" priority="43" operator="equal">
      <formula>"1..1"</formula>
    </cfRule>
    <cfRule type="cellIs" dxfId="348" priority="44" operator="equal">
      <formula>"0..n"</formula>
    </cfRule>
    <cfRule type="cellIs" dxfId="347" priority="4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sheetPr>
    <tabColor theme="4" tint="0.79998168889431442"/>
  </sheetPr>
  <dimension ref="A1:ALU28"/>
  <sheetViews>
    <sheetView zoomScale="85" zoomScaleNormal="85" workbookViewId="0">
      <pane xSplit="7" ySplit="8" topLeftCell="I9" activePane="bottomRight" state="frozen"/>
      <selection pane="topRight" activeCell="H1" sqref="H1"/>
      <selection pane="bottomLeft" activeCell="A9" sqref="A9"/>
      <selection pane="bottomRight" activeCell="F22" sqref="F22"/>
    </sheetView>
  </sheetViews>
  <sheetFormatPr baseColWidth="10" defaultColWidth="9.5" defaultRowHeight="12" customHeight="1"/>
  <cols>
    <col min="1" max="1" width="4.625" style="128" customWidth="1"/>
    <col min="2" max="2" width="27.125" style="128" customWidth="1"/>
    <col min="3" max="3" width="29.375" style="128" customWidth="1"/>
    <col min="4" max="4" width="27.375" style="128" customWidth="1"/>
    <col min="5" max="5" width="20" style="128" customWidth="1"/>
    <col min="6" max="6" width="8.625" style="128" customWidth="1"/>
    <col min="7" max="7" width="15.125" style="96" customWidth="1"/>
    <col min="8" max="8" width="63.875" style="96" customWidth="1"/>
    <col min="9" max="9" width="33.5" style="225" customWidth="1"/>
    <col min="10" max="10" width="17.875" style="159" customWidth="1"/>
    <col min="11" max="11" width="10.5" style="96" customWidth="1"/>
    <col min="12" max="12" width="6" style="173" customWidth="1"/>
    <col min="13" max="13" width="18.5" style="96" customWidth="1"/>
    <col min="14" max="14" width="12.625" style="278" customWidth="1"/>
    <col min="15" max="15" width="28.125" style="96" customWidth="1"/>
    <col min="16" max="16" width="8.875" style="96" customWidth="1"/>
    <col min="17" max="17" width="8.125" style="96" customWidth="1"/>
    <col min="18" max="18" width="2.375"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c r="C1" s="129"/>
      <c r="E1" s="150"/>
      <c r="F1" s="157"/>
      <c r="G1" s="128"/>
      <c r="H1" s="719"/>
      <c r="I1" s="719"/>
      <c r="X1" s="128"/>
      <c r="ALR1"/>
    </row>
    <row r="2" spans="1:1006" ht="13.5" customHeight="1">
      <c r="C2" s="141"/>
      <c r="D2" s="285"/>
      <c r="E2" s="152"/>
      <c r="F2" s="157"/>
      <c r="G2" s="128"/>
      <c r="H2" s="719"/>
      <c r="I2" s="719"/>
      <c r="X2" s="128"/>
      <c r="ALR2"/>
    </row>
    <row r="3" spans="1:1006" ht="13.5" customHeight="1">
      <c r="C3" s="142"/>
      <c r="E3" s="151"/>
      <c r="G3" s="128"/>
      <c r="X3" s="128"/>
      <c r="ALR3"/>
    </row>
    <row r="4" spans="1:1006" ht="13.5" customHeight="1">
      <c r="C4" s="143"/>
      <c r="E4" s="153"/>
      <c r="G4" s="137"/>
      <c r="X4" s="128"/>
      <c r="ALR4"/>
    </row>
    <row r="5" spans="1:1006" s="149" customFormat="1" ht="13.5" customHeight="1">
      <c r="A5" s="128"/>
      <c r="B5" s="128"/>
      <c r="C5" s="145"/>
      <c r="D5" s="146"/>
      <c r="E5" s="291"/>
      <c r="F5" s="146"/>
      <c r="G5" s="148"/>
      <c r="H5" s="148"/>
      <c r="I5" s="275"/>
      <c r="J5" s="160"/>
      <c r="K5" s="148"/>
      <c r="L5" s="186"/>
      <c r="M5" s="148"/>
      <c r="N5" s="280"/>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8"/>
      <c r="E7" s="138"/>
      <c r="F7" s="138"/>
      <c r="P7" s="722" t="s">
        <v>829</v>
      </c>
      <c r="Q7" s="722"/>
      <c r="W7" s="669" t="s">
        <v>685</v>
      </c>
      <c r="X7" s="128"/>
      <c r="ALR7"/>
    </row>
    <row r="8" spans="1:1006" s="238" customFormat="1" ht="55.5" customHeight="1">
      <c r="A8" s="233" t="s">
        <v>831</v>
      </c>
      <c r="B8" s="382" t="s">
        <v>832</v>
      </c>
      <c r="C8" s="279" t="s">
        <v>833</v>
      </c>
      <c r="D8" s="279" t="s">
        <v>834</v>
      </c>
      <c r="E8" s="279" t="s">
        <v>835</v>
      </c>
      <c r="F8" s="279" t="s">
        <v>836</v>
      </c>
      <c r="G8" s="279" t="s">
        <v>837</v>
      </c>
      <c r="H8" s="234" t="s">
        <v>9</v>
      </c>
      <c r="I8" s="234" t="s">
        <v>838</v>
      </c>
      <c r="J8" s="234" t="s">
        <v>2123</v>
      </c>
      <c r="K8" s="234" t="s">
        <v>677</v>
      </c>
      <c r="L8" s="234" t="s">
        <v>3</v>
      </c>
      <c r="M8" s="234" t="s">
        <v>913</v>
      </c>
      <c r="N8" s="284" t="s">
        <v>914</v>
      </c>
      <c r="O8" s="234" t="s">
        <v>849</v>
      </c>
      <c r="P8" s="229" t="s">
        <v>850</v>
      </c>
      <c r="Q8" s="229" t="s">
        <v>851</v>
      </c>
      <c r="R8" s="230" t="s">
        <v>852</v>
      </c>
      <c r="S8" s="235" t="s">
        <v>853</v>
      </c>
      <c r="T8" s="235" t="s">
        <v>854</v>
      </c>
      <c r="U8" s="236" t="s">
        <v>855</v>
      </c>
      <c r="V8" s="235" t="s">
        <v>856</v>
      </c>
      <c r="W8" s="237" t="s">
        <v>915</v>
      </c>
    </row>
    <row r="9" spans="1:1006" s="224" customFormat="1" ht="13.5" customHeight="1">
      <c r="A9" s="225">
        <v>1</v>
      </c>
      <c r="B9" s="217" t="s">
        <v>916</v>
      </c>
      <c r="C9" s="240"/>
      <c r="D9" s="680"/>
      <c r="E9" s="680"/>
      <c r="F9" s="680"/>
      <c r="G9" s="680"/>
      <c r="H9" s="681" t="s">
        <v>950</v>
      </c>
      <c r="I9" s="317" t="s">
        <v>951</v>
      </c>
      <c r="J9" s="682" t="s">
        <v>919</v>
      </c>
      <c r="K9" s="681" t="s">
        <v>820</v>
      </c>
      <c r="L9" s="683"/>
      <c r="M9" s="681" t="s">
        <v>863</v>
      </c>
      <c r="N9" s="684"/>
      <c r="O9" s="681"/>
      <c r="P9" s="679"/>
      <c r="Q9" s="679" t="s">
        <v>864</v>
      </c>
      <c r="R9" s="232"/>
      <c r="S9" s="685"/>
      <c r="T9" s="681"/>
      <c r="U9" s="686"/>
      <c r="V9" s="681"/>
      <c r="W9" s="684">
        <v>1</v>
      </c>
    </row>
    <row r="10" spans="1:1006" s="224" customFormat="1" ht="13.5" customHeight="1">
      <c r="A10" s="225">
        <v>2</v>
      </c>
      <c r="B10" s="217" t="s">
        <v>2177</v>
      </c>
      <c r="C10" s="240"/>
      <c r="D10" s="241"/>
      <c r="E10" s="241"/>
      <c r="F10" s="241"/>
      <c r="G10" s="241"/>
      <c r="H10" s="681" t="s">
        <v>2178</v>
      </c>
      <c r="I10" s="696"/>
      <c r="J10" s="682" t="s">
        <v>2179</v>
      </c>
      <c r="K10" s="681" t="s">
        <v>820</v>
      </c>
      <c r="L10" s="683"/>
      <c r="M10" s="681" t="s">
        <v>863</v>
      </c>
      <c r="N10" s="684"/>
      <c r="O10" s="681"/>
      <c r="P10" s="679"/>
      <c r="Q10" s="679" t="s">
        <v>864</v>
      </c>
      <c r="R10" s="232"/>
      <c r="S10" s="685"/>
      <c r="T10" s="681"/>
      <c r="U10" s="686"/>
      <c r="V10" s="681"/>
      <c r="W10" s="684"/>
    </row>
    <row r="11" spans="1:1006" s="224" customFormat="1" ht="13.5" customHeight="1">
      <c r="A11" s="225">
        <v>3</v>
      </c>
      <c r="B11" s="217" t="s">
        <v>2180</v>
      </c>
      <c r="C11" s="240"/>
      <c r="D11" s="241"/>
      <c r="E11" s="241"/>
      <c r="F11" s="241"/>
      <c r="G11" s="241"/>
      <c r="H11" s="681" t="s">
        <v>2181</v>
      </c>
      <c r="I11" s="682" t="s">
        <v>930</v>
      </c>
      <c r="J11" s="681" t="s">
        <v>2182</v>
      </c>
      <c r="K11" s="681" t="s">
        <v>817</v>
      </c>
      <c r="L11" s="683" t="s">
        <v>864</v>
      </c>
      <c r="M11" s="681" t="s">
        <v>2183</v>
      </c>
      <c r="N11" s="684"/>
      <c r="O11" s="681" t="s">
        <v>932</v>
      </c>
      <c r="P11" s="679"/>
      <c r="Q11" s="679" t="s">
        <v>864</v>
      </c>
      <c r="R11" s="232"/>
      <c r="S11" s="685"/>
      <c r="T11" s="681"/>
      <c r="U11" s="686"/>
      <c r="V11" s="681"/>
      <c r="W11" s="684"/>
    </row>
    <row r="12" spans="1:1006" s="224" customFormat="1" ht="13.5" customHeight="1">
      <c r="A12" s="225">
        <v>4</v>
      </c>
      <c r="B12" s="217"/>
      <c r="C12" s="217" t="s">
        <v>2184</v>
      </c>
      <c r="D12" s="241"/>
      <c r="E12" s="241"/>
      <c r="F12" s="241"/>
      <c r="G12" s="241"/>
      <c r="H12" s="681" t="s">
        <v>2185</v>
      </c>
      <c r="I12" s="696"/>
      <c r="J12" s="682" t="s">
        <v>2132</v>
      </c>
      <c r="K12" s="681" t="s">
        <v>820</v>
      </c>
      <c r="L12" s="683"/>
      <c r="M12" s="681" t="s">
        <v>879</v>
      </c>
      <c r="N12" s="684"/>
      <c r="O12" s="681" t="s">
        <v>932</v>
      </c>
      <c r="P12" s="679"/>
      <c r="Q12" s="679" t="s">
        <v>864</v>
      </c>
      <c r="R12" s="232"/>
      <c r="S12" s="685"/>
      <c r="T12" s="681"/>
      <c r="U12" s="686"/>
      <c r="V12" s="681"/>
      <c r="W12" s="684"/>
    </row>
    <row r="13" spans="1:1006" s="224" customFormat="1" ht="13.5" customHeight="1">
      <c r="A13" s="225">
        <v>5</v>
      </c>
      <c r="B13" s="217"/>
      <c r="C13" s="217" t="s">
        <v>2186</v>
      </c>
      <c r="D13" s="241"/>
      <c r="E13" s="241"/>
      <c r="F13" s="241"/>
      <c r="G13" s="241"/>
      <c r="H13" s="681"/>
      <c r="I13" s="696"/>
      <c r="J13" s="682" t="s">
        <v>2187</v>
      </c>
      <c r="K13" s="681" t="s">
        <v>817</v>
      </c>
      <c r="L13" s="683"/>
      <c r="M13" s="681" t="s">
        <v>863</v>
      </c>
      <c r="N13" s="684"/>
      <c r="O13" s="681"/>
      <c r="P13" s="679"/>
      <c r="Q13" s="679" t="s">
        <v>864</v>
      </c>
      <c r="R13" s="232"/>
      <c r="S13" s="685"/>
      <c r="T13" s="681"/>
      <c r="U13" s="686"/>
      <c r="V13" s="681"/>
      <c r="W13" s="684"/>
    </row>
    <row r="14" spans="1:1006" s="224" customFormat="1" ht="13.5" customHeight="1">
      <c r="A14" s="225">
        <v>6</v>
      </c>
      <c r="B14" s="217"/>
      <c r="C14" s="217" t="s">
        <v>2188</v>
      </c>
      <c r="D14" s="241"/>
      <c r="E14" s="241"/>
      <c r="F14" s="241"/>
      <c r="G14" s="241"/>
      <c r="H14" s="681"/>
      <c r="I14" s="696"/>
      <c r="J14" s="682" t="s">
        <v>2189</v>
      </c>
      <c r="K14" s="681" t="s">
        <v>817</v>
      </c>
      <c r="L14" s="683"/>
      <c r="M14" s="681" t="s">
        <v>863</v>
      </c>
      <c r="N14" s="684"/>
      <c r="O14" s="681"/>
      <c r="P14" s="679"/>
      <c r="Q14" s="679" t="s">
        <v>864</v>
      </c>
      <c r="R14" s="232"/>
      <c r="S14" s="685"/>
      <c r="T14" s="681"/>
      <c r="U14" s="686"/>
      <c r="V14" s="681"/>
      <c r="W14" s="684"/>
    </row>
    <row r="15" spans="1:1006" s="224" customFormat="1" ht="13.5" customHeight="1">
      <c r="A15" s="225">
        <v>7</v>
      </c>
      <c r="B15" s="217"/>
      <c r="C15" s="253" t="s">
        <v>2190</v>
      </c>
      <c r="D15" s="221"/>
      <c r="E15" s="221"/>
      <c r="F15" s="221"/>
      <c r="G15" s="221"/>
      <c r="H15" s="681"/>
      <c r="I15" s="131"/>
      <c r="J15" s="682" t="s">
        <v>2191</v>
      </c>
      <c r="K15" s="681" t="s">
        <v>820</v>
      </c>
      <c r="L15" s="683"/>
      <c r="M15" s="681" t="s">
        <v>863</v>
      </c>
      <c r="N15" s="684" t="s">
        <v>864</v>
      </c>
      <c r="O15" s="681" t="s">
        <v>2192</v>
      </c>
      <c r="P15" s="679"/>
      <c r="Q15" s="679" t="s">
        <v>864</v>
      </c>
      <c r="R15" s="232"/>
      <c r="S15" s="685" t="s">
        <v>2193</v>
      </c>
      <c r="T15" s="681"/>
      <c r="U15" s="686"/>
      <c r="V15" s="681"/>
      <c r="W15" s="684"/>
    </row>
    <row r="16" spans="1:1006" s="224" customFormat="1" ht="13.5" customHeight="1">
      <c r="A16" s="225">
        <v>8</v>
      </c>
      <c r="B16" s="217"/>
      <c r="C16" s="217" t="s">
        <v>2194</v>
      </c>
      <c r="D16" s="241"/>
      <c r="E16" s="241"/>
      <c r="F16" s="241"/>
      <c r="G16" s="241"/>
      <c r="H16" s="681"/>
      <c r="I16" s="682"/>
      <c r="J16" s="682" t="s">
        <v>939</v>
      </c>
      <c r="K16" s="681" t="s">
        <v>817</v>
      </c>
      <c r="L16" s="683"/>
      <c r="M16" s="681" t="s">
        <v>863</v>
      </c>
      <c r="N16" s="681"/>
      <c r="O16" s="681"/>
      <c r="P16" s="681"/>
      <c r="Q16" s="684" t="s">
        <v>864</v>
      </c>
      <c r="R16" s="232"/>
      <c r="S16" s="681"/>
      <c r="T16" s="684"/>
      <c r="U16" s="684"/>
      <c r="V16" s="684"/>
      <c r="W16" s="684"/>
      <c r="X16" s="232"/>
      <c r="Y16" s="685"/>
      <c r="Z16" s="681"/>
      <c r="AA16" s="686"/>
      <c r="AB16" s="681"/>
      <c r="AC16" s="684"/>
      <c r="AD16" s="684"/>
      <c r="AE16" s="679"/>
    </row>
    <row r="17" spans="1:1009" s="224" customFormat="1" ht="12" customHeight="1">
      <c r="A17" s="225">
        <f>SUBTOTAL(103,createCase141814[ID])</f>
        <v>8</v>
      </c>
      <c r="C17" s="225">
        <f>SUBTOTAL(103,createCase141814[Donnée (Niveau 2)])</f>
        <v>5</v>
      </c>
      <c r="D17" s="225">
        <f>SUBTOTAL(103,createCase141814[Donnée (Niveau 3)])</f>
        <v>0</v>
      </c>
      <c r="E17" s="225">
        <f>SUBTOTAL(103,createCase141814[Donnée (Niveau 4)])</f>
        <v>0</v>
      </c>
      <c r="F17" s="225">
        <f>SUBTOTAL(103,createCase141814[Donnée (Niveau 5)])</f>
        <v>0</v>
      </c>
      <c r="G17" s="225">
        <f>SUBTOTAL(103,createCase141814[Donnée (Niveau 6)])</f>
        <v>0</v>
      </c>
      <c r="H17" s="225">
        <f>SUBTOTAL(103,createCase141814[Description])</f>
        <v>4</v>
      </c>
      <c r="I17" s="225">
        <f>SUBTOTAL(103,createCase141814[Exemples])</f>
        <v>2</v>
      </c>
      <c r="J17" s="239">
        <f>SUBTOTAL(103,createCase141814[Balise])</f>
        <v>8</v>
      </c>
      <c r="K17" s="225"/>
      <c r="L17" s="234">
        <f>SUBTOTAL(103,createCase141814[Objet])</f>
        <v>1</v>
      </c>
      <c r="M17" s="225">
        <f>SUBTOTAL(103,createCase141814[Format (ou type)])</f>
        <v>8</v>
      </c>
      <c r="N17" s="274"/>
      <c r="O17" s="225"/>
      <c r="P17" s="225"/>
      <c r="Q17" s="225"/>
      <c r="S17" s="271">
        <f>SUBTOTAL(103,createCase141814[Commentaire Hub Santé])</f>
        <v>1</v>
      </c>
      <c r="T17" s="225">
        <f>SUBTOTAL(103,createCase141814[Commentaire Philippe Dreyfus])</f>
        <v>0</v>
      </c>
      <c r="U17" s="225"/>
      <c r="V17" s="225">
        <f>SUBTOTAL(103,createCase141814[Commentaire Yann Penverne])</f>
        <v>0</v>
      </c>
      <c r="W17" s="225">
        <f>SUBTOTAL(103,createCase141814[Métier])-COUNTIFS(createCase141814[Métier],"=X")</f>
        <v>1</v>
      </c>
    </row>
    <row r="18" spans="1:1009" s="128" customFormat="1" ht="12" customHeight="1">
      <c r="A18" s="3"/>
      <c r="B18" s="3"/>
      <c r="C18" s="131"/>
      <c r="D18" s="131"/>
      <c r="E18" s="131"/>
      <c r="F18" s="131"/>
      <c r="G18" s="5"/>
      <c r="H18" s="155"/>
      <c r="I18" s="225"/>
      <c r="J18" s="155"/>
      <c r="K18" s="5"/>
      <c r="L18" s="188"/>
      <c r="M18" s="5"/>
      <c r="N18" s="56"/>
      <c r="O18" s="56"/>
      <c r="P18" s="681"/>
      <c r="Q18" s="681"/>
      <c r="R18"/>
      <c r="S18" s="178"/>
      <c r="T18" s="5"/>
      <c r="U18" s="159"/>
      <c r="V18" s="56"/>
      <c r="W18" s="56"/>
      <c r="ALS18"/>
      <c r="ALT18"/>
      <c r="ALU18"/>
    </row>
    <row r="19" spans="1:1009" s="128" customFormat="1" ht="12" customHeight="1">
      <c r="A19" s="129"/>
      <c r="B19" s="129"/>
      <c r="C19" s="129"/>
      <c r="D19" s="129"/>
      <c r="E19" s="129"/>
      <c r="F19" s="129"/>
      <c r="G19" s="96"/>
      <c r="H19" s="96"/>
      <c r="I19" s="225"/>
      <c r="J19" s="159"/>
      <c r="K19" s="96"/>
      <c r="L19" s="173"/>
      <c r="M19" s="96"/>
      <c r="N19" s="278"/>
      <c r="O19" s="96"/>
      <c r="P19" s="96"/>
      <c r="Q19" s="96"/>
      <c r="R19"/>
      <c r="S19" s="179"/>
      <c r="T19" s="96"/>
      <c r="U19" s="159"/>
      <c r="V19" s="96"/>
      <c r="W19" s="96"/>
      <c r="ALS19"/>
      <c r="ALT19"/>
      <c r="ALU19"/>
    </row>
    <row r="20" spans="1:1009" s="128" customFormat="1" ht="12" customHeight="1">
      <c r="I20" s="224"/>
      <c r="L20" s="173"/>
      <c r="M20" s="96"/>
      <c r="N20" s="278"/>
      <c r="O20" s="96"/>
      <c r="P20" s="96"/>
      <c r="Q20" s="96"/>
      <c r="R20"/>
      <c r="S20" s="179"/>
      <c r="T20" s="96"/>
      <c r="U20" s="159"/>
      <c r="V20" s="96"/>
      <c r="W20" s="96"/>
      <c r="ALS20"/>
      <c r="ALT20"/>
      <c r="ALU20"/>
    </row>
    <row r="21" spans="1:1009" s="128" customFormat="1" ht="12" customHeight="1">
      <c r="I21" s="224"/>
      <c r="L21" s="173"/>
      <c r="M21" s="96"/>
      <c r="N21" s="278"/>
      <c r="O21" s="96"/>
      <c r="P21" s="96"/>
      <c r="Q21" s="96"/>
      <c r="R21"/>
      <c r="S21" s="179"/>
      <c r="T21" s="96"/>
      <c r="U21" s="159"/>
      <c r="V21" s="96"/>
      <c r="W21" s="96"/>
      <c r="ALS21"/>
      <c r="ALT21"/>
      <c r="ALU21"/>
    </row>
    <row r="22" spans="1:1009" ht="12" customHeight="1">
      <c r="A22" s="123"/>
      <c r="B22" s="123"/>
      <c r="C22" s="123"/>
      <c r="D22" s="123"/>
      <c r="E22" s="123"/>
      <c r="F22" s="123"/>
      <c r="G22" s="112"/>
      <c r="H22" s="112"/>
      <c r="I22" s="277"/>
      <c r="J22" s="161"/>
      <c r="K22" s="112"/>
      <c r="L22" s="190"/>
      <c r="M22" s="112"/>
      <c r="N22" s="125"/>
      <c r="O22" s="112"/>
      <c r="P22" s="112"/>
      <c r="Q22" s="112"/>
      <c r="S22" s="180"/>
      <c r="T22" s="112"/>
      <c r="V22" s="112"/>
      <c r="W22" s="112"/>
    </row>
    <row r="23" spans="1:1009" ht="12" customHeight="1">
      <c r="A23" s="123"/>
      <c r="B23" s="123"/>
      <c r="C23" s="123"/>
      <c r="D23" s="123"/>
      <c r="E23" s="123"/>
      <c r="F23" s="123"/>
      <c r="G23" s="112"/>
      <c r="H23" s="112"/>
      <c r="I23" s="277"/>
      <c r="J23" s="161"/>
      <c r="K23" s="112"/>
      <c r="L23" s="190"/>
      <c r="M23" s="112"/>
      <c r="N23" s="125"/>
      <c r="O23" s="112"/>
      <c r="P23" s="112"/>
      <c r="Q23" s="112"/>
      <c r="S23" s="180"/>
      <c r="T23" s="112"/>
      <c r="V23" s="112"/>
      <c r="W23" s="112"/>
    </row>
    <row r="24" spans="1:1009" ht="12" customHeight="1">
      <c r="A24" s="130"/>
      <c r="B24" s="130"/>
      <c r="C24" s="130"/>
      <c r="D24" s="130"/>
      <c r="E24" s="130"/>
      <c r="F24" s="130"/>
    </row>
    <row r="25" spans="1:1009" ht="12" customHeight="1">
      <c r="A25" s="130"/>
      <c r="B25" s="130"/>
      <c r="C25" s="130"/>
      <c r="D25" s="130"/>
      <c r="E25" s="130"/>
      <c r="F25" s="130"/>
    </row>
    <row r="26" spans="1:1009" s="96" customFormat="1" ht="12" customHeight="1">
      <c r="A26" s="130"/>
      <c r="B26" s="130"/>
      <c r="C26" s="130"/>
      <c r="D26" s="130"/>
      <c r="E26" s="130"/>
      <c r="F26" s="130"/>
      <c r="I26" s="225"/>
      <c r="J26" s="159"/>
      <c r="L26" s="173"/>
      <c r="N26" s="278"/>
      <c r="R26"/>
      <c r="S26" s="179"/>
      <c r="U26" s="159"/>
      <c r="X26"/>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c r="BW26" s="128"/>
      <c r="BX26" s="128"/>
      <c r="BY26" s="128"/>
      <c r="BZ26" s="128"/>
      <c r="CA26" s="128"/>
      <c r="CB26" s="128"/>
      <c r="CC26" s="128"/>
      <c r="CD26" s="128"/>
      <c r="CE26" s="128"/>
      <c r="CF26" s="128"/>
      <c r="CG26" s="128"/>
      <c r="CH26" s="128"/>
      <c r="CI26" s="128"/>
      <c r="CJ26" s="128"/>
      <c r="CK26" s="128"/>
      <c r="CL26" s="128"/>
      <c r="CM26" s="128"/>
      <c r="CN26" s="128"/>
      <c r="CO26" s="128"/>
      <c r="CP26" s="128"/>
      <c r="CQ26" s="128"/>
      <c r="CR26" s="128"/>
      <c r="CS26" s="128"/>
      <c r="CT26" s="128"/>
      <c r="CU26" s="128"/>
      <c r="CV26" s="128"/>
      <c r="CW26" s="128"/>
      <c r="CX26" s="128"/>
      <c r="CY26" s="128"/>
      <c r="CZ26" s="128"/>
      <c r="DA26" s="128"/>
      <c r="DB26" s="128"/>
      <c r="DC26" s="128"/>
      <c r="DD26" s="128"/>
      <c r="DE26" s="128"/>
      <c r="DF26" s="128"/>
      <c r="DG26" s="128"/>
      <c r="DH26" s="128"/>
      <c r="DI26" s="128"/>
      <c r="DJ26" s="128"/>
      <c r="DK26" s="128"/>
      <c r="DL26" s="128"/>
      <c r="DM26" s="128"/>
      <c r="DN26" s="128"/>
      <c r="DO26" s="128"/>
      <c r="DP26" s="128"/>
      <c r="DQ26" s="128"/>
      <c r="DR26" s="128"/>
      <c r="DS26" s="128"/>
      <c r="DT26" s="128"/>
      <c r="DU26" s="128"/>
      <c r="DV26" s="128"/>
      <c r="DW26" s="128"/>
      <c r="DX26" s="128"/>
      <c r="DY26" s="128"/>
      <c r="DZ26" s="128"/>
      <c r="EA26" s="128"/>
      <c r="EB26" s="128"/>
      <c r="EC26" s="128"/>
      <c r="ED26" s="128"/>
      <c r="EE26" s="128"/>
      <c r="EF26" s="128"/>
      <c r="EG26" s="128"/>
      <c r="EH26" s="128"/>
      <c r="EI26" s="128"/>
      <c r="EJ26" s="128"/>
      <c r="EK26" s="128"/>
      <c r="EL26" s="128"/>
      <c r="EM26" s="128"/>
      <c r="EN26" s="128"/>
      <c r="EO26" s="128"/>
      <c r="EP26" s="128"/>
      <c r="EQ26" s="128"/>
      <c r="ER26" s="128"/>
      <c r="ES26" s="128"/>
      <c r="ET26" s="128"/>
      <c r="EU26" s="128"/>
      <c r="EV26" s="128"/>
      <c r="EW26" s="128"/>
      <c r="EX26" s="128"/>
      <c r="EY26" s="128"/>
      <c r="EZ26" s="128"/>
      <c r="FA26" s="128"/>
      <c r="FB26" s="128"/>
      <c r="FC26" s="128"/>
      <c r="FD26" s="128"/>
      <c r="FE26" s="128"/>
      <c r="FF26" s="128"/>
      <c r="FG26" s="128"/>
      <c r="FH26" s="128"/>
      <c r="FI26" s="128"/>
      <c r="FJ26" s="128"/>
      <c r="FK26" s="128"/>
      <c r="FL26" s="128"/>
      <c r="FM26" s="128"/>
      <c r="FN26" s="128"/>
      <c r="FO26" s="128"/>
      <c r="FP26" s="128"/>
      <c r="FQ26" s="128"/>
      <c r="FR26" s="128"/>
      <c r="FS26" s="128"/>
      <c r="FT26" s="128"/>
      <c r="FU26" s="128"/>
      <c r="FV26" s="128"/>
      <c r="FW26" s="128"/>
      <c r="FX26" s="128"/>
      <c r="FY26" s="128"/>
      <c r="FZ26" s="128"/>
      <c r="GA26" s="128"/>
      <c r="GB26" s="128"/>
      <c r="GC26" s="128"/>
      <c r="GD26" s="128"/>
      <c r="GE26" s="128"/>
      <c r="GF26" s="128"/>
      <c r="GG26" s="128"/>
      <c r="GH26" s="128"/>
      <c r="GI26" s="128"/>
      <c r="GJ26" s="128"/>
      <c r="GK26" s="128"/>
      <c r="GL26" s="128"/>
      <c r="GM26" s="128"/>
      <c r="GN26" s="128"/>
      <c r="GO26" s="128"/>
      <c r="GP26" s="128"/>
      <c r="GQ26" s="128"/>
      <c r="GR26" s="128"/>
      <c r="GS26" s="128"/>
      <c r="GT26" s="128"/>
      <c r="GU26" s="128"/>
      <c r="GV26" s="128"/>
      <c r="GW26" s="128"/>
      <c r="GX26" s="128"/>
      <c r="GY26" s="128"/>
      <c r="GZ26" s="128"/>
      <c r="HA26" s="128"/>
      <c r="HB26" s="128"/>
      <c r="HC26" s="128"/>
      <c r="HD26" s="128"/>
      <c r="HE26" s="128"/>
      <c r="HF26" s="128"/>
      <c r="HG26" s="128"/>
      <c r="HH26" s="128"/>
      <c r="HI26" s="128"/>
      <c r="HJ26" s="128"/>
      <c r="HK26" s="128"/>
      <c r="HL26" s="128"/>
      <c r="HM26" s="128"/>
      <c r="HN26" s="128"/>
      <c r="HO26" s="128"/>
      <c r="HP26" s="128"/>
      <c r="HQ26" s="128"/>
      <c r="HR26" s="128"/>
      <c r="HS26" s="128"/>
      <c r="HT26" s="128"/>
      <c r="HU26" s="128"/>
      <c r="HV26" s="128"/>
      <c r="HW26" s="128"/>
      <c r="HX26" s="128"/>
      <c r="HY26" s="128"/>
      <c r="HZ26" s="128"/>
      <c r="IA26" s="128"/>
      <c r="IB26" s="128"/>
      <c r="IC26" s="128"/>
      <c r="ID26" s="128"/>
      <c r="IE26" s="128"/>
      <c r="IF26" s="128"/>
      <c r="IG26" s="128"/>
      <c r="IH26" s="128"/>
      <c r="II26" s="128"/>
      <c r="IJ26" s="128"/>
      <c r="IK26" s="128"/>
      <c r="IL26" s="128"/>
      <c r="IM26" s="128"/>
      <c r="IN26" s="128"/>
      <c r="IO26" s="128"/>
      <c r="IP26" s="128"/>
      <c r="IQ26" s="128"/>
      <c r="IR26" s="128"/>
      <c r="IS26" s="128"/>
      <c r="IT26" s="128"/>
      <c r="IU26" s="128"/>
      <c r="IV26" s="128"/>
      <c r="IW26" s="128"/>
      <c r="IX26" s="128"/>
      <c r="IY26" s="128"/>
      <c r="IZ26" s="128"/>
      <c r="JA26" s="128"/>
      <c r="JB26" s="128"/>
      <c r="JC26" s="128"/>
      <c r="JD26" s="128"/>
      <c r="JE26" s="128"/>
      <c r="JF26" s="128"/>
      <c r="JG26" s="128"/>
      <c r="JH26" s="128"/>
      <c r="JI26" s="128"/>
      <c r="JJ26" s="128"/>
      <c r="JK26" s="128"/>
      <c r="JL26" s="128"/>
      <c r="JM26" s="128"/>
      <c r="JN26" s="128"/>
      <c r="JO26" s="128"/>
      <c r="JP26" s="128"/>
      <c r="JQ26" s="128"/>
      <c r="JR26" s="128"/>
      <c r="JS26" s="128"/>
      <c r="JT26" s="128"/>
      <c r="JU26" s="128"/>
      <c r="JV26" s="128"/>
      <c r="JW26" s="128"/>
      <c r="JX26" s="128"/>
      <c r="JY26" s="128"/>
      <c r="JZ26" s="128"/>
      <c r="KA26" s="128"/>
      <c r="KB26" s="128"/>
      <c r="KC26" s="128"/>
      <c r="KD26" s="128"/>
      <c r="KE26" s="128"/>
      <c r="KF26" s="128"/>
      <c r="KG26" s="128"/>
      <c r="KH26" s="128"/>
      <c r="KI26" s="128"/>
      <c r="KJ26" s="128"/>
      <c r="KK26" s="128"/>
      <c r="KL26" s="128"/>
      <c r="KM26" s="128"/>
      <c r="KN26" s="128"/>
      <c r="KO26" s="128"/>
      <c r="KP26" s="128"/>
      <c r="KQ26" s="128"/>
      <c r="KR26" s="128"/>
      <c r="KS26" s="128"/>
      <c r="KT26" s="128"/>
      <c r="KU26" s="128"/>
      <c r="KV26" s="128"/>
      <c r="KW26" s="128"/>
      <c r="KX26" s="128"/>
      <c r="KY26" s="128"/>
      <c r="KZ26" s="128"/>
      <c r="LA26" s="128"/>
      <c r="LB26" s="128"/>
      <c r="LC26" s="128"/>
      <c r="LD26" s="128"/>
      <c r="LE26" s="128"/>
      <c r="LF26" s="128"/>
      <c r="LG26" s="128"/>
      <c r="LH26" s="128"/>
      <c r="LI26" s="128"/>
      <c r="LJ26" s="128"/>
      <c r="LK26" s="128"/>
      <c r="LL26" s="128"/>
      <c r="LM26" s="128"/>
      <c r="LN26" s="128"/>
      <c r="LO26" s="128"/>
      <c r="LP26" s="128"/>
      <c r="LQ26" s="128"/>
      <c r="LR26" s="128"/>
      <c r="LS26" s="128"/>
      <c r="LT26" s="128"/>
      <c r="LU26" s="128"/>
      <c r="LV26" s="128"/>
      <c r="LW26" s="128"/>
      <c r="LX26" s="128"/>
      <c r="LY26" s="128"/>
      <c r="LZ26" s="128"/>
      <c r="MA26" s="128"/>
      <c r="MB26" s="128"/>
      <c r="MC26" s="128"/>
      <c r="MD26" s="128"/>
      <c r="ME26" s="128"/>
      <c r="MF26" s="128"/>
      <c r="MG26" s="128"/>
      <c r="MH26" s="128"/>
      <c r="MI26" s="128"/>
      <c r="MJ26" s="128"/>
      <c r="MK26" s="128"/>
      <c r="ML26" s="128"/>
      <c r="MM26" s="128"/>
      <c r="MN26" s="128"/>
      <c r="MO26" s="128"/>
      <c r="MP26" s="128"/>
      <c r="MQ26" s="128"/>
      <c r="MR26" s="128"/>
      <c r="MS26" s="128"/>
      <c r="MT26" s="128"/>
      <c r="MU26" s="128"/>
      <c r="MV26" s="128"/>
      <c r="MW26" s="128"/>
      <c r="MX26" s="128"/>
      <c r="MY26" s="128"/>
      <c r="MZ26" s="128"/>
      <c r="NA26" s="128"/>
      <c r="NB26" s="128"/>
      <c r="NC26" s="128"/>
      <c r="ND26" s="128"/>
      <c r="NE26" s="128"/>
      <c r="NF26" s="128"/>
      <c r="NG26" s="128"/>
      <c r="NH26" s="128"/>
      <c r="NI26" s="128"/>
      <c r="NJ26" s="128"/>
      <c r="NK26" s="128"/>
      <c r="NL26" s="128"/>
      <c r="NM26" s="128"/>
      <c r="NN26" s="128"/>
      <c r="NO26" s="128"/>
      <c r="NP26" s="128"/>
      <c r="NQ26" s="128"/>
      <c r="NR26" s="128"/>
      <c r="NS26" s="128"/>
      <c r="NT26" s="128"/>
      <c r="NU26" s="128"/>
      <c r="NV26" s="128"/>
      <c r="NW26" s="128"/>
      <c r="NX26" s="128"/>
      <c r="NY26" s="128"/>
      <c r="NZ26" s="128"/>
      <c r="OA26" s="128"/>
      <c r="OB26" s="128"/>
      <c r="OC26" s="128"/>
      <c r="OD26" s="128"/>
      <c r="OE26" s="128"/>
      <c r="OF26" s="128"/>
      <c r="OG26" s="128"/>
      <c r="OH26" s="128"/>
      <c r="OI26" s="128"/>
      <c r="OJ26" s="128"/>
      <c r="OK26" s="128"/>
      <c r="OL26" s="128"/>
      <c r="OM26" s="128"/>
      <c r="ON26" s="128"/>
      <c r="OO26" s="128"/>
      <c r="OP26" s="128"/>
      <c r="OQ26" s="128"/>
      <c r="OR26" s="128"/>
      <c r="OS26" s="128"/>
      <c r="OT26" s="128"/>
      <c r="OU26" s="128"/>
      <c r="OV26" s="128"/>
      <c r="OW26" s="128"/>
      <c r="OX26" s="128"/>
      <c r="OY26" s="128"/>
      <c r="OZ26" s="128"/>
      <c r="PA26" s="128"/>
      <c r="PB26" s="128"/>
      <c r="PC26" s="128"/>
      <c r="PD26" s="128"/>
      <c r="PE26" s="128"/>
      <c r="PF26" s="128"/>
      <c r="PG26" s="128"/>
      <c r="PH26" s="128"/>
      <c r="PI26" s="128"/>
      <c r="PJ26" s="128"/>
      <c r="PK26" s="128"/>
      <c r="PL26" s="128"/>
      <c r="PM26" s="128"/>
      <c r="PN26" s="128"/>
      <c r="PO26" s="128"/>
      <c r="PP26" s="128"/>
      <c r="PQ26" s="128"/>
      <c r="PR26" s="128"/>
      <c r="PS26" s="128"/>
      <c r="PT26" s="128"/>
      <c r="PU26" s="128"/>
      <c r="PV26" s="128"/>
      <c r="PW26" s="128"/>
      <c r="PX26" s="128"/>
      <c r="PY26" s="128"/>
      <c r="PZ26" s="128"/>
      <c r="QA26" s="128"/>
      <c r="QB26" s="128"/>
      <c r="QC26" s="128"/>
      <c r="QD26" s="128"/>
      <c r="QE26" s="128"/>
      <c r="QF26" s="128"/>
      <c r="QG26" s="128"/>
      <c r="QH26" s="128"/>
      <c r="QI26" s="128"/>
      <c r="QJ26" s="128"/>
      <c r="QK26" s="128"/>
      <c r="QL26" s="128"/>
      <c r="QM26" s="128"/>
      <c r="QN26" s="128"/>
      <c r="QO26" s="128"/>
      <c r="QP26" s="128"/>
      <c r="QQ26" s="128"/>
      <c r="QR26" s="128"/>
      <c r="QS26" s="128"/>
      <c r="QT26" s="128"/>
      <c r="QU26" s="128"/>
      <c r="QV26" s="128"/>
      <c r="QW26" s="128"/>
      <c r="QX26" s="128"/>
      <c r="QY26" s="128"/>
      <c r="QZ26" s="128"/>
      <c r="RA26" s="128"/>
      <c r="RB26" s="128"/>
      <c r="RC26" s="128"/>
      <c r="RD26" s="128"/>
      <c r="RE26" s="128"/>
      <c r="RF26" s="128"/>
      <c r="RG26" s="128"/>
      <c r="RH26" s="128"/>
      <c r="RI26" s="128"/>
      <c r="RJ26" s="128"/>
      <c r="RK26" s="128"/>
      <c r="RL26" s="128"/>
      <c r="RM26" s="128"/>
      <c r="RN26" s="128"/>
      <c r="RO26" s="128"/>
      <c r="RP26" s="128"/>
      <c r="RQ26" s="128"/>
      <c r="RR26" s="128"/>
      <c r="RS26" s="128"/>
      <c r="RT26" s="128"/>
      <c r="RU26" s="128"/>
      <c r="RV26" s="128"/>
      <c r="RW26" s="128"/>
      <c r="RX26" s="128"/>
      <c r="RY26" s="128"/>
      <c r="RZ26" s="128"/>
      <c r="SA26" s="128"/>
      <c r="SB26" s="128"/>
      <c r="SC26" s="128"/>
      <c r="SD26" s="128"/>
      <c r="SE26" s="128"/>
      <c r="SF26" s="128"/>
      <c r="SG26" s="128"/>
      <c r="SH26" s="128"/>
      <c r="SI26" s="128"/>
      <c r="SJ26" s="128"/>
      <c r="SK26" s="128"/>
      <c r="SL26" s="128"/>
      <c r="SM26" s="128"/>
      <c r="SN26" s="128"/>
      <c r="SO26" s="128"/>
      <c r="SP26" s="128"/>
      <c r="SQ26" s="128"/>
      <c r="SR26" s="128"/>
      <c r="SS26" s="128"/>
      <c r="ST26" s="128"/>
      <c r="SU26" s="128"/>
      <c r="SV26" s="128"/>
      <c r="SW26" s="128"/>
      <c r="SX26" s="128"/>
      <c r="SY26" s="128"/>
      <c r="SZ26" s="128"/>
      <c r="TA26" s="128"/>
      <c r="TB26" s="128"/>
      <c r="TC26" s="128"/>
      <c r="TD26" s="128"/>
      <c r="TE26" s="128"/>
      <c r="TF26" s="128"/>
      <c r="TG26" s="128"/>
      <c r="TH26" s="128"/>
      <c r="TI26" s="128"/>
      <c r="TJ26" s="128"/>
      <c r="TK26" s="128"/>
      <c r="TL26" s="128"/>
      <c r="TM26" s="128"/>
      <c r="TN26" s="128"/>
      <c r="TO26" s="128"/>
      <c r="TP26" s="128"/>
      <c r="TQ26" s="128"/>
      <c r="TR26" s="128"/>
      <c r="TS26" s="128"/>
      <c r="TT26" s="128"/>
      <c r="TU26" s="128"/>
      <c r="TV26" s="128"/>
      <c r="TW26" s="128"/>
      <c r="TX26" s="128"/>
      <c r="TY26" s="128"/>
      <c r="TZ26" s="128"/>
      <c r="UA26" s="128"/>
      <c r="UB26" s="128"/>
      <c r="UC26" s="128"/>
      <c r="UD26" s="128"/>
      <c r="UE26" s="128"/>
      <c r="UF26" s="128"/>
      <c r="UG26" s="128"/>
      <c r="UH26" s="128"/>
      <c r="UI26" s="128"/>
      <c r="UJ26" s="128"/>
      <c r="UK26" s="128"/>
      <c r="UL26" s="128"/>
      <c r="UM26" s="128"/>
      <c r="UN26" s="128"/>
      <c r="UO26" s="128"/>
      <c r="UP26" s="128"/>
      <c r="UQ26" s="128"/>
      <c r="UR26" s="128"/>
      <c r="US26" s="128"/>
      <c r="UT26" s="128"/>
      <c r="UU26" s="128"/>
      <c r="UV26" s="128"/>
      <c r="UW26" s="128"/>
      <c r="UX26" s="128"/>
      <c r="UY26" s="128"/>
      <c r="UZ26" s="128"/>
      <c r="VA26" s="128"/>
      <c r="VB26" s="128"/>
      <c r="VC26" s="128"/>
      <c r="VD26" s="128"/>
      <c r="VE26" s="128"/>
      <c r="VF26" s="128"/>
      <c r="VG26" s="128"/>
      <c r="VH26" s="128"/>
      <c r="VI26" s="128"/>
      <c r="VJ26" s="128"/>
      <c r="VK26" s="128"/>
      <c r="VL26" s="128"/>
      <c r="VM26" s="128"/>
      <c r="VN26" s="128"/>
      <c r="VO26" s="128"/>
      <c r="VP26" s="128"/>
      <c r="VQ26" s="128"/>
      <c r="VR26" s="128"/>
      <c r="VS26" s="128"/>
      <c r="VT26" s="128"/>
      <c r="VU26" s="128"/>
      <c r="VV26" s="128"/>
      <c r="VW26" s="128"/>
      <c r="VX26" s="128"/>
      <c r="VY26" s="128"/>
      <c r="VZ26" s="128"/>
      <c r="WA26" s="128"/>
      <c r="WB26" s="128"/>
      <c r="WC26" s="128"/>
      <c r="WD26" s="128"/>
      <c r="WE26" s="128"/>
      <c r="WF26" s="128"/>
      <c r="WG26" s="128"/>
      <c r="WH26" s="128"/>
      <c r="WI26" s="128"/>
      <c r="WJ26" s="128"/>
      <c r="WK26" s="128"/>
      <c r="WL26" s="128"/>
      <c r="WM26" s="128"/>
      <c r="WN26" s="128"/>
      <c r="WO26" s="128"/>
      <c r="WP26" s="128"/>
      <c r="WQ26" s="128"/>
      <c r="WR26" s="128"/>
      <c r="WS26" s="128"/>
      <c r="WT26" s="128"/>
      <c r="WU26" s="128"/>
      <c r="WV26" s="128"/>
      <c r="WW26" s="128"/>
      <c r="WX26" s="128"/>
      <c r="WY26" s="128"/>
      <c r="WZ26" s="128"/>
      <c r="XA26" s="128"/>
      <c r="XB26" s="128"/>
      <c r="XC26" s="128"/>
      <c r="XD26" s="128"/>
      <c r="XE26" s="128"/>
      <c r="XF26" s="128"/>
      <c r="XG26" s="128"/>
      <c r="XH26" s="128"/>
      <c r="XI26" s="128"/>
      <c r="XJ26" s="128"/>
      <c r="XK26" s="128"/>
      <c r="XL26" s="128"/>
      <c r="XM26" s="128"/>
      <c r="XN26" s="128"/>
      <c r="XO26" s="128"/>
      <c r="XP26" s="128"/>
      <c r="XQ26" s="128"/>
      <c r="XR26" s="128"/>
      <c r="XS26" s="128"/>
      <c r="XT26" s="128"/>
      <c r="XU26" s="128"/>
      <c r="XV26" s="128"/>
      <c r="XW26" s="128"/>
      <c r="XX26" s="128"/>
      <c r="XY26" s="128"/>
      <c r="XZ26" s="128"/>
      <c r="YA26" s="128"/>
      <c r="YB26" s="128"/>
      <c r="YC26" s="128"/>
      <c r="YD26" s="128"/>
      <c r="YE26" s="128"/>
      <c r="YF26" s="128"/>
      <c r="YG26" s="128"/>
      <c r="YH26" s="128"/>
      <c r="YI26" s="128"/>
      <c r="YJ26" s="128"/>
      <c r="YK26" s="128"/>
      <c r="YL26" s="128"/>
      <c r="YM26" s="128"/>
      <c r="YN26" s="128"/>
      <c r="YO26" s="128"/>
      <c r="YP26" s="128"/>
      <c r="YQ26" s="128"/>
      <c r="YR26" s="128"/>
      <c r="YS26" s="128"/>
      <c r="YT26" s="128"/>
      <c r="YU26" s="128"/>
      <c r="YV26" s="128"/>
      <c r="YW26" s="128"/>
      <c r="YX26" s="128"/>
      <c r="YY26" s="128"/>
      <c r="YZ26" s="128"/>
      <c r="ZA26" s="128"/>
      <c r="ZB26" s="128"/>
      <c r="ZC26" s="128"/>
      <c r="ZD26" s="128"/>
      <c r="ZE26" s="128"/>
      <c r="ZF26" s="128"/>
      <c r="ZG26" s="128"/>
      <c r="ZH26" s="128"/>
      <c r="ZI26" s="128"/>
      <c r="ZJ26" s="128"/>
      <c r="ZK26" s="128"/>
      <c r="ZL26" s="128"/>
      <c r="ZM26" s="128"/>
      <c r="ZN26" s="128"/>
      <c r="ZO26" s="128"/>
      <c r="ZP26" s="128"/>
      <c r="ZQ26" s="128"/>
      <c r="ZR26" s="128"/>
      <c r="ZS26" s="128"/>
      <c r="ZT26" s="128"/>
      <c r="ZU26" s="128"/>
      <c r="ZV26" s="128"/>
      <c r="ZW26" s="128"/>
      <c r="ZX26" s="128"/>
      <c r="ZY26" s="128"/>
      <c r="ZZ26" s="128"/>
      <c r="AAA26" s="128"/>
      <c r="AAB26" s="128"/>
      <c r="AAC26" s="128"/>
      <c r="AAD26" s="128"/>
      <c r="AAE26" s="128"/>
      <c r="AAF26" s="128"/>
      <c r="AAG26" s="128"/>
      <c r="AAH26" s="128"/>
      <c r="AAI26" s="128"/>
      <c r="AAJ26" s="128"/>
      <c r="AAK26" s="128"/>
      <c r="AAL26" s="128"/>
      <c r="AAM26" s="128"/>
      <c r="AAN26" s="128"/>
      <c r="AAO26" s="128"/>
      <c r="AAP26" s="128"/>
      <c r="AAQ26" s="128"/>
      <c r="AAR26" s="128"/>
      <c r="AAS26" s="128"/>
      <c r="AAT26" s="128"/>
      <c r="AAU26" s="128"/>
      <c r="AAV26" s="128"/>
      <c r="AAW26" s="128"/>
      <c r="AAX26" s="128"/>
      <c r="AAY26" s="128"/>
      <c r="AAZ26" s="128"/>
      <c r="ABA26" s="128"/>
      <c r="ABB26" s="128"/>
      <c r="ABC26" s="128"/>
      <c r="ABD26" s="128"/>
      <c r="ABE26" s="128"/>
      <c r="ABF26" s="128"/>
      <c r="ABG26" s="128"/>
      <c r="ABH26" s="128"/>
      <c r="ABI26" s="128"/>
      <c r="ABJ26" s="128"/>
      <c r="ABK26" s="128"/>
      <c r="ABL26" s="128"/>
      <c r="ABM26" s="128"/>
      <c r="ABN26" s="128"/>
      <c r="ABO26" s="128"/>
      <c r="ABP26" s="128"/>
      <c r="ABQ26" s="128"/>
      <c r="ABR26" s="128"/>
      <c r="ABS26" s="128"/>
      <c r="ABT26" s="128"/>
      <c r="ABU26" s="128"/>
      <c r="ABV26" s="128"/>
      <c r="ABW26" s="128"/>
      <c r="ABX26" s="128"/>
      <c r="ABY26" s="128"/>
      <c r="ABZ26" s="128"/>
      <c r="ACA26" s="128"/>
      <c r="ACB26" s="128"/>
      <c r="ACC26" s="128"/>
      <c r="ACD26" s="128"/>
      <c r="ACE26" s="128"/>
      <c r="ACF26" s="128"/>
      <c r="ACG26" s="128"/>
      <c r="ACH26" s="128"/>
      <c r="ACI26" s="128"/>
      <c r="ACJ26" s="128"/>
      <c r="ACK26" s="128"/>
      <c r="ACL26" s="128"/>
      <c r="ACM26" s="128"/>
      <c r="ACN26" s="128"/>
      <c r="ACO26" s="128"/>
      <c r="ACP26" s="128"/>
      <c r="ACQ26" s="128"/>
      <c r="ACR26" s="128"/>
      <c r="ACS26" s="128"/>
      <c r="ACT26" s="128"/>
      <c r="ACU26" s="128"/>
      <c r="ACV26" s="128"/>
      <c r="ACW26" s="128"/>
      <c r="ACX26" s="128"/>
      <c r="ACY26" s="128"/>
      <c r="ACZ26" s="128"/>
      <c r="ADA26" s="128"/>
      <c r="ADB26" s="128"/>
      <c r="ADC26" s="128"/>
      <c r="ADD26" s="128"/>
      <c r="ADE26" s="128"/>
      <c r="ADF26" s="128"/>
      <c r="ADG26" s="128"/>
      <c r="ADH26" s="128"/>
      <c r="ADI26" s="128"/>
      <c r="ADJ26" s="128"/>
      <c r="ADK26" s="128"/>
      <c r="ADL26" s="128"/>
      <c r="ADM26" s="128"/>
      <c r="ADN26" s="128"/>
      <c r="ADO26" s="128"/>
      <c r="ADP26" s="128"/>
      <c r="ADQ26" s="128"/>
      <c r="ADR26" s="128"/>
      <c r="ADS26" s="128"/>
      <c r="ADT26" s="128"/>
      <c r="ADU26" s="128"/>
      <c r="ADV26" s="128"/>
      <c r="ADW26" s="128"/>
      <c r="ADX26" s="128"/>
      <c r="ADY26" s="128"/>
      <c r="ADZ26" s="128"/>
      <c r="AEA26" s="128"/>
      <c r="AEB26" s="128"/>
      <c r="AEC26" s="128"/>
      <c r="AED26" s="128"/>
      <c r="AEE26" s="128"/>
      <c r="AEF26" s="128"/>
      <c r="AEG26" s="128"/>
      <c r="AEH26" s="128"/>
      <c r="AEI26" s="128"/>
      <c r="AEJ26" s="128"/>
      <c r="AEK26" s="128"/>
      <c r="AEL26" s="128"/>
      <c r="AEM26" s="128"/>
      <c r="AEN26" s="128"/>
      <c r="AEO26" s="128"/>
      <c r="AEP26" s="128"/>
      <c r="AEQ26" s="128"/>
      <c r="AER26" s="128"/>
      <c r="AES26" s="128"/>
      <c r="AET26" s="128"/>
      <c r="AEU26" s="128"/>
      <c r="AEV26" s="128"/>
      <c r="AEW26" s="128"/>
      <c r="AEX26" s="128"/>
      <c r="AEY26" s="128"/>
      <c r="AEZ26" s="128"/>
      <c r="AFA26" s="128"/>
      <c r="AFB26" s="128"/>
      <c r="AFC26" s="128"/>
      <c r="AFD26" s="128"/>
      <c r="AFE26" s="128"/>
      <c r="AFF26" s="128"/>
      <c r="AFG26" s="128"/>
      <c r="AFH26" s="128"/>
      <c r="AFI26" s="128"/>
      <c r="AFJ26" s="128"/>
      <c r="AFK26" s="128"/>
      <c r="AFL26" s="128"/>
      <c r="AFM26" s="128"/>
      <c r="AFN26" s="128"/>
      <c r="AFO26" s="128"/>
      <c r="AFP26" s="128"/>
      <c r="AFQ26" s="128"/>
      <c r="AFR26" s="128"/>
      <c r="AFS26" s="128"/>
      <c r="AFT26" s="128"/>
      <c r="AFU26" s="128"/>
      <c r="AFV26" s="128"/>
      <c r="AFW26" s="128"/>
      <c r="AFX26" s="128"/>
      <c r="AFY26" s="128"/>
      <c r="AFZ26" s="128"/>
      <c r="AGA26" s="128"/>
      <c r="AGB26" s="128"/>
      <c r="AGC26" s="128"/>
      <c r="AGD26" s="128"/>
      <c r="AGE26" s="128"/>
      <c r="AGF26" s="128"/>
      <c r="AGG26" s="128"/>
      <c r="AGH26" s="128"/>
      <c r="AGI26" s="128"/>
      <c r="AGJ26" s="128"/>
      <c r="AGK26" s="128"/>
      <c r="AGL26" s="128"/>
      <c r="AGM26" s="128"/>
      <c r="AGN26" s="128"/>
      <c r="AGO26" s="128"/>
      <c r="AGP26" s="128"/>
      <c r="AGQ26" s="128"/>
      <c r="AGR26" s="128"/>
      <c r="AGS26" s="128"/>
      <c r="AGT26" s="128"/>
      <c r="AGU26" s="128"/>
      <c r="AGV26" s="128"/>
      <c r="AGW26" s="128"/>
      <c r="AGX26" s="128"/>
      <c r="AGY26" s="128"/>
      <c r="AGZ26" s="128"/>
      <c r="AHA26" s="128"/>
      <c r="AHB26" s="128"/>
      <c r="AHC26" s="128"/>
      <c r="AHD26" s="128"/>
      <c r="AHE26" s="128"/>
      <c r="AHF26" s="128"/>
      <c r="AHG26" s="128"/>
      <c r="AHH26" s="128"/>
      <c r="AHI26" s="128"/>
      <c r="AHJ26" s="128"/>
      <c r="AHK26" s="128"/>
      <c r="AHL26" s="128"/>
      <c r="AHM26" s="128"/>
      <c r="AHN26" s="128"/>
      <c r="AHO26" s="128"/>
      <c r="AHP26" s="128"/>
      <c r="AHQ26" s="128"/>
      <c r="AHR26" s="128"/>
      <c r="AHS26" s="128"/>
      <c r="AHT26" s="128"/>
      <c r="AHU26" s="128"/>
      <c r="AHV26" s="128"/>
      <c r="AHW26" s="128"/>
      <c r="AHX26" s="128"/>
      <c r="AHY26" s="128"/>
      <c r="AHZ26" s="128"/>
      <c r="AIA26" s="128"/>
      <c r="AIB26" s="128"/>
      <c r="AIC26" s="128"/>
      <c r="AID26" s="128"/>
      <c r="AIE26" s="128"/>
      <c r="AIF26" s="128"/>
      <c r="AIG26" s="128"/>
      <c r="AIH26" s="128"/>
      <c r="AII26" s="128"/>
      <c r="AIJ26" s="128"/>
      <c r="AIK26" s="128"/>
      <c r="AIL26" s="128"/>
      <c r="AIM26" s="128"/>
      <c r="AIN26" s="128"/>
      <c r="AIO26" s="128"/>
      <c r="AIP26" s="128"/>
      <c r="AIQ26" s="128"/>
      <c r="AIR26" s="128"/>
      <c r="AIS26" s="128"/>
      <c r="AIT26" s="128"/>
      <c r="AIU26" s="128"/>
      <c r="AIV26" s="128"/>
      <c r="AIW26" s="128"/>
      <c r="AIX26" s="128"/>
      <c r="AIY26" s="128"/>
      <c r="AIZ26" s="128"/>
      <c r="AJA26" s="128"/>
      <c r="AJB26" s="128"/>
      <c r="AJC26" s="128"/>
      <c r="AJD26" s="128"/>
      <c r="AJE26" s="128"/>
      <c r="AJF26" s="128"/>
      <c r="AJG26" s="128"/>
      <c r="AJH26" s="128"/>
      <c r="AJI26" s="128"/>
      <c r="AJJ26" s="128"/>
      <c r="AJK26" s="128"/>
      <c r="AJL26" s="128"/>
      <c r="AJM26" s="128"/>
      <c r="AJN26" s="128"/>
      <c r="AJO26" s="128"/>
      <c r="AJP26" s="128"/>
      <c r="AJQ26" s="128"/>
      <c r="AJR26" s="128"/>
      <c r="AJS26" s="128"/>
      <c r="AJT26" s="128"/>
      <c r="AJU26" s="128"/>
      <c r="AJV26" s="128"/>
      <c r="AJW26" s="128"/>
      <c r="AJX26" s="128"/>
      <c r="AJY26" s="128"/>
      <c r="AJZ26" s="128"/>
      <c r="AKA26" s="128"/>
      <c r="AKB26" s="128"/>
      <c r="AKC26" s="128"/>
      <c r="AKD26" s="128"/>
      <c r="AKE26" s="128"/>
      <c r="AKF26" s="128"/>
      <c r="AKG26" s="128"/>
      <c r="AKH26" s="128"/>
      <c r="AKI26" s="128"/>
      <c r="AKJ26" s="128"/>
      <c r="AKK26" s="128"/>
      <c r="AKL26" s="128"/>
      <c r="AKM26" s="128"/>
      <c r="AKN26" s="128"/>
      <c r="AKO26" s="128"/>
      <c r="AKP26" s="128"/>
      <c r="AKQ26" s="128"/>
      <c r="AKR26" s="128"/>
      <c r="AKS26" s="128"/>
      <c r="AKT26" s="128"/>
      <c r="AKU26" s="128"/>
      <c r="AKV26" s="128"/>
      <c r="AKW26" s="128"/>
      <c r="AKX26" s="128"/>
      <c r="AKY26" s="128"/>
      <c r="AKZ26" s="128"/>
      <c r="ALA26" s="128"/>
      <c r="ALB26" s="128"/>
      <c r="ALC26" s="128"/>
      <c r="ALD26" s="128"/>
      <c r="ALE26" s="128"/>
      <c r="ALF26" s="128"/>
      <c r="ALG26" s="128"/>
      <c r="ALH26" s="128"/>
      <c r="ALI26" s="128"/>
      <c r="ALJ26" s="128"/>
      <c r="ALK26" s="128"/>
      <c r="ALL26" s="128"/>
      <c r="ALM26" s="128"/>
      <c r="ALN26" s="128"/>
      <c r="ALO26" s="128"/>
      <c r="ALP26" s="128"/>
      <c r="ALQ26" s="128"/>
      <c r="ALR26" s="128"/>
      <c r="ALS26"/>
      <c r="ALT26"/>
      <c r="ALU26"/>
    </row>
    <row r="27" spans="1:1009" s="96" customFormat="1" ht="12" customHeight="1">
      <c r="A27" s="136"/>
      <c r="B27" s="136"/>
      <c r="C27" s="136"/>
      <c r="D27" s="136"/>
      <c r="E27" s="136"/>
      <c r="F27" s="136"/>
      <c r="I27" s="225"/>
      <c r="J27" s="159"/>
      <c r="L27" s="173"/>
      <c r="N27" s="278"/>
      <c r="R27"/>
      <c r="S27" s="179"/>
      <c r="U27" s="159"/>
      <c r="X27"/>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28"/>
      <c r="BU27" s="128"/>
      <c r="BV27" s="128"/>
      <c r="BW27" s="128"/>
      <c r="BX27" s="128"/>
      <c r="BY27" s="128"/>
      <c r="BZ27" s="128"/>
      <c r="CA27" s="128"/>
      <c r="CB27" s="128"/>
      <c r="CC27" s="128"/>
      <c r="CD27" s="128"/>
      <c r="CE27" s="128"/>
      <c r="CF27" s="128"/>
      <c r="CG27" s="128"/>
      <c r="CH27" s="128"/>
      <c r="CI27" s="128"/>
      <c r="CJ27" s="128"/>
      <c r="CK27" s="128"/>
      <c r="CL27" s="128"/>
      <c r="CM27" s="128"/>
      <c r="CN27" s="128"/>
      <c r="CO27" s="128"/>
      <c r="CP27" s="128"/>
      <c r="CQ27" s="128"/>
      <c r="CR27" s="128"/>
      <c r="CS27" s="128"/>
      <c r="CT27" s="128"/>
      <c r="CU27" s="128"/>
      <c r="CV27" s="128"/>
      <c r="CW27" s="128"/>
      <c r="CX27" s="128"/>
      <c r="CY27" s="128"/>
      <c r="CZ27" s="128"/>
      <c r="DA27" s="128"/>
      <c r="DB27" s="128"/>
      <c r="DC27" s="128"/>
      <c r="DD27" s="128"/>
      <c r="DE27" s="128"/>
      <c r="DF27" s="128"/>
      <c r="DG27" s="128"/>
      <c r="DH27" s="128"/>
      <c r="DI27" s="128"/>
      <c r="DJ27" s="128"/>
      <c r="DK27" s="128"/>
      <c r="DL27" s="128"/>
      <c r="DM27" s="128"/>
      <c r="DN27" s="128"/>
      <c r="DO27" s="128"/>
      <c r="DP27" s="128"/>
      <c r="DQ27" s="128"/>
      <c r="DR27" s="128"/>
      <c r="DS27" s="128"/>
      <c r="DT27" s="128"/>
      <c r="DU27" s="128"/>
      <c r="DV27" s="128"/>
      <c r="DW27" s="128"/>
      <c r="DX27" s="128"/>
      <c r="DY27" s="128"/>
      <c r="DZ27" s="128"/>
      <c r="EA27" s="128"/>
      <c r="EB27" s="128"/>
      <c r="EC27" s="128"/>
      <c r="ED27" s="128"/>
      <c r="EE27" s="128"/>
      <c r="EF27" s="128"/>
      <c r="EG27" s="128"/>
      <c r="EH27" s="128"/>
      <c r="EI27" s="128"/>
      <c r="EJ27" s="128"/>
      <c r="EK27" s="128"/>
      <c r="EL27" s="128"/>
      <c r="EM27" s="128"/>
      <c r="EN27" s="128"/>
      <c r="EO27" s="128"/>
      <c r="EP27" s="128"/>
      <c r="EQ27" s="128"/>
      <c r="ER27" s="128"/>
      <c r="ES27" s="128"/>
      <c r="ET27" s="128"/>
      <c r="EU27" s="128"/>
      <c r="EV27" s="128"/>
      <c r="EW27" s="128"/>
      <c r="EX27" s="128"/>
      <c r="EY27" s="128"/>
      <c r="EZ27" s="128"/>
      <c r="FA27" s="128"/>
      <c r="FB27" s="128"/>
      <c r="FC27" s="128"/>
      <c r="FD27" s="128"/>
      <c r="FE27" s="128"/>
      <c r="FF27" s="128"/>
      <c r="FG27" s="128"/>
      <c r="FH27" s="128"/>
      <c r="FI27" s="128"/>
      <c r="FJ27" s="128"/>
      <c r="FK27" s="128"/>
      <c r="FL27" s="128"/>
      <c r="FM27" s="128"/>
      <c r="FN27" s="128"/>
      <c r="FO27" s="128"/>
      <c r="FP27" s="128"/>
      <c r="FQ27" s="128"/>
      <c r="FR27" s="128"/>
      <c r="FS27" s="128"/>
      <c r="FT27" s="128"/>
      <c r="FU27" s="128"/>
      <c r="FV27" s="128"/>
      <c r="FW27" s="128"/>
      <c r="FX27" s="128"/>
      <c r="FY27" s="128"/>
      <c r="FZ27" s="128"/>
      <c r="GA27" s="128"/>
      <c r="GB27" s="128"/>
      <c r="GC27" s="128"/>
      <c r="GD27" s="128"/>
      <c r="GE27" s="128"/>
      <c r="GF27" s="128"/>
      <c r="GG27" s="128"/>
      <c r="GH27" s="128"/>
      <c r="GI27" s="128"/>
      <c r="GJ27" s="128"/>
      <c r="GK27" s="128"/>
      <c r="GL27" s="128"/>
      <c r="GM27" s="128"/>
      <c r="GN27" s="128"/>
      <c r="GO27" s="128"/>
      <c r="GP27" s="128"/>
      <c r="GQ27" s="128"/>
      <c r="GR27" s="128"/>
      <c r="GS27" s="128"/>
      <c r="GT27" s="128"/>
      <c r="GU27" s="128"/>
      <c r="GV27" s="128"/>
      <c r="GW27" s="128"/>
      <c r="GX27" s="128"/>
      <c r="GY27" s="128"/>
      <c r="GZ27" s="128"/>
      <c r="HA27" s="128"/>
      <c r="HB27" s="128"/>
      <c r="HC27" s="128"/>
      <c r="HD27" s="128"/>
      <c r="HE27" s="128"/>
      <c r="HF27" s="128"/>
      <c r="HG27" s="128"/>
      <c r="HH27" s="128"/>
      <c r="HI27" s="128"/>
      <c r="HJ27" s="128"/>
      <c r="HK27" s="128"/>
      <c r="HL27" s="128"/>
      <c r="HM27" s="128"/>
      <c r="HN27" s="128"/>
      <c r="HO27" s="128"/>
      <c r="HP27" s="128"/>
      <c r="HQ27" s="128"/>
      <c r="HR27" s="128"/>
      <c r="HS27" s="128"/>
      <c r="HT27" s="128"/>
      <c r="HU27" s="128"/>
      <c r="HV27" s="128"/>
      <c r="HW27" s="128"/>
      <c r="HX27" s="128"/>
      <c r="HY27" s="128"/>
      <c r="HZ27" s="128"/>
      <c r="IA27" s="128"/>
      <c r="IB27" s="128"/>
      <c r="IC27" s="128"/>
      <c r="ID27" s="128"/>
      <c r="IE27" s="128"/>
      <c r="IF27" s="128"/>
      <c r="IG27" s="128"/>
      <c r="IH27" s="128"/>
      <c r="II27" s="128"/>
      <c r="IJ27" s="128"/>
      <c r="IK27" s="128"/>
      <c r="IL27" s="128"/>
      <c r="IM27" s="128"/>
      <c r="IN27" s="128"/>
      <c r="IO27" s="128"/>
      <c r="IP27" s="128"/>
      <c r="IQ27" s="128"/>
      <c r="IR27" s="128"/>
      <c r="IS27" s="128"/>
      <c r="IT27" s="128"/>
      <c r="IU27" s="128"/>
      <c r="IV27" s="128"/>
      <c r="IW27" s="128"/>
      <c r="IX27" s="128"/>
      <c r="IY27" s="128"/>
      <c r="IZ27" s="128"/>
      <c r="JA27" s="128"/>
      <c r="JB27" s="128"/>
      <c r="JC27" s="128"/>
      <c r="JD27" s="128"/>
      <c r="JE27" s="128"/>
      <c r="JF27" s="128"/>
      <c r="JG27" s="128"/>
      <c r="JH27" s="128"/>
      <c r="JI27" s="128"/>
      <c r="JJ27" s="128"/>
      <c r="JK27" s="128"/>
      <c r="JL27" s="128"/>
      <c r="JM27" s="128"/>
      <c r="JN27" s="128"/>
      <c r="JO27" s="128"/>
      <c r="JP27" s="128"/>
      <c r="JQ27" s="128"/>
      <c r="JR27" s="128"/>
      <c r="JS27" s="128"/>
      <c r="JT27" s="128"/>
      <c r="JU27" s="128"/>
      <c r="JV27" s="128"/>
      <c r="JW27" s="128"/>
      <c r="JX27" s="128"/>
      <c r="JY27" s="128"/>
      <c r="JZ27" s="128"/>
      <c r="KA27" s="128"/>
      <c r="KB27" s="128"/>
      <c r="KC27" s="128"/>
      <c r="KD27" s="128"/>
      <c r="KE27" s="128"/>
      <c r="KF27" s="128"/>
      <c r="KG27" s="128"/>
      <c r="KH27" s="128"/>
      <c r="KI27" s="128"/>
      <c r="KJ27" s="128"/>
      <c r="KK27" s="128"/>
      <c r="KL27" s="128"/>
      <c r="KM27" s="128"/>
      <c r="KN27" s="128"/>
      <c r="KO27" s="128"/>
      <c r="KP27" s="128"/>
      <c r="KQ27" s="128"/>
      <c r="KR27" s="128"/>
      <c r="KS27" s="128"/>
      <c r="KT27" s="128"/>
      <c r="KU27" s="128"/>
      <c r="KV27" s="128"/>
      <c r="KW27" s="128"/>
      <c r="KX27" s="128"/>
      <c r="KY27" s="128"/>
      <c r="KZ27" s="128"/>
      <c r="LA27" s="128"/>
      <c r="LB27" s="128"/>
      <c r="LC27" s="128"/>
      <c r="LD27" s="128"/>
      <c r="LE27" s="128"/>
      <c r="LF27" s="128"/>
      <c r="LG27" s="128"/>
      <c r="LH27" s="128"/>
      <c r="LI27" s="128"/>
      <c r="LJ27" s="128"/>
      <c r="LK27" s="128"/>
      <c r="LL27" s="128"/>
      <c r="LM27" s="128"/>
      <c r="LN27" s="128"/>
      <c r="LO27" s="128"/>
      <c r="LP27" s="128"/>
      <c r="LQ27" s="128"/>
      <c r="LR27" s="128"/>
      <c r="LS27" s="128"/>
      <c r="LT27" s="128"/>
      <c r="LU27" s="128"/>
      <c r="LV27" s="128"/>
      <c r="LW27" s="128"/>
      <c r="LX27" s="128"/>
      <c r="LY27" s="128"/>
      <c r="LZ27" s="128"/>
      <c r="MA27" s="128"/>
      <c r="MB27" s="128"/>
      <c r="MC27" s="128"/>
      <c r="MD27" s="128"/>
      <c r="ME27" s="128"/>
      <c r="MF27" s="128"/>
      <c r="MG27" s="128"/>
      <c r="MH27" s="128"/>
      <c r="MI27" s="128"/>
      <c r="MJ27" s="128"/>
      <c r="MK27" s="128"/>
      <c r="ML27" s="128"/>
      <c r="MM27" s="128"/>
      <c r="MN27" s="128"/>
      <c r="MO27" s="128"/>
      <c r="MP27" s="128"/>
      <c r="MQ27" s="128"/>
      <c r="MR27" s="128"/>
      <c r="MS27" s="128"/>
      <c r="MT27" s="128"/>
      <c r="MU27" s="128"/>
      <c r="MV27" s="128"/>
      <c r="MW27" s="128"/>
      <c r="MX27" s="128"/>
      <c r="MY27" s="128"/>
      <c r="MZ27" s="128"/>
      <c r="NA27" s="128"/>
      <c r="NB27" s="128"/>
      <c r="NC27" s="128"/>
      <c r="ND27" s="128"/>
      <c r="NE27" s="128"/>
      <c r="NF27" s="128"/>
      <c r="NG27" s="128"/>
      <c r="NH27" s="128"/>
      <c r="NI27" s="128"/>
      <c r="NJ27" s="128"/>
      <c r="NK27" s="128"/>
      <c r="NL27" s="128"/>
      <c r="NM27" s="128"/>
      <c r="NN27" s="128"/>
      <c r="NO27" s="128"/>
      <c r="NP27" s="128"/>
      <c r="NQ27" s="128"/>
      <c r="NR27" s="128"/>
      <c r="NS27" s="128"/>
      <c r="NT27" s="128"/>
      <c r="NU27" s="128"/>
      <c r="NV27" s="128"/>
      <c r="NW27" s="128"/>
      <c r="NX27" s="128"/>
      <c r="NY27" s="128"/>
      <c r="NZ27" s="128"/>
      <c r="OA27" s="128"/>
      <c r="OB27" s="128"/>
      <c r="OC27" s="128"/>
      <c r="OD27" s="128"/>
      <c r="OE27" s="128"/>
      <c r="OF27" s="128"/>
      <c r="OG27" s="128"/>
      <c r="OH27" s="128"/>
      <c r="OI27" s="128"/>
      <c r="OJ27" s="128"/>
      <c r="OK27" s="128"/>
      <c r="OL27" s="128"/>
      <c r="OM27" s="128"/>
      <c r="ON27" s="128"/>
      <c r="OO27" s="128"/>
      <c r="OP27" s="128"/>
      <c r="OQ27" s="128"/>
      <c r="OR27" s="128"/>
      <c r="OS27" s="128"/>
      <c r="OT27" s="128"/>
      <c r="OU27" s="128"/>
      <c r="OV27" s="128"/>
      <c r="OW27" s="128"/>
      <c r="OX27" s="128"/>
      <c r="OY27" s="128"/>
      <c r="OZ27" s="128"/>
      <c r="PA27" s="128"/>
      <c r="PB27" s="128"/>
      <c r="PC27" s="128"/>
      <c r="PD27" s="128"/>
      <c r="PE27" s="128"/>
      <c r="PF27" s="128"/>
      <c r="PG27" s="128"/>
      <c r="PH27" s="128"/>
      <c r="PI27" s="128"/>
      <c r="PJ27" s="128"/>
      <c r="PK27" s="128"/>
      <c r="PL27" s="128"/>
      <c r="PM27" s="128"/>
      <c r="PN27" s="128"/>
      <c r="PO27" s="128"/>
      <c r="PP27" s="128"/>
      <c r="PQ27" s="128"/>
      <c r="PR27" s="128"/>
      <c r="PS27" s="128"/>
      <c r="PT27" s="128"/>
      <c r="PU27" s="128"/>
      <c r="PV27" s="128"/>
      <c r="PW27" s="128"/>
      <c r="PX27" s="128"/>
      <c r="PY27" s="128"/>
      <c r="PZ27" s="128"/>
      <c r="QA27" s="128"/>
      <c r="QB27" s="128"/>
      <c r="QC27" s="128"/>
      <c r="QD27" s="128"/>
      <c r="QE27" s="128"/>
      <c r="QF27" s="128"/>
      <c r="QG27" s="128"/>
      <c r="QH27" s="128"/>
      <c r="QI27" s="128"/>
      <c r="QJ27" s="128"/>
      <c r="QK27" s="128"/>
      <c r="QL27" s="128"/>
      <c r="QM27" s="128"/>
      <c r="QN27" s="128"/>
      <c r="QO27" s="128"/>
      <c r="QP27" s="128"/>
      <c r="QQ27" s="128"/>
      <c r="QR27" s="128"/>
      <c r="QS27" s="128"/>
      <c r="QT27" s="128"/>
      <c r="QU27" s="128"/>
      <c r="QV27" s="128"/>
      <c r="QW27" s="128"/>
      <c r="QX27" s="128"/>
      <c r="QY27" s="128"/>
      <c r="QZ27" s="128"/>
      <c r="RA27" s="128"/>
      <c r="RB27" s="128"/>
      <c r="RC27" s="128"/>
      <c r="RD27" s="128"/>
      <c r="RE27" s="128"/>
      <c r="RF27" s="128"/>
      <c r="RG27" s="128"/>
      <c r="RH27" s="128"/>
      <c r="RI27" s="128"/>
      <c r="RJ27" s="128"/>
      <c r="RK27" s="128"/>
      <c r="RL27" s="128"/>
      <c r="RM27" s="128"/>
      <c r="RN27" s="128"/>
      <c r="RO27" s="128"/>
      <c r="RP27" s="128"/>
      <c r="RQ27" s="128"/>
      <c r="RR27" s="128"/>
      <c r="RS27" s="128"/>
      <c r="RT27" s="128"/>
      <c r="RU27" s="128"/>
      <c r="RV27" s="128"/>
      <c r="RW27" s="128"/>
      <c r="RX27" s="128"/>
      <c r="RY27" s="128"/>
      <c r="RZ27" s="128"/>
      <c r="SA27" s="128"/>
      <c r="SB27" s="128"/>
      <c r="SC27" s="128"/>
      <c r="SD27" s="128"/>
      <c r="SE27" s="128"/>
      <c r="SF27" s="128"/>
      <c r="SG27" s="128"/>
      <c r="SH27" s="128"/>
      <c r="SI27" s="128"/>
      <c r="SJ27" s="128"/>
      <c r="SK27" s="128"/>
      <c r="SL27" s="128"/>
      <c r="SM27" s="128"/>
      <c r="SN27" s="128"/>
      <c r="SO27" s="128"/>
      <c r="SP27" s="128"/>
      <c r="SQ27" s="128"/>
      <c r="SR27" s="128"/>
      <c r="SS27" s="128"/>
      <c r="ST27" s="128"/>
      <c r="SU27" s="128"/>
      <c r="SV27" s="128"/>
      <c r="SW27" s="128"/>
      <c r="SX27" s="128"/>
      <c r="SY27" s="128"/>
      <c r="SZ27" s="128"/>
      <c r="TA27" s="128"/>
      <c r="TB27" s="128"/>
      <c r="TC27" s="128"/>
      <c r="TD27" s="128"/>
      <c r="TE27" s="128"/>
      <c r="TF27" s="128"/>
      <c r="TG27" s="128"/>
      <c r="TH27" s="128"/>
      <c r="TI27" s="128"/>
      <c r="TJ27" s="128"/>
      <c r="TK27" s="128"/>
      <c r="TL27" s="128"/>
      <c r="TM27" s="128"/>
      <c r="TN27" s="128"/>
      <c r="TO27" s="128"/>
      <c r="TP27" s="128"/>
      <c r="TQ27" s="128"/>
      <c r="TR27" s="128"/>
      <c r="TS27" s="128"/>
      <c r="TT27" s="128"/>
      <c r="TU27" s="128"/>
      <c r="TV27" s="128"/>
      <c r="TW27" s="128"/>
      <c r="TX27" s="128"/>
      <c r="TY27" s="128"/>
      <c r="TZ27" s="128"/>
      <c r="UA27" s="128"/>
      <c r="UB27" s="128"/>
      <c r="UC27" s="128"/>
      <c r="UD27" s="128"/>
      <c r="UE27" s="128"/>
      <c r="UF27" s="128"/>
      <c r="UG27" s="128"/>
      <c r="UH27" s="128"/>
      <c r="UI27" s="128"/>
      <c r="UJ27" s="128"/>
      <c r="UK27" s="128"/>
      <c r="UL27" s="128"/>
      <c r="UM27" s="128"/>
      <c r="UN27" s="128"/>
      <c r="UO27" s="128"/>
      <c r="UP27" s="128"/>
      <c r="UQ27" s="128"/>
      <c r="UR27" s="128"/>
      <c r="US27" s="128"/>
      <c r="UT27" s="128"/>
      <c r="UU27" s="128"/>
      <c r="UV27" s="128"/>
      <c r="UW27" s="128"/>
      <c r="UX27" s="128"/>
      <c r="UY27" s="128"/>
      <c r="UZ27" s="128"/>
      <c r="VA27" s="128"/>
      <c r="VB27" s="128"/>
      <c r="VC27" s="128"/>
      <c r="VD27" s="128"/>
      <c r="VE27" s="128"/>
      <c r="VF27" s="128"/>
      <c r="VG27" s="128"/>
      <c r="VH27" s="128"/>
      <c r="VI27" s="128"/>
      <c r="VJ27" s="128"/>
      <c r="VK27" s="128"/>
      <c r="VL27" s="128"/>
      <c r="VM27" s="128"/>
      <c r="VN27" s="128"/>
      <c r="VO27" s="128"/>
      <c r="VP27" s="128"/>
      <c r="VQ27" s="128"/>
      <c r="VR27" s="128"/>
      <c r="VS27" s="128"/>
      <c r="VT27" s="128"/>
      <c r="VU27" s="128"/>
      <c r="VV27" s="128"/>
      <c r="VW27" s="128"/>
      <c r="VX27" s="128"/>
      <c r="VY27" s="128"/>
      <c r="VZ27" s="128"/>
      <c r="WA27" s="128"/>
      <c r="WB27" s="128"/>
      <c r="WC27" s="128"/>
      <c r="WD27" s="128"/>
      <c r="WE27" s="128"/>
      <c r="WF27" s="128"/>
      <c r="WG27" s="128"/>
      <c r="WH27" s="128"/>
      <c r="WI27" s="128"/>
      <c r="WJ27" s="128"/>
      <c r="WK27" s="128"/>
      <c r="WL27" s="128"/>
      <c r="WM27" s="128"/>
      <c r="WN27" s="128"/>
      <c r="WO27" s="128"/>
      <c r="WP27" s="128"/>
      <c r="WQ27" s="128"/>
      <c r="WR27" s="128"/>
      <c r="WS27" s="128"/>
      <c r="WT27" s="128"/>
      <c r="WU27" s="128"/>
      <c r="WV27" s="128"/>
      <c r="WW27" s="128"/>
      <c r="WX27" s="128"/>
      <c r="WY27" s="128"/>
      <c r="WZ27" s="128"/>
      <c r="XA27" s="128"/>
      <c r="XB27" s="128"/>
      <c r="XC27" s="128"/>
      <c r="XD27" s="128"/>
      <c r="XE27" s="128"/>
      <c r="XF27" s="128"/>
      <c r="XG27" s="128"/>
      <c r="XH27" s="128"/>
      <c r="XI27" s="128"/>
      <c r="XJ27" s="128"/>
      <c r="XK27" s="128"/>
      <c r="XL27" s="128"/>
      <c r="XM27" s="128"/>
      <c r="XN27" s="128"/>
      <c r="XO27" s="128"/>
      <c r="XP27" s="128"/>
      <c r="XQ27" s="128"/>
      <c r="XR27" s="128"/>
      <c r="XS27" s="128"/>
      <c r="XT27" s="128"/>
      <c r="XU27" s="128"/>
      <c r="XV27" s="128"/>
      <c r="XW27" s="128"/>
      <c r="XX27" s="128"/>
      <c r="XY27" s="128"/>
      <c r="XZ27" s="128"/>
      <c r="YA27" s="128"/>
      <c r="YB27" s="128"/>
      <c r="YC27" s="128"/>
      <c r="YD27" s="128"/>
      <c r="YE27" s="128"/>
      <c r="YF27" s="128"/>
      <c r="YG27" s="128"/>
      <c r="YH27" s="128"/>
      <c r="YI27" s="128"/>
      <c r="YJ27" s="128"/>
      <c r="YK27" s="128"/>
      <c r="YL27" s="128"/>
      <c r="YM27" s="128"/>
      <c r="YN27" s="128"/>
      <c r="YO27" s="128"/>
      <c r="YP27" s="128"/>
      <c r="YQ27" s="128"/>
      <c r="YR27" s="128"/>
      <c r="YS27" s="128"/>
      <c r="YT27" s="128"/>
      <c r="YU27" s="128"/>
      <c r="YV27" s="128"/>
      <c r="YW27" s="128"/>
      <c r="YX27" s="128"/>
      <c r="YY27" s="128"/>
      <c r="YZ27" s="128"/>
      <c r="ZA27" s="128"/>
      <c r="ZB27" s="128"/>
      <c r="ZC27" s="128"/>
      <c r="ZD27" s="128"/>
      <c r="ZE27" s="128"/>
      <c r="ZF27" s="128"/>
      <c r="ZG27" s="128"/>
      <c r="ZH27" s="128"/>
      <c r="ZI27" s="128"/>
      <c r="ZJ27" s="128"/>
      <c r="ZK27" s="128"/>
      <c r="ZL27" s="128"/>
      <c r="ZM27" s="128"/>
      <c r="ZN27" s="128"/>
      <c r="ZO27" s="128"/>
      <c r="ZP27" s="128"/>
      <c r="ZQ27" s="128"/>
      <c r="ZR27" s="128"/>
      <c r="ZS27" s="128"/>
      <c r="ZT27" s="128"/>
      <c r="ZU27" s="128"/>
      <c r="ZV27" s="128"/>
      <c r="ZW27" s="128"/>
      <c r="ZX27" s="128"/>
      <c r="ZY27" s="128"/>
      <c r="ZZ27" s="128"/>
      <c r="AAA27" s="128"/>
      <c r="AAB27" s="128"/>
      <c r="AAC27" s="128"/>
      <c r="AAD27" s="128"/>
      <c r="AAE27" s="128"/>
      <c r="AAF27" s="128"/>
      <c r="AAG27" s="128"/>
      <c r="AAH27" s="128"/>
      <c r="AAI27" s="128"/>
      <c r="AAJ27" s="128"/>
      <c r="AAK27" s="128"/>
      <c r="AAL27" s="128"/>
      <c r="AAM27" s="128"/>
      <c r="AAN27" s="128"/>
      <c r="AAO27" s="128"/>
      <c r="AAP27" s="128"/>
      <c r="AAQ27" s="128"/>
      <c r="AAR27" s="128"/>
      <c r="AAS27" s="128"/>
      <c r="AAT27" s="128"/>
      <c r="AAU27" s="128"/>
      <c r="AAV27" s="128"/>
      <c r="AAW27" s="128"/>
      <c r="AAX27" s="128"/>
      <c r="AAY27" s="128"/>
      <c r="AAZ27" s="128"/>
      <c r="ABA27" s="128"/>
      <c r="ABB27" s="128"/>
      <c r="ABC27" s="128"/>
      <c r="ABD27" s="128"/>
      <c r="ABE27" s="128"/>
      <c r="ABF27" s="128"/>
      <c r="ABG27" s="128"/>
      <c r="ABH27" s="128"/>
      <c r="ABI27" s="128"/>
      <c r="ABJ27" s="128"/>
      <c r="ABK27" s="128"/>
      <c r="ABL27" s="128"/>
      <c r="ABM27" s="128"/>
      <c r="ABN27" s="128"/>
      <c r="ABO27" s="128"/>
      <c r="ABP27" s="128"/>
      <c r="ABQ27" s="128"/>
      <c r="ABR27" s="128"/>
      <c r="ABS27" s="128"/>
      <c r="ABT27" s="128"/>
      <c r="ABU27" s="128"/>
      <c r="ABV27" s="128"/>
      <c r="ABW27" s="128"/>
      <c r="ABX27" s="128"/>
      <c r="ABY27" s="128"/>
      <c r="ABZ27" s="128"/>
      <c r="ACA27" s="128"/>
      <c r="ACB27" s="128"/>
      <c r="ACC27" s="128"/>
      <c r="ACD27" s="128"/>
      <c r="ACE27" s="128"/>
      <c r="ACF27" s="128"/>
      <c r="ACG27" s="128"/>
      <c r="ACH27" s="128"/>
      <c r="ACI27" s="128"/>
      <c r="ACJ27" s="128"/>
      <c r="ACK27" s="128"/>
      <c r="ACL27" s="128"/>
      <c r="ACM27" s="128"/>
      <c r="ACN27" s="128"/>
      <c r="ACO27" s="128"/>
      <c r="ACP27" s="128"/>
      <c r="ACQ27" s="128"/>
      <c r="ACR27" s="128"/>
      <c r="ACS27" s="128"/>
      <c r="ACT27" s="128"/>
      <c r="ACU27" s="128"/>
      <c r="ACV27" s="128"/>
      <c r="ACW27" s="128"/>
      <c r="ACX27" s="128"/>
      <c r="ACY27" s="128"/>
      <c r="ACZ27" s="128"/>
      <c r="ADA27" s="128"/>
      <c r="ADB27" s="128"/>
      <c r="ADC27" s="128"/>
      <c r="ADD27" s="128"/>
      <c r="ADE27" s="128"/>
      <c r="ADF27" s="128"/>
      <c r="ADG27" s="128"/>
      <c r="ADH27" s="128"/>
      <c r="ADI27" s="128"/>
      <c r="ADJ27" s="128"/>
      <c r="ADK27" s="128"/>
      <c r="ADL27" s="128"/>
      <c r="ADM27" s="128"/>
      <c r="ADN27" s="128"/>
      <c r="ADO27" s="128"/>
      <c r="ADP27" s="128"/>
      <c r="ADQ27" s="128"/>
      <c r="ADR27" s="128"/>
      <c r="ADS27" s="128"/>
      <c r="ADT27" s="128"/>
      <c r="ADU27" s="128"/>
      <c r="ADV27" s="128"/>
      <c r="ADW27" s="128"/>
      <c r="ADX27" s="128"/>
      <c r="ADY27" s="128"/>
      <c r="ADZ27" s="128"/>
      <c r="AEA27" s="128"/>
      <c r="AEB27" s="128"/>
      <c r="AEC27" s="128"/>
      <c r="AED27" s="128"/>
      <c r="AEE27" s="128"/>
      <c r="AEF27" s="128"/>
      <c r="AEG27" s="128"/>
      <c r="AEH27" s="128"/>
      <c r="AEI27" s="128"/>
      <c r="AEJ27" s="128"/>
      <c r="AEK27" s="128"/>
      <c r="AEL27" s="128"/>
      <c r="AEM27" s="128"/>
      <c r="AEN27" s="128"/>
      <c r="AEO27" s="128"/>
      <c r="AEP27" s="128"/>
      <c r="AEQ27" s="128"/>
      <c r="AER27" s="128"/>
      <c r="AES27" s="128"/>
      <c r="AET27" s="128"/>
      <c r="AEU27" s="128"/>
      <c r="AEV27" s="128"/>
      <c r="AEW27" s="128"/>
      <c r="AEX27" s="128"/>
      <c r="AEY27" s="128"/>
      <c r="AEZ27" s="128"/>
      <c r="AFA27" s="128"/>
      <c r="AFB27" s="128"/>
      <c r="AFC27" s="128"/>
      <c r="AFD27" s="128"/>
      <c r="AFE27" s="128"/>
      <c r="AFF27" s="128"/>
      <c r="AFG27" s="128"/>
      <c r="AFH27" s="128"/>
      <c r="AFI27" s="128"/>
      <c r="AFJ27" s="128"/>
      <c r="AFK27" s="128"/>
      <c r="AFL27" s="128"/>
      <c r="AFM27" s="128"/>
      <c r="AFN27" s="128"/>
      <c r="AFO27" s="128"/>
      <c r="AFP27" s="128"/>
      <c r="AFQ27" s="128"/>
      <c r="AFR27" s="128"/>
      <c r="AFS27" s="128"/>
      <c r="AFT27" s="128"/>
      <c r="AFU27" s="128"/>
      <c r="AFV27" s="128"/>
      <c r="AFW27" s="128"/>
      <c r="AFX27" s="128"/>
      <c r="AFY27" s="128"/>
      <c r="AFZ27" s="128"/>
      <c r="AGA27" s="128"/>
      <c r="AGB27" s="128"/>
      <c r="AGC27" s="128"/>
      <c r="AGD27" s="128"/>
      <c r="AGE27" s="128"/>
      <c r="AGF27" s="128"/>
      <c r="AGG27" s="128"/>
      <c r="AGH27" s="128"/>
      <c r="AGI27" s="128"/>
      <c r="AGJ27" s="128"/>
      <c r="AGK27" s="128"/>
      <c r="AGL27" s="128"/>
      <c r="AGM27" s="128"/>
      <c r="AGN27" s="128"/>
      <c r="AGO27" s="128"/>
      <c r="AGP27" s="128"/>
      <c r="AGQ27" s="128"/>
      <c r="AGR27" s="128"/>
      <c r="AGS27" s="128"/>
      <c r="AGT27" s="128"/>
      <c r="AGU27" s="128"/>
      <c r="AGV27" s="128"/>
      <c r="AGW27" s="128"/>
      <c r="AGX27" s="128"/>
      <c r="AGY27" s="128"/>
      <c r="AGZ27" s="128"/>
      <c r="AHA27" s="128"/>
      <c r="AHB27" s="128"/>
      <c r="AHC27" s="128"/>
      <c r="AHD27" s="128"/>
      <c r="AHE27" s="128"/>
      <c r="AHF27" s="128"/>
      <c r="AHG27" s="128"/>
      <c r="AHH27" s="128"/>
      <c r="AHI27" s="128"/>
      <c r="AHJ27" s="128"/>
      <c r="AHK27" s="128"/>
      <c r="AHL27" s="128"/>
      <c r="AHM27" s="128"/>
      <c r="AHN27" s="128"/>
      <c r="AHO27" s="128"/>
      <c r="AHP27" s="128"/>
      <c r="AHQ27" s="128"/>
      <c r="AHR27" s="128"/>
      <c r="AHS27" s="128"/>
      <c r="AHT27" s="128"/>
      <c r="AHU27" s="128"/>
      <c r="AHV27" s="128"/>
      <c r="AHW27" s="128"/>
      <c r="AHX27" s="128"/>
      <c r="AHY27" s="128"/>
      <c r="AHZ27" s="128"/>
      <c r="AIA27" s="128"/>
      <c r="AIB27" s="128"/>
      <c r="AIC27" s="128"/>
      <c r="AID27" s="128"/>
      <c r="AIE27" s="128"/>
      <c r="AIF27" s="128"/>
      <c r="AIG27" s="128"/>
      <c r="AIH27" s="128"/>
      <c r="AII27" s="128"/>
      <c r="AIJ27" s="128"/>
      <c r="AIK27" s="128"/>
      <c r="AIL27" s="128"/>
      <c r="AIM27" s="128"/>
      <c r="AIN27" s="128"/>
      <c r="AIO27" s="128"/>
      <c r="AIP27" s="128"/>
      <c r="AIQ27" s="128"/>
      <c r="AIR27" s="128"/>
      <c r="AIS27" s="128"/>
      <c r="AIT27" s="128"/>
      <c r="AIU27" s="128"/>
      <c r="AIV27" s="128"/>
      <c r="AIW27" s="128"/>
      <c r="AIX27" s="128"/>
      <c r="AIY27" s="128"/>
      <c r="AIZ27" s="128"/>
      <c r="AJA27" s="128"/>
      <c r="AJB27" s="128"/>
      <c r="AJC27" s="128"/>
      <c r="AJD27" s="128"/>
      <c r="AJE27" s="128"/>
      <c r="AJF27" s="128"/>
      <c r="AJG27" s="128"/>
      <c r="AJH27" s="128"/>
      <c r="AJI27" s="128"/>
      <c r="AJJ27" s="128"/>
      <c r="AJK27" s="128"/>
      <c r="AJL27" s="128"/>
      <c r="AJM27" s="128"/>
      <c r="AJN27" s="128"/>
      <c r="AJO27" s="128"/>
      <c r="AJP27" s="128"/>
      <c r="AJQ27" s="128"/>
      <c r="AJR27" s="128"/>
      <c r="AJS27" s="128"/>
      <c r="AJT27" s="128"/>
      <c r="AJU27" s="128"/>
      <c r="AJV27" s="128"/>
      <c r="AJW27" s="128"/>
      <c r="AJX27" s="128"/>
      <c r="AJY27" s="128"/>
      <c r="AJZ27" s="128"/>
      <c r="AKA27" s="128"/>
      <c r="AKB27" s="128"/>
      <c r="AKC27" s="128"/>
      <c r="AKD27" s="128"/>
      <c r="AKE27" s="128"/>
      <c r="AKF27" s="128"/>
      <c r="AKG27" s="128"/>
      <c r="AKH27" s="128"/>
      <c r="AKI27" s="128"/>
      <c r="AKJ27" s="128"/>
      <c r="AKK27" s="128"/>
      <c r="AKL27" s="128"/>
      <c r="AKM27" s="128"/>
      <c r="AKN27" s="128"/>
      <c r="AKO27" s="128"/>
      <c r="AKP27" s="128"/>
      <c r="AKQ27" s="128"/>
      <c r="AKR27" s="128"/>
      <c r="AKS27" s="128"/>
      <c r="AKT27" s="128"/>
      <c r="AKU27" s="128"/>
      <c r="AKV27" s="128"/>
      <c r="AKW27" s="128"/>
      <c r="AKX27" s="128"/>
      <c r="AKY27" s="128"/>
      <c r="AKZ27" s="128"/>
      <c r="ALA27" s="128"/>
      <c r="ALB27" s="128"/>
      <c r="ALC27" s="128"/>
      <c r="ALD27" s="128"/>
      <c r="ALE27" s="128"/>
      <c r="ALF27" s="128"/>
      <c r="ALG27" s="128"/>
      <c r="ALH27" s="128"/>
      <c r="ALI27" s="128"/>
      <c r="ALJ27" s="128"/>
      <c r="ALK27" s="128"/>
      <c r="ALL27" s="128"/>
      <c r="ALM27" s="128"/>
      <c r="ALN27" s="128"/>
      <c r="ALO27" s="128"/>
      <c r="ALP27" s="128"/>
      <c r="ALQ27" s="128"/>
      <c r="ALR27" s="128"/>
      <c r="ALS27"/>
      <c r="ALT27"/>
      <c r="ALU27"/>
    </row>
    <row r="28" spans="1:1009" s="96" customFormat="1" ht="12" customHeight="1">
      <c r="A28" s="136"/>
      <c r="B28" s="136"/>
      <c r="C28" s="136"/>
      <c r="D28" s="136"/>
      <c r="E28" s="136"/>
      <c r="F28" s="136"/>
      <c r="I28" s="225"/>
      <c r="J28" s="159"/>
      <c r="L28" s="173"/>
      <c r="N28" s="278"/>
      <c r="R28"/>
      <c r="S28" s="179"/>
      <c r="U28" s="159"/>
      <c r="X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28"/>
      <c r="BU28" s="128"/>
      <c r="BV28" s="128"/>
      <c r="BW28" s="128"/>
      <c r="BX28" s="128"/>
      <c r="BY28" s="128"/>
      <c r="BZ28" s="128"/>
      <c r="CA28" s="128"/>
      <c r="CB28" s="128"/>
      <c r="CC28" s="128"/>
      <c r="CD28" s="128"/>
      <c r="CE28" s="128"/>
      <c r="CF28" s="128"/>
      <c r="CG28" s="128"/>
      <c r="CH28" s="128"/>
      <c r="CI28" s="128"/>
      <c r="CJ28" s="128"/>
      <c r="CK28" s="128"/>
      <c r="CL28" s="128"/>
      <c r="CM28" s="128"/>
      <c r="CN28" s="128"/>
      <c r="CO28" s="128"/>
      <c r="CP28" s="128"/>
      <c r="CQ28" s="128"/>
      <c r="CR28" s="128"/>
      <c r="CS28" s="128"/>
      <c r="CT28" s="128"/>
      <c r="CU28" s="128"/>
      <c r="CV28" s="128"/>
      <c r="CW28" s="128"/>
      <c r="CX28" s="128"/>
      <c r="CY28" s="128"/>
      <c r="CZ28" s="128"/>
      <c r="DA28" s="128"/>
      <c r="DB28" s="128"/>
      <c r="DC28" s="128"/>
      <c r="DD28" s="128"/>
      <c r="DE28" s="128"/>
      <c r="DF28" s="128"/>
      <c r="DG28" s="128"/>
      <c r="DH28" s="128"/>
      <c r="DI28" s="128"/>
      <c r="DJ28" s="128"/>
      <c r="DK28" s="128"/>
      <c r="DL28" s="128"/>
      <c r="DM28" s="128"/>
      <c r="DN28" s="128"/>
      <c r="DO28" s="128"/>
      <c r="DP28" s="128"/>
      <c r="DQ28" s="128"/>
      <c r="DR28" s="128"/>
      <c r="DS28" s="128"/>
      <c r="DT28" s="128"/>
      <c r="DU28" s="128"/>
      <c r="DV28" s="128"/>
      <c r="DW28" s="128"/>
      <c r="DX28" s="128"/>
      <c r="DY28" s="128"/>
      <c r="DZ28" s="128"/>
      <c r="EA28" s="128"/>
      <c r="EB28" s="128"/>
      <c r="EC28" s="128"/>
      <c r="ED28" s="128"/>
      <c r="EE28" s="128"/>
      <c r="EF28" s="128"/>
      <c r="EG28" s="128"/>
      <c r="EH28" s="128"/>
      <c r="EI28" s="128"/>
      <c r="EJ28" s="128"/>
      <c r="EK28" s="128"/>
      <c r="EL28" s="128"/>
      <c r="EM28" s="128"/>
      <c r="EN28" s="128"/>
      <c r="EO28" s="128"/>
      <c r="EP28" s="128"/>
      <c r="EQ28" s="128"/>
      <c r="ER28" s="128"/>
      <c r="ES28" s="128"/>
      <c r="ET28" s="128"/>
      <c r="EU28" s="128"/>
      <c r="EV28" s="128"/>
      <c r="EW28" s="128"/>
      <c r="EX28" s="128"/>
      <c r="EY28" s="128"/>
      <c r="EZ28" s="128"/>
      <c r="FA28" s="128"/>
      <c r="FB28" s="128"/>
      <c r="FC28" s="128"/>
      <c r="FD28" s="128"/>
      <c r="FE28" s="128"/>
      <c r="FF28" s="128"/>
      <c r="FG28" s="128"/>
      <c r="FH28" s="128"/>
      <c r="FI28" s="128"/>
      <c r="FJ28" s="128"/>
      <c r="FK28" s="128"/>
      <c r="FL28" s="128"/>
      <c r="FM28" s="128"/>
      <c r="FN28" s="128"/>
      <c r="FO28" s="128"/>
      <c r="FP28" s="128"/>
      <c r="FQ28" s="128"/>
      <c r="FR28" s="128"/>
      <c r="FS28" s="128"/>
      <c r="FT28" s="128"/>
      <c r="FU28" s="128"/>
      <c r="FV28" s="128"/>
      <c r="FW28" s="128"/>
      <c r="FX28" s="128"/>
      <c r="FY28" s="128"/>
      <c r="FZ28" s="128"/>
      <c r="GA28" s="128"/>
      <c r="GB28" s="128"/>
      <c r="GC28" s="128"/>
      <c r="GD28" s="128"/>
      <c r="GE28" s="128"/>
      <c r="GF28" s="128"/>
      <c r="GG28" s="128"/>
      <c r="GH28" s="128"/>
      <c r="GI28" s="128"/>
      <c r="GJ28" s="128"/>
      <c r="GK28" s="128"/>
      <c r="GL28" s="128"/>
      <c r="GM28" s="128"/>
      <c r="GN28" s="128"/>
      <c r="GO28" s="128"/>
      <c r="GP28" s="128"/>
      <c r="GQ28" s="128"/>
      <c r="GR28" s="128"/>
      <c r="GS28" s="128"/>
      <c r="GT28" s="128"/>
      <c r="GU28" s="128"/>
      <c r="GV28" s="128"/>
      <c r="GW28" s="128"/>
      <c r="GX28" s="128"/>
      <c r="GY28" s="128"/>
      <c r="GZ28" s="128"/>
      <c r="HA28" s="128"/>
      <c r="HB28" s="128"/>
      <c r="HC28" s="128"/>
      <c r="HD28" s="128"/>
      <c r="HE28" s="128"/>
      <c r="HF28" s="128"/>
      <c r="HG28" s="128"/>
      <c r="HH28" s="128"/>
      <c r="HI28" s="128"/>
      <c r="HJ28" s="128"/>
      <c r="HK28" s="128"/>
      <c r="HL28" s="128"/>
      <c r="HM28" s="128"/>
      <c r="HN28" s="128"/>
      <c r="HO28" s="128"/>
      <c r="HP28" s="128"/>
      <c r="HQ28" s="128"/>
      <c r="HR28" s="128"/>
      <c r="HS28" s="128"/>
      <c r="HT28" s="128"/>
      <c r="HU28" s="128"/>
      <c r="HV28" s="128"/>
      <c r="HW28" s="128"/>
      <c r="HX28" s="128"/>
      <c r="HY28" s="128"/>
      <c r="HZ28" s="128"/>
      <c r="IA28" s="128"/>
      <c r="IB28" s="128"/>
      <c r="IC28" s="128"/>
      <c r="ID28" s="128"/>
      <c r="IE28" s="128"/>
      <c r="IF28" s="128"/>
      <c r="IG28" s="128"/>
      <c r="IH28" s="128"/>
      <c r="II28" s="128"/>
      <c r="IJ28" s="128"/>
      <c r="IK28" s="128"/>
      <c r="IL28" s="128"/>
      <c r="IM28" s="128"/>
      <c r="IN28" s="128"/>
      <c r="IO28" s="128"/>
      <c r="IP28" s="128"/>
      <c r="IQ28" s="128"/>
      <c r="IR28" s="128"/>
      <c r="IS28" s="128"/>
      <c r="IT28" s="128"/>
      <c r="IU28" s="128"/>
      <c r="IV28" s="128"/>
      <c r="IW28" s="128"/>
      <c r="IX28" s="128"/>
      <c r="IY28" s="128"/>
      <c r="IZ28" s="128"/>
      <c r="JA28" s="128"/>
      <c r="JB28" s="128"/>
      <c r="JC28" s="128"/>
      <c r="JD28" s="128"/>
      <c r="JE28" s="128"/>
      <c r="JF28" s="128"/>
      <c r="JG28" s="128"/>
      <c r="JH28" s="128"/>
      <c r="JI28" s="128"/>
      <c r="JJ28" s="128"/>
      <c r="JK28" s="128"/>
      <c r="JL28" s="128"/>
      <c r="JM28" s="128"/>
      <c r="JN28" s="128"/>
      <c r="JO28" s="128"/>
      <c r="JP28" s="128"/>
      <c r="JQ28" s="128"/>
      <c r="JR28" s="128"/>
      <c r="JS28" s="128"/>
      <c r="JT28" s="128"/>
      <c r="JU28" s="128"/>
      <c r="JV28" s="128"/>
      <c r="JW28" s="128"/>
      <c r="JX28" s="128"/>
      <c r="JY28" s="128"/>
      <c r="JZ28" s="128"/>
      <c r="KA28" s="128"/>
      <c r="KB28" s="128"/>
      <c r="KC28" s="128"/>
      <c r="KD28" s="128"/>
      <c r="KE28" s="128"/>
      <c r="KF28" s="128"/>
      <c r="KG28" s="128"/>
      <c r="KH28" s="128"/>
      <c r="KI28" s="128"/>
      <c r="KJ28" s="128"/>
      <c r="KK28" s="128"/>
      <c r="KL28" s="128"/>
      <c r="KM28" s="128"/>
      <c r="KN28" s="128"/>
      <c r="KO28" s="128"/>
      <c r="KP28" s="128"/>
      <c r="KQ28" s="128"/>
      <c r="KR28" s="128"/>
      <c r="KS28" s="128"/>
      <c r="KT28" s="128"/>
      <c r="KU28" s="128"/>
      <c r="KV28" s="128"/>
      <c r="KW28" s="128"/>
      <c r="KX28" s="128"/>
      <c r="KY28" s="128"/>
      <c r="KZ28" s="128"/>
      <c r="LA28" s="128"/>
      <c r="LB28" s="128"/>
      <c r="LC28" s="128"/>
      <c r="LD28" s="128"/>
      <c r="LE28" s="128"/>
      <c r="LF28" s="128"/>
      <c r="LG28" s="128"/>
      <c r="LH28" s="128"/>
      <c r="LI28" s="128"/>
      <c r="LJ28" s="128"/>
      <c r="LK28" s="128"/>
      <c r="LL28" s="128"/>
      <c r="LM28" s="128"/>
      <c r="LN28" s="128"/>
      <c r="LO28" s="128"/>
      <c r="LP28" s="128"/>
      <c r="LQ28" s="128"/>
      <c r="LR28" s="128"/>
      <c r="LS28" s="128"/>
      <c r="LT28" s="128"/>
      <c r="LU28" s="128"/>
      <c r="LV28" s="128"/>
      <c r="LW28" s="128"/>
      <c r="LX28" s="128"/>
      <c r="LY28" s="128"/>
      <c r="LZ28" s="128"/>
      <c r="MA28" s="128"/>
      <c r="MB28" s="128"/>
      <c r="MC28" s="128"/>
      <c r="MD28" s="128"/>
      <c r="ME28" s="128"/>
      <c r="MF28" s="128"/>
      <c r="MG28" s="128"/>
      <c r="MH28" s="128"/>
      <c r="MI28" s="128"/>
      <c r="MJ28" s="128"/>
      <c r="MK28" s="128"/>
      <c r="ML28" s="128"/>
      <c r="MM28" s="128"/>
      <c r="MN28" s="128"/>
      <c r="MO28" s="128"/>
      <c r="MP28" s="128"/>
      <c r="MQ28" s="128"/>
      <c r="MR28" s="128"/>
      <c r="MS28" s="128"/>
      <c r="MT28" s="128"/>
      <c r="MU28" s="128"/>
      <c r="MV28" s="128"/>
      <c r="MW28" s="128"/>
      <c r="MX28" s="128"/>
      <c r="MY28" s="128"/>
      <c r="MZ28" s="128"/>
      <c r="NA28" s="128"/>
      <c r="NB28" s="128"/>
      <c r="NC28" s="128"/>
      <c r="ND28" s="128"/>
      <c r="NE28" s="128"/>
      <c r="NF28" s="128"/>
      <c r="NG28" s="128"/>
      <c r="NH28" s="128"/>
      <c r="NI28" s="128"/>
      <c r="NJ28" s="128"/>
      <c r="NK28" s="128"/>
      <c r="NL28" s="128"/>
      <c r="NM28" s="128"/>
      <c r="NN28" s="128"/>
      <c r="NO28" s="128"/>
      <c r="NP28" s="128"/>
      <c r="NQ28" s="128"/>
      <c r="NR28" s="128"/>
      <c r="NS28" s="128"/>
      <c r="NT28" s="128"/>
      <c r="NU28" s="128"/>
      <c r="NV28" s="128"/>
      <c r="NW28" s="128"/>
      <c r="NX28" s="128"/>
      <c r="NY28" s="128"/>
      <c r="NZ28" s="128"/>
      <c r="OA28" s="128"/>
      <c r="OB28" s="128"/>
      <c r="OC28" s="128"/>
      <c r="OD28" s="128"/>
      <c r="OE28" s="128"/>
      <c r="OF28" s="128"/>
      <c r="OG28" s="128"/>
      <c r="OH28" s="128"/>
      <c r="OI28" s="128"/>
      <c r="OJ28" s="128"/>
      <c r="OK28" s="128"/>
      <c r="OL28" s="128"/>
      <c r="OM28" s="128"/>
      <c r="ON28" s="128"/>
      <c r="OO28" s="128"/>
      <c r="OP28" s="128"/>
      <c r="OQ28" s="128"/>
      <c r="OR28" s="128"/>
      <c r="OS28" s="128"/>
      <c r="OT28" s="128"/>
      <c r="OU28" s="128"/>
      <c r="OV28" s="128"/>
      <c r="OW28" s="128"/>
      <c r="OX28" s="128"/>
      <c r="OY28" s="128"/>
      <c r="OZ28" s="128"/>
      <c r="PA28" s="128"/>
      <c r="PB28" s="128"/>
      <c r="PC28" s="128"/>
      <c r="PD28" s="128"/>
      <c r="PE28" s="128"/>
      <c r="PF28" s="128"/>
      <c r="PG28" s="128"/>
      <c r="PH28" s="128"/>
      <c r="PI28" s="128"/>
      <c r="PJ28" s="128"/>
      <c r="PK28" s="128"/>
      <c r="PL28" s="128"/>
      <c r="PM28" s="128"/>
      <c r="PN28" s="128"/>
      <c r="PO28" s="128"/>
      <c r="PP28" s="128"/>
      <c r="PQ28" s="128"/>
      <c r="PR28" s="128"/>
      <c r="PS28" s="128"/>
      <c r="PT28" s="128"/>
      <c r="PU28" s="128"/>
      <c r="PV28" s="128"/>
      <c r="PW28" s="128"/>
      <c r="PX28" s="128"/>
      <c r="PY28" s="128"/>
      <c r="PZ28" s="128"/>
      <c r="QA28" s="128"/>
      <c r="QB28" s="128"/>
      <c r="QC28" s="128"/>
      <c r="QD28" s="128"/>
      <c r="QE28" s="128"/>
      <c r="QF28" s="128"/>
      <c r="QG28" s="128"/>
      <c r="QH28" s="128"/>
      <c r="QI28" s="128"/>
      <c r="QJ28" s="128"/>
      <c r="QK28" s="128"/>
      <c r="QL28" s="128"/>
      <c r="QM28" s="128"/>
      <c r="QN28" s="128"/>
      <c r="QO28" s="128"/>
      <c r="QP28" s="128"/>
      <c r="QQ28" s="128"/>
      <c r="QR28" s="128"/>
      <c r="QS28" s="128"/>
      <c r="QT28" s="128"/>
      <c r="QU28" s="128"/>
      <c r="QV28" s="128"/>
      <c r="QW28" s="128"/>
      <c r="QX28" s="128"/>
      <c r="QY28" s="128"/>
      <c r="QZ28" s="128"/>
      <c r="RA28" s="128"/>
      <c r="RB28" s="128"/>
      <c r="RC28" s="128"/>
      <c r="RD28" s="128"/>
      <c r="RE28" s="128"/>
      <c r="RF28" s="128"/>
      <c r="RG28" s="128"/>
      <c r="RH28" s="128"/>
      <c r="RI28" s="128"/>
      <c r="RJ28" s="128"/>
      <c r="RK28" s="128"/>
      <c r="RL28" s="128"/>
      <c r="RM28" s="128"/>
      <c r="RN28" s="128"/>
      <c r="RO28" s="128"/>
      <c r="RP28" s="128"/>
      <c r="RQ28" s="128"/>
      <c r="RR28" s="128"/>
      <c r="RS28" s="128"/>
      <c r="RT28" s="128"/>
      <c r="RU28" s="128"/>
      <c r="RV28" s="128"/>
      <c r="RW28" s="128"/>
      <c r="RX28" s="128"/>
      <c r="RY28" s="128"/>
      <c r="RZ28" s="128"/>
      <c r="SA28" s="128"/>
      <c r="SB28" s="128"/>
      <c r="SC28" s="128"/>
      <c r="SD28" s="128"/>
      <c r="SE28" s="128"/>
      <c r="SF28" s="128"/>
      <c r="SG28" s="128"/>
      <c r="SH28" s="128"/>
      <c r="SI28" s="128"/>
      <c r="SJ28" s="128"/>
      <c r="SK28" s="128"/>
      <c r="SL28" s="128"/>
      <c r="SM28" s="128"/>
      <c r="SN28" s="128"/>
      <c r="SO28" s="128"/>
      <c r="SP28" s="128"/>
      <c r="SQ28" s="128"/>
      <c r="SR28" s="128"/>
      <c r="SS28" s="128"/>
      <c r="ST28" s="128"/>
      <c r="SU28" s="128"/>
      <c r="SV28" s="128"/>
      <c r="SW28" s="128"/>
      <c r="SX28" s="128"/>
      <c r="SY28" s="128"/>
      <c r="SZ28" s="128"/>
      <c r="TA28" s="128"/>
      <c r="TB28" s="128"/>
      <c r="TC28" s="128"/>
      <c r="TD28" s="128"/>
      <c r="TE28" s="128"/>
      <c r="TF28" s="128"/>
      <c r="TG28" s="128"/>
      <c r="TH28" s="128"/>
      <c r="TI28" s="128"/>
      <c r="TJ28" s="128"/>
      <c r="TK28" s="128"/>
      <c r="TL28" s="128"/>
      <c r="TM28" s="128"/>
      <c r="TN28" s="128"/>
      <c r="TO28" s="128"/>
      <c r="TP28" s="128"/>
      <c r="TQ28" s="128"/>
      <c r="TR28" s="128"/>
      <c r="TS28" s="128"/>
      <c r="TT28" s="128"/>
      <c r="TU28" s="128"/>
      <c r="TV28" s="128"/>
      <c r="TW28" s="128"/>
      <c r="TX28" s="128"/>
      <c r="TY28" s="128"/>
      <c r="TZ28" s="128"/>
      <c r="UA28" s="128"/>
      <c r="UB28" s="128"/>
      <c r="UC28" s="128"/>
      <c r="UD28" s="128"/>
      <c r="UE28" s="128"/>
      <c r="UF28" s="128"/>
      <c r="UG28" s="128"/>
      <c r="UH28" s="128"/>
      <c r="UI28" s="128"/>
      <c r="UJ28" s="128"/>
      <c r="UK28" s="128"/>
      <c r="UL28" s="128"/>
      <c r="UM28" s="128"/>
      <c r="UN28" s="128"/>
      <c r="UO28" s="128"/>
      <c r="UP28" s="128"/>
      <c r="UQ28" s="128"/>
      <c r="UR28" s="128"/>
      <c r="US28" s="128"/>
      <c r="UT28" s="128"/>
      <c r="UU28" s="128"/>
      <c r="UV28" s="128"/>
      <c r="UW28" s="128"/>
      <c r="UX28" s="128"/>
      <c r="UY28" s="128"/>
      <c r="UZ28" s="128"/>
      <c r="VA28" s="128"/>
      <c r="VB28" s="128"/>
      <c r="VC28" s="128"/>
      <c r="VD28" s="128"/>
      <c r="VE28" s="128"/>
      <c r="VF28" s="128"/>
      <c r="VG28" s="128"/>
      <c r="VH28" s="128"/>
      <c r="VI28" s="128"/>
      <c r="VJ28" s="128"/>
      <c r="VK28" s="128"/>
      <c r="VL28" s="128"/>
      <c r="VM28" s="128"/>
      <c r="VN28" s="128"/>
      <c r="VO28" s="128"/>
      <c r="VP28" s="128"/>
      <c r="VQ28" s="128"/>
      <c r="VR28" s="128"/>
      <c r="VS28" s="128"/>
      <c r="VT28" s="128"/>
      <c r="VU28" s="128"/>
      <c r="VV28" s="128"/>
      <c r="VW28" s="128"/>
      <c r="VX28" s="128"/>
      <c r="VY28" s="128"/>
      <c r="VZ28" s="128"/>
      <c r="WA28" s="128"/>
      <c r="WB28" s="128"/>
      <c r="WC28" s="128"/>
      <c r="WD28" s="128"/>
      <c r="WE28" s="128"/>
      <c r="WF28" s="128"/>
      <c r="WG28" s="128"/>
      <c r="WH28" s="128"/>
      <c r="WI28" s="128"/>
      <c r="WJ28" s="128"/>
      <c r="WK28" s="128"/>
      <c r="WL28" s="128"/>
      <c r="WM28" s="128"/>
      <c r="WN28" s="128"/>
      <c r="WO28" s="128"/>
      <c r="WP28" s="128"/>
      <c r="WQ28" s="128"/>
      <c r="WR28" s="128"/>
      <c r="WS28" s="128"/>
      <c r="WT28" s="128"/>
      <c r="WU28" s="128"/>
      <c r="WV28" s="128"/>
      <c r="WW28" s="128"/>
      <c r="WX28" s="128"/>
      <c r="WY28" s="128"/>
      <c r="WZ28" s="128"/>
      <c r="XA28" s="128"/>
      <c r="XB28" s="128"/>
      <c r="XC28" s="128"/>
      <c r="XD28" s="128"/>
      <c r="XE28" s="128"/>
      <c r="XF28" s="128"/>
      <c r="XG28" s="128"/>
      <c r="XH28" s="128"/>
      <c r="XI28" s="128"/>
      <c r="XJ28" s="128"/>
      <c r="XK28" s="128"/>
      <c r="XL28" s="128"/>
      <c r="XM28" s="128"/>
      <c r="XN28" s="128"/>
      <c r="XO28" s="128"/>
      <c r="XP28" s="128"/>
      <c r="XQ28" s="128"/>
      <c r="XR28" s="128"/>
      <c r="XS28" s="128"/>
      <c r="XT28" s="128"/>
      <c r="XU28" s="128"/>
      <c r="XV28" s="128"/>
      <c r="XW28" s="128"/>
      <c r="XX28" s="128"/>
      <c r="XY28" s="128"/>
      <c r="XZ28" s="128"/>
      <c r="YA28" s="128"/>
      <c r="YB28" s="128"/>
      <c r="YC28" s="128"/>
      <c r="YD28" s="128"/>
      <c r="YE28" s="128"/>
      <c r="YF28" s="128"/>
      <c r="YG28" s="128"/>
      <c r="YH28" s="128"/>
      <c r="YI28" s="128"/>
      <c r="YJ28" s="128"/>
      <c r="YK28" s="128"/>
      <c r="YL28" s="128"/>
      <c r="YM28" s="128"/>
      <c r="YN28" s="128"/>
      <c r="YO28" s="128"/>
      <c r="YP28" s="128"/>
      <c r="YQ28" s="128"/>
      <c r="YR28" s="128"/>
      <c r="YS28" s="128"/>
      <c r="YT28" s="128"/>
      <c r="YU28" s="128"/>
      <c r="YV28" s="128"/>
      <c r="YW28" s="128"/>
      <c r="YX28" s="128"/>
      <c r="YY28" s="128"/>
      <c r="YZ28" s="128"/>
      <c r="ZA28" s="128"/>
      <c r="ZB28" s="128"/>
      <c r="ZC28" s="128"/>
      <c r="ZD28" s="128"/>
      <c r="ZE28" s="128"/>
      <c r="ZF28" s="128"/>
      <c r="ZG28" s="128"/>
      <c r="ZH28" s="128"/>
      <c r="ZI28" s="128"/>
      <c r="ZJ28" s="128"/>
      <c r="ZK28" s="128"/>
      <c r="ZL28" s="128"/>
      <c r="ZM28" s="128"/>
      <c r="ZN28" s="128"/>
      <c r="ZO28" s="128"/>
      <c r="ZP28" s="128"/>
      <c r="ZQ28" s="128"/>
      <c r="ZR28" s="128"/>
      <c r="ZS28" s="128"/>
      <c r="ZT28" s="128"/>
      <c r="ZU28" s="128"/>
      <c r="ZV28" s="128"/>
      <c r="ZW28" s="128"/>
      <c r="ZX28" s="128"/>
      <c r="ZY28" s="128"/>
      <c r="ZZ28" s="128"/>
      <c r="AAA28" s="128"/>
      <c r="AAB28" s="128"/>
      <c r="AAC28" s="128"/>
      <c r="AAD28" s="128"/>
      <c r="AAE28" s="128"/>
      <c r="AAF28" s="128"/>
      <c r="AAG28" s="128"/>
      <c r="AAH28" s="128"/>
      <c r="AAI28" s="128"/>
      <c r="AAJ28" s="128"/>
      <c r="AAK28" s="128"/>
      <c r="AAL28" s="128"/>
      <c r="AAM28" s="128"/>
      <c r="AAN28" s="128"/>
      <c r="AAO28" s="128"/>
      <c r="AAP28" s="128"/>
      <c r="AAQ28" s="128"/>
      <c r="AAR28" s="128"/>
      <c r="AAS28" s="128"/>
      <c r="AAT28" s="128"/>
      <c r="AAU28" s="128"/>
      <c r="AAV28" s="128"/>
      <c r="AAW28" s="128"/>
      <c r="AAX28" s="128"/>
      <c r="AAY28" s="128"/>
      <c r="AAZ28" s="128"/>
      <c r="ABA28" s="128"/>
      <c r="ABB28" s="128"/>
      <c r="ABC28" s="128"/>
      <c r="ABD28" s="128"/>
      <c r="ABE28" s="128"/>
      <c r="ABF28" s="128"/>
      <c r="ABG28" s="128"/>
      <c r="ABH28" s="128"/>
      <c r="ABI28" s="128"/>
      <c r="ABJ28" s="128"/>
      <c r="ABK28" s="128"/>
      <c r="ABL28" s="128"/>
      <c r="ABM28" s="128"/>
      <c r="ABN28" s="128"/>
      <c r="ABO28" s="128"/>
      <c r="ABP28" s="128"/>
      <c r="ABQ28" s="128"/>
      <c r="ABR28" s="128"/>
      <c r="ABS28" s="128"/>
      <c r="ABT28" s="128"/>
      <c r="ABU28" s="128"/>
      <c r="ABV28" s="128"/>
      <c r="ABW28" s="128"/>
      <c r="ABX28" s="128"/>
      <c r="ABY28" s="128"/>
      <c r="ABZ28" s="128"/>
      <c r="ACA28" s="128"/>
      <c r="ACB28" s="128"/>
      <c r="ACC28" s="128"/>
      <c r="ACD28" s="128"/>
      <c r="ACE28" s="128"/>
      <c r="ACF28" s="128"/>
      <c r="ACG28" s="128"/>
      <c r="ACH28" s="128"/>
      <c r="ACI28" s="128"/>
      <c r="ACJ28" s="128"/>
      <c r="ACK28" s="128"/>
      <c r="ACL28" s="128"/>
      <c r="ACM28" s="128"/>
      <c r="ACN28" s="128"/>
      <c r="ACO28" s="128"/>
      <c r="ACP28" s="128"/>
      <c r="ACQ28" s="128"/>
      <c r="ACR28" s="128"/>
      <c r="ACS28" s="128"/>
      <c r="ACT28" s="128"/>
      <c r="ACU28" s="128"/>
      <c r="ACV28" s="128"/>
      <c r="ACW28" s="128"/>
      <c r="ACX28" s="128"/>
      <c r="ACY28" s="128"/>
      <c r="ACZ28" s="128"/>
      <c r="ADA28" s="128"/>
      <c r="ADB28" s="128"/>
      <c r="ADC28" s="128"/>
      <c r="ADD28" s="128"/>
      <c r="ADE28" s="128"/>
      <c r="ADF28" s="128"/>
      <c r="ADG28" s="128"/>
      <c r="ADH28" s="128"/>
      <c r="ADI28" s="128"/>
      <c r="ADJ28" s="128"/>
      <c r="ADK28" s="128"/>
      <c r="ADL28" s="128"/>
      <c r="ADM28" s="128"/>
      <c r="ADN28" s="128"/>
      <c r="ADO28" s="128"/>
      <c r="ADP28" s="128"/>
      <c r="ADQ28" s="128"/>
      <c r="ADR28" s="128"/>
      <c r="ADS28" s="128"/>
      <c r="ADT28" s="128"/>
      <c r="ADU28" s="128"/>
      <c r="ADV28" s="128"/>
      <c r="ADW28" s="128"/>
      <c r="ADX28" s="128"/>
      <c r="ADY28" s="128"/>
      <c r="ADZ28" s="128"/>
      <c r="AEA28" s="128"/>
      <c r="AEB28" s="128"/>
      <c r="AEC28" s="128"/>
      <c r="AED28" s="128"/>
      <c r="AEE28" s="128"/>
      <c r="AEF28" s="128"/>
      <c r="AEG28" s="128"/>
      <c r="AEH28" s="128"/>
      <c r="AEI28" s="128"/>
      <c r="AEJ28" s="128"/>
      <c r="AEK28" s="128"/>
      <c r="AEL28" s="128"/>
      <c r="AEM28" s="128"/>
      <c r="AEN28" s="128"/>
      <c r="AEO28" s="128"/>
      <c r="AEP28" s="128"/>
      <c r="AEQ28" s="128"/>
      <c r="AER28" s="128"/>
      <c r="AES28" s="128"/>
      <c r="AET28" s="128"/>
      <c r="AEU28" s="128"/>
      <c r="AEV28" s="128"/>
      <c r="AEW28" s="128"/>
      <c r="AEX28" s="128"/>
      <c r="AEY28" s="128"/>
      <c r="AEZ28" s="128"/>
      <c r="AFA28" s="128"/>
      <c r="AFB28" s="128"/>
      <c r="AFC28" s="128"/>
      <c r="AFD28" s="128"/>
      <c r="AFE28" s="128"/>
      <c r="AFF28" s="128"/>
      <c r="AFG28" s="128"/>
      <c r="AFH28" s="128"/>
      <c r="AFI28" s="128"/>
      <c r="AFJ28" s="128"/>
      <c r="AFK28" s="128"/>
      <c r="AFL28" s="128"/>
      <c r="AFM28" s="128"/>
      <c r="AFN28" s="128"/>
      <c r="AFO28" s="128"/>
      <c r="AFP28" s="128"/>
      <c r="AFQ28" s="128"/>
      <c r="AFR28" s="128"/>
      <c r="AFS28" s="128"/>
      <c r="AFT28" s="128"/>
      <c r="AFU28" s="128"/>
      <c r="AFV28" s="128"/>
      <c r="AFW28" s="128"/>
      <c r="AFX28" s="128"/>
      <c r="AFY28" s="128"/>
      <c r="AFZ28" s="128"/>
      <c r="AGA28" s="128"/>
      <c r="AGB28" s="128"/>
      <c r="AGC28" s="128"/>
      <c r="AGD28" s="128"/>
      <c r="AGE28" s="128"/>
      <c r="AGF28" s="128"/>
      <c r="AGG28" s="128"/>
      <c r="AGH28" s="128"/>
      <c r="AGI28" s="128"/>
      <c r="AGJ28" s="128"/>
      <c r="AGK28" s="128"/>
      <c r="AGL28" s="128"/>
      <c r="AGM28" s="128"/>
      <c r="AGN28" s="128"/>
      <c r="AGO28" s="128"/>
      <c r="AGP28" s="128"/>
      <c r="AGQ28" s="128"/>
      <c r="AGR28" s="128"/>
      <c r="AGS28" s="128"/>
      <c r="AGT28" s="128"/>
      <c r="AGU28" s="128"/>
      <c r="AGV28" s="128"/>
      <c r="AGW28" s="128"/>
      <c r="AGX28" s="128"/>
      <c r="AGY28" s="128"/>
      <c r="AGZ28" s="128"/>
      <c r="AHA28" s="128"/>
      <c r="AHB28" s="128"/>
      <c r="AHC28" s="128"/>
      <c r="AHD28" s="128"/>
      <c r="AHE28" s="128"/>
      <c r="AHF28" s="128"/>
      <c r="AHG28" s="128"/>
      <c r="AHH28" s="128"/>
      <c r="AHI28" s="128"/>
      <c r="AHJ28" s="128"/>
      <c r="AHK28" s="128"/>
      <c r="AHL28" s="128"/>
      <c r="AHM28" s="128"/>
      <c r="AHN28" s="128"/>
      <c r="AHO28" s="128"/>
      <c r="AHP28" s="128"/>
      <c r="AHQ28" s="128"/>
      <c r="AHR28" s="128"/>
      <c r="AHS28" s="128"/>
      <c r="AHT28" s="128"/>
      <c r="AHU28" s="128"/>
      <c r="AHV28" s="128"/>
      <c r="AHW28" s="128"/>
      <c r="AHX28" s="128"/>
      <c r="AHY28" s="128"/>
      <c r="AHZ28" s="128"/>
      <c r="AIA28" s="128"/>
      <c r="AIB28" s="128"/>
      <c r="AIC28" s="128"/>
      <c r="AID28" s="128"/>
      <c r="AIE28" s="128"/>
      <c r="AIF28" s="128"/>
      <c r="AIG28" s="128"/>
      <c r="AIH28" s="128"/>
      <c r="AII28" s="128"/>
      <c r="AIJ28" s="128"/>
      <c r="AIK28" s="128"/>
      <c r="AIL28" s="128"/>
      <c r="AIM28" s="128"/>
      <c r="AIN28" s="128"/>
      <c r="AIO28" s="128"/>
      <c r="AIP28" s="128"/>
      <c r="AIQ28" s="128"/>
      <c r="AIR28" s="128"/>
      <c r="AIS28" s="128"/>
      <c r="AIT28" s="128"/>
      <c r="AIU28" s="128"/>
      <c r="AIV28" s="128"/>
      <c r="AIW28" s="128"/>
      <c r="AIX28" s="128"/>
      <c r="AIY28" s="128"/>
      <c r="AIZ28" s="128"/>
      <c r="AJA28" s="128"/>
      <c r="AJB28" s="128"/>
      <c r="AJC28" s="128"/>
      <c r="AJD28" s="128"/>
      <c r="AJE28" s="128"/>
      <c r="AJF28" s="128"/>
      <c r="AJG28" s="128"/>
      <c r="AJH28" s="128"/>
      <c r="AJI28" s="128"/>
      <c r="AJJ28" s="128"/>
      <c r="AJK28" s="128"/>
      <c r="AJL28" s="128"/>
      <c r="AJM28" s="128"/>
      <c r="AJN28" s="128"/>
      <c r="AJO28" s="128"/>
      <c r="AJP28" s="128"/>
      <c r="AJQ28" s="128"/>
      <c r="AJR28" s="128"/>
      <c r="AJS28" s="128"/>
      <c r="AJT28" s="128"/>
      <c r="AJU28" s="128"/>
      <c r="AJV28" s="128"/>
      <c r="AJW28" s="128"/>
      <c r="AJX28" s="128"/>
      <c r="AJY28" s="128"/>
      <c r="AJZ28" s="128"/>
      <c r="AKA28" s="128"/>
      <c r="AKB28" s="128"/>
      <c r="AKC28" s="128"/>
      <c r="AKD28" s="128"/>
      <c r="AKE28" s="128"/>
      <c r="AKF28" s="128"/>
      <c r="AKG28" s="128"/>
      <c r="AKH28" s="128"/>
      <c r="AKI28" s="128"/>
      <c r="AKJ28" s="128"/>
      <c r="AKK28" s="128"/>
      <c r="AKL28" s="128"/>
      <c r="AKM28" s="128"/>
      <c r="AKN28" s="128"/>
      <c r="AKO28" s="128"/>
      <c r="AKP28" s="128"/>
      <c r="AKQ28" s="128"/>
      <c r="AKR28" s="128"/>
      <c r="AKS28" s="128"/>
      <c r="AKT28" s="128"/>
      <c r="AKU28" s="128"/>
      <c r="AKV28" s="128"/>
      <c r="AKW28" s="128"/>
      <c r="AKX28" s="128"/>
      <c r="AKY28" s="128"/>
      <c r="AKZ28" s="128"/>
      <c r="ALA28" s="128"/>
      <c r="ALB28" s="128"/>
      <c r="ALC28" s="128"/>
      <c r="ALD28" s="128"/>
      <c r="ALE28" s="128"/>
      <c r="ALF28" s="128"/>
      <c r="ALG28" s="128"/>
      <c r="ALH28" s="128"/>
      <c r="ALI28" s="128"/>
      <c r="ALJ28" s="128"/>
      <c r="ALK28" s="128"/>
      <c r="ALL28" s="128"/>
      <c r="ALM28" s="128"/>
      <c r="ALN28" s="128"/>
      <c r="ALO28" s="128"/>
      <c r="ALP28" s="128"/>
      <c r="ALQ28" s="128"/>
      <c r="ALR28" s="128"/>
      <c r="ALS28"/>
      <c r="ALT28"/>
      <c r="ALU28"/>
    </row>
  </sheetData>
  <mergeCells count="2">
    <mergeCell ref="H1:I2"/>
    <mergeCell ref="P7:Q7"/>
  </mergeCells>
  <conditionalFormatting sqref="A18:F19 A22:F840">
    <cfRule type="expression" dxfId="346" priority="77">
      <formula>OR($W18="X",$V18="X")</formula>
    </cfRule>
    <cfRule type="expression" dxfId="345" priority="78">
      <formula>AND($W18=1,$V18=1)</formula>
    </cfRule>
    <cfRule type="expression" dxfId="344" priority="79">
      <formula>$W18=1</formula>
    </cfRule>
    <cfRule type="expression" dxfId="343" priority="80">
      <formula>$V18=1</formula>
    </cfRule>
  </conditionalFormatting>
  <conditionalFormatting sqref="A9:G9 B10:G14 A10:A16 C15:G15">
    <cfRule type="expression" dxfId="342" priority="71">
      <formula>$W9=1</formula>
    </cfRule>
    <cfRule type="expression" dxfId="341" priority="82">
      <formula>AND($W9=1,#REF!=1)</formula>
    </cfRule>
    <cfRule type="expression" dxfId="340" priority="83">
      <formula>AND(NOT(ISBLANK($Q9)),ISBLANK(#REF!),ISBLANK($W9))</formula>
    </cfRule>
  </conditionalFormatting>
  <conditionalFormatting sqref="A9:G9 B10:G14 A10:A16">
    <cfRule type="expression" dxfId="339" priority="81">
      <formula>#REF!=1</formula>
    </cfRule>
    <cfRule type="expression" dxfId="338" priority="84">
      <formula>OR($W9="X",#REF!="X")</formula>
    </cfRule>
  </conditionalFormatting>
  <conditionalFormatting sqref="C9:C11">
    <cfRule type="expression" dxfId="337" priority="72">
      <formula>AND($L9="X",$B9&lt;&gt;"")</formula>
    </cfRule>
  </conditionalFormatting>
  <conditionalFormatting sqref="C12">
    <cfRule type="expression" dxfId="336" priority="98">
      <formula>OR($AD16="X",$AC16="X")</formula>
    </cfRule>
    <cfRule type="expression" dxfId="335" priority="99">
      <formula>AND($AD16=1,$AC16=1)</formula>
    </cfRule>
    <cfRule type="expression" dxfId="334" priority="100">
      <formula>$AD16=1</formula>
    </cfRule>
    <cfRule type="expression" dxfId="333" priority="101">
      <formula>$AC16=1</formula>
    </cfRule>
    <cfRule type="expression" dxfId="332" priority="102">
      <formula>AND(NOT(ISBLANK($W16)),ISBLANK($AC16),ISBLANK($AD16))</formula>
    </cfRule>
  </conditionalFormatting>
  <conditionalFormatting sqref="C13">
    <cfRule type="expression" dxfId="331" priority="1670">
      <formula>OR(#REF!="X",#REF!="X")</formula>
    </cfRule>
    <cfRule type="expression" dxfId="330" priority="1671">
      <formula>AND(#REF!=1,#REF!=1)</formula>
    </cfRule>
    <cfRule type="expression" dxfId="329" priority="1672">
      <formula>#REF!=1</formula>
    </cfRule>
    <cfRule type="expression" dxfId="328" priority="1673">
      <formula>#REF!=1</formula>
    </cfRule>
    <cfRule type="expression" dxfId="327" priority="1674">
      <formula>AND(NOT(ISBLANK(#REF!)),ISBLANK(#REF!),ISBLANK(#REF!))</formula>
    </cfRule>
  </conditionalFormatting>
  <conditionalFormatting sqref="C14">
    <cfRule type="expression" dxfId="326" priority="1646">
      <formula>OR(#REF!="X",#REF!="X")</formula>
    </cfRule>
    <cfRule type="expression" dxfId="325" priority="1647">
      <formula>AND(#REF!=1,#REF!=1)</formula>
    </cfRule>
    <cfRule type="expression" dxfId="324" priority="1648">
      <formula>#REF!=1</formula>
    </cfRule>
    <cfRule type="expression" dxfId="323" priority="1649">
      <formula>#REF!=1</formula>
    </cfRule>
    <cfRule type="expression" dxfId="322" priority="1650">
      <formula>AND(NOT(ISBLANK(#REF!)),ISBLANK(#REF!),ISBLANK(#REF!))</formula>
    </cfRule>
  </conditionalFormatting>
  <conditionalFormatting sqref="C15:G15">
    <cfRule type="expression" dxfId="321" priority="85">
      <formula>OR($W15="X",#REF!="X")</formula>
    </cfRule>
    <cfRule type="expression" dxfId="320" priority="86">
      <formula>#REF!=1</formula>
    </cfRule>
  </conditionalFormatting>
  <conditionalFormatting sqref="D9:D11">
    <cfRule type="expression" dxfId="319" priority="73">
      <formula>AND($L9="X",OR($B9&lt;&gt;"",$C9&lt;&gt;""))</formula>
    </cfRule>
  </conditionalFormatting>
  <conditionalFormatting sqref="D12:D14">
    <cfRule type="expression" dxfId="318" priority="103">
      <formula>AND($L12="X",OR($B12&lt;&gt;"",#REF!&lt;&gt;""))</formula>
    </cfRule>
  </conditionalFormatting>
  <conditionalFormatting sqref="D15">
    <cfRule type="expression" dxfId="317" priority="94">
      <formula>AND($L15="X",OR($C15&lt;&gt;"",#REF!&lt;&gt;""))</formula>
    </cfRule>
  </conditionalFormatting>
  <conditionalFormatting sqref="D16">
    <cfRule type="expression" dxfId="316" priority="145">
      <formula>AND($R16="X",OR($C12&lt;&gt;"",#REF!&lt;&gt;""))</formula>
    </cfRule>
  </conditionalFormatting>
  <conditionalFormatting sqref="D16:G16">
    <cfRule type="expression" dxfId="315" priority="60">
      <formula>OR($AD16="X",$AC16="X")</formula>
    </cfRule>
    <cfRule type="expression" dxfId="314" priority="61">
      <formula>AND($AD16=1,$AC16=1)</formula>
    </cfRule>
    <cfRule type="expression" dxfId="313" priority="62">
      <formula>$AD16=1</formula>
    </cfRule>
    <cfRule type="expression" dxfId="312" priority="63">
      <formula>$AC16=1</formula>
    </cfRule>
    <cfRule type="expression" dxfId="311" priority="64">
      <formula>AND(NOT(ISBLANK($W16)),ISBLANK($AC16),ISBLANK($AD16))</formula>
    </cfRule>
  </conditionalFormatting>
  <conditionalFormatting sqref="E9:E11">
    <cfRule type="expression" dxfId="310" priority="74">
      <formula>AND($L9="X",OR($B9&lt;&gt;"",$C9&lt;&gt;"",$D9&lt;&gt;""))</formula>
    </cfRule>
  </conditionalFormatting>
  <conditionalFormatting sqref="E12:E14">
    <cfRule type="expression" dxfId="309" priority="104">
      <formula>AND($L12="X",OR($B12&lt;&gt;"",#REF!&lt;&gt;"",$D12&lt;&gt;""))</formula>
    </cfRule>
  </conditionalFormatting>
  <conditionalFormatting sqref="E15">
    <cfRule type="expression" dxfId="308" priority="95">
      <formula>AND($L15="X",OR($C15&lt;&gt;"",#REF!&lt;&gt;"",$D15&lt;&gt;""))</formula>
    </cfRule>
  </conditionalFormatting>
  <conditionalFormatting sqref="E16">
    <cfRule type="expression" dxfId="307" priority="146">
      <formula>AND($R16="X",OR($C12&lt;&gt;"",#REF!&lt;&gt;"",$D16&lt;&gt;""))</formula>
    </cfRule>
  </conditionalFormatting>
  <conditionalFormatting sqref="F1:F2">
    <cfRule type="dataBar" priority="69">
      <dataBar>
        <cfvo type="num" val="0"/>
        <cfvo type="num" val="1"/>
        <color rgb="FF63C384"/>
      </dataBar>
      <extLst>
        <ext xmlns:x14="http://schemas.microsoft.com/office/spreadsheetml/2009/9/main" uri="{B025F937-C7B1-47D3-B67F-A62EFF666E3E}">
          <x14:id>{90ED9338-EF51-47C2-90DC-0D02B06F8B55}</x14:id>
        </ext>
      </extLst>
    </cfRule>
  </conditionalFormatting>
  <conditionalFormatting sqref="F9:F11">
    <cfRule type="expression" dxfId="306" priority="75">
      <formula>AND($L9="X",OR($B9&lt;&gt;"",$C9&lt;&gt;"",$D9&lt;&gt;"",$E9&lt;&gt;""))</formula>
    </cfRule>
  </conditionalFormatting>
  <conditionalFormatting sqref="F12:F14">
    <cfRule type="expression" dxfId="305" priority="105">
      <formula>AND($L12="X",OR($B12&lt;&gt;"",#REF!&lt;&gt;"",$D12&lt;&gt;"",$E12&lt;&gt;""))</formula>
    </cfRule>
  </conditionalFormatting>
  <conditionalFormatting sqref="F15">
    <cfRule type="expression" dxfId="304" priority="96">
      <formula>AND($L15="X",OR($C15&lt;&gt;"",#REF!&lt;&gt;"",$D15&lt;&gt;"",$E15&lt;&gt;""))</formula>
    </cfRule>
  </conditionalFormatting>
  <conditionalFormatting sqref="F16">
    <cfRule type="expression" dxfId="303" priority="147">
      <formula>AND($R16="X",OR($C12&lt;&gt;"",#REF!&lt;&gt;"",$D16&lt;&gt;"",$E16&lt;&gt;""))</formula>
    </cfRule>
  </conditionalFormatting>
  <conditionalFormatting sqref="G9:G11">
    <cfRule type="expression" dxfId="302" priority="76">
      <formula>AND($L9="X",OR($B9&lt;&gt;"",$C9&lt;&gt;"",$D9&lt;&gt;"",$E9&lt;&gt;"",$F9&lt;&gt;""))</formula>
    </cfRule>
  </conditionalFormatting>
  <conditionalFormatting sqref="G12:G14">
    <cfRule type="expression" dxfId="301" priority="106">
      <formula>AND($L12="X",OR($B12&lt;&gt;"",#REF!&lt;&gt;"",$D12&lt;&gt;"",$E12&lt;&gt;"",$F12&lt;&gt;""))</formula>
    </cfRule>
  </conditionalFormatting>
  <conditionalFormatting sqref="G15">
    <cfRule type="expression" dxfId="300" priority="97">
      <formula>AND($L15="X",OR($C15&lt;&gt;"",#REF!&lt;&gt;"",$D15&lt;&gt;"",$E15&lt;&gt;"",$F15&lt;&gt;""))</formula>
    </cfRule>
  </conditionalFormatting>
  <conditionalFormatting sqref="G16">
    <cfRule type="expression" dxfId="299" priority="148">
      <formula>AND($R16="X",OR($C12&lt;&gt;"",#REF!&lt;&gt;"",$D16&lt;&gt;"",$E16&lt;&gt;"",$F16&lt;&gt;""))</formula>
    </cfRule>
  </conditionalFormatting>
  <conditionalFormatting sqref="H18:H19 H22:H840">
    <cfRule type="expression" dxfId="298" priority="70">
      <formula>$K18="X"</formula>
    </cfRule>
  </conditionalFormatting>
  <conditionalFormatting sqref="I11">
    <cfRule type="expression" dxfId="297" priority="59">
      <formula>$R16="X"</formula>
    </cfRule>
  </conditionalFormatting>
  <conditionalFormatting sqref="K9:K10">
    <cfRule type="cellIs" dxfId="296" priority="1" operator="equal">
      <formula>"1..1"</formula>
    </cfRule>
    <cfRule type="cellIs" dxfId="295" priority="2" operator="equal">
      <formula>"0..n"</formula>
    </cfRule>
    <cfRule type="cellIs" dxfId="294" priority="3" operator="equal">
      <formula>"0..1"</formula>
    </cfRule>
  </conditionalFormatting>
  <conditionalFormatting sqref="K12 K15">
    <cfRule type="cellIs" dxfId="293" priority="65" operator="equal">
      <formula>"1..1"</formula>
    </cfRule>
    <cfRule type="cellIs" dxfId="292" priority="66" operator="equal">
      <formula>"0..n"</formula>
    </cfRule>
    <cfRule type="cellIs" dxfId="291" priority="67"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0ED9338-EF51-47C2-90DC-0D02B06F8B5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sheetPr>
    <tabColor theme="4" tint="0.79998168889431442"/>
  </sheetPr>
  <dimension ref="A1:ALU50"/>
  <sheetViews>
    <sheetView zoomScale="85" zoomScaleNormal="85" workbookViewId="0">
      <pane xSplit="7" ySplit="8" topLeftCell="I9" activePane="bottomRight" state="frozen"/>
      <selection pane="topRight" activeCell="H1" sqref="H1"/>
      <selection pane="bottomLeft" activeCell="A9" sqref="A9"/>
      <selection pane="bottomRight" activeCell="F44" sqref="F44"/>
    </sheetView>
  </sheetViews>
  <sheetFormatPr baseColWidth="10" defaultColWidth="9.5" defaultRowHeight="12" customHeight="1"/>
  <cols>
    <col min="1" max="1" width="4.625" style="128" customWidth="1"/>
    <col min="2" max="2" width="31.125" style="128" customWidth="1"/>
    <col min="3" max="3" width="29.375" style="128" customWidth="1"/>
    <col min="4" max="4" width="27.375" style="128" customWidth="1"/>
    <col min="5" max="5" width="20" style="128" customWidth="1"/>
    <col min="6" max="6" width="8.625" style="128" customWidth="1"/>
    <col min="7" max="7" width="15.125" style="96" customWidth="1"/>
    <col min="8" max="8" width="63.875" style="96" customWidth="1"/>
    <col min="9" max="9" width="33.5" style="225" customWidth="1"/>
    <col min="10" max="10" width="17.875" style="159" customWidth="1"/>
    <col min="11" max="11" width="10.5" style="96" customWidth="1"/>
    <col min="12" max="12" width="6" style="173" customWidth="1"/>
    <col min="13" max="13" width="18.5" style="96" customWidth="1"/>
    <col min="14" max="14" width="12.625" style="278" customWidth="1"/>
    <col min="15" max="15" width="28.125" style="96" customWidth="1"/>
    <col min="16" max="16" width="8.875" style="96" customWidth="1"/>
    <col min="17" max="17" width="8.125" style="96" customWidth="1"/>
    <col min="18" max="18" width="2.375"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c r="C1" s="129"/>
      <c r="E1" s="150"/>
      <c r="F1" s="157"/>
      <c r="G1" s="128"/>
      <c r="H1" s="719"/>
      <c r="I1" s="719"/>
      <c r="X1" s="128"/>
      <c r="ALR1"/>
    </row>
    <row r="2" spans="1:1006" ht="13.5" customHeight="1">
      <c r="C2" s="141"/>
      <c r="D2" s="285"/>
      <c r="E2" s="152"/>
      <c r="F2" s="157"/>
      <c r="G2" s="128"/>
      <c r="H2" s="719"/>
      <c r="I2" s="719"/>
      <c r="X2" s="128"/>
      <c r="ALR2"/>
    </row>
    <row r="3" spans="1:1006" ht="13.5" customHeight="1">
      <c r="C3" s="142"/>
      <c r="E3" s="151"/>
      <c r="G3" s="128"/>
      <c r="X3" s="128"/>
      <c r="ALR3"/>
    </row>
    <row r="4" spans="1:1006" ht="13.5" customHeight="1">
      <c r="C4" s="143"/>
      <c r="E4" s="153"/>
      <c r="G4" s="137"/>
      <c r="X4" s="128"/>
      <c r="ALR4"/>
    </row>
    <row r="5" spans="1:1006" s="149" customFormat="1" ht="13.5" customHeight="1">
      <c r="A5" s="128"/>
      <c r="B5" s="128"/>
      <c r="C5" s="145"/>
      <c r="D5" s="146"/>
      <c r="E5" s="291"/>
      <c r="F5" s="146"/>
      <c r="G5" s="148"/>
      <c r="H5" s="148"/>
      <c r="I5" s="275"/>
      <c r="J5" s="160"/>
      <c r="K5" s="148"/>
      <c r="L5" s="186"/>
      <c r="M5" s="148"/>
      <c r="N5" s="280"/>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8"/>
      <c r="E7" s="138"/>
      <c r="F7" s="138"/>
      <c r="P7" s="722" t="s">
        <v>829</v>
      </c>
      <c r="Q7" s="722"/>
      <c r="W7" s="669" t="s">
        <v>685</v>
      </c>
      <c r="X7" s="128"/>
      <c r="ALR7"/>
    </row>
    <row r="8" spans="1:1006" s="238" customFormat="1" ht="55.5" customHeight="1">
      <c r="A8" s="233" t="s">
        <v>831</v>
      </c>
      <c r="B8" s="382" t="s">
        <v>832</v>
      </c>
      <c r="C8" s="279" t="s">
        <v>833</v>
      </c>
      <c r="D8" s="279" t="s">
        <v>834</v>
      </c>
      <c r="E8" s="279" t="s">
        <v>835</v>
      </c>
      <c r="F8" s="279" t="s">
        <v>836</v>
      </c>
      <c r="G8" s="279" t="s">
        <v>837</v>
      </c>
      <c r="H8" s="234" t="s">
        <v>9</v>
      </c>
      <c r="I8" s="234" t="s">
        <v>838</v>
      </c>
      <c r="J8" s="234" t="s">
        <v>2123</v>
      </c>
      <c r="K8" s="234" t="s">
        <v>677</v>
      </c>
      <c r="L8" s="234" t="s">
        <v>3</v>
      </c>
      <c r="M8" s="234" t="s">
        <v>913</v>
      </c>
      <c r="N8" s="284" t="s">
        <v>914</v>
      </c>
      <c r="O8" s="234" t="s">
        <v>849</v>
      </c>
      <c r="P8" s="229" t="s">
        <v>850</v>
      </c>
      <c r="Q8" s="229" t="s">
        <v>851</v>
      </c>
      <c r="R8" s="230" t="s">
        <v>852</v>
      </c>
      <c r="S8" s="235" t="s">
        <v>853</v>
      </c>
      <c r="T8" s="235" t="s">
        <v>854</v>
      </c>
      <c r="U8" s="236" t="s">
        <v>855</v>
      </c>
      <c r="V8" s="235" t="s">
        <v>856</v>
      </c>
      <c r="W8" s="237" t="s">
        <v>915</v>
      </c>
    </row>
    <row r="9" spans="1:1006" s="224" customFormat="1" ht="13.5" customHeight="1">
      <c r="A9" s="225">
        <v>1</v>
      </c>
      <c r="B9" s="217" t="s">
        <v>916</v>
      </c>
      <c r="C9" s="240"/>
      <c r="D9" s="680"/>
      <c r="E9" s="680"/>
      <c r="F9" s="680"/>
      <c r="G9" s="680"/>
      <c r="H9" s="681" t="s">
        <v>950</v>
      </c>
      <c r="I9" s="317" t="s">
        <v>951</v>
      </c>
      <c r="J9" s="682" t="s">
        <v>919</v>
      </c>
      <c r="K9" s="681" t="s">
        <v>820</v>
      </c>
      <c r="L9" s="683"/>
      <c r="M9" s="681" t="s">
        <v>863</v>
      </c>
      <c r="N9" s="684"/>
      <c r="O9" s="681"/>
      <c r="P9" s="679"/>
      <c r="Q9" s="679" t="s">
        <v>864</v>
      </c>
      <c r="R9" s="232"/>
      <c r="S9" s="685"/>
      <c r="T9" s="681"/>
      <c r="U9" s="686"/>
      <c r="V9" s="681"/>
      <c r="W9" s="684">
        <v>1</v>
      </c>
    </row>
    <row r="10" spans="1:1006" s="224" customFormat="1" ht="13.5" customHeight="1">
      <c r="A10" s="225">
        <v>2</v>
      </c>
      <c r="B10" s="217" t="s">
        <v>2177</v>
      </c>
      <c r="C10" s="240"/>
      <c r="D10" s="241"/>
      <c r="E10" s="241"/>
      <c r="F10" s="241"/>
      <c r="G10" s="241"/>
      <c r="H10" s="681" t="s">
        <v>2195</v>
      </c>
      <c r="I10" s="696"/>
      <c r="J10" s="682"/>
      <c r="K10" s="681" t="s">
        <v>820</v>
      </c>
      <c r="L10" s="683"/>
      <c r="M10" s="681"/>
      <c r="N10" s="684"/>
      <c r="O10" s="681"/>
      <c r="P10" s="679"/>
      <c r="Q10" s="679" t="s">
        <v>864</v>
      </c>
      <c r="R10" s="232"/>
      <c r="S10" s="685"/>
      <c r="T10" s="681"/>
      <c r="U10" s="686"/>
      <c r="V10" s="681"/>
      <c r="W10" s="684"/>
    </row>
    <row r="11" spans="1:1006" s="224" customFormat="1" ht="13.5" customHeight="1">
      <c r="A11" s="225">
        <v>3</v>
      </c>
      <c r="B11" s="217" t="s">
        <v>2196</v>
      </c>
      <c r="C11" s="240"/>
      <c r="D11" s="241"/>
      <c r="E11" s="241"/>
      <c r="F11" s="241"/>
      <c r="G11" s="241"/>
      <c r="H11" s="681" t="s">
        <v>2181</v>
      </c>
      <c r="I11" s="682" t="s">
        <v>930</v>
      </c>
      <c r="J11" s="681" t="s">
        <v>2182</v>
      </c>
      <c r="K11" s="681" t="s">
        <v>817</v>
      </c>
      <c r="L11" s="683" t="s">
        <v>864</v>
      </c>
      <c r="M11" s="681" t="s">
        <v>2183</v>
      </c>
      <c r="N11" s="684"/>
      <c r="O11" s="681" t="s">
        <v>932</v>
      </c>
      <c r="P11" s="679"/>
      <c r="Q11" s="679" t="s">
        <v>864</v>
      </c>
      <c r="R11" s="232"/>
      <c r="S11" s="685"/>
      <c r="T11" s="681"/>
      <c r="U11" s="686"/>
      <c r="V11" s="681"/>
      <c r="W11" s="684"/>
    </row>
    <row r="12" spans="1:1006" s="224" customFormat="1" ht="13.5" customHeight="1">
      <c r="A12" s="225">
        <v>4</v>
      </c>
      <c r="B12" s="217"/>
      <c r="C12" s="217" t="s">
        <v>2197</v>
      </c>
      <c r="D12" s="241"/>
      <c r="E12" s="241"/>
      <c r="F12" s="241"/>
      <c r="G12" s="241"/>
      <c r="H12" s="681" t="s">
        <v>2185</v>
      </c>
      <c r="I12" s="696"/>
      <c r="J12" s="682" t="s">
        <v>2132</v>
      </c>
      <c r="K12" s="681" t="s">
        <v>820</v>
      </c>
      <c r="L12" s="683"/>
      <c r="M12" s="681" t="s">
        <v>879</v>
      </c>
      <c r="N12" s="684"/>
      <c r="O12" s="681" t="s">
        <v>932</v>
      </c>
      <c r="P12" s="679"/>
      <c r="Q12" s="679" t="s">
        <v>864</v>
      </c>
      <c r="R12" s="232"/>
      <c r="S12" s="685"/>
      <c r="T12" s="681"/>
      <c r="U12" s="686"/>
      <c r="V12" s="681"/>
      <c r="W12" s="684"/>
    </row>
    <row r="13" spans="1:1006" s="224" customFormat="1" ht="13.5" customHeight="1">
      <c r="A13" s="225">
        <v>9</v>
      </c>
      <c r="B13" s="217"/>
      <c r="C13" s="680" t="s">
        <v>2198</v>
      </c>
      <c r="D13" s="241"/>
      <c r="E13" s="241"/>
      <c r="F13" s="241"/>
      <c r="G13" s="241"/>
      <c r="H13" s="681" t="s">
        <v>2199</v>
      </c>
      <c r="I13" s="682"/>
      <c r="J13" s="682"/>
      <c r="K13" s="681" t="s">
        <v>820</v>
      </c>
      <c r="L13" s="681"/>
      <c r="M13" s="681" t="s">
        <v>863</v>
      </c>
      <c r="N13" s="684"/>
      <c r="O13" s="681"/>
      <c r="P13" s="679"/>
      <c r="Q13" s="679" t="s">
        <v>864</v>
      </c>
      <c r="R13" s="232"/>
      <c r="S13" s="685"/>
      <c r="T13" s="681"/>
      <c r="U13" s="686"/>
      <c r="V13" s="681"/>
      <c r="W13" s="684"/>
      <c r="X13" s="232"/>
      <c r="Y13" s="685"/>
      <c r="Z13" s="681"/>
      <c r="AA13" s="682"/>
      <c r="AB13" s="681"/>
      <c r="AC13" s="684"/>
      <c r="AD13" s="684"/>
      <c r="AE13" s="684"/>
    </row>
    <row r="14" spans="1:1006" s="224" customFormat="1" ht="13.5" customHeight="1">
      <c r="A14" s="225">
        <v>10</v>
      </c>
      <c r="B14" s="217"/>
      <c r="C14" s="680" t="s">
        <v>2200</v>
      </c>
      <c r="D14" s="241"/>
      <c r="E14" s="241"/>
      <c r="F14" s="241"/>
      <c r="G14" s="241"/>
      <c r="H14" s="681" t="s">
        <v>2201</v>
      </c>
      <c r="I14" s="682"/>
      <c r="J14" s="682"/>
      <c r="K14" s="681" t="s">
        <v>817</v>
      </c>
      <c r="L14" s="681"/>
      <c r="M14" s="681" t="s">
        <v>863</v>
      </c>
      <c r="N14" s="684"/>
      <c r="O14" s="681"/>
      <c r="P14" s="679"/>
      <c r="Q14" s="679" t="s">
        <v>864</v>
      </c>
      <c r="R14" s="232"/>
      <c r="S14" s="685"/>
      <c r="T14" s="681"/>
      <c r="U14" s="686"/>
      <c r="V14" s="681"/>
      <c r="W14" s="684"/>
      <c r="X14" s="232"/>
      <c r="Y14" s="685"/>
      <c r="Z14" s="681"/>
      <c r="AA14" s="682"/>
      <c r="AB14" s="681"/>
      <c r="AC14" s="684"/>
      <c r="AD14" s="684"/>
      <c r="AE14" s="684"/>
    </row>
    <row r="15" spans="1:1006" s="224" customFormat="1" ht="13.5" customHeight="1">
      <c r="A15" s="225">
        <v>8</v>
      </c>
      <c r="B15" s="217"/>
      <c r="C15" s="217" t="s">
        <v>2202</v>
      </c>
      <c r="D15" s="241"/>
      <c r="E15" s="241"/>
      <c r="F15" s="241"/>
      <c r="G15" s="241"/>
      <c r="H15" s="681" t="s">
        <v>2203</v>
      </c>
      <c r="I15" s="682"/>
      <c r="J15" s="682" t="s">
        <v>939</v>
      </c>
      <c r="K15" s="681" t="s">
        <v>817</v>
      </c>
      <c r="L15" s="683"/>
      <c r="M15" s="681" t="s">
        <v>863</v>
      </c>
      <c r="N15" s="681"/>
      <c r="O15" s="681"/>
      <c r="P15" s="683"/>
      <c r="Q15" s="679" t="s">
        <v>864</v>
      </c>
      <c r="R15" s="232"/>
      <c r="S15" s="681"/>
      <c r="T15" s="684"/>
      <c r="U15" s="686"/>
      <c r="V15" s="679"/>
      <c r="W15" s="679"/>
      <c r="X15" s="232"/>
      <c r="Y15" s="685"/>
      <c r="Z15" s="681"/>
      <c r="AA15" s="686"/>
      <c r="AB15" s="681"/>
      <c r="AC15" s="684"/>
      <c r="AD15" s="684"/>
      <c r="AE15" s="679"/>
    </row>
    <row r="16" spans="1:1006" s="224" customFormat="1" ht="14.25" customHeight="1">
      <c r="A16" s="225">
        <v>9</v>
      </c>
      <c r="B16" s="217" t="s">
        <v>2127</v>
      </c>
      <c r="C16" s="240"/>
      <c r="D16" s="241"/>
      <c r="E16" s="241"/>
      <c r="F16" s="241"/>
      <c r="G16" s="241"/>
      <c r="H16" s="681" t="s">
        <v>2128</v>
      </c>
      <c r="I16" s="682"/>
      <c r="J16" s="682" t="s">
        <v>2129</v>
      </c>
      <c r="K16" s="681" t="s">
        <v>823</v>
      </c>
      <c r="L16" s="683" t="s">
        <v>864</v>
      </c>
      <c r="M16" s="243" t="s">
        <v>1366</v>
      </c>
      <c r="N16" s="684"/>
      <c r="O16" s="681"/>
      <c r="P16" s="679"/>
      <c r="Q16" s="679" t="s">
        <v>864</v>
      </c>
      <c r="R16" s="232"/>
      <c r="S16" s="685"/>
      <c r="T16" s="681"/>
      <c r="U16" s="686"/>
      <c r="V16" s="681"/>
      <c r="W16" s="684"/>
    </row>
    <row r="17" spans="1:23" s="224" customFormat="1" ht="14.25" customHeight="1">
      <c r="A17" s="225">
        <v>10</v>
      </c>
      <c r="B17" s="217"/>
      <c r="C17" s="680" t="s">
        <v>2130</v>
      </c>
      <c r="D17" s="241"/>
      <c r="E17" s="241"/>
      <c r="F17" s="241"/>
      <c r="G17" s="241"/>
      <c r="H17" s="681" t="s">
        <v>2131</v>
      </c>
      <c r="I17" s="682"/>
      <c r="J17" s="682" t="s">
        <v>2132</v>
      </c>
      <c r="K17" s="681" t="s">
        <v>820</v>
      </c>
      <c r="L17" s="683"/>
      <c r="M17" s="681" t="s">
        <v>879</v>
      </c>
      <c r="N17" s="684"/>
      <c r="O17" s="681" t="s">
        <v>932</v>
      </c>
      <c r="P17" s="679"/>
      <c r="Q17" s="679" t="s">
        <v>864</v>
      </c>
      <c r="R17" s="232"/>
      <c r="S17" s="685"/>
      <c r="T17" s="681"/>
      <c r="U17" s="686"/>
      <c r="V17" s="681"/>
      <c r="W17" s="684"/>
    </row>
    <row r="18" spans="1:23" s="224" customFormat="1" ht="13.5" customHeight="1">
      <c r="A18" s="225">
        <v>11</v>
      </c>
      <c r="B18" s="217"/>
      <c r="C18" s="218" t="s">
        <v>2133</v>
      </c>
      <c r="D18" s="241"/>
      <c r="E18" s="241"/>
      <c r="F18" s="241"/>
      <c r="G18" s="241"/>
      <c r="H18" s="255" t="s">
        <v>2134</v>
      </c>
      <c r="I18" s="682"/>
      <c r="J18" s="682" t="s">
        <v>2135</v>
      </c>
      <c r="K18" s="681" t="s">
        <v>820</v>
      </c>
      <c r="L18" s="683"/>
      <c r="M18" s="681" t="s">
        <v>863</v>
      </c>
      <c r="N18" s="684"/>
      <c r="O18" s="681"/>
      <c r="P18" s="679"/>
      <c r="Q18" s="679" t="s">
        <v>864</v>
      </c>
      <c r="R18" s="232"/>
      <c r="S18" s="685" t="s">
        <v>2136</v>
      </c>
      <c r="T18" s="681"/>
      <c r="U18" s="686"/>
      <c r="V18" s="681"/>
      <c r="W18" s="684"/>
    </row>
    <row r="19" spans="1:23" s="224" customFormat="1" ht="13.5" customHeight="1">
      <c r="A19" s="225">
        <v>12</v>
      </c>
      <c r="B19" s="217"/>
      <c r="C19" s="241" t="s">
        <v>1103</v>
      </c>
      <c r="D19" s="241"/>
      <c r="E19" s="241"/>
      <c r="F19" s="241"/>
      <c r="G19" s="241"/>
      <c r="H19" s="681" t="s">
        <v>2137</v>
      </c>
      <c r="I19" s="682"/>
      <c r="J19" s="682" t="s">
        <v>971</v>
      </c>
      <c r="K19" s="681" t="s">
        <v>820</v>
      </c>
      <c r="L19" s="683"/>
      <c r="M19" s="681" t="s">
        <v>863</v>
      </c>
      <c r="N19" s="684" t="s">
        <v>864</v>
      </c>
      <c r="O19" s="255" t="s">
        <v>2138</v>
      </c>
      <c r="P19" s="679"/>
      <c r="Q19" s="679" t="s">
        <v>864</v>
      </c>
      <c r="R19" s="232"/>
      <c r="S19" s="685"/>
      <c r="T19" s="681"/>
      <c r="U19" s="686"/>
      <c r="V19" s="681"/>
      <c r="W19" s="684"/>
    </row>
    <row r="20" spans="1:23" s="224" customFormat="1" ht="13.5" customHeight="1">
      <c r="A20" s="225">
        <v>13</v>
      </c>
      <c r="B20" s="217"/>
      <c r="C20" s="680" t="s">
        <v>2139</v>
      </c>
      <c r="D20" s="241"/>
      <c r="E20" s="241"/>
      <c r="F20" s="241"/>
      <c r="G20" s="241"/>
      <c r="H20" s="681"/>
      <c r="I20" s="682"/>
      <c r="J20" s="682" t="s">
        <v>2140</v>
      </c>
      <c r="K20" s="681" t="s">
        <v>817</v>
      </c>
      <c r="L20" s="683"/>
      <c r="M20" s="681" t="s">
        <v>863</v>
      </c>
      <c r="N20" s="684"/>
      <c r="O20" s="681"/>
      <c r="P20" s="679"/>
      <c r="Q20" s="679" t="s">
        <v>864</v>
      </c>
      <c r="R20" s="232"/>
      <c r="S20" s="685"/>
      <c r="T20" s="681"/>
      <c r="U20" s="686"/>
      <c r="V20" s="681"/>
      <c r="W20" s="684"/>
    </row>
    <row r="21" spans="1:23" s="224" customFormat="1" ht="13.5" customHeight="1">
      <c r="A21" s="225">
        <v>14</v>
      </c>
      <c r="B21" s="217"/>
      <c r="C21" s="241" t="s">
        <v>1105</v>
      </c>
      <c r="D21" s="241"/>
      <c r="E21" s="241"/>
      <c r="F21" s="241"/>
      <c r="G21" s="241"/>
      <c r="H21" s="681" t="s">
        <v>2141</v>
      </c>
      <c r="I21" s="682"/>
      <c r="J21" s="682" t="s">
        <v>871</v>
      </c>
      <c r="K21" s="681" t="s">
        <v>817</v>
      </c>
      <c r="L21" s="683"/>
      <c r="M21" s="681" t="s">
        <v>863</v>
      </c>
      <c r="N21" s="684"/>
      <c r="O21" s="681"/>
      <c r="P21" s="679"/>
      <c r="Q21" s="679" t="s">
        <v>864</v>
      </c>
      <c r="R21" s="232"/>
      <c r="S21" s="685"/>
      <c r="T21" s="681"/>
      <c r="U21" s="686"/>
      <c r="V21" s="681"/>
      <c r="W21" s="684"/>
    </row>
    <row r="22" spans="1:23" s="224" customFormat="1" ht="13.5" customHeight="1">
      <c r="A22" s="225">
        <v>15</v>
      </c>
      <c r="B22" s="217"/>
      <c r="C22" s="241" t="s">
        <v>1987</v>
      </c>
      <c r="D22" s="241"/>
      <c r="E22" s="241"/>
      <c r="F22" s="241"/>
      <c r="G22" s="241"/>
      <c r="H22" s="681" t="s">
        <v>2142</v>
      </c>
      <c r="I22" s="682"/>
      <c r="J22" s="682" t="s">
        <v>2143</v>
      </c>
      <c r="K22" s="681" t="s">
        <v>817</v>
      </c>
      <c r="L22" s="683"/>
      <c r="M22" s="681" t="s">
        <v>863</v>
      </c>
      <c r="N22" s="684"/>
      <c r="O22" s="681"/>
      <c r="P22" s="679"/>
      <c r="Q22" s="679" t="s">
        <v>864</v>
      </c>
      <c r="R22" s="232"/>
      <c r="S22" s="685"/>
      <c r="T22" s="681"/>
      <c r="U22" s="686"/>
      <c r="V22" s="681"/>
      <c r="W22" s="684"/>
    </row>
    <row r="23" spans="1:23" s="224" customFormat="1" ht="13.5" customHeight="1">
      <c r="A23" s="225">
        <v>16</v>
      </c>
      <c r="B23" s="217"/>
      <c r="C23" s="241" t="s">
        <v>2144</v>
      </c>
      <c r="D23" s="241"/>
      <c r="E23" s="241"/>
      <c r="F23" s="241"/>
      <c r="G23" s="241"/>
      <c r="H23" s="681" t="s">
        <v>2145</v>
      </c>
      <c r="I23" s="682"/>
      <c r="J23" s="682" t="s">
        <v>2146</v>
      </c>
      <c r="K23" s="681" t="s">
        <v>817</v>
      </c>
      <c r="L23" s="683"/>
      <c r="M23" s="681" t="s">
        <v>863</v>
      </c>
      <c r="N23" s="684"/>
      <c r="O23" s="681"/>
      <c r="P23" s="679"/>
      <c r="Q23" s="679" t="s">
        <v>864</v>
      </c>
      <c r="R23" s="232"/>
      <c r="S23" s="685"/>
      <c r="T23" s="681"/>
      <c r="U23" s="686"/>
      <c r="V23" s="681"/>
      <c r="W23" s="684"/>
    </row>
    <row r="24" spans="1:23" s="224" customFormat="1" ht="13.5" customHeight="1">
      <c r="A24" s="225">
        <v>17</v>
      </c>
      <c r="B24" s="217"/>
      <c r="C24" s="241" t="s">
        <v>2147</v>
      </c>
      <c r="D24" s="241"/>
      <c r="E24" s="241"/>
      <c r="F24" s="241"/>
      <c r="G24" s="241"/>
      <c r="H24" s="681"/>
      <c r="I24" s="682"/>
      <c r="J24" s="682" t="s">
        <v>2148</v>
      </c>
      <c r="K24" s="681" t="s">
        <v>817</v>
      </c>
      <c r="L24" s="683"/>
      <c r="M24" s="681" t="s">
        <v>863</v>
      </c>
      <c r="N24" s="684"/>
      <c r="O24" s="681"/>
      <c r="P24" s="679"/>
      <c r="Q24" s="679" t="s">
        <v>864</v>
      </c>
      <c r="R24" s="232"/>
      <c r="S24" s="685"/>
      <c r="T24" s="681"/>
      <c r="U24" s="686"/>
      <c r="V24" s="681"/>
      <c r="W24" s="684"/>
    </row>
    <row r="25" spans="1:23" s="224" customFormat="1" ht="13.5" customHeight="1">
      <c r="A25" s="225">
        <v>18</v>
      </c>
      <c r="B25" s="217"/>
      <c r="C25" s="241" t="s">
        <v>2149</v>
      </c>
      <c r="D25" s="241"/>
      <c r="E25" s="241"/>
      <c r="F25" s="241"/>
      <c r="G25" s="241"/>
      <c r="H25" s="681" t="s">
        <v>2150</v>
      </c>
      <c r="I25" s="682"/>
      <c r="J25" s="682" t="s">
        <v>2151</v>
      </c>
      <c r="K25" s="681" t="s">
        <v>817</v>
      </c>
      <c r="L25" s="683"/>
      <c r="M25" s="681" t="s">
        <v>863</v>
      </c>
      <c r="N25" s="684"/>
      <c r="O25" s="681"/>
      <c r="P25" s="679"/>
      <c r="Q25" s="679" t="s">
        <v>864</v>
      </c>
      <c r="R25" s="232"/>
      <c r="S25" s="685"/>
      <c r="T25" s="681"/>
      <c r="U25" s="686"/>
      <c r="V25" s="681"/>
      <c r="W25" s="684"/>
    </row>
    <row r="26" spans="1:23" s="224" customFormat="1" ht="13.5" customHeight="1">
      <c r="A26" s="225">
        <v>19</v>
      </c>
      <c r="B26" s="217"/>
      <c r="C26" s="241" t="s">
        <v>2152</v>
      </c>
      <c r="D26" s="241"/>
      <c r="E26" s="241"/>
      <c r="F26" s="241"/>
      <c r="G26" s="241"/>
      <c r="H26" s="681" t="s">
        <v>2152</v>
      </c>
      <c r="I26" s="682"/>
      <c r="J26" s="682" t="s">
        <v>2153</v>
      </c>
      <c r="K26" s="681" t="s">
        <v>817</v>
      </c>
      <c r="L26" s="683"/>
      <c r="M26" s="681" t="s">
        <v>863</v>
      </c>
      <c r="N26" s="684"/>
      <c r="O26" s="681"/>
      <c r="P26" s="679"/>
      <c r="Q26" s="679" t="s">
        <v>864</v>
      </c>
      <c r="R26" s="232"/>
      <c r="S26" s="685"/>
      <c r="T26" s="681"/>
      <c r="U26" s="686"/>
      <c r="V26" s="681"/>
      <c r="W26" s="684"/>
    </row>
    <row r="27" spans="1:23" s="224" customFormat="1" ht="13.5" customHeight="1">
      <c r="A27" s="225">
        <v>20</v>
      </c>
      <c r="B27" s="217"/>
      <c r="C27" s="241" t="s">
        <v>2154</v>
      </c>
      <c r="D27" s="241"/>
      <c r="E27" s="241"/>
      <c r="F27" s="241"/>
      <c r="G27" s="241"/>
      <c r="H27" s="681" t="s">
        <v>2154</v>
      </c>
      <c r="I27" s="682"/>
      <c r="J27" s="682" t="s">
        <v>2155</v>
      </c>
      <c r="K27" s="681" t="s">
        <v>817</v>
      </c>
      <c r="L27" s="683"/>
      <c r="M27" s="681" t="s">
        <v>863</v>
      </c>
      <c r="N27" s="684"/>
      <c r="O27" s="681"/>
      <c r="P27" s="679"/>
      <c r="Q27" s="679" t="s">
        <v>864</v>
      </c>
      <c r="R27" s="232"/>
      <c r="S27" s="685"/>
      <c r="T27" s="681"/>
      <c r="U27" s="686"/>
      <c r="V27" s="681"/>
      <c r="W27" s="684"/>
    </row>
    <row r="28" spans="1:23" s="224" customFormat="1" ht="13.5" customHeight="1">
      <c r="A28" s="225">
        <v>21</v>
      </c>
      <c r="B28" s="217"/>
      <c r="C28" s="241" t="s">
        <v>2156</v>
      </c>
      <c r="D28" s="241"/>
      <c r="E28" s="241"/>
      <c r="F28" s="241"/>
      <c r="G28" s="241"/>
      <c r="H28" s="681" t="s">
        <v>2157</v>
      </c>
      <c r="I28" s="682"/>
      <c r="J28" s="682" t="s">
        <v>2158</v>
      </c>
      <c r="K28" s="681" t="s">
        <v>817</v>
      </c>
      <c r="L28" s="683" t="s">
        <v>864</v>
      </c>
      <c r="M28" s="243" t="s">
        <v>2158</v>
      </c>
      <c r="N28" s="684"/>
      <c r="O28" s="681"/>
      <c r="P28" s="679"/>
      <c r="Q28" s="679" t="s">
        <v>864</v>
      </c>
      <c r="R28" s="232"/>
      <c r="S28" s="685"/>
      <c r="T28" s="681"/>
      <c r="U28" s="686"/>
      <c r="V28" s="681"/>
      <c r="W28" s="684"/>
    </row>
    <row r="29" spans="1:23" s="224" customFormat="1" ht="13.5" customHeight="1">
      <c r="A29" s="225">
        <v>22</v>
      </c>
      <c r="B29" s="217"/>
      <c r="C29" s="241"/>
      <c r="D29" s="241" t="s">
        <v>1103</v>
      </c>
      <c r="E29" s="241"/>
      <c r="F29" s="241"/>
      <c r="G29" s="241"/>
      <c r="H29" s="681" t="s">
        <v>2159</v>
      </c>
      <c r="I29" s="682"/>
      <c r="J29" s="682" t="s">
        <v>971</v>
      </c>
      <c r="K29" s="681" t="s">
        <v>817</v>
      </c>
      <c r="L29" s="683"/>
      <c r="M29" s="681" t="s">
        <v>863</v>
      </c>
      <c r="N29" s="684" t="s">
        <v>864</v>
      </c>
      <c r="O29" s="681" t="s">
        <v>2160</v>
      </c>
      <c r="P29" s="679"/>
      <c r="Q29" s="679" t="s">
        <v>864</v>
      </c>
      <c r="R29" s="232"/>
      <c r="S29" s="685" t="s">
        <v>2161</v>
      </c>
      <c r="T29" s="681"/>
      <c r="U29" s="686"/>
      <c r="V29" s="681"/>
      <c r="W29" s="684"/>
    </row>
    <row r="30" spans="1:23" s="224" customFormat="1" ht="13.5" customHeight="1">
      <c r="A30" s="225">
        <v>23</v>
      </c>
      <c r="B30" s="217"/>
      <c r="C30" s="241"/>
      <c r="D30" s="241" t="s">
        <v>1105</v>
      </c>
      <c r="E30" s="241"/>
      <c r="F30" s="241"/>
      <c r="G30" s="241"/>
      <c r="H30" s="681" t="s">
        <v>2162</v>
      </c>
      <c r="I30" s="682"/>
      <c r="J30" s="682" t="s">
        <v>871</v>
      </c>
      <c r="K30" s="681" t="s">
        <v>817</v>
      </c>
      <c r="L30" s="683"/>
      <c r="M30" s="681" t="s">
        <v>863</v>
      </c>
      <c r="N30" s="684"/>
      <c r="O30" s="681"/>
      <c r="P30" s="679"/>
      <c r="Q30" s="679" t="s">
        <v>864</v>
      </c>
      <c r="R30" s="232"/>
      <c r="S30" s="685"/>
      <c r="T30" s="681"/>
      <c r="U30" s="686"/>
      <c r="V30" s="681"/>
      <c r="W30" s="684"/>
    </row>
    <row r="31" spans="1:23" s="224" customFormat="1" ht="13.5" customHeight="1">
      <c r="A31" s="225">
        <v>24</v>
      </c>
      <c r="B31" s="217"/>
      <c r="C31" s="217" t="s">
        <v>2163</v>
      </c>
      <c r="D31" s="241"/>
      <c r="E31" s="241"/>
      <c r="F31" s="241"/>
      <c r="G31" s="241"/>
      <c r="H31" s="681"/>
      <c r="I31" s="682"/>
      <c r="J31" s="682" t="s">
        <v>2164</v>
      </c>
      <c r="K31" s="681" t="s">
        <v>817</v>
      </c>
      <c r="L31" s="683" t="s">
        <v>864</v>
      </c>
      <c r="M31" s="243" t="s">
        <v>2164</v>
      </c>
      <c r="N31" s="684"/>
      <c r="O31" s="681"/>
      <c r="P31" s="679"/>
      <c r="Q31" s="679" t="s">
        <v>864</v>
      </c>
      <c r="R31" s="232"/>
      <c r="S31" s="685"/>
      <c r="T31" s="681"/>
      <c r="U31" s="686"/>
      <c r="V31" s="681"/>
      <c r="W31" s="684"/>
    </row>
    <row r="32" spans="1:23" s="224" customFormat="1" ht="13.5" customHeight="1">
      <c r="A32" s="225">
        <v>25</v>
      </c>
      <c r="B32" s="217"/>
      <c r="C32" s="217"/>
      <c r="D32" s="241" t="s">
        <v>2165</v>
      </c>
      <c r="E32" s="241"/>
      <c r="F32" s="241"/>
      <c r="G32" s="241"/>
      <c r="H32" s="681"/>
      <c r="I32" s="682"/>
      <c r="J32" s="682" t="s">
        <v>2132</v>
      </c>
      <c r="K32" s="681" t="s">
        <v>817</v>
      </c>
      <c r="L32" s="683"/>
      <c r="M32" s="681" t="s">
        <v>879</v>
      </c>
      <c r="N32" s="684"/>
      <c r="O32" s="681" t="s">
        <v>932</v>
      </c>
      <c r="P32" s="679"/>
      <c r="Q32" s="679" t="s">
        <v>864</v>
      </c>
      <c r="R32" s="232"/>
      <c r="S32" s="685"/>
      <c r="T32" s="681"/>
      <c r="U32" s="686"/>
      <c r="V32" s="681"/>
      <c r="W32" s="684"/>
    </row>
    <row r="33" spans="1:1009" s="224" customFormat="1" ht="13.5" customHeight="1">
      <c r="A33" s="225">
        <v>26</v>
      </c>
      <c r="B33" s="217"/>
      <c r="C33" s="217"/>
      <c r="D33" s="241" t="s">
        <v>2166</v>
      </c>
      <c r="E33" s="241"/>
      <c r="F33" s="241"/>
      <c r="G33" s="241"/>
      <c r="H33" s="681" t="s">
        <v>2167</v>
      </c>
      <c r="I33" s="682"/>
      <c r="J33" s="682" t="s">
        <v>888</v>
      </c>
      <c r="K33" s="681" t="s">
        <v>817</v>
      </c>
      <c r="L33" s="683"/>
      <c r="M33" s="681" t="s">
        <v>863</v>
      </c>
      <c r="N33" s="684" t="s">
        <v>864</v>
      </c>
      <c r="O33" s="681" t="s">
        <v>2168</v>
      </c>
      <c r="P33" s="679"/>
      <c r="Q33" s="679" t="s">
        <v>864</v>
      </c>
      <c r="R33" s="232"/>
      <c r="S33" s="685" t="s">
        <v>2161</v>
      </c>
      <c r="T33" s="681"/>
      <c r="U33" s="686"/>
      <c r="V33" s="681"/>
      <c r="W33" s="684"/>
    </row>
    <row r="34" spans="1:1009" s="224" customFormat="1" ht="13.5" customHeight="1">
      <c r="A34" s="225">
        <v>27</v>
      </c>
      <c r="B34" s="217"/>
      <c r="C34" s="217"/>
      <c r="D34" s="241" t="s">
        <v>2169</v>
      </c>
      <c r="E34" s="241"/>
      <c r="F34" s="241"/>
      <c r="G34" s="241"/>
      <c r="H34" s="681" t="s">
        <v>2170</v>
      </c>
      <c r="I34" s="682"/>
      <c r="J34" s="682" t="s">
        <v>2171</v>
      </c>
      <c r="K34" s="681" t="s">
        <v>817</v>
      </c>
      <c r="L34" s="683"/>
      <c r="M34" s="681" t="s">
        <v>863</v>
      </c>
      <c r="N34" s="684" t="s">
        <v>864</v>
      </c>
      <c r="O34" s="681" t="s">
        <v>2172</v>
      </c>
      <c r="P34" s="679"/>
      <c r="Q34" s="679" t="s">
        <v>864</v>
      </c>
      <c r="R34" s="232"/>
      <c r="S34" s="685"/>
      <c r="T34" s="681"/>
      <c r="U34" s="686"/>
      <c r="V34" s="681"/>
      <c r="W34" s="684"/>
    </row>
    <row r="35" spans="1:1009" s="224" customFormat="1" ht="13.5" customHeight="1">
      <c r="A35" s="225">
        <v>28</v>
      </c>
      <c r="B35" s="217"/>
      <c r="C35" s="680" t="s">
        <v>1260</v>
      </c>
      <c r="D35" s="241"/>
      <c r="E35" s="241"/>
      <c r="F35" s="241"/>
      <c r="G35" s="241"/>
      <c r="H35" s="681" t="s">
        <v>2173</v>
      </c>
      <c r="I35" s="682"/>
      <c r="J35" s="682" t="s">
        <v>1265</v>
      </c>
      <c r="K35" s="681" t="s">
        <v>817</v>
      </c>
      <c r="L35" s="683" t="s">
        <v>864</v>
      </c>
      <c r="M35" s="681" t="s">
        <v>1265</v>
      </c>
      <c r="N35" s="684"/>
      <c r="O35" s="681"/>
      <c r="P35" s="679"/>
      <c r="Q35" s="679" t="s">
        <v>864</v>
      </c>
      <c r="R35" s="232"/>
      <c r="S35" s="685"/>
      <c r="T35" s="681"/>
      <c r="U35" s="686"/>
      <c r="V35" s="681"/>
      <c r="W35" s="684"/>
    </row>
    <row r="36" spans="1:1009" s="224" customFormat="1" ht="13.5" customHeight="1">
      <c r="A36" s="225">
        <v>29</v>
      </c>
      <c r="B36" s="217"/>
      <c r="C36" s="241"/>
      <c r="D36" s="241" t="s">
        <v>1267</v>
      </c>
      <c r="E36" s="241"/>
      <c r="F36" s="241"/>
      <c r="G36" s="241"/>
      <c r="H36" s="681" t="s">
        <v>2174</v>
      </c>
      <c r="I36" s="682" t="s">
        <v>1269</v>
      </c>
      <c r="J36" s="682" t="s">
        <v>971</v>
      </c>
      <c r="K36" s="681" t="s">
        <v>817</v>
      </c>
      <c r="L36" s="683"/>
      <c r="M36" s="681" t="s">
        <v>863</v>
      </c>
      <c r="N36" s="684" t="s">
        <v>864</v>
      </c>
      <c r="O36" s="681" t="s">
        <v>1270</v>
      </c>
      <c r="P36" s="679"/>
      <c r="Q36" s="679" t="s">
        <v>864</v>
      </c>
      <c r="R36" s="232"/>
      <c r="S36" s="685"/>
      <c r="T36" s="681"/>
      <c r="U36" s="686"/>
      <c r="V36" s="681"/>
      <c r="W36" s="684"/>
    </row>
    <row r="37" spans="1:1009" s="224" customFormat="1" ht="13.5" customHeight="1">
      <c r="A37" s="225">
        <v>30</v>
      </c>
      <c r="B37" s="217"/>
      <c r="D37" s="224" t="s">
        <v>1272</v>
      </c>
      <c r="F37" s="225"/>
      <c r="G37" s="241"/>
      <c r="H37" s="681" t="s">
        <v>2175</v>
      </c>
      <c r="I37" s="273" t="s">
        <v>1274</v>
      </c>
      <c r="J37" s="682" t="s">
        <v>1014</v>
      </c>
      <c r="K37" s="681" t="s">
        <v>817</v>
      </c>
      <c r="L37" s="683"/>
      <c r="M37" s="681" t="s">
        <v>863</v>
      </c>
      <c r="N37" s="278"/>
      <c r="O37" s="681"/>
      <c r="P37" s="679"/>
      <c r="Q37" s="679" t="s">
        <v>864</v>
      </c>
      <c r="R37" s="232"/>
      <c r="S37" s="685"/>
      <c r="T37" s="681"/>
      <c r="U37" s="686"/>
      <c r="V37" s="681"/>
      <c r="W37" s="684"/>
    </row>
    <row r="38" spans="1:1009" s="224" customFormat="1" ht="13.5" customHeight="1">
      <c r="A38" s="225">
        <v>31</v>
      </c>
      <c r="B38" s="217"/>
      <c r="C38" s="680" t="s">
        <v>12</v>
      </c>
      <c r="D38" s="241"/>
      <c r="E38" s="241"/>
      <c r="F38" s="241"/>
      <c r="G38" s="241"/>
      <c r="H38" s="681" t="s">
        <v>2176</v>
      </c>
      <c r="I38" s="682"/>
      <c r="J38" s="682" t="s">
        <v>939</v>
      </c>
      <c r="K38" s="681" t="s">
        <v>823</v>
      </c>
      <c r="L38" s="683"/>
      <c r="M38" s="681" t="s">
        <v>863</v>
      </c>
      <c r="N38" s="684"/>
      <c r="O38" s="681"/>
      <c r="P38" s="679"/>
      <c r="Q38" s="679"/>
      <c r="R38" s="232"/>
      <c r="S38" s="685"/>
      <c r="T38" s="681"/>
      <c r="U38" s="686"/>
      <c r="V38" s="681"/>
      <c r="W38" s="684"/>
    </row>
    <row r="39" spans="1:1009" s="224" customFormat="1" ht="12" customHeight="1">
      <c r="A39" s="225">
        <f>SUBTOTAL(103,createCase14181419[ID])</f>
        <v>30</v>
      </c>
      <c r="C39" s="225">
        <f>SUBTOTAL(103,createCase14181419[Donnée (Niveau 2)])</f>
        <v>19</v>
      </c>
      <c r="D39" s="225">
        <f>SUBTOTAL(103,createCase14181419[Donnée (Niveau 3)])</f>
        <v>7</v>
      </c>
      <c r="E39" s="225">
        <f>SUBTOTAL(103,createCase14181419[Donnée (Niveau 4)])</f>
        <v>0</v>
      </c>
      <c r="F39" s="225">
        <f>SUBTOTAL(103,createCase14181419[Donnée (Niveau 5)])</f>
        <v>0</v>
      </c>
      <c r="G39" s="225">
        <f>SUBTOTAL(103,createCase14181419[Donnée (Niveau 6)])</f>
        <v>0</v>
      </c>
      <c r="H39" s="225">
        <f>SUBTOTAL(103,createCase14181419[Description])</f>
        <v>26</v>
      </c>
      <c r="I39" s="225">
        <f>SUBTOTAL(103,createCase14181419[Exemples])</f>
        <v>4</v>
      </c>
      <c r="J39" s="239">
        <f>SUBTOTAL(103,createCase14181419[Balise])</f>
        <v>27</v>
      </c>
      <c r="K39" s="225"/>
      <c r="L39" s="234">
        <f>SUBTOTAL(103,createCase14181419[Objet])</f>
        <v>5</v>
      </c>
      <c r="M39" s="225">
        <f>SUBTOTAL(103,createCase14181419[Format (ou type)])</f>
        <v>29</v>
      </c>
      <c r="N39" s="274"/>
      <c r="O39" s="225"/>
      <c r="P39" s="225"/>
      <c r="Q39" s="225"/>
      <c r="S39" s="271">
        <f>SUBTOTAL(103,createCase14181419[Commentaire Hub Santé])</f>
        <v>3</v>
      </c>
      <c r="T39" s="225">
        <f>SUBTOTAL(103,createCase14181419[Commentaire Philippe Dreyfus])</f>
        <v>0</v>
      </c>
      <c r="U39" s="239"/>
      <c r="V39" s="225">
        <f>SUBTOTAL(103,createCase14181419[Commentaire Yann Penverne])</f>
        <v>0</v>
      </c>
      <c r="W39" s="225">
        <f>SUBTOTAL(103,createCase14181419[Métier])-COUNTIFS(createCase14181419[Métier],"=X")</f>
        <v>1</v>
      </c>
    </row>
    <row r="40" spans="1:1009" s="128" customFormat="1" ht="12" customHeight="1">
      <c r="A40" s="3"/>
      <c r="B40" s="3"/>
      <c r="C40" s="131"/>
      <c r="D40" s="131"/>
      <c r="E40" s="131"/>
      <c r="F40" s="131"/>
      <c r="G40" s="5"/>
      <c r="H40" s="155"/>
      <c r="I40" s="225"/>
      <c r="J40" s="155"/>
      <c r="K40" s="5"/>
      <c r="L40" s="188"/>
      <c r="M40" s="5"/>
      <c r="N40" s="56"/>
      <c r="O40" s="56"/>
      <c r="P40" s="681"/>
      <c r="Q40" s="681"/>
      <c r="R40"/>
      <c r="S40" s="178"/>
      <c r="T40" s="5"/>
      <c r="U40" s="159"/>
      <c r="V40" s="56"/>
      <c r="W40" s="56"/>
      <c r="ALS40"/>
      <c r="ALT40"/>
      <c r="ALU40"/>
    </row>
    <row r="41" spans="1:1009" s="128" customFormat="1" ht="12" customHeight="1">
      <c r="A41" s="129"/>
      <c r="B41" s="129"/>
      <c r="C41" s="129"/>
      <c r="D41" s="129"/>
      <c r="E41" s="129"/>
      <c r="F41" s="129"/>
      <c r="G41" s="96"/>
      <c r="H41" s="96"/>
      <c r="I41" s="225"/>
      <c r="J41" s="159"/>
      <c r="K41" s="96"/>
      <c r="L41" s="173"/>
      <c r="M41" s="96"/>
      <c r="N41" s="278"/>
      <c r="O41" s="96"/>
      <c r="P41" s="96"/>
      <c r="Q41" s="96"/>
      <c r="R41"/>
      <c r="S41" s="179"/>
      <c r="T41" s="96"/>
      <c r="U41" s="159"/>
      <c r="V41" s="96"/>
      <c r="W41" s="96"/>
      <c r="ALS41"/>
      <c r="ALT41"/>
      <c r="ALU41"/>
    </row>
    <row r="42" spans="1:1009" s="128" customFormat="1" ht="12" customHeight="1">
      <c r="I42" s="224"/>
      <c r="L42" s="173"/>
      <c r="M42" s="96"/>
      <c r="N42" s="278"/>
      <c r="O42" s="96"/>
      <c r="P42" s="96"/>
      <c r="Q42" s="96"/>
      <c r="R42"/>
      <c r="S42" s="179"/>
      <c r="T42" s="96"/>
      <c r="U42" s="159"/>
      <c r="V42" s="96"/>
      <c r="W42" s="96"/>
      <c r="ALS42"/>
      <c r="ALT42"/>
      <c r="ALU42"/>
    </row>
    <row r="43" spans="1:1009" s="128" customFormat="1" ht="12" customHeight="1">
      <c r="I43" s="224"/>
      <c r="L43" s="173"/>
      <c r="M43" s="96"/>
      <c r="N43" s="278"/>
      <c r="O43" s="96"/>
      <c r="P43" s="96"/>
      <c r="Q43" s="96"/>
      <c r="R43"/>
      <c r="S43" s="179"/>
      <c r="T43" s="96"/>
      <c r="U43" s="159"/>
      <c r="V43" s="96"/>
      <c r="W43" s="96"/>
      <c r="ALS43"/>
      <c r="ALT43"/>
      <c r="ALU43"/>
    </row>
    <row r="44" spans="1:1009" ht="12" customHeight="1">
      <c r="A44" s="123"/>
      <c r="B44" s="123"/>
      <c r="C44" s="123"/>
      <c r="D44" s="123"/>
      <c r="E44" s="123"/>
      <c r="F44" s="123"/>
      <c r="G44" s="112"/>
      <c r="H44" s="112"/>
      <c r="I44" s="277"/>
      <c r="J44" s="161"/>
      <c r="K44" s="112"/>
      <c r="L44" s="190"/>
      <c r="M44" s="112"/>
      <c r="N44" s="125"/>
      <c r="O44" s="112"/>
      <c r="P44" s="112"/>
      <c r="Q44" s="112"/>
      <c r="S44" s="180"/>
      <c r="T44" s="112"/>
      <c r="V44" s="112"/>
      <c r="W44" s="112"/>
    </row>
    <row r="45" spans="1:1009" ht="12" customHeight="1">
      <c r="A45" s="123"/>
      <c r="B45" s="123"/>
      <c r="C45" s="123"/>
      <c r="D45" s="123"/>
      <c r="E45" s="123"/>
      <c r="F45" s="123"/>
      <c r="G45" s="112"/>
      <c r="H45" s="112"/>
      <c r="I45" s="277"/>
      <c r="J45" s="161"/>
      <c r="K45" s="112"/>
      <c r="L45" s="190"/>
      <c r="M45" s="112"/>
      <c r="N45" s="125"/>
      <c r="O45" s="112"/>
      <c r="P45" s="112"/>
      <c r="Q45" s="112"/>
      <c r="S45" s="180"/>
      <c r="T45" s="112"/>
      <c r="V45" s="112"/>
      <c r="W45" s="112"/>
    </row>
    <row r="46" spans="1:1009" ht="12" customHeight="1">
      <c r="A46" s="130"/>
      <c r="B46" s="130"/>
      <c r="C46" s="130"/>
      <c r="D46" s="130"/>
      <c r="E46" s="130"/>
      <c r="F46" s="130"/>
    </row>
    <row r="47" spans="1:1009" ht="12" customHeight="1">
      <c r="A47" s="130"/>
      <c r="B47" s="130"/>
      <c r="C47" s="130"/>
      <c r="D47" s="130"/>
      <c r="E47" s="130"/>
      <c r="F47" s="130"/>
    </row>
    <row r="48" spans="1:1009" s="96" customFormat="1" ht="12" customHeight="1">
      <c r="A48" s="130"/>
      <c r="B48" s="130"/>
      <c r="C48" s="130"/>
      <c r="D48" s="130"/>
      <c r="E48" s="130"/>
      <c r="F48" s="130"/>
      <c r="I48" s="225"/>
      <c r="J48" s="159"/>
      <c r="L48" s="173"/>
      <c r="N48" s="278"/>
      <c r="R48"/>
      <c r="S48" s="179"/>
      <c r="U48" s="159"/>
      <c r="X4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128"/>
      <c r="BF48" s="128"/>
      <c r="BG48" s="128"/>
      <c r="BH48" s="128"/>
      <c r="BI48" s="128"/>
      <c r="BJ48" s="128"/>
      <c r="BK48" s="128"/>
      <c r="BL48" s="128"/>
      <c r="BM48" s="128"/>
      <c r="BN48" s="128"/>
      <c r="BO48" s="128"/>
      <c r="BP48" s="128"/>
      <c r="BQ48" s="128"/>
      <c r="BR48" s="128"/>
      <c r="BS48" s="128"/>
      <c r="BT48" s="128"/>
      <c r="BU48" s="128"/>
      <c r="BV48" s="128"/>
      <c r="BW48" s="128"/>
      <c r="BX48" s="128"/>
      <c r="BY48" s="128"/>
      <c r="BZ48" s="128"/>
      <c r="CA48" s="128"/>
      <c r="CB48" s="128"/>
      <c r="CC48" s="128"/>
      <c r="CD48" s="128"/>
      <c r="CE48" s="128"/>
      <c r="CF48" s="128"/>
      <c r="CG48" s="128"/>
      <c r="CH48" s="128"/>
      <c r="CI48" s="128"/>
      <c r="CJ48" s="128"/>
      <c r="CK48" s="128"/>
      <c r="CL48" s="128"/>
      <c r="CM48" s="128"/>
      <c r="CN48" s="128"/>
      <c r="CO48" s="128"/>
      <c r="CP48" s="128"/>
      <c r="CQ48" s="128"/>
      <c r="CR48" s="128"/>
      <c r="CS48" s="128"/>
      <c r="CT48" s="128"/>
      <c r="CU48" s="128"/>
      <c r="CV48" s="128"/>
      <c r="CW48" s="128"/>
      <c r="CX48" s="128"/>
      <c r="CY48" s="128"/>
      <c r="CZ48" s="128"/>
      <c r="DA48" s="128"/>
      <c r="DB48" s="128"/>
      <c r="DC48" s="128"/>
      <c r="DD48" s="128"/>
      <c r="DE48" s="128"/>
      <c r="DF48" s="128"/>
      <c r="DG48" s="128"/>
      <c r="DH48" s="128"/>
      <c r="DI48" s="128"/>
      <c r="DJ48" s="128"/>
      <c r="DK48" s="128"/>
      <c r="DL48" s="128"/>
      <c r="DM48" s="128"/>
      <c r="DN48" s="128"/>
      <c r="DO48" s="128"/>
      <c r="DP48" s="128"/>
      <c r="DQ48" s="128"/>
      <c r="DR48" s="128"/>
      <c r="DS48" s="128"/>
      <c r="DT48" s="128"/>
      <c r="DU48" s="128"/>
      <c r="DV48" s="128"/>
      <c r="DW48" s="128"/>
      <c r="DX48" s="128"/>
      <c r="DY48" s="128"/>
      <c r="DZ48" s="128"/>
      <c r="EA48" s="128"/>
      <c r="EB48" s="128"/>
      <c r="EC48" s="128"/>
      <c r="ED48" s="128"/>
      <c r="EE48" s="128"/>
      <c r="EF48" s="128"/>
      <c r="EG48" s="128"/>
      <c r="EH48" s="128"/>
      <c r="EI48" s="128"/>
      <c r="EJ48" s="128"/>
      <c r="EK48" s="128"/>
      <c r="EL48" s="128"/>
      <c r="EM48" s="128"/>
      <c r="EN48" s="128"/>
      <c r="EO48" s="128"/>
      <c r="EP48" s="128"/>
      <c r="EQ48" s="128"/>
      <c r="ER48" s="128"/>
      <c r="ES48" s="128"/>
      <c r="ET48" s="128"/>
      <c r="EU48" s="128"/>
      <c r="EV48" s="128"/>
      <c r="EW48" s="128"/>
      <c r="EX48" s="128"/>
      <c r="EY48" s="128"/>
      <c r="EZ48" s="128"/>
      <c r="FA48" s="128"/>
      <c r="FB48" s="128"/>
      <c r="FC48" s="128"/>
      <c r="FD48" s="128"/>
      <c r="FE48" s="128"/>
      <c r="FF48" s="128"/>
      <c r="FG48" s="128"/>
      <c r="FH48" s="128"/>
      <c r="FI48" s="128"/>
      <c r="FJ48" s="128"/>
      <c r="FK48" s="128"/>
      <c r="FL48" s="128"/>
      <c r="FM48" s="128"/>
      <c r="FN48" s="128"/>
      <c r="FO48" s="128"/>
      <c r="FP48" s="128"/>
      <c r="FQ48" s="128"/>
      <c r="FR48" s="128"/>
      <c r="FS48" s="128"/>
      <c r="FT48" s="128"/>
      <c r="FU48" s="128"/>
      <c r="FV48" s="128"/>
      <c r="FW48" s="128"/>
      <c r="FX48" s="128"/>
      <c r="FY48" s="128"/>
      <c r="FZ48" s="128"/>
      <c r="GA48" s="128"/>
      <c r="GB48" s="128"/>
      <c r="GC48" s="128"/>
      <c r="GD48" s="128"/>
      <c r="GE48" s="128"/>
      <c r="GF48" s="128"/>
      <c r="GG48" s="128"/>
      <c r="GH48" s="128"/>
      <c r="GI48" s="128"/>
      <c r="GJ48" s="128"/>
      <c r="GK48" s="128"/>
      <c r="GL48" s="128"/>
      <c r="GM48" s="128"/>
      <c r="GN48" s="128"/>
      <c r="GO48" s="128"/>
      <c r="GP48" s="128"/>
      <c r="GQ48" s="128"/>
      <c r="GR48" s="128"/>
      <c r="GS48" s="128"/>
      <c r="GT48" s="128"/>
      <c r="GU48" s="128"/>
      <c r="GV48" s="128"/>
      <c r="GW48" s="128"/>
      <c r="GX48" s="128"/>
      <c r="GY48" s="128"/>
      <c r="GZ48" s="128"/>
      <c r="HA48" s="128"/>
      <c r="HB48" s="128"/>
      <c r="HC48" s="128"/>
      <c r="HD48" s="128"/>
      <c r="HE48" s="128"/>
      <c r="HF48" s="128"/>
      <c r="HG48" s="128"/>
      <c r="HH48" s="128"/>
      <c r="HI48" s="128"/>
      <c r="HJ48" s="128"/>
      <c r="HK48" s="128"/>
      <c r="HL48" s="128"/>
      <c r="HM48" s="128"/>
      <c r="HN48" s="128"/>
      <c r="HO48" s="128"/>
      <c r="HP48" s="128"/>
      <c r="HQ48" s="128"/>
      <c r="HR48" s="128"/>
      <c r="HS48" s="128"/>
      <c r="HT48" s="128"/>
      <c r="HU48" s="128"/>
      <c r="HV48" s="128"/>
      <c r="HW48" s="128"/>
      <c r="HX48" s="128"/>
      <c r="HY48" s="128"/>
      <c r="HZ48" s="128"/>
      <c r="IA48" s="128"/>
      <c r="IB48" s="128"/>
      <c r="IC48" s="128"/>
      <c r="ID48" s="128"/>
      <c r="IE48" s="128"/>
      <c r="IF48" s="128"/>
      <c r="IG48" s="128"/>
      <c r="IH48" s="128"/>
      <c r="II48" s="128"/>
      <c r="IJ48" s="128"/>
      <c r="IK48" s="128"/>
      <c r="IL48" s="128"/>
      <c r="IM48" s="128"/>
      <c r="IN48" s="128"/>
      <c r="IO48" s="128"/>
      <c r="IP48" s="128"/>
      <c r="IQ48" s="128"/>
      <c r="IR48" s="128"/>
      <c r="IS48" s="128"/>
      <c r="IT48" s="128"/>
      <c r="IU48" s="128"/>
      <c r="IV48" s="128"/>
      <c r="IW48" s="128"/>
      <c r="IX48" s="128"/>
      <c r="IY48" s="128"/>
      <c r="IZ48" s="128"/>
      <c r="JA48" s="128"/>
      <c r="JB48" s="128"/>
      <c r="JC48" s="128"/>
      <c r="JD48" s="128"/>
      <c r="JE48" s="128"/>
      <c r="JF48" s="128"/>
      <c r="JG48" s="128"/>
      <c r="JH48" s="128"/>
      <c r="JI48" s="128"/>
      <c r="JJ48" s="128"/>
      <c r="JK48" s="128"/>
      <c r="JL48" s="128"/>
      <c r="JM48" s="128"/>
      <c r="JN48" s="128"/>
      <c r="JO48" s="128"/>
      <c r="JP48" s="128"/>
      <c r="JQ48" s="128"/>
      <c r="JR48" s="128"/>
      <c r="JS48" s="128"/>
      <c r="JT48" s="128"/>
      <c r="JU48" s="128"/>
      <c r="JV48" s="128"/>
      <c r="JW48" s="128"/>
      <c r="JX48" s="128"/>
      <c r="JY48" s="128"/>
      <c r="JZ48" s="128"/>
      <c r="KA48" s="128"/>
      <c r="KB48" s="128"/>
      <c r="KC48" s="128"/>
      <c r="KD48" s="128"/>
      <c r="KE48" s="128"/>
      <c r="KF48" s="128"/>
      <c r="KG48" s="128"/>
      <c r="KH48" s="128"/>
      <c r="KI48" s="128"/>
      <c r="KJ48" s="128"/>
      <c r="KK48" s="128"/>
      <c r="KL48" s="128"/>
      <c r="KM48" s="128"/>
      <c r="KN48" s="128"/>
      <c r="KO48" s="128"/>
      <c r="KP48" s="128"/>
      <c r="KQ48" s="128"/>
      <c r="KR48" s="128"/>
      <c r="KS48" s="128"/>
      <c r="KT48" s="128"/>
      <c r="KU48" s="128"/>
      <c r="KV48" s="128"/>
      <c r="KW48" s="128"/>
      <c r="KX48" s="128"/>
      <c r="KY48" s="128"/>
      <c r="KZ48" s="128"/>
      <c r="LA48" s="128"/>
      <c r="LB48" s="128"/>
      <c r="LC48" s="128"/>
      <c r="LD48" s="128"/>
      <c r="LE48" s="128"/>
      <c r="LF48" s="128"/>
      <c r="LG48" s="128"/>
      <c r="LH48" s="128"/>
      <c r="LI48" s="128"/>
      <c r="LJ48" s="128"/>
      <c r="LK48" s="128"/>
      <c r="LL48" s="128"/>
      <c r="LM48" s="128"/>
      <c r="LN48" s="128"/>
      <c r="LO48" s="128"/>
      <c r="LP48" s="128"/>
      <c r="LQ48" s="128"/>
      <c r="LR48" s="128"/>
      <c r="LS48" s="128"/>
      <c r="LT48" s="128"/>
      <c r="LU48" s="128"/>
      <c r="LV48" s="128"/>
      <c r="LW48" s="128"/>
      <c r="LX48" s="128"/>
      <c r="LY48" s="128"/>
      <c r="LZ48" s="128"/>
      <c r="MA48" s="128"/>
      <c r="MB48" s="128"/>
      <c r="MC48" s="128"/>
      <c r="MD48" s="128"/>
      <c r="ME48" s="128"/>
      <c r="MF48" s="128"/>
      <c r="MG48" s="128"/>
      <c r="MH48" s="128"/>
      <c r="MI48" s="128"/>
      <c r="MJ48" s="128"/>
      <c r="MK48" s="128"/>
      <c r="ML48" s="128"/>
      <c r="MM48" s="128"/>
      <c r="MN48" s="128"/>
      <c r="MO48" s="128"/>
      <c r="MP48" s="128"/>
      <c r="MQ48" s="128"/>
      <c r="MR48" s="128"/>
      <c r="MS48" s="128"/>
      <c r="MT48" s="128"/>
      <c r="MU48" s="128"/>
      <c r="MV48" s="128"/>
      <c r="MW48" s="128"/>
      <c r="MX48" s="128"/>
      <c r="MY48" s="128"/>
      <c r="MZ48" s="128"/>
      <c r="NA48" s="128"/>
      <c r="NB48" s="128"/>
      <c r="NC48" s="128"/>
      <c r="ND48" s="128"/>
      <c r="NE48" s="128"/>
      <c r="NF48" s="128"/>
      <c r="NG48" s="128"/>
      <c r="NH48" s="128"/>
      <c r="NI48" s="128"/>
      <c r="NJ48" s="128"/>
      <c r="NK48" s="128"/>
      <c r="NL48" s="128"/>
      <c r="NM48" s="128"/>
      <c r="NN48" s="128"/>
      <c r="NO48" s="128"/>
      <c r="NP48" s="128"/>
      <c r="NQ48" s="128"/>
      <c r="NR48" s="128"/>
      <c r="NS48" s="128"/>
      <c r="NT48" s="128"/>
      <c r="NU48" s="128"/>
      <c r="NV48" s="128"/>
      <c r="NW48" s="128"/>
      <c r="NX48" s="128"/>
      <c r="NY48" s="128"/>
      <c r="NZ48" s="128"/>
      <c r="OA48" s="128"/>
      <c r="OB48" s="128"/>
      <c r="OC48" s="128"/>
      <c r="OD48" s="128"/>
      <c r="OE48" s="128"/>
      <c r="OF48" s="128"/>
      <c r="OG48" s="128"/>
      <c r="OH48" s="128"/>
      <c r="OI48" s="128"/>
      <c r="OJ48" s="128"/>
      <c r="OK48" s="128"/>
      <c r="OL48" s="128"/>
      <c r="OM48" s="128"/>
      <c r="ON48" s="128"/>
      <c r="OO48" s="128"/>
      <c r="OP48" s="128"/>
      <c r="OQ48" s="128"/>
      <c r="OR48" s="128"/>
      <c r="OS48" s="128"/>
      <c r="OT48" s="128"/>
      <c r="OU48" s="128"/>
      <c r="OV48" s="128"/>
      <c r="OW48" s="128"/>
      <c r="OX48" s="128"/>
      <c r="OY48" s="128"/>
      <c r="OZ48" s="128"/>
      <c r="PA48" s="128"/>
      <c r="PB48" s="128"/>
      <c r="PC48" s="128"/>
      <c r="PD48" s="128"/>
      <c r="PE48" s="128"/>
      <c r="PF48" s="128"/>
      <c r="PG48" s="128"/>
      <c r="PH48" s="128"/>
      <c r="PI48" s="128"/>
      <c r="PJ48" s="128"/>
      <c r="PK48" s="128"/>
      <c r="PL48" s="128"/>
      <c r="PM48" s="128"/>
      <c r="PN48" s="128"/>
      <c r="PO48" s="128"/>
      <c r="PP48" s="128"/>
      <c r="PQ48" s="128"/>
      <c r="PR48" s="128"/>
      <c r="PS48" s="128"/>
      <c r="PT48" s="128"/>
      <c r="PU48" s="128"/>
      <c r="PV48" s="128"/>
      <c r="PW48" s="128"/>
      <c r="PX48" s="128"/>
      <c r="PY48" s="128"/>
      <c r="PZ48" s="128"/>
      <c r="QA48" s="128"/>
      <c r="QB48" s="128"/>
      <c r="QC48" s="128"/>
      <c r="QD48" s="128"/>
      <c r="QE48" s="128"/>
      <c r="QF48" s="128"/>
      <c r="QG48" s="128"/>
      <c r="QH48" s="128"/>
      <c r="QI48" s="128"/>
      <c r="QJ48" s="128"/>
      <c r="QK48" s="128"/>
      <c r="QL48" s="128"/>
      <c r="QM48" s="128"/>
      <c r="QN48" s="128"/>
      <c r="QO48" s="128"/>
      <c r="QP48" s="128"/>
      <c r="QQ48" s="128"/>
      <c r="QR48" s="128"/>
      <c r="QS48" s="128"/>
      <c r="QT48" s="128"/>
      <c r="QU48" s="128"/>
      <c r="QV48" s="128"/>
      <c r="QW48" s="128"/>
      <c r="QX48" s="128"/>
      <c r="QY48" s="128"/>
      <c r="QZ48" s="128"/>
      <c r="RA48" s="128"/>
      <c r="RB48" s="128"/>
      <c r="RC48" s="128"/>
      <c r="RD48" s="128"/>
      <c r="RE48" s="128"/>
      <c r="RF48" s="128"/>
      <c r="RG48" s="128"/>
      <c r="RH48" s="128"/>
      <c r="RI48" s="128"/>
      <c r="RJ48" s="128"/>
      <c r="RK48" s="128"/>
      <c r="RL48" s="128"/>
      <c r="RM48" s="128"/>
      <c r="RN48" s="128"/>
      <c r="RO48" s="128"/>
      <c r="RP48" s="128"/>
      <c r="RQ48" s="128"/>
      <c r="RR48" s="128"/>
      <c r="RS48" s="128"/>
      <c r="RT48" s="128"/>
      <c r="RU48" s="128"/>
      <c r="RV48" s="128"/>
      <c r="RW48" s="128"/>
      <c r="RX48" s="128"/>
      <c r="RY48" s="128"/>
      <c r="RZ48" s="128"/>
      <c r="SA48" s="128"/>
      <c r="SB48" s="128"/>
      <c r="SC48" s="128"/>
      <c r="SD48" s="128"/>
      <c r="SE48" s="128"/>
      <c r="SF48" s="128"/>
      <c r="SG48" s="128"/>
      <c r="SH48" s="128"/>
      <c r="SI48" s="128"/>
      <c r="SJ48" s="128"/>
      <c r="SK48" s="128"/>
      <c r="SL48" s="128"/>
      <c r="SM48" s="128"/>
      <c r="SN48" s="128"/>
      <c r="SO48" s="128"/>
      <c r="SP48" s="128"/>
      <c r="SQ48" s="128"/>
      <c r="SR48" s="128"/>
      <c r="SS48" s="128"/>
      <c r="ST48" s="128"/>
      <c r="SU48" s="128"/>
      <c r="SV48" s="128"/>
      <c r="SW48" s="128"/>
      <c r="SX48" s="128"/>
      <c r="SY48" s="128"/>
      <c r="SZ48" s="128"/>
      <c r="TA48" s="128"/>
      <c r="TB48" s="128"/>
      <c r="TC48" s="128"/>
      <c r="TD48" s="128"/>
      <c r="TE48" s="128"/>
      <c r="TF48" s="128"/>
      <c r="TG48" s="128"/>
      <c r="TH48" s="128"/>
      <c r="TI48" s="128"/>
      <c r="TJ48" s="128"/>
      <c r="TK48" s="128"/>
      <c r="TL48" s="128"/>
      <c r="TM48" s="128"/>
      <c r="TN48" s="128"/>
      <c r="TO48" s="128"/>
      <c r="TP48" s="128"/>
      <c r="TQ48" s="128"/>
      <c r="TR48" s="128"/>
      <c r="TS48" s="128"/>
      <c r="TT48" s="128"/>
      <c r="TU48" s="128"/>
      <c r="TV48" s="128"/>
      <c r="TW48" s="128"/>
      <c r="TX48" s="128"/>
      <c r="TY48" s="128"/>
      <c r="TZ48" s="128"/>
      <c r="UA48" s="128"/>
      <c r="UB48" s="128"/>
      <c r="UC48" s="128"/>
      <c r="UD48" s="128"/>
      <c r="UE48" s="128"/>
      <c r="UF48" s="128"/>
      <c r="UG48" s="128"/>
      <c r="UH48" s="128"/>
      <c r="UI48" s="128"/>
      <c r="UJ48" s="128"/>
      <c r="UK48" s="128"/>
      <c r="UL48" s="128"/>
      <c r="UM48" s="128"/>
      <c r="UN48" s="128"/>
      <c r="UO48" s="128"/>
      <c r="UP48" s="128"/>
      <c r="UQ48" s="128"/>
      <c r="UR48" s="128"/>
      <c r="US48" s="128"/>
      <c r="UT48" s="128"/>
      <c r="UU48" s="128"/>
      <c r="UV48" s="128"/>
      <c r="UW48" s="128"/>
      <c r="UX48" s="128"/>
      <c r="UY48" s="128"/>
      <c r="UZ48" s="128"/>
      <c r="VA48" s="128"/>
      <c r="VB48" s="128"/>
      <c r="VC48" s="128"/>
      <c r="VD48" s="128"/>
      <c r="VE48" s="128"/>
      <c r="VF48" s="128"/>
      <c r="VG48" s="128"/>
      <c r="VH48" s="128"/>
      <c r="VI48" s="128"/>
      <c r="VJ48" s="128"/>
      <c r="VK48" s="128"/>
      <c r="VL48" s="128"/>
      <c r="VM48" s="128"/>
      <c r="VN48" s="128"/>
      <c r="VO48" s="128"/>
      <c r="VP48" s="128"/>
      <c r="VQ48" s="128"/>
      <c r="VR48" s="128"/>
      <c r="VS48" s="128"/>
      <c r="VT48" s="128"/>
      <c r="VU48" s="128"/>
      <c r="VV48" s="128"/>
      <c r="VW48" s="128"/>
      <c r="VX48" s="128"/>
      <c r="VY48" s="128"/>
      <c r="VZ48" s="128"/>
      <c r="WA48" s="128"/>
      <c r="WB48" s="128"/>
      <c r="WC48" s="128"/>
      <c r="WD48" s="128"/>
      <c r="WE48" s="128"/>
      <c r="WF48" s="128"/>
      <c r="WG48" s="128"/>
      <c r="WH48" s="128"/>
      <c r="WI48" s="128"/>
      <c r="WJ48" s="128"/>
      <c r="WK48" s="128"/>
      <c r="WL48" s="128"/>
      <c r="WM48" s="128"/>
      <c r="WN48" s="128"/>
      <c r="WO48" s="128"/>
      <c r="WP48" s="128"/>
      <c r="WQ48" s="128"/>
      <c r="WR48" s="128"/>
      <c r="WS48" s="128"/>
      <c r="WT48" s="128"/>
      <c r="WU48" s="128"/>
      <c r="WV48" s="128"/>
      <c r="WW48" s="128"/>
      <c r="WX48" s="128"/>
      <c r="WY48" s="128"/>
      <c r="WZ48" s="128"/>
      <c r="XA48" s="128"/>
      <c r="XB48" s="128"/>
      <c r="XC48" s="128"/>
      <c r="XD48" s="128"/>
      <c r="XE48" s="128"/>
      <c r="XF48" s="128"/>
      <c r="XG48" s="128"/>
      <c r="XH48" s="128"/>
      <c r="XI48" s="128"/>
      <c r="XJ48" s="128"/>
      <c r="XK48" s="128"/>
      <c r="XL48" s="128"/>
      <c r="XM48" s="128"/>
      <c r="XN48" s="128"/>
      <c r="XO48" s="128"/>
      <c r="XP48" s="128"/>
      <c r="XQ48" s="128"/>
      <c r="XR48" s="128"/>
      <c r="XS48" s="128"/>
      <c r="XT48" s="128"/>
      <c r="XU48" s="128"/>
      <c r="XV48" s="128"/>
      <c r="XW48" s="128"/>
      <c r="XX48" s="128"/>
      <c r="XY48" s="128"/>
      <c r="XZ48" s="128"/>
      <c r="YA48" s="128"/>
      <c r="YB48" s="128"/>
      <c r="YC48" s="128"/>
      <c r="YD48" s="128"/>
      <c r="YE48" s="128"/>
      <c r="YF48" s="128"/>
      <c r="YG48" s="128"/>
      <c r="YH48" s="128"/>
      <c r="YI48" s="128"/>
      <c r="YJ48" s="128"/>
      <c r="YK48" s="128"/>
      <c r="YL48" s="128"/>
      <c r="YM48" s="128"/>
      <c r="YN48" s="128"/>
      <c r="YO48" s="128"/>
      <c r="YP48" s="128"/>
      <c r="YQ48" s="128"/>
      <c r="YR48" s="128"/>
      <c r="YS48" s="128"/>
      <c r="YT48" s="128"/>
      <c r="YU48" s="128"/>
      <c r="YV48" s="128"/>
      <c r="YW48" s="128"/>
      <c r="YX48" s="128"/>
      <c r="YY48" s="128"/>
      <c r="YZ48" s="128"/>
      <c r="ZA48" s="128"/>
      <c r="ZB48" s="128"/>
      <c r="ZC48" s="128"/>
      <c r="ZD48" s="128"/>
      <c r="ZE48" s="128"/>
      <c r="ZF48" s="128"/>
      <c r="ZG48" s="128"/>
      <c r="ZH48" s="128"/>
      <c r="ZI48" s="128"/>
      <c r="ZJ48" s="128"/>
      <c r="ZK48" s="128"/>
      <c r="ZL48" s="128"/>
      <c r="ZM48" s="128"/>
      <c r="ZN48" s="128"/>
      <c r="ZO48" s="128"/>
      <c r="ZP48" s="128"/>
      <c r="ZQ48" s="128"/>
      <c r="ZR48" s="128"/>
      <c r="ZS48" s="128"/>
      <c r="ZT48" s="128"/>
      <c r="ZU48" s="128"/>
      <c r="ZV48" s="128"/>
      <c r="ZW48" s="128"/>
      <c r="ZX48" s="128"/>
      <c r="ZY48" s="128"/>
      <c r="ZZ48" s="128"/>
      <c r="AAA48" s="128"/>
      <c r="AAB48" s="128"/>
      <c r="AAC48" s="128"/>
      <c r="AAD48" s="128"/>
      <c r="AAE48" s="128"/>
      <c r="AAF48" s="128"/>
      <c r="AAG48" s="128"/>
      <c r="AAH48" s="128"/>
      <c r="AAI48" s="128"/>
      <c r="AAJ48" s="128"/>
      <c r="AAK48" s="128"/>
      <c r="AAL48" s="128"/>
      <c r="AAM48" s="128"/>
      <c r="AAN48" s="128"/>
      <c r="AAO48" s="128"/>
      <c r="AAP48" s="128"/>
      <c r="AAQ48" s="128"/>
      <c r="AAR48" s="128"/>
      <c r="AAS48" s="128"/>
      <c r="AAT48" s="128"/>
      <c r="AAU48" s="128"/>
      <c r="AAV48" s="128"/>
      <c r="AAW48" s="128"/>
      <c r="AAX48" s="128"/>
      <c r="AAY48" s="128"/>
      <c r="AAZ48" s="128"/>
      <c r="ABA48" s="128"/>
      <c r="ABB48" s="128"/>
      <c r="ABC48" s="128"/>
      <c r="ABD48" s="128"/>
      <c r="ABE48" s="128"/>
      <c r="ABF48" s="128"/>
      <c r="ABG48" s="128"/>
      <c r="ABH48" s="128"/>
      <c r="ABI48" s="128"/>
      <c r="ABJ48" s="128"/>
      <c r="ABK48" s="128"/>
      <c r="ABL48" s="128"/>
      <c r="ABM48" s="128"/>
      <c r="ABN48" s="128"/>
      <c r="ABO48" s="128"/>
      <c r="ABP48" s="128"/>
      <c r="ABQ48" s="128"/>
      <c r="ABR48" s="128"/>
      <c r="ABS48" s="128"/>
      <c r="ABT48" s="128"/>
      <c r="ABU48" s="128"/>
      <c r="ABV48" s="128"/>
      <c r="ABW48" s="128"/>
      <c r="ABX48" s="128"/>
      <c r="ABY48" s="128"/>
      <c r="ABZ48" s="128"/>
      <c r="ACA48" s="128"/>
      <c r="ACB48" s="128"/>
      <c r="ACC48" s="128"/>
      <c r="ACD48" s="128"/>
      <c r="ACE48" s="128"/>
      <c r="ACF48" s="128"/>
      <c r="ACG48" s="128"/>
      <c r="ACH48" s="128"/>
      <c r="ACI48" s="128"/>
      <c r="ACJ48" s="128"/>
      <c r="ACK48" s="128"/>
      <c r="ACL48" s="128"/>
      <c r="ACM48" s="128"/>
      <c r="ACN48" s="128"/>
      <c r="ACO48" s="128"/>
      <c r="ACP48" s="128"/>
      <c r="ACQ48" s="128"/>
      <c r="ACR48" s="128"/>
      <c r="ACS48" s="128"/>
      <c r="ACT48" s="128"/>
      <c r="ACU48" s="128"/>
      <c r="ACV48" s="128"/>
      <c r="ACW48" s="128"/>
      <c r="ACX48" s="128"/>
      <c r="ACY48" s="128"/>
      <c r="ACZ48" s="128"/>
      <c r="ADA48" s="128"/>
      <c r="ADB48" s="128"/>
      <c r="ADC48" s="128"/>
      <c r="ADD48" s="128"/>
      <c r="ADE48" s="128"/>
      <c r="ADF48" s="128"/>
      <c r="ADG48" s="128"/>
      <c r="ADH48" s="128"/>
      <c r="ADI48" s="128"/>
      <c r="ADJ48" s="128"/>
      <c r="ADK48" s="128"/>
      <c r="ADL48" s="128"/>
      <c r="ADM48" s="128"/>
      <c r="ADN48" s="128"/>
      <c r="ADO48" s="128"/>
      <c r="ADP48" s="128"/>
      <c r="ADQ48" s="128"/>
      <c r="ADR48" s="128"/>
      <c r="ADS48" s="128"/>
      <c r="ADT48" s="128"/>
      <c r="ADU48" s="128"/>
      <c r="ADV48" s="128"/>
      <c r="ADW48" s="128"/>
      <c r="ADX48" s="128"/>
      <c r="ADY48" s="128"/>
      <c r="ADZ48" s="128"/>
      <c r="AEA48" s="128"/>
      <c r="AEB48" s="128"/>
      <c r="AEC48" s="128"/>
      <c r="AED48" s="128"/>
      <c r="AEE48" s="128"/>
      <c r="AEF48" s="128"/>
      <c r="AEG48" s="128"/>
      <c r="AEH48" s="128"/>
      <c r="AEI48" s="128"/>
      <c r="AEJ48" s="128"/>
      <c r="AEK48" s="128"/>
      <c r="AEL48" s="128"/>
      <c r="AEM48" s="128"/>
      <c r="AEN48" s="128"/>
      <c r="AEO48" s="128"/>
      <c r="AEP48" s="128"/>
      <c r="AEQ48" s="128"/>
      <c r="AER48" s="128"/>
      <c r="AES48" s="128"/>
      <c r="AET48" s="128"/>
      <c r="AEU48" s="128"/>
      <c r="AEV48" s="128"/>
      <c r="AEW48" s="128"/>
      <c r="AEX48" s="128"/>
      <c r="AEY48" s="128"/>
      <c r="AEZ48" s="128"/>
      <c r="AFA48" s="128"/>
      <c r="AFB48" s="128"/>
      <c r="AFC48" s="128"/>
      <c r="AFD48" s="128"/>
      <c r="AFE48" s="128"/>
      <c r="AFF48" s="128"/>
      <c r="AFG48" s="128"/>
      <c r="AFH48" s="128"/>
      <c r="AFI48" s="128"/>
      <c r="AFJ48" s="128"/>
      <c r="AFK48" s="128"/>
      <c r="AFL48" s="128"/>
      <c r="AFM48" s="128"/>
      <c r="AFN48" s="128"/>
      <c r="AFO48" s="128"/>
      <c r="AFP48" s="128"/>
      <c r="AFQ48" s="128"/>
      <c r="AFR48" s="128"/>
      <c r="AFS48" s="128"/>
      <c r="AFT48" s="128"/>
      <c r="AFU48" s="128"/>
      <c r="AFV48" s="128"/>
      <c r="AFW48" s="128"/>
      <c r="AFX48" s="128"/>
      <c r="AFY48" s="128"/>
      <c r="AFZ48" s="128"/>
      <c r="AGA48" s="128"/>
      <c r="AGB48" s="128"/>
      <c r="AGC48" s="128"/>
      <c r="AGD48" s="128"/>
      <c r="AGE48" s="128"/>
      <c r="AGF48" s="128"/>
      <c r="AGG48" s="128"/>
      <c r="AGH48" s="128"/>
      <c r="AGI48" s="128"/>
      <c r="AGJ48" s="128"/>
      <c r="AGK48" s="128"/>
      <c r="AGL48" s="128"/>
      <c r="AGM48" s="128"/>
      <c r="AGN48" s="128"/>
      <c r="AGO48" s="128"/>
      <c r="AGP48" s="128"/>
      <c r="AGQ48" s="128"/>
      <c r="AGR48" s="128"/>
      <c r="AGS48" s="128"/>
      <c r="AGT48" s="128"/>
      <c r="AGU48" s="128"/>
      <c r="AGV48" s="128"/>
      <c r="AGW48" s="128"/>
      <c r="AGX48" s="128"/>
      <c r="AGY48" s="128"/>
      <c r="AGZ48" s="128"/>
      <c r="AHA48" s="128"/>
      <c r="AHB48" s="128"/>
      <c r="AHC48" s="128"/>
      <c r="AHD48" s="128"/>
      <c r="AHE48" s="128"/>
      <c r="AHF48" s="128"/>
      <c r="AHG48" s="128"/>
      <c r="AHH48" s="128"/>
      <c r="AHI48" s="128"/>
      <c r="AHJ48" s="128"/>
      <c r="AHK48" s="128"/>
      <c r="AHL48" s="128"/>
      <c r="AHM48" s="128"/>
      <c r="AHN48" s="128"/>
      <c r="AHO48" s="128"/>
      <c r="AHP48" s="128"/>
      <c r="AHQ48" s="128"/>
      <c r="AHR48" s="128"/>
      <c r="AHS48" s="128"/>
      <c r="AHT48" s="128"/>
      <c r="AHU48" s="128"/>
      <c r="AHV48" s="128"/>
      <c r="AHW48" s="128"/>
      <c r="AHX48" s="128"/>
      <c r="AHY48" s="128"/>
      <c r="AHZ48" s="128"/>
      <c r="AIA48" s="128"/>
      <c r="AIB48" s="128"/>
      <c r="AIC48" s="128"/>
      <c r="AID48" s="128"/>
      <c r="AIE48" s="128"/>
      <c r="AIF48" s="128"/>
      <c r="AIG48" s="128"/>
      <c r="AIH48" s="128"/>
      <c r="AII48" s="128"/>
      <c r="AIJ48" s="128"/>
      <c r="AIK48" s="128"/>
      <c r="AIL48" s="128"/>
      <c r="AIM48" s="128"/>
      <c r="AIN48" s="128"/>
      <c r="AIO48" s="128"/>
      <c r="AIP48" s="128"/>
      <c r="AIQ48" s="128"/>
      <c r="AIR48" s="128"/>
      <c r="AIS48" s="128"/>
      <c r="AIT48" s="128"/>
      <c r="AIU48" s="128"/>
      <c r="AIV48" s="128"/>
      <c r="AIW48" s="128"/>
      <c r="AIX48" s="128"/>
      <c r="AIY48" s="128"/>
      <c r="AIZ48" s="128"/>
      <c r="AJA48" s="128"/>
      <c r="AJB48" s="128"/>
      <c r="AJC48" s="128"/>
      <c r="AJD48" s="128"/>
      <c r="AJE48" s="128"/>
      <c r="AJF48" s="128"/>
      <c r="AJG48" s="128"/>
      <c r="AJH48" s="128"/>
      <c r="AJI48" s="128"/>
      <c r="AJJ48" s="128"/>
      <c r="AJK48" s="128"/>
      <c r="AJL48" s="128"/>
      <c r="AJM48" s="128"/>
      <c r="AJN48" s="128"/>
      <c r="AJO48" s="128"/>
      <c r="AJP48" s="128"/>
      <c r="AJQ48" s="128"/>
      <c r="AJR48" s="128"/>
      <c r="AJS48" s="128"/>
      <c r="AJT48" s="128"/>
      <c r="AJU48" s="128"/>
      <c r="AJV48" s="128"/>
      <c r="AJW48" s="128"/>
      <c r="AJX48" s="128"/>
      <c r="AJY48" s="128"/>
      <c r="AJZ48" s="128"/>
      <c r="AKA48" s="128"/>
      <c r="AKB48" s="128"/>
      <c r="AKC48" s="128"/>
      <c r="AKD48" s="128"/>
      <c r="AKE48" s="128"/>
      <c r="AKF48" s="128"/>
      <c r="AKG48" s="128"/>
      <c r="AKH48" s="128"/>
      <c r="AKI48" s="128"/>
      <c r="AKJ48" s="128"/>
      <c r="AKK48" s="128"/>
      <c r="AKL48" s="128"/>
      <c r="AKM48" s="128"/>
      <c r="AKN48" s="128"/>
      <c r="AKO48" s="128"/>
      <c r="AKP48" s="128"/>
      <c r="AKQ48" s="128"/>
      <c r="AKR48" s="128"/>
      <c r="AKS48" s="128"/>
      <c r="AKT48" s="128"/>
      <c r="AKU48" s="128"/>
      <c r="AKV48" s="128"/>
      <c r="AKW48" s="128"/>
      <c r="AKX48" s="128"/>
      <c r="AKY48" s="128"/>
      <c r="AKZ48" s="128"/>
      <c r="ALA48" s="128"/>
      <c r="ALB48" s="128"/>
      <c r="ALC48" s="128"/>
      <c r="ALD48" s="128"/>
      <c r="ALE48" s="128"/>
      <c r="ALF48" s="128"/>
      <c r="ALG48" s="128"/>
      <c r="ALH48" s="128"/>
      <c r="ALI48" s="128"/>
      <c r="ALJ48" s="128"/>
      <c r="ALK48" s="128"/>
      <c r="ALL48" s="128"/>
      <c r="ALM48" s="128"/>
      <c r="ALN48" s="128"/>
      <c r="ALO48" s="128"/>
      <c r="ALP48" s="128"/>
      <c r="ALQ48" s="128"/>
      <c r="ALR48" s="128"/>
      <c r="ALS48"/>
      <c r="ALT48"/>
      <c r="ALU48"/>
    </row>
    <row r="49" spans="1:1009" s="96" customFormat="1" ht="12" customHeight="1">
      <c r="A49" s="136"/>
      <c r="B49" s="136"/>
      <c r="C49" s="136"/>
      <c r="D49" s="136"/>
      <c r="E49" s="136"/>
      <c r="F49" s="136"/>
      <c r="I49" s="225"/>
      <c r="J49" s="159"/>
      <c r="L49" s="173"/>
      <c r="N49" s="278"/>
      <c r="R49"/>
      <c r="S49" s="179"/>
      <c r="U49" s="159"/>
      <c r="X49"/>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8"/>
      <c r="BR49" s="128"/>
      <c r="BS49" s="128"/>
      <c r="BT49" s="128"/>
      <c r="BU49" s="128"/>
      <c r="BV49" s="128"/>
      <c r="BW49" s="128"/>
      <c r="BX49" s="128"/>
      <c r="BY49" s="128"/>
      <c r="BZ49" s="128"/>
      <c r="CA49" s="128"/>
      <c r="CB49" s="128"/>
      <c r="CC49" s="128"/>
      <c r="CD49" s="128"/>
      <c r="CE49" s="128"/>
      <c r="CF49" s="128"/>
      <c r="CG49" s="128"/>
      <c r="CH49" s="128"/>
      <c r="CI49" s="128"/>
      <c r="CJ49" s="128"/>
      <c r="CK49" s="128"/>
      <c r="CL49" s="128"/>
      <c r="CM49" s="128"/>
      <c r="CN49" s="128"/>
      <c r="CO49" s="128"/>
      <c r="CP49" s="128"/>
      <c r="CQ49" s="128"/>
      <c r="CR49" s="128"/>
      <c r="CS49" s="128"/>
      <c r="CT49" s="128"/>
      <c r="CU49" s="128"/>
      <c r="CV49" s="128"/>
      <c r="CW49" s="128"/>
      <c r="CX49" s="128"/>
      <c r="CY49" s="128"/>
      <c r="CZ49" s="128"/>
      <c r="DA49" s="128"/>
      <c r="DB49" s="128"/>
      <c r="DC49" s="128"/>
      <c r="DD49" s="128"/>
      <c r="DE49" s="128"/>
      <c r="DF49" s="128"/>
      <c r="DG49" s="128"/>
      <c r="DH49" s="128"/>
      <c r="DI49" s="128"/>
      <c r="DJ49" s="128"/>
      <c r="DK49" s="128"/>
      <c r="DL49" s="128"/>
      <c r="DM49" s="128"/>
      <c r="DN49" s="128"/>
      <c r="DO49" s="128"/>
      <c r="DP49" s="128"/>
      <c r="DQ49" s="128"/>
      <c r="DR49" s="128"/>
      <c r="DS49" s="128"/>
      <c r="DT49" s="128"/>
      <c r="DU49" s="128"/>
      <c r="DV49" s="128"/>
      <c r="DW49" s="128"/>
      <c r="DX49" s="128"/>
      <c r="DY49" s="128"/>
      <c r="DZ49" s="128"/>
      <c r="EA49" s="128"/>
      <c r="EB49" s="128"/>
      <c r="EC49" s="128"/>
      <c r="ED49" s="128"/>
      <c r="EE49" s="128"/>
      <c r="EF49" s="128"/>
      <c r="EG49" s="128"/>
      <c r="EH49" s="128"/>
      <c r="EI49" s="128"/>
      <c r="EJ49" s="128"/>
      <c r="EK49" s="128"/>
      <c r="EL49" s="128"/>
      <c r="EM49" s="128"/>
      <c r="EN49" s="128"/>
      <c r="EO49" s="128"/>
      <c r="EP49" s="128"/>
      <c r="EQ49" s="128"/>
      <c r="ER49" s="128"/>
      <c r="ES49" s="128"/>
      <c r="ET49" s="128"/>
      <c r="EU49" s="128"/>
      <c r="EV49" s="128"/>
      <c r="EW49" s="128"/>
      <c r="EX49" s="128"/>
      <c r="EY49" s="128"/>
      <c r="EZ49" s="128"/>
      <c r="FA49" s="128"/>
      <c r="FB49" s="128"/>
      <c r="FC49" s="128"/>
      <c r="FD49" s="128"/>
      <c r="FE49" s="128"/>
      <c r="FF49" s="128"/>
      <c r="FG49" s="128"/>
      <c r="FH49" s="128"/>
      <c r="FI49" s="128"/>
      <c r="FJ49" s="128"/>
      <c r="FK49" s="128"/>
      <c r="FL49" s="128"/>
      <c r="FM49" s="128"/>
      <c r="FN49" s="128"/>
      <c r="FO49" s="128"/>
      <c r="FP49" s="128"/>
      <c r="FQ49" s="128"/>
      <c r="FR49" s="128"/>
      <c r="FS49" s="128"/>
      <c r="FT49" s="128"/>
      <c r="FU49" s="128"/>
      <c r="FV49" s="128"/>
      <c r="FW49" s="128"/>
      <c r="FX49" s="128"/>
      <c r="FY49" s="128"/>
      <c r="FZ49" s="128"/>
      <c r="GA49" s="128"/>
      <c r="GB49" s="128"/>
      <c r="GC49" s="128"/>
      <c r="GD49" s="128"/>
      <c r="GE49" s="128"/>
      <c r="GF49" s="128"/>
      <c r="GG49" s="128"/>
      <c r="GH49" s="128"/>
      <c r="GI49" s="128"/>
      <c r="GJ49" s="128"/>
      <c r="GK49" s="128"/>
      <c r="GL49" s="128"/>
      <c r="GM49" s="128"/>
      <c r="GN49" s="128"/>
      <c r="GO49" s="128"/>
      <c r="GP49" s="128"/>
      <c r="GQ49" s="128"/>
      <c r="GR49" s="128"/>
      <c r="GS49" s="128"/>
      <c r="GT49" s="128"/>
      <c r="GU49" s="128"/>
      <c r="GV49" s="128"/>
      <c r="GW49" s="128"/>
      <c r="GX49" s="128"/>
      <c r="GY49" s="128"/>
      <c r="GZ49" s="128"/>
      <c r="HA49" s="128"/>
      <c r="HB49" s="128"/>
      <c r="HC49" s="128"/>
      <c r="HD49" s="128"/>
      <c r="HE49" s="128"/>
      <c r="HF49" s="128"/>
      <c r="HG49" s="128"/>
      <c r="HH49" s="128"/>
      <c r="HI49" s="128"/>
      <c r="HJ49" s="128"/>
      <c r="HK49" s="128"/>
      <c r="HL49" s="128"/>
      <c r="HM49" s="128"/>
      <c r="HN49" s="128"/>
      <c r="HO49" s="128"/>
      <c r="HP49" s="128"/>
      <c r="HQ49" s="128"/>
      <c r="HR49" s="128"/>
      <c r="HS49" s="128"/>
      <c r="HT49" s="128"/>
      <c r="HU49" s="128"/>
      <c r="HV49" s="128"/>
      <c r="HW49" s="128"/>
      <c r="HX49" s="128"/>
      <c r="HY49" s="128"/>
      <c r="HZ49" s="128"/>
      <c r="IA49" s="128"/>
      <c r="IB49" s="128"/>
      <c r="IC49" s="128"/>
      <c r="ID49" s="128"/>
      <c r="IE49" s="128"/>
      <c r="IF49" s="128"/>
      <c r="IG49" s="128"/>
      <c r="IH49" s="128"/>
      <c r="II49" s="128"/>
      <c r="IJ49" s="128"/>
      <c r="IK49" s="128"/>
      <c r="IL49" s="128"/>
      <c r="IM49" s="128"/>
      <c r="IN49" s="128"/>
      <c r="IO49" s="128"/>
      <c r="IP49" s="128"/>
      <c r="IQ49" s="128"/>
      <c r="IR49" s="128"/>
      <c r="IS49" s="128"/>
      <c r="IT49" s="128"/>
      <c r="IU49" s="128"/>
      <c r="IV49" s="128"/>
      <c r="IW49" s="128"/>
      <c r="IX49" s="128"/>
      <c r="IY49" s="128"/>
      <c r="IZ49" s="128"/>
      <c r="JA49" s="128"/>
      <c r="JB49" s="128"/>
      <c r="JC49" s="128"/>
      <c r="JD49" s="128"/>
      <c r="JE49" s="128"/>
      <c r="JF49" s="128"/>
      <c r="JG49" s="128"/>
      <c r="JH49" s="128"/>
      <c r="JI49" s="128"/>
      <c r="JJ49" s="128"/>
      <c r="JK49" s="128"/>
      <c r="JL49" s="128"/>
      <c r="JM49" s="128"/>
      <c r="JN49" s="128"/>
      <c r="JO49" s="128"/>
      <c r="JP49" s="128"/>
      <c r="JQ49" s="128"/>
      <c r="JR49" s="128"/>
      <c r="JS49" s="128"/>
      <c r="JT49" s="128"/>
      <c r="JU49" s="128"/>
      <c r="JV49" s="128"/>
      <c r="JW49" s="128"/>
      <c r="JX49" s="128"/>
      <c r="JY49" s="128"/>
      <c r="JZ49" s="128"/>
      <c r="KA49" s="128"/>
      <c r="KB49" s="128"/>
      <c r="KC49" s="128"/>
      <c r="KD49" s="128"/>
      <c r="KE49" s="128"/>
      <c r="KF49" s="128"/>
      <c r="KG49" s="128"/>
      <c r="KH49" s="128"/>
      <c r="KI49" s="128"/>
      <c r="KJ49" s="128"/>
      <c r="KK49" s="128"/>
      <c r="KL49" s="128"/>
      <c r="KM49" s="128"/>
      <c r="KN49" s="128"/>
      <c r="KO49" s="128"/>
      <c r="KP49" s="128"/>
      <c r="KQ49" s="128"/>
      <c r="KR49" s="128"/>
      <c r="KS49" s="128"/>
      <c r="KT49" s="128"/>
      <c r="KU49" s="128"/>
      <c r="KV49" s="128"/>
      <c r="KW49" s="128"/>
      <c r="KX49" s="128"/>
      <c r="KY49" s="128"/>
      <c r="KZ49" s="128"/>
      <c r="LA49" s="128"/>
      <c r="LB49" s="128"/>
      <c r="LC49" s="128"/>
      <c r="LD49" s="128"/>
      <c r="LE49" s="128"/>
      <c r="LF49" s="128"/>
      <c r="LG49" s="128"/>
      <c r="LH49" s="128"/>
      <c r="LI49" s="128"/>
      <c r="LJ49" s="128"/>
      <c r="LK49" s="128"/>
      <c r="LL49" s="128"/>
      <c r="LM49" s="128"/>
      <c r="LN49" s="128"/>
      <c r="LO49" s="128"/>
      <c r="LP49" s="128"/>
      <c r="LQ49" s="128"/>
      <c r="LR49" s="128"/>
      <c r="LS49" s="128"/>
      <c r="LT49" s="128"/>
      <c r="LU49" s="128"/>
      <c r="LV49" s="128"/>
      <c r="LW49" s="128"/>
      <c r="LX49" s="128"/>
      <c r="LY49" s="128"/>
      <c r="LZ49" s="128"/>
      <c r="MA49" s="128"/>
      <c r="MB49" s="128"/>
      <c r="MC49" s="128"/>
      <c r="MD49" s="128"/>
      <c r="ME49" s="128"/>
      <c r="MF49" s="128"/>
      <c r="MG49" s="128"/>
      <c r="MH49" s="128"/>
      <c r="MI49" s="128"/>
      <c r="MJ49" s="128"/>
      <c r="MK49" s="128"/>
      <c r="ML49" s="128"/>
      <c r="MM49" s="128"/>
      <c r="MN49" s="128"/>
      <c r="MO49" s="128"/>
      <c r="MP49" s="128"/>
      <c r="MQ49" s="128"/>
      <c r="MR49" s="128"/>
      <c r="MS49" s="128"/>
      <c r="MT49" s="128"/>
      <c r="MU49" s="128"/>
      <c r="MV49" s="128"/>
      <c r="MW49" s="128"/>
      <c r="MX49" s="128"/>
      <c r="MY49" s="128"/>
      <c r="MZ49" s="128"/>
      <c r="NA49" s="128"/>
      <c r="NB49" s="128"/>
      <c r="NC49" s="128"/>
      <c r="ND49" s="128"/>
      <c r="NE49" s="128"/>
      <c r="NF49" s="128"/>
      <c r="NG49" s="128"/>
      <c r="NH49" s="128"/>
      <c r="NI49" s="128"/>
      <c r="NJ49" s="128"/>
      <c r="NK49" s="128"/>
      <c r="NL49" s="128"/>
      <c r="NM49" s="128"/>
      <c r="NN49" s="128"/>
      <c r="NO49" s="128"/>
      <c r="NP49" s="128"/>
      <c r="NQ49" s="128"/>
      <c r="NR49" s="128"/>
      <c r="NS49" s="128"/>
      <c r="NT49" s="128"/>
      <c r="NU49" s="128"/>
      <c r="NV49" s="128"/>
      <c r="NW49" s="128"/>
      <c r="NX49" s="128"/>
      <c r="NY49" s="128"/>
      <c r="NZ49" s="128"/>
      <c r="OA49" s="128"/>
      <c r="OB49" s="128"/>
      <c r="OC49" s="128"/>
      <c r="OD49" s="128"/>
      <c r="OE49" s="128"/>
      <c r="OF49" s="128"/>
      <c r="OG49" s="128"/>
      <c r="OH49" s="128"/>
      <c r="OI49" s="128"/>
      <c r="OJ49" s="128"/>
      <c r="OK49" s="128"/>
      <c r="OL49" s="128"/>
      <c r="OM49" s="128"/>
      <c r="ON49" s="128"/>
      <c r="OO49" s="128"/>
      <c r="OP49" s="128"/>
      <c r="OQ49" s="128"/>
      <c r="OR49" s="128"/>
      <c r="OS49" s="128"/>
      <c r="OT49" s="128"/>
      <c r="OU49" s="128"/>
      <c r="OV49" s="128"/>
      <c r="OW49" s="128"/>
      <c r="OX49" s="128"/>
      <c r="OY49" s="128"/>
      <c r="OZ49" s="128"/>
      <c r="PA49" s="128"/>
      <c r="PB49" s="128"/>
      <c r="PC49" s="128"/>
      <c r="PD49" s="128"/>
      <c r="PE49" s="128"/>
      <c r="PF49" s="128"/>
      <c r="PG49" s="128"/>
      <c r="PH49" s="128"/>
      <c r="PI49" s="128"/>
      <c r="PJ49" s="128"/>
      <c r="PK49" s="128"/>
      <c r="PL49" s="128"/>
      <c r="PM49" s="128"/>
      <c r="PN49" s="128"/>
      <c r="PO49" s="128"/>
      <c r="PP49" s="128"/>
      <c r="PQ49" s="128"/>
      <c r="PR49" s="128"/>
      <c r="PS49" s="128"/>
      <c r="PT49" s="128"/>
      <c r="PU49" s="128"/>
      <c r="PV49" s="128"/>
      <c r="PW49" s="128"/>
      <c r="PX49" s="128"/>
      <c r="PY49" s="128"/>
      <c r="PZ49" s="128"/>
      <c r="QA49" s="128"/>
      <c r="QB49" s="128"/>
      <c r="QC49" s="128"/>
      <c r="QD49" s="128"/>
      <c r="QE49" s="128"/>
      <c r="QF49" s="128"/>
      <c r="QG49" s="128"/>
      <c r="QH49" s="128"/>
      <c r="QI49" s="128"/>
      <c r="QJ49" s="128"/>
      <c r="QK49" s="128"/>
      <c r="QL49" s="128"/>
      <c r="QM49" s="128"/>
      <c r="QN49" s="128"/>
      <c r="QO49" s="128"/>
      <c r="QP49" s="128"/>
      <c r="QQ49" s="128"/>
      <c r="QR49" s="128"/>
      <c r="QS49" s="128"/>
      <c r="QT49" s="128"/>
      <c r="QU49" s="128"/>
      <c r="QV49" s="128"/>
      <c r="QW49" s="128"/>
      <c r="QX49" s="128"/>
      <c r="QY49" s="128"/>
      <c r="QZ49" s="128"/>
      <c r="RA49" s="128"/>
      <c r="RB49" s="128"/>
      <c r="RC49" s="128"/>
      <c r="RD49" s="128"/>
      <c r="RE49" s="128"/>
      <c r="RF49" s="128"/>
      <c r="RG49" s="128"/>
      <c r="RH49" s="128"/>
      <c r="RI49" s="128"/>
      <c r="RJ49" s="128"/>
      <c r="RK49" s="128"/>
      <c r="RL49" s="128"/>
      <c r="RM49" s="128"/>
      <c r="RN49" s="128"/>
      <c r="RO49" s="128"/>
      <c r="RP49" s="128"/>
      <c r="RQ49" s="128"/>
      <c r="RR49" s="128"/>
      <c r="RS49" s="128"/>
      <c r="RT49" s="128"/>
      <c r="RU49" s="128"/>
      <c r="RV49" s="128"/>
      <c r="RW49" s="128"/>
      <c r="RX49" s="128"/>
      <c r="RY49" s="128"/>
      <c r="RZ49" s="128"/>
      <c r="SA49" s="128"/>
      <c r="SB49" s="128"/>
      <c r="SC49" s="128"/>
      <c r="SD49" s="128"/>
      <c r="SE49" s="128"/>
      <c r="SF49" s="128"/>
      <c r="SG49" s="128"/>
      <c r="SH49" s="128"/>
      <c r="SI49" s="128"/>
      <c r="SJ49" s="128"/>
      <c r="SK49" s="128"/>
      <c r="SL49" s="128"/>
      <c r="SM49" s="128"/>
      <c r="SN49" s="128"/>
      <c r="SO49" s="128"/>
      <c r="SP49" s="128"/>
      <c r="SQ49" s="128"/>
      <c r="SR49" s="128"/>
      <c r="SS49" s="128"/>
      <c r="ST49" s="128"/>
      <c r="SU49" s="128"/>
      <c r="SV49" s="128"/>
      <c r="SW49" s="128"/>
      <c r="SX49" s="128"/>
      <c r="SY49" s="128"/>
      <c r="SZ49" s="128"/>
      <c r="TA49" s="128"/>
      <c r="TB49" s="128"/>
      <c r="TC49" s="128"/>
      <c r="TD49" s="128"/>
      <c r="TE49" s="128"/>
      <c r="TF49" s="128"/>
      <c r="TG49" s="128"/>
      <c r="TH49" s="128"/>
      <c r="TI49" s="128"/>
      <c r="TJ49" s="128"/>
      <c r="TK49" s="128"/>
      <c r="TL49" s="128"/>
      <c r="TM49" s="128"/>
      <c r="TN49" s="128"/>
      <c r="TO49" s="128"/>
      <c r="TP49" s="128"/>
      <c r="TQ49" s="128"/>
      <c r="TR49" s="128"/>
      <c r="TS49" s="128"/>
      <c r="TT49" s="128"/>
      <c r="TU49" s="128"/>
      <c r="TV49" s="128"/>
      <c r="TW49" s="128"/>
      <c r="TX49" s="128"/>
      <c r="TY49" s="128"/>
      <c r="TZ49" s="128"/>
      <c r="UA49" s="128"/>
      <c r="UB49" s="128"/>
      <c r="UC49" s="128"/>
      <c r="UD49" s="128"/>
      <c r="UE49" s="128"/>
      <c r="UF49" s="128"/>
      <c r="UG49" s="128"/>
      <c r="UH49" s="128"/>
      <c r="UI49" s="128"/>
      <c r="UJ49" s="128"/>
      <c r="UK49" s="128"/>
      <c r="UL49" s="128"/>
      <c r="UM49" s="128"/>
      <c r="UN49" s="128"/>
      <c r="UO49" s="128"/>
      <c r="UP49" s="128"/>
      <c r="UQ49" s="128"/>
      <c r="UR49" s="128"/>
      <c r="US49" s="128"/>
      <c r="UT49" s="128"/>
      <c r="UU49" s="128"/>
      <c r="UV49" s="128"/>
      <c r="UW49" s="128"/>
      <c r="UX49" s="128"/>
      <c r="UY49" s="128"/>
      <c r="UZ49" s="128"/>
      <c r="VA49" s="128"/>
      <c r="VB49" s="128"/>
      <c r="VC49" s="128"/>
      <c r="VD49" s="128"/>
      <c r="VE49" s="128"/>
      <c r="VF49" s="128"/>
      <c r="VG49" s="128"/>
      <c r="VH49" s="128"/>
      <c r="VI49" s="128"/>
      <c r="VJ49" s="128"/>
      <c r="VK49" s="128"/>
      <c r="VL49" s="128"/>
      <c r="VM49" s="128"/>
      <c r="VN49" s="128"/>
      <c r="VO49" s="128"/>
      <c r="VP49" s="128"/>
      <c r="VQ49" s="128"/>
      <c r="VR49" s="128"/>
      <c r="VS49" s="128"/>
      <c r="VT49" s="128"/>
      <c r="VU49" s="128"/>
      <c r="VV49" s="128"/>
      <c r="VW49" s="128"/>
      <c r="VX49" s="128"/>
      <c r="VY49" s="128"/>
      <c r="VZ49" s="128"/>
      <c r="WA49" s="128"/>
      <c r="WB49" s="128"/>
      <c r="WC49" s="128"/>
      <c r="WD49" s="128"/>
      <c r="WE49" s="128"/>
      <c r="WF49" s="128"/>
      <c r="WG49" s="128"/>
      <c r="WH49" s="128"/>
      <c r="WI49" s="128"/>
      <c r="WJ49" s="128"/>
      <c r="WK49" s="128"/>
      <c r="WL49" s="128"/>
      <c r="WM49" s="128"/>
      <c r="WN49" s="128"/>
      <c r="WO49" s="128"/>
      <c r="WP49" s="128"/>
      <c r="WQ49" s="128"/>
      <c r="WR49" s="128"/>
      <c r="WS49" s="128"/>
      <c r="WT49" s="128"/>
      <c r="WU49" s="128"/>
      <c r="WV49" s="128"/>
      <c r="WW49" s="128"/>
      <c r="WX49" s="128"/>
      <c r="WY49" s="128"/>
      <c r="WZ49" s="128"/>
      <c r="XA49" s="128"/>
      <c r="XB49" s="128"/>
      <c r="XC49" s="128"/>
      <c r="XD49" s="128"/>
      <c r="XE49" s="128"/>
      <c r="XF49" s="128"/>
      <c r="XG49" s="128"/>
      <c r="XH49" s="128"/>
      <c r="XI49" s="128"/>
      <c r="XJ49" s="128"/>
      <c r="XK49" s="128"/>
      <c r="XL49" s="128"/>
      <c r="XM49" s="128"/>
      <c r="XN49" s="128"/>
      <c r="XO49" s="128"/>
      <c r="XP49" s="128"/>
      <c r="XQ49" s="128"/>
      <c r="XR49" s="128"/>
      <c r="XS49" s="128"/>
      <c r="XT49" s="128"/>
      <c r="XU49" s="128"/>
      <c r="XV49" s="128"/>
      <c r="XW49" s="128"/>
      <c r="XX49" s="128"/>
      <c r="XY49" s="128"/>
      <c r="XZ49" s="128"/>
      <c r="YA49" s="128"/>
      <c r="YB49" s="128"/>
      <c r="YC49" s="128"/>
      <c r="YD49" s="128"/>
      <c r="YE49" s="128"/>
      <c r="YF49" s="128"/>
      <c r="YG49" s="128"/>
      <c r="YH49" s="128"/>
      <c r="YI49" s="128"/>
      <c r="YJ49" s="128"/>
      <c r="YK49" s="128"/>
      <c r="YL49" s="128"/>
      <c r="YM49" s="128"/>
      <c r="YN49" s="128"/>
      <c r="YO49" s="128"/>
      <c r="YP49" s="128"/>
      <c r="YQ49" s="128"/>
      <c r="YR49" s="128"/>
      <c r="YS49" s="128"/>
      <c r="YT49" s="128"/>
      <c r="YU49" s="128"/>
      <c r="YV49" s="128"/>
      <c r="YW49" s="128"/>
      <c r="YX49" s="128"/>
      <c r="YY49" s="128"/>
      <c r="YZ49" s="128"/>
      <c r="ZA49" s="128"/>
      <c r="ZB49" s="128"/>
      <c r="ZC49" s="128"/>
      <c r="ZD49" s="128"/>
      <c r="ZE49" s="128"/>
      <c r="ZF49" s="128"/>
      <c r="ZG49" s="128"/>
      <c r="ZH49" s="128"/>
      <c r="ZI49" s="128"/>
      <c r="ZJ49" s="128"/>
      <c r="ZK49" s="128"/>
      <c r="ZL49" s="128"/>
      <c r="ZM49" s="128"/>
      <c r="ZN49" s="128"/>
      <c r="ZO49" s="128"/>
      <c r="ZP49" s="128"/>
      <c r="ZQ49" s="128"/>
      <c r="ZR49" s="128"/>
      <c r="ZS49" s="128"/>
      <c r="ZT49" s="128"/>
      <c r="ZU49" s="128"/>
      <c r="ZV49" s="128"/>
      <c r="ZW49" s="128"/>
      <c r="ZX49" s="128"/>
      <c r="ZY49" s="128"/>
      <c r="ZZ49" s="128"/>
      <c r="AAA49" s="128"/>
      <c r="AAB49" s="128"/>
      <c r="AAC49" s="128"/>
      <c r="AAD49" s="128"/>
      <c r="AAE49" s="128"/>
      <c r="AAF49" s="128"/>
      <c r="AAG49" s="128"/>
      <c r="AAH49" s="128"/>
      <c r="AAI49" s="128"/>
      <c r="AAJ49" s="128"/>
      <c r="AAK49" s="128"/>
      <c r="AAL49" s="128"/>
      <c r="AAM49" s="128"/>
      <c r="AAN49" s="128"/>
      <c r="AAO49" s="128"/>
      <c r="AAP49" s="128"/>
      <c r="AAQ49" s="128"/>
      <c r="AAR49" s="128"/>
      <c r="AAS49" s="128"/>
      <c r="AAT49" s="128"/>
      <c r="AAU49" s="128"/>
      <c r="AAV49" s="128"/>
      <c r="AAW49" s="128"/>
      <c r="AAX49" s="128"/>
      <c r="AAY49" s="128"/>
      <c r="AAZ49" s="128"/>
      <c r="ABA49" s="128"/>
      <c r="ABB49" s="128"/>
      <c r="ABC49" s="128"/>
      <c r="ABD49" s="128"/>
      <c r="ABE49" s="128"/>
      <c r="ABF49" s="128"/>
      <c r="ABG49" s="128"/>
      <c r="ABH49" s="128"/>
      <c r="ABI49" s="128"/>
      <c r="ABJ49" s="128"/>
      <c r="ABK49" s="128"/>
      <c r="ABL49" s="128"/>
      <c r="ABM49" s="128"/>
      <c r="ABN49" s="128"/>
      <c r="ABO49" s="128"/>
      <c r="ABP49" s="128"/>
      <c r="ABQ49" s="128"/>
      <c r="ABR49" s="128"/>
      <c r="ABS49" s="128"/>
      <c r="ABT49" s="128"/>
      <c r="ABU49" s="128"/>
      <c r="ABV49" s="128"/>
      <c r="ABW49" s="128"/>
      <c r="ABX49" s="128"/>
      <c r="ABY49" s="128"/>
      <c r="ABZ49" s="128"/>
      <c r="ACA49" s="128"/>
      <c r="ACB49" s="128"/>
      <c r="ACC49" s="128"/>
      <c r="ACD49" s="128"/>
      <c r="ACE49" s="128"/>
      <c r="ACF49" s="128"/>
      <c r="ACG49" s="128"/>
      <c r="ACH49" s="128"/>
      <c r="ACI49" s="128"/>
      <c r="ACJ49" s="128"/>
      <c r="ACK49" s="128"/>
      <c r="ACL49" s="128"/>
      <c r="ACM49" s="128"/>
      <c r="ACN49" s="128"/>
      <c r="ACO49" s="128"/>
      <c r="ACP49" s="128"/>
      <c r="ACQ49" s="128"/>
      <c r="ACR49" s="128"/>
      <c r="ACS49" s="128"/>
      <c r="ACT49" s="128"/>
      <c r="ACU49" s="128"/>
      <c r="ACV49" s="128"/>
      <c r="ACW49" s="128"/>
      <c r="ACX49" s="128"/>
      <c r="ACY49" s="128"/>
      <c r="ACZ49" s="128"/>
      <c r="ADA49" s="128"/>
      <c r="ADB49" s="128"/>
      <c r="ADC49" s="128"/>
      <c r="ADD49" s="128"/>
      <c r="ADE49" s="128"/>
      <c r="ADF49" s="128"/>
      <c r="ADG49" s="128"/>
      <c r="ADH49" s="128"/>
      <c r="ADI49" s="128"/>
      <c r="ADJ49" s="128"/>
      <c r="ADK49" s="128"/>
      <c r="ADL49" s="128"/>
      <c r="ADM49" s="128"/>
      <c r="ADN49" s="128"/>
      <c r="ADO49" s="128"/>
      <c r="ADP49" s="128"/>
      <c r="ADQ49" s="128"/>
      <c r="ADR49" s="128"/>
      <c r="ADS49" s="128"/>
      <c r="ADT49" s="128"/>
      <c r="ADU49" s="128"/>
      <c r="ADV49" s="128"/>
      <c r="ADW49" s="128"/>
      <c r="ADX49" s="128"/>
      <c r="ADY49" s="128"/>
      <c r="ADZ49" s="128"/>
      <c r="AEA49" s="128"/>
      <c r="AEB49" s="128"/>
      <c r="AEC49" s="128"/>
      <c r="AED49" s="128"/>
      <c r="AEE49" s="128"/>
      <c r="AEF49" s="128"/>
      <c r="AEG49" s="128"/>
      <c r="AEH49" s="128"/>
      <c r="AEI49" s="128"/>
      <c r="AEJ49" s="128"/>
      <c r="AEK49" s="128"/>
      <c r="AEL49" s="128"/>
      <c r="AEM49" s="128"/>
      <c r="AEN49" s="128"/>
      <c r="AEO49" s="128"/>
      <c r="AEP49" s="128"/>
      <c r="AEQ49" s="128"/>
      <c r="AER49" s="128"/>
      <c r="AES49" s="128"/>
      <c r="AET49" s="128"/>
      <c r="AEU49" s="128"/>
      <c r="AEV49" s="128"/>
      <c r="AEW49" s="128"/>
      <c r="AEX49" s="128"/>
      <c r="AEY49" s="128"/>
      <c r="AEZ49" s="128"/>
      <c r="AFA49" s="128"/>
      <c r="AFB49" s="128"/>
      <c r="AFC49" s="128"/>
      <c r="AFD49" s="128"/>
      <c r="AFE49" s="128"/>
      <c r="AFF49" s="128"/>
      <c r="AFG49" s="128"/>
      <c r="AFH49" s="128"/>
      <c r="AFI49" s="128"/>
      <c r="AFJ49" s="128"/>
      <c r="AFK49" s="128"/>
      <c r="AFL49" s="128"/>
      <c r="AFM49" s="128"/>
      <c r="AFN49" s="128"/>
      <c r="AFO49" s="128"/>
      <c r="AFP49" s="128"/>
      <c r="AFQ49" s="128"/>
      <c r="AFR49" s="128"/>
      <c r="AFS49" s="128"/>
      <c r="AFT49" s="128"/>
      <c r="AFU49" s="128"/>
      <c r="AFV49" s="128"/>
      <c r="AFW49" s="128"/>
      <c r="AFX49" s="128"/>
      <c r="AFY49" s="128"/>
      <c r="AFZ49" s="128"/>
      <c r="AGA49" s="128"/>
      <c r="AGB49" s="128"/>
      <c r="AGC49" s="128"/>
      <c r="AGD49" s="128"/>
      <c r="AGE49" s="128"/>
      <c r="AGF49" s="128"/>
      <c r="AGG49" s="128"/>
      <c r="AGH49" s="128"/>
      <c r="AGI49" s="128"/>
      <c r="AGJ49" s="128"/>
      <c r="AGK49" s="128"/>
      <c r="AGL49" s="128"/>
      <c r="AGM49" s="128"/>
      <c r="AGN49" s="128"/>
      <c r="AGO49" s="128"/>
      <c r="AGP49" s="128"/>
      <c r="AGQ49" s="128"/>
      <c r="AGR49" s="128"/>
      <c r="AGS49" s="128"/>
      <c r="AGT49" s="128"/>
      <c r="AGU49" s="128"/>
      <c r="AGV49" s="128"/>
      <c r="AGW49" s="128"/>
      <c r="AGX49" s="128"/>
      <c r="AGY49" s="128"/>
      <c r="AGZ49" s="128"/>
      <c r="AHA49" s="128"/>
      <c r="AHB49" s="128"/>
      <c r="AHC49" s="128"/>
      <c r="AHD49" s="128"/>
      <c r="AHE49" s="128"/>
      <c r="AHF49" s="128"/>
      <c r="AHG49" s="128"/>
      <c r="AHH49" s="128"/>
      <c r="AHI49" s="128"/>
      <c r="AHJ49" s="128"/>
      <c r="AHK49" s="128"/>
      <c r="AHL49" s="128"/>
      <c r="AHM49" s="128"/>
      <c r="AHN49" s="128"/>
      <c r="AHO49" s="128"/>
      <c r="AHP49" s="128"/>
      <c r="AHQ49" s="128"/>
      <c r="AHR49" s="128"/>
      <c r="AHS49" s="128"/>
      <c r="AHT49" s="128"/>
      <c r="AHU49" s="128"/>
      <c r="AHV49" s="128"/>
      <c r="AHW49" s="128"/>
      <c r="AHX49" s="128"/>
      <c r="AHY49" s="128"/>
      <c r="AHZ49" s="128"/>
      <c r="AIA49" s="128"/>
      <c r="AIB49" s="128"/>
      <c r="AIC49" s="128"/>
      <c r="AID49" s="128"/>
      <c r="AIE49" s="128"/>
      <c r="AIF49" s="128"/>
      <c r="AIG49" s="128"/>
      <c r="AIH49" s="128"/>
      <c r="AII49" s="128"/>
      <c r="AIJ49" s="128"/>
      <c r="AIK49" s="128"/>
      <c r="AIL49" s="128"/>
      <c r="AIM49" s="128"/>
      <c r="AIN49" s="128"/>
      <c r="AIO49" s="128"/>
      <c r="AIP49" s="128"/>
      <c r="AIQ49" s="128"/>
      <c r="AIR49" s="128"/>
      <c r="AIS49" s="128"/>
      <c r="AIT49" s="128"/>
      <c r="AIU49" s="128"/>
      <c r="AIV49" s="128"/>
      <c r="AIW49" s="128"/>
      <c r="AIX49" s="128"/>
      <c r="AIY49" s="128"/>
      <c r="AIZ49" s="128"/>
      <c r="AJA49" s="128"/>
      <c r="AJB49" s="128"/>
      <c r="AJC49" s="128"/>
      <c r="AJD49" s="128"/>
      <c r="AJE49" s="128"/>
      <c r="AJF49" s="128"/>
      <c r="AJG49" s="128"/>
      <c r="AJH49" s="128"/>
      <c r="AJI49" s="128"/>
      <c r="AJJ49" s="128"/>
      <c r="AJK49" s="128"/>
      <c r="AJL49" s="128"/>
      <c r="AJM49" s="128"/>
      <c r="AJN49" s="128"/>
      <c r="AJO49" s="128"/>
      <c r="AJP49" s="128"/>
      <c r="AJQ49" s="128"/>
      <c r="AJR49" s="128"/>
      <c r="AJS49" s="128"/>
      <c r="AJT49" s="128"/>
      <c r="AJU49" s="128"/>
      <c r="AJV49" s="128"/>
      <c r="AJW49" s="128"/>
      <c r="AJX49" s="128"/>
      <c r="AJY49" s="128"/>
      <c r="AJZ49" s="128"/>
      <c r="AKA49" s="128"/>
      <c r="AKB49" s="128"/>
      <c r="AKC49" s="128"/>
      <c r="AKD49" s="128"/>
      <c r="AKE49" s="128"/>
      <c r="AKF49" s="128"/>
      <c r="AKG49" s="128"/>
      <c r="AKH49" s="128"/>
      <c r="AKI49" s="128"/>
      <c r="AKJ49" s="128"/>
      <c r="AKK49" s="128"/>
      <c r="AKL49" s="128"/>
      <c r="AKM49" s="128"/>
      <c r="AKN49" s="128"/>
      <c r="AKO49" s="128"/>
      <c r="AKP49" s="128"/>
      <c r="AKQ49" s="128"/>
      <c r="AKR49" s="128"/>
      <c r="AKS49" s="128"/>
      <c r="AKT49" s="128"/>
      <c r="AKU49" s="128"/>
      <c r="AKV49" s="128"/>
      <c r="AKW49" s="128"/>
      <c r="AKX49" s="128"/>
      <c r="AKY49" s="128"/>
      <c r="AKZ49" s="128"/>
      <c r="ALA49" s="128"/>
      <c r="ALB49" s="128"/>
      <c r="ALC49" s="128"/>
      <c r="ALD49" s="128"/>
      <c r="ALE49" s="128"/>
      <c r="ALF49" s="128"/>
      <c r="ALG49" s="128"/>
      <c r="ALH49" s="128"/>
      <c r="ALI49" s="128"/>
      <c r="ALJ49" s="128"/>
      <c r="ALK49" s="128"/>
      <c r="ALL49" s="128"/>
      <c r="ALM49" s="128"/>
      <c r="ALN49" s="128"/>
      <c r="ALO49" s="128"/>
      <c r="ALP49" s="128"/>
      <c r="ALQ49" s="128"/>
      <c r="ALR49" s="128"/>
      <c r="ALS49"/>
      <c r="ALT49"/>
      <c r="ALU49"/>
    </row>
    <row r="50" spans="1:1009" s="96" customFormat="1" ht="12" customHeight="1">
      <c r="A50" s="136"/>
      <c r="B50" s="136"/>
      <c r="C50" s="136"/>
      <c r="D50" s="136"/>
      <c r="E50" s="136"/>
      <c r="F50" s="136"/>
      <c r="I50" s="225"/>
      <c r="J50" s="159"/>
      <c r="L50" s="173"/>
      <c r="N50" s="278"/>
      <c r="R50"/>
      <c r="S50" s="179"/>
      <c r="U50" s="159"/>
      <c r="X50"/>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8"/>
      <c r="BR50" s="128"/>
      <c r="BS50" s="128"/>
      <c r="BT50" s="128"/>
      <c r="BU50" s="128"/>
      <c r="BV50" s="128"/>
      <c r="BW50" s="128"/>
      <c r="BX50" s="128"/>
      <c r="BY50" s="128"/>
      <c r="BZ50" s="128"/>
      <c r="CA50" s="128"/>
      <c r="CB50" s="128"/>
      <c r="CC50" s="128"/>
      <c r="CD50" s="128"/>
      <c r="CE50" s="128"/>
      <c r="CF50" s="128"/>
      <c r="CG50" s="128"/>
      <c r="CH50" s="128"/>
      <c r="CI50" s="128"/>
      <c r="CJ50" s="128"/>
      <c r="CK50" s="128"/>
      <c r="CL50" s="128"/>
      <c r="CM50" s="128"/>
      <c r="CN50" s="128"/>
      <c r="CO50" s="128"/>
      <c r="CP50" s="128"/>
      <c r="CQ50" s="128"/>
      <c r="CR50" s="128"/>
      <c r="CS50" s="128"/>
      <c r="CT50" s="128"/>
      <c r="CU50" s="128"/>
      <c r="CV50" s="128"/>
      <c r="CW50" s="128"/>
      <c r="CX50" s="128"/>
      <c r="CY50" s="128"/>
      <c r="CZ50" s="128"/>
      <c r="DA50" s="128"/>
      <c r="DB50" s="128"/>
      <c r="DC50" s="128"/>
      <c r="DD50" s="128"/>
      <c r="DE50" s="128"/>
      <c r="DF50" s="128"/>
      <c r="DG50" s="128"/>
      <c r="DH50" s="128"/>
      <c r="DI50" s="128"/>
      <c r="DJ50" s="128"/>
      <c r="DK50" s="128"/>
      <c r="DL50" s="128"/>
      <c r="DM50" s="128"/>
      <c r="DN50" s="128"/>
      <c r="DO50" s="128"/>
      <c r="DP50" s="128"/>
      <c r="DQ50" s="128"/>
      <c r="DR50" s="128"/>
      <c r="DS50" s="128"/>
      <c r="DT50" s="128"/>
      <c r="DU50" s="128"/>
      <c r="DV50" s="128"/>
      <c r="DW50" s="128"/>
      <c r="DX50" s="128"/>
      <c r="DY50" s="128"/>
      <c r="DZ50" s="128"/>
      <c r="EA50" s="128"/>
      <c r="EB50" s="128"/>
      <c r="EC50" s="128"/>
      <c r="ED50" s="128"/>
      <c r="EE50" s="128"/>
      <c r="EF50" s="128"/>
      <c r="EG50" s="128"/>
      <c r="EH50" s="128"/>
      <c r="EI50" s="128"/>
      <c r="EJ50" s="128"/>
      <c r="EK50" s="128"/>
      <c r="EL50" s="128"/>
      <c r="EM50" s="128"/>
      <c r="EN50" s="128"/>
      <c r="EO50" s="128"/>
      <c r="EP50" s="128"/>
      <c r="EQ50" s="128"/>
      <c r="ER50" s="128"/>
      <c r="ES50" s="128"/>
      <c r="ET50" s="128"/>
      <c r="EU50" s="128"/>
      <c r="EV50" s="128"/>
      <c r="EW50" s="128"/>
      <c r="EX50" s="128"/>
      <c r="EY50" s="128"/>
      <c r="EZ50" s="128"/>
      <c r="FA50" s="128"/>
      <c r="FB50" s="128"/>
      <c r="FC50" s="128"/>
      <c r="FD50" s="128"/>
      <c r="FE50" s="128"/>
      <c r="FF50" s="128"/>
      <c r="FG50" s="128"/>
      <c r="FH50" s="128"/>
      <c r="FI50" s="128"/>
      <c r="FJ50" s="128"/>
      <c r="FK50" s="128"/>
      <c r="FL50" s="128"/>
      <c r="FM50" s="128"/>
      <c r="FN50" s="128"/>
      <c r="FO50" s="128"/>
      <c r="FP50" s="128"/>
      <c r="FQ50" s="128"/>
      <c r="FR50" s="128"/>
      <c r="FS50" s="128"/>
      <c r="FT50" s="128"/>
      <c r="FU50" s="128"/>
      <c r="FV50" s="128"/>
      <c r="FW50" s="128"/>
      <c r="FX50" s="128"/>
      <c r="FY50" s="128"/>
      <c r="FZ50" s="128"/>
      <c r="GA50" s="128"/>
      <c r="GB50" s="128"/>
      <c r="GC50" s="128"/>
      <c r="GD50" s="128"/>
      <c r="GE50" s="128"/>
      <c r="GF50" s="128"/>
      <c r="GG50" s="128"/>
      <c r="GH50" s="128"/>
      <c r="GI50" s="128"/>
      <c r="GJ50" s="128"/>
      <c r="GK50" s="128"/>
      <c r="GL50" s="128"/>
      <c r="GM50" s="128"/>
      <c r="GN50" s="128"/>
      <c r="GO50" s="128"/>
      <c r="GP50" s="128"/>
      <c r="GQ50" s="128"/>
      <c r="GR50" s="128"/>
      <c r="GS50" s="128"/>
      <c r="GT50" s="128"/>
      <c r="GU50" s="128"/>
      <c r="GV50" s="128"/>
      <c r="GW50" s="128"/>
      <c r="GX50" s="128"/>
      <c r="GY50" s="128"/>
      <c r="GZ50" s="128"/>
      <c r="HA50" s="128"/>
      <c r="HB50" s="128"/>
      <c r="HC50" s="128"/>
      <c r="HD50" s="128"/>
      <c r="HE50" s="128"/>
      <c r="HF50" s="128"/>
      <c r="HG50" s="128"/>
      <c r="HH50" s="128"/>
      <c r="HI50" s="128"/>
      <c r="HJ50" s="128"/>
      <c r="HK50" s="128"/>
      <c r="HL50" s="128"/>
      <c r="HM50" s="128"/>
      <c r="HN50" s="128"/>
      <c r="HO50" s="128"/>
      <c r="HP50" s="128"/>
      <c r="HQ50" s="128"/>
      <c r="HR50" s="128"/>
      <c r="HS50" s="128"/>
      <c r="HT50" s="128"/>
      <c r="HU50" s="128"/>
      <c r="HV50" s="128"/>
      <c r="HW50" s="128"/>
      <c r="HX50" s="128"/>
      <c r="HY50" s="128"/>
      <c r="HZ50" s="128"/>
      <c r="IA50" s="128"/>
      <c r="IB50" s="128"/>
      <c r="IC50" s="128"/>
      <c r="ID50" s="128"/>
      <c r="IE50" s="128"/>
      <c r="IF50" s="128"/>
      <c r="IG50" s="128"/>
      <c r="IH50" s="128"/>
      <c r="II50" s="128"/>
      <c r="IJ50" s="128"/>
      <c r="IK50" s="128"/>
      <c r="IL50" s="128"/>
      <c r="IM50" s="128"/>
      <c r="IN50" s="128"/>
      <c r="IO50" s="128"/>
      <c r="IP50" s="128"/>
      <c r="IQ50" s="128"/>
      <c r="IR50" s="128"/>
      <c r="IS50" s="128"/>
      <c r="IT50" s="128"/>
      <c r="IU50" s="128"/>
      <c r="IV50" s="128"/>
      <c r="IW50" s="128"/>
      <c r="IX50" s="128"/>
      <c r="IY50" s="128"/>
      <c r="IZ50" s="128"/>
      <c r="JA50" s="128"/>
      <c r="JB50" s="128"/>
      <c r="JC50" s="128"/>
      <c r="JD50" s="128"/>
      <c r="JE50" s="128"/>
      <c r="JF50" s="128"/>
      <c r="JG50" s="128"/>
      <c r="JH50" s="128"/>
      <c r="JI50" s="128"/>
      <c r="JJ50" s="128"/>
      <c r="JK50" s="128"/>
      <c r="JL50" s="128"/>
      <c r="JM50" s="128"/>
      <c r="JN50" s="128"/>
      <c r="JO50" s="128"/>
      <c r="JP50" s="128"/>
      <c r="JQ50" s="128"/>
      <c r="JR50" s="128"/>
      <c r="JS50" s="128"/>
      <c r="JT50" s="128"/>
      <c r="JU50" s="128"/>
      <c r="JV50" s="128"/>
      <c r="JW50" s="128"/>
      <c r="JX50" s="128"/>
      <c r="JY50" s="128"/>
      <c r="JZ50" s="128"/>
      <c r="KA50" s="128"/>
      <c r="KB50" s="128"/>
      <c r="KC50" s="128"/>
      <c r="KD50" s="128"/>
      <c r="KE50" s="128"/>
      <c r="KF50" s="128"/>
      <c r="KG50" s="128"/>
      <c r="KH50" s="128"/>
      <c r="KI50" s="128"/>
      <c r="KJ50" s="128"/>
      <c r="KK50" s="128"/>
      <c r="KL50" s="128"/>
      <c r="KM50" s="128"/>
      <c r="KN50" s="128"/>
      <c r="KO50" s="128"/>
      <c r="KP50" s="128"/>
      <c r="KQ50" s="128"/>
      <c r="KR50" s="128"/>
      <c r="KS50" s="128"/>
      <c r="KT50" s="128"/>
      <c r="KU50" s="128"/>
      <c r="KV50" s="128"/>
      <c r="KW50" s="128"/>
      <c r="KX50" s="128"/>
      <c r="KY50" s="128"/>
      <c r="KZ50" s="128"/>
      <c r="LA50" s="128"/>
      <c r="LB50" s="128"/>
      <c r="LC50" s="128"/>
      <c r="LD50" s="128"/>
      <c r="LE50" s="128"/>
      <c r="LF50" s="128"/>
      <c r="LG50" s="128"/>
      <c r="LH50" s="128"/>
      <c r="LI50" s="128"/>
      <c r="LJ50" s="128"/>
      <c r="LK50" s="128"/>
      <c r="LL50" s="128"/>
      <c r="LM50" s="128"/>
      <c r="LN50" s="128"/>
      <c r="LO50" s="128"/>
      <c r="LP50" s="128"/>
      <c r="LQ50" s="128"/>
      <c r="LR50" s="128"/>
      <c r="LS50" s="128"/>
      <c r="LT50" s="128"/>
      <c r="LU50" s="128"/>
      <c r="LV50" s="128"/>
      <c r="LW50" s="128"/>
      <c r="LX50" s="128"/>
      <c r="LY50" s="128"/>
      <c r="LZ50" s="128"/>
      <c r="MA50" s="128"/>
      <c r="MB50" s="128"/>
      <c r="MC50" s="128"/>
      <c r="MD50" s="128"/>
      <c r="ME50" s="128"/>
      <c r="MF50" s="128"/>
      <c r="MG50" s="128"/>
      <c r="MH50" s="128"/>
      <c r="MI50" s="128"/>
      <c r="MJ50" s="128"/>
      <c r="MK50" s="128"/>
      <c r="ML50" s="128"/>
      <c r="MM50" s="128"/>
      <c r="MN50" s="128"/>
      <c r="MO50" s="128"/>
      <c r="MP50" s="128"/>
      <c r="MQ50" s="128"/>
      <c r="MR50" s="128"/>
      <c r="MS50" s="128"/>
      <c r="MT50" s="128"/>
      <c r="MU50" s="128"/>
      <c r="MV50" s="128"/>
      <c r="MW50" s="128"/>
      <c r="MX50" s="128"/>
      <c r="MY50" s="128"/>
      <c r="MZ50" s="128"/>
      <c r="NA50" s="128"/>
      <c r="NB50" s="128"/>
      <c r="NC50" s="128"/>
      <c r="ND50" s="128"/>
      <c r="NE50" s="128"/>
      <c r="NF50" s="128"/>
      <c r="NG50" s="128"/>
      <c r="NH50" s="128"/>
      <c r="NI50" s="128"/>
      <c r="NJ50" s="128"/>
      <c r="NK50" s="128"/>
      <c r="NL50" s="128"/>
      <c r="NM50" s="128"/>
      <c r="NN50" s="128"/>
      <c r="NO50" s="128"/>
      <c r="NP50" s="128"/>
      <c r="NQ50" s="128"/>
      <c r="NR50" s="128"/>
      <c r="NS50" s="128"/>
      <c r="NT50" s="128"/>
      <c r="NU50" s="128"/>
      <c r="NV50" s="128"/>
      <c r="NW50" s="128"/>
      <c r="NX50" s="128"/>
      <c r="NY50" s="128"/>
      <c r="NZ50" s="128"/>
      <c r="OA50" s="128"/>
      <c r="OB50" s="128"/>
      <c r="OC50" s="128"/>
      <c r="OD50" s="128"/>
      <c r="OE50" s="128"/>
      <c r="OF50" s="128"/>
      <c r="OG50" s="128"/>
      <c r="OH50" s="128"/>
      <c r="OI50" s="128"/>
      <c r="OJ50" s="128"/>
      <c r="OK50" s="128"/>
      <c r="OL50" s="128"/>
      <c r="OM50" s="128"/>
      <c r="ON50" s="128"/>
      <c r="OO50" s="128"/>
      <c r="OP50" s="128"/>
      <c r="OQ50" s="128"/>
      <c r="OR50" s="128"/>
      <c r="OS50" s="128"/>
      <c r="OT50" s="128"/>
      <c r="OU50" s="128"/>
      <c r="OV50" s="128"/>
      <c r="OW50" s="128"/>
      <c r="OX50" s="128"/>
      <c r="OY50" s="128"/>
      <c r="OZ50" s="128"/>
      <c r="PA50" s="128"/>
      <c r="PB50" s="128"/>
      <c r="PC50" s="128"/>
      <c r="PD50" s="128"/>
      <c r="PE50" s="128"/>
      <c r="PF50" s="128"/>
      <c r="PG50" s="128"/>
      <c r="PH50" s="128"/>
      <c r="PI50" s="128"/>
      <c r="PJ50" s="128"/>
      <c r="PK50" s="128"/>
      <c r="PL50" s="128"/>
      <c r="PM50" s="128"/>
      <c r="PN50" s="128"/>
      <c r="PO50" s="128"/>
      <c r="PP50" s="128"/>
      <c r="PQ50" s="128"/>
      <c r="PR50" s="128"/>
      <c r="PS50" s="128"/>
      <c r="PT50" s="128"/>
      <c r="PU50" s="128"/>
      <c r="PV50" s="128"/>
      <c r="PW50" s="128"/>
      <c r="PX50" s="128"/>
      <c r="PY50" s="128"/>
      <c r="PZ50" s="128"/>
      <c r="QA50" s="128"/>
      <c r="QB50" s="128"/>
      <c r="QC50" s="128"/>
      <c r="QD50" s="128"/>
      <c r="QE50" s="128"/>
      <c r="QF50" s="128"/>
      <c r="QG50" s="128"/>
      <c r="QH50" s="128"/>
      <c r="QI50" s="128"/>
      <c r="QJ50" s="128"/>
      <c r="QK50" s="128"/>
      <c r="QL50" s="128"/>
      <c r="QM50" s="128"/>
      <c r="QN50" s="128"/>
      <c r="QO50" s="128"/>
      <c r="QP50" s="128"/>
      <c r="QQ50" s="128"/>
      <c r="QR50" s="128"/>
      <c r="QS50" s="128"/>
      <c r="QT50" s="128"/>
      <c r="QU50" s="128"/>
      <c r="QV50" s="128"/>
      <c r="QW50" s="128"/>
      <c r="QX50" s="128"/>
      <c r="QY50" s="128"/>
      <c r="QZ50" s="128"/>
      <c r="RA50" s="128"/>
      <c r="RB50" s="128"/>
      <c r="RC50" s="128"/>
      <c r="RD50" s="128"/>
      <c r="RE50" s="128"/>
      <c r="RF50" s="128"/>
      <c r="RG50" s="128"/>
      <c r="RH50" s="128"/>
      <c r="RI50" s="128"/>
      <c r="RJ50" s="128"/>
      <c r="RK50" s="128"/>
      <c r="RL50" s="128"/>
      <c r="RM50" s="128"/>
      <c r="RN50" s="128"/>
      <c r="RO50" s="128"/>
      <c r="RP50" s="128"/>
      <c r="RQ50" s="128"/>
      <c r="RR50" s="128"/>
      <c r="RS50" s="128"/>
      <c r="RT50" s="128"/>
      <c r="RU50" s="128"/>
      <c r="RV50" s="128"/>
      <c r="RW50" s="128"/>
      <c r="RX50" s="128"/>
      <c r="RY50" s="128"/>
      <c r="RZ50" s="128"/>
      <c r="SA50" s="128"/>
      <c r="SB50" s="128"/>
      <c r="SC50" s="128"/>
      <c r="SD50" s="128"/>
      <c r="SE50" s="128"/>
      <c r="SF50" s="128"/>
      <c r="SG50" s="128"/>
      <c r="SH50" s="128"/>
      <c r="SI50" s="128"/>
      <c r="SJ50" s="128"/>
      <c r="SK50" s="128"/>
      <c r="SL50" s="128"/>
      <c r="SM50" s="128"/>
      <c r="SN50" s="128"/>
      <c r="SO50" s="128"/>
      <c r="SP50" s="128"/>
      <c r="SQ50" s="128"/>
      <c r="SR50" s="128"/>
      <c r="SS50" s="128"/>
      <c r="ST50" s="128"/>
      <c r="SU50" s="128"/>
      <c r="SV50" s="128"/>
      <c r="SW50" s="128"/>
      <c r="SX50" s="128"/>
      <c r="SY50" s="128"/>
      <c r="SZ50" s="128"/>
      <c r="TA50" s="128"/>
      <c r="TB50" s="128"/>
      <c r="TC50" s="128"/>
      <c r="TD50" s="128"/>
      <c r="TE50" s="128"/>
      <c r="TF50" s="128"/>
      <c r="TG50" s="128"/>
      <c r="TH50" s="128"/>
      <c r="TI50" s="128"/>
      <c r="TJ50" s="128"/>
      <c r="TK50" s="128"/>
      <c r="TL50" s="128"/>
      <c r="TM50" s="128"/>
      <c r="TN50" s="128"/>
      <c r="TO50" s="128"/>
      <c r="TP50" s="128"/>
      <c r="TQ50" s="128"/>
      <c r="TR50" s="128"/>
      <c r="TS50" s="128"/>
      <c r="TT50" s="128"/>
      <c r="TU50" s="128"/>
      <c r="TV50" s="128"/>
      <c r="TW50" s="128"/>
      <c r="TX50" s="128"/>
      <c r="TY50" s="128"/>
      <c r="TZ50" s="128"/>
      <c r="UA50" s="128"/>
      <c r="UB50" s="128"/>
      <c r="UC50" s="128"/>
      <c r="UD50" s="128"/>
      <c r="UE50" s="128"/>
      <c r="UF50" s="128"/>
      <c r="UG50" s="128"/>
      <c r="UH50" s="128"/>
      <c r="UI50" s="128"/>
      <c r="UJ50" s="128"/>
      <c r="UK50" s="128"/>
      <c r="UL50" s="128"/>
      <c r="UM50" s="128"/>
      <c r="UN50" s="128"/>
      <c r="UO50" s="128"/>
      <c r="UP50" s="128"/>
      <c r="UQ50" s="128"/>
      <c r="UR50" s="128"/>
      <c r="US50" s="128"/>
      <c r="UT50" s="128"/>
      <c r="UU50" s="128"/>
      <c r="UV50" s="128"/>
      <c r="UW50" s="128"/>
      <c r="UX50" s="128"/>
      <c r="UY50" s="128"/>
      <c r="UZ50" s="128"/>
      <c r="VA50" s="128"/>
      <c r="VB50" s="128"/>
      <c r="VC50" s="128"/>
      <c r="VD50" s="128"/>
      <c r="VE50" s="128"/>
      <c r="VF50" s="128"/>
      <c r="VG50" s="128"/>
      <c r="VH50" s="128"/>
      <c r="VI50" s="128"/>
      <c r="VJ50" s="128"/>
      <c r="VK50" s="128"/>
      <c r="VL50" s="128"/>
      <c r="VM50" s="128"/>
      <c r="VN50" s="128"/>
      <c r="VO50" s="128"/>
      <c r="VP50" s="128"/>
      <c r="VQ50" s="128"/>
      <c r="VR50" s="128"/>
      <c r="VS50" s="128"/>
      <c r="VT50" s="128"/>
      <c r="VU50" s="128"/>
      <c r="VV50" s="128"/>
      <c r="VW50" s="128"/>
      <c r="VX50" s="128"/>
      <c r="VY50" s="128"/>
      <c r="VZ50" s="128"/>
      <c r="WA50" s="128"/>
      <c r="WB50" s="128"/>
      <c r="WC50" s="128"/>
      <c r="WD50" s="128"/>
      <c r="WE50" s="128"/>
      <c r="WF50" s="128"/>
      <c r="WG50" s="128"/>
      <c r="WH50" s="128"/>
      <c r="WI50" s="128"/>
      <c r="WJ50" s="128"/>
      <c r="WK50" s="128"/>
      <c r="WL50" s="128"/>
      <c r="WM50" s="128"/>
      <c r="WN50" s="128"/>
      <c r="WO50" s="128"/>
      <c r="WP50" s="128"/>
      <c r="WQ50" s="128"/>
      <c r="WR50" s="128"/>
      <c r="WS50" s="128"/>
      <c r="WT50" s="128"/>
      <c r="WU50" s="128"/>
      <c r="WV50" s="128"/>
      <c r="WW50" s="128"/>
      <c r="WX50" s="128"/>
      <c r="WY50" s="128"/>
      <c r="WZ50" s="128"/>
      <c r="XA50" s="128"/>
      <c r="XB50" s="128"/>
      <c r="XC50" s="128"/>
      <c r="XD50" s="128"/>
      <c r="XE50" s="128"/>
      <c r="XF50" s="128"/>
      <c r="XG50" s="128"/>
      <c r="XH50" s="128"/>
      <c r="XI50" s="128"/>
      <c r="XJ50" s="128"/>
      <c r="XK50" s="128"/>
      <c r="XL50" s="128"/>
      <c r="XM50" s="128"/>
      <c r="XN50" s="128"/>
      <c r="XO50" s="128"/>
      <c r="XP50" s="128"/>
      <c r="XQ50" s="128"/>
      <c r="XR50" s="128"/>
      <c r="XS50" s="128"/>
      <c r="XT50" s="128"/>
      <c r="XU50" s="128"/>
      <c r="XV50" s="128"/>
      <c r="XW50" s="128"/>
      <c r="XX50" s="128"/>
      <c r="XY50" s="128"/>
      <c r="XZ50" s="128"/>
      <c r="YA50" s="128"/>
      <c r="YB50" s="128"/>
      <c r="YC50" s="128"/>
      <c r="YD50" s="128"/>
      <c r="YE50" s="128"/>
      <c r="YF50" s="128"/>
      <c r="YG50" s="128"/>
      <c r="YH50" s="128"/>
      <c r="YI50" s="128"/>
      <c r="YJ50" s="128"/>
      <c r="YK50" s="128"/>
      <c r="YL50" s="128"/>
      <c r="YM50" s="128"/>
      <c r="YN50" s="128"/>
      <c r="YO50" s="128"/>
      <c r="YP50" s="128"/>
      <c r="YQ50" s="128"/>
      <c r="YR50" s="128"/>
      <c r="YS50" s="128"/>
      <c r="YT50" s="128"/>
      <c r="YU50" s="128"/>
      <c r="YV50" s="128"/>
      <c r="YW50" s="128"/>
      <c r="YX50" s="128"/>
      <c r="YY50" s="128"/>
      <c r="YZ50" s="128"/>
      <c r="ZA50" s="128"/>
      <c r="ZB50" s="128"/>
      <c r="ZC50" s="128"/>
      <c r="ZD50" s="128"/>
      <c r="ZE50" s="128"/>
      <c r="ZF50" s="128"/>
      <c r="ZG50" s="128"/>
      <c r="ZH50" s="128"/>
      <c r="ZI50" s="128"/>
      <c r="ZJ50" s="128"/>
      <c r="ZK50" s="128"/>
      <c r="ZL50" s="128"/>
      <c r="ZM50" s="128"/>
      <c r="ZN50" s="128"/>
      <c r="ZO50" s="128"/>
      <c r="ZP50" s="128"/>
      <c r="ZQ50" s="128"/>
      <c r="ZR50" s="128"/>
      <c r="ZS50" s="128"/>
      <c r="ZT50" s="128"/>
      <c r="ZU50" s="128"/>
      <c r="ZV50" s="128"/>
      <c r="ZW50" s="128"/>
      <c r="ZX50" s="128"/>
      <c r="ZY50" s="128"/>
      <c r="ZZ50" s="128"/>
      <c r="AAA50" s="128"/>
      <c r="AAB50" s="128"/>
      <c r="AAC50" s="128"/>
      <c r="AAD50" s="128"/>
      <c r="AAE50" s="128"/>
      <c r="AAF50" s="128"/>
      <c r="AAG50" s="128"/>
      <c r="AAH50" s="128"/>
      <c r="AAI50" s="128"/>
      <c r="AAJ50" s="128"/>
      <c r="AAK50" s="128"/>
      <c r="AAL50" s="128"/>
      <c r="AAM50" s="128"/>
      <c r="AAN50" s="128"/>
      <c r="AAO50" s="128"/>
      <c r="AAP50" s="128"/>
      <c r="AAQ50" s="128"/>
      <c r="AAR50" s="128"/>
      <c r="AAS50" s="128"/>
      <c r="AAT50" s="128"/>
      <c r="AAU50" s="128"/>
      <c r="AAV50" s="128"/>
      <c r="AAW50" s="128"/>
      <c r="AAX50" s="128"/>
      <c r="AAY50" s="128"/>
      <c r="AAZ50" s="128"/>
      <c r="ABA50" s="128"/>
      <c r="ABB50" s="128"/>
      <c r="ABC50" s="128"/>
      <c r="ABD50" s="128"/>
      <c r="ABE50" s="128"/>
      <c r="ABF50" s="128"/>
      <c r="ABG50" s="128"/>
      <c r="ABH50" s="128"/>
      <c r="ABI50" s="128"/>
      <c r="ABJ50" s="128"/>
      <c r="ABK50" s="128"/>
      <c r="ABL50" s="128"/>
      <c r="ABM50" s="128"/>
      <c r="ABN50" s="128"/>
      <c r="ABO50" s="128"/>
      <c r="ABP50" s="128"/>
      <c r="ABQ50" s="128"/>
      <c r="ABR50" s="128"/>
      <c r="ABS50" s="128"/>
      <c r="ABT50" s="128"/>
      <c r="ABU50" s="128"/>
      <c r="ABV50" s="128"/>
      <c r="ABW50" s="128"/>
      <c r="ABX50" s="128"/>
      <c r="ABY50" s="128"/>
      <c r="ABZ50" s="128"/>
      <c r="ACA50" s="128"/>
      <c r="ACB50" s="128"/>
      <c r="ACC50" s="128"/>
      <c r="ACD50" s="128"/>
      <c r="ACE50" s="128"/>
      <c r="ACF50" s="128"/>
      <c r="ACG50" s="128"/>
      <c r="ACH50" s="128"/>
      <c r="ACI50" s="128"/>
      <c r="ACJ50" s="128"/>
      <c r="ACK50" s="128"/>
      <c r="ACL50" s="128"/>
      <c r="ACM50" s="128"/>
      <c r="ACN50" s="128"/>
      <c r="ACO50" s="128"/>
      <c r="ACP50" s="128"/>
      <c r="ACQ50" s="128"/>
      <c r="ACR50" s="128"/>
      <c r="ACS50" s="128"/>
      <c r="ACT50" s="128"/>
      <c r="ACU50" s="128"/>
      <c r="ACV50" s="128"/>
      <c r="ACW50" s="128"/>
      <c r="ACX50" s="128"/>
      <c r="ACY50" s="128"/>
      <c r="ACZ50" s="128"/>
      <c r="ADA50" s="128"/>
      <c r="ADB50" s="128"/>
      <c r="ADC50" s="128"/>
      <c r="ADD50" s="128"/>
      <c r="ADE50" s="128"/>
      <c r="ADF50" s="128"/>
      <c r="ADG50" s="128"/>
      <c r="ADH50" s="128"/>
      <c r="ADI50" s="128"/>
      <c r="ADJ50" s="128"/>
      <c r="ADK50" s="128"/>
      <c r="ADL50" s="128"/>
      <c r="ADM50" s="128"/>
      <c r="ADN50" s="128"/>
      <c r="ADO50" s="128"/>
      <c r="ADP50" s="128"/>
      <c r="ADQ50" s="128"/>
      <c r="ADR50" s="128"/>
      <c r="ADS50" s="128"/>
      <c r="ADT50" s="128"/>
      <c r="ADU50" s="128"/>
      <c r="ADV50" s="128"/>
      <c r="ADW50" s="128"/>
      <c r="ADX50" s="128"/>
      <c r="ADY50" s="128"/>
      <c r="ADZ50" s="128"/>
      <c r="AEA50" s="128"/>
      <c r="AEB50" s="128"/>
      <c r="AEC50" s="128"/>
      <c r="AED50" s="128"/>
      <c r="AEE50" s="128"/>
      <c r="AEF50" s="128"/>
      <c r="AEG50" s="128"/>
      <c r="AEH50" s="128"/>
      <c r="AEI50" s="128"/>
      <c r="AEJ50" s="128"/>
      <c r="AEK50" s="128"/>
      <c r="AEL50" s="128"/>
      <c r="AEM50" s="128"/>
      <c r="AEN50" s="128"/>
      <c r="AEO50" s="128"/>
      <c r="AEP50" s="128"/>
      <c r="AEQ50" s="128"/>
      <c r="AER50" s="128"/>
      <c r="AES50" s="128"/>
      <c r="AET50" s="128"/>
      <c r="AEU50" s="128"/>
      <c r="AEV50" s="128"/>
      <c r="AEW50" s="128"/>
      <c r="AEX50" s="128"/>
      <c r="AEY50" s="128"/>
      <c r="AEZ50" s="128"/>
      <c r="AFA50" s="128"/>
      <c r="AFB50" s="128"/>
      <c r="AFC50" s="128"/>
      <c r="AFD50" s="128"/>
      <c r="AFE50" s="128"/>
      <c r="AFF50" s="128"/>
      <c r="AFG50" s="128"/>
      <c r="AFH50" s="128"/>
      <c r="AFI50" s="128"/>
      <c r="AFJ50" s="128"/>
      <c r="AFK50" s="128"/>
      <c r="AFL50" s="128"/>
      <c r="AFM50" s="128"/>
      <c r="AFN50" s="128"/>
      <c r="AFO50" s="128"/>
      <c r="AFP50" s="128"/>
      <c r="AFQ50" s="128"/>
      <c r="AFR50" s="128"/>
      <c r="AFS50" s="128"/>
      <c r="AFT50" s="128"/>
      <c r="AFU50" s="128"/>
      <c r="AFV50" s="128"/>
      <c r="AFW50" s="128"/>
      <c r="AFX50" s="128"/>
      <c r="AFY50" s="128"/>
      <c r="AFZ50" s="128"/>
      <c r="AGA50" s="128"/>
      <c r="AGB50" s="128"/>
      <c r="AGC50" s="128"/>
      <c r="AGD50" s="128"/>
      <c r="AGE50" s="128"/>
      <c r="AGF50" s="128"/>
      <c r="AGG50" s="128"/>
      <c r="AGH50" s="128"/>
      <c r="AGI50" s="128"/>
      <c r="AGJ50" s="128"/>
      <c r="AGK50" s="128"/>
      <c r="AGL50" s="128"/>
      <c r="AGM50" s="128"/>
      <c r="AGN50" s="128"/>
      <c r="AGO50" s="128"/>
      <c r="AGP50" s="128"/>
      <c r="AGQ50" s="128"/>
      <c r="AGR50" s="128"/>
      <c r="AGS50" s="128"/>
      <c r="AGT50" s="128"/>
      <c r="AGU50" s="128"/>
      <c r="AGV50" s="128"/>
      <c r="AGW50" s="128"/>
      <c r="AGX50" s="128"/>
      <c r="AGY50" s="128"/>
      <c r="AGZ50" s="128"/>
      <c r="AHA50" s="128"/>
      <c r="AHB50" s="128"/>
      <c r="AHC50" s="128"/>
      <c r="AHD50" s="128"/>
      <c r="AHE50" s="128"/>
      <c r="AHF50" s="128"/>
      <c r="AHG50" s="128"/>
      <c r="AHH50" s="128"/>
      <c r="AHI50" s="128"/>
      <c r="AHJ50" s="128"/>
      <c r="AHK50" s="128"/>
      <c r="AHL50" s="128"/>
      <c r="AHM50" s="128"/>
      <c r="AHN50" s="128"/>
      <c r="AHO50" s="128"/>
      <c r="AHP50" s="128"/>
      <c r="AHQ50" s="128"/>
      <c r="AHR50" s="128"/>
      <c r="AHS50" s="128"/>
      <c r="AHT50" s="128"/>
      <c r="AHU50" s="128"/>
      <c r="AHV50" s="128"/>
      <c r="AHW50" s="128"/>
      <c r="AHX50" s="128"/>
      <c r="AHY50" s="128"/>
      <c r="AHZ50" s="128"/>
      <c r="AIA50" s="128"/>
      <c r="AIB50" s="128"/>
      <c r="AIC50" s="128"/>
      <c r="AID50" s="128"/>
      <c r="AIE50" s="128"/>
      <c r="AIF50" s="128"/>
      <c r="AIG50" s="128"/>
      <c r="AIH50" s="128"/>
      <c r="AII50" s="128"/>
      <c r="AIJ50" s="128"/>
      <c r="AIK50" s="128"/>
      <c r="AIL50" s="128"/>
      <c r="AIM50" s="128"/>
      <c r="AIN50" s="128"/>
      <c r="AIO50" s="128"/>
      <c r="AIP50" s="128"/>
      <c r="AIQ50" s="128"/>
      <c r="AIR50" s="128"/>
      <c r="AIS50" s="128"/>
      <c r="AIT50" s="128"/>
      <c r="AIU50" s="128"/>
      <c r="AIV50" s="128"/>
      <c r="AIW50" s="128"/>
      <c r="AIX50" s="128"/>
      <c r="AIY50" s="128"/>
      <c r="AIZ50" s="128"/>
      <c r="AJA50" s="128"/>
      <c r="AJB50" s="128"/>
      <c r="AJC50" s="128"/>
      <c r="AJD50" s="128"/>
      <c r="AJE50" s="128"/>
      <c r="AJF50" s="128"/>
      <c r="AJG50" s="128"/>
      <c r="AJH50" s="128"/>
      <c r="AJI50" s="128"/>
      <c r="AJJ50" s="128"/>
      <c r="AJK50" s="128"/>
      <c r="AJL50" s="128"/>
      <c r="AJM50" s="128"/>
      <c r="AJN50" s="128"/>
      <c r="AJO50" s="128"/>
      <c r="AJP50" s="128"/>
      <c r="AJQ50" s="128"/>
      <c r="AJR50" s="128"/>
      <c r="AJS50" s="128"/>
      <c r="AJT50" s="128"/>
      <c r="AJU50" s="128"/>
      <c r="AJV50" s="128"/>
      <c r="AJW50" s="128"/>
      <c r="AJX50" s="128"/>
      <c r="AJY50" s="128"/>
      <c r="AJZ50" s="128"/>
      <c r="AKA50" s="128"/>
      <c r="AKB50" s="128"/>
      <c r="AKC50" s="128"/>
      <c r="AKD50" s="128"/>
      <c r="AKE50" s="128"/>
      <c r="AKF50" s="128"/>
      <c r="AKG50" s="128"/>
      <c r="AKH50" s="128"/>
      <c r="AKI50" s="128"/>
      <c r="AKJ50" s="128"/>
      <c r="AKK50" s="128"/>
      <c r="AKL50" s="128"/>
      <c r="AKM50" s="128"/>
      <c r="AKN50" s="128"/>
      <c r="AKO50" s="128"/>
      <c r="AKP50" s="128"/>
      <c r="AKQ50" s="128"/>
      <c r="AKR50" s="128"/>
      <c r="AKS50" s="128"/>
      <c r="AKT50" s="128"/>
      <c r="AKU50" s="128"/>
      <c r="AKV50" s="128"/>
      <c r="AKW50" s="128"/>
      <c r="AKX50" s="128"/>
      <c r="AKY50" s="128"/>
      <c r="AKZ50" s="128"/>
      <c r="ALA50" s="128"/>
      <c r="ALB50" s="128"/>
      <c r="ALC50" s="128"/>
      <c r="ALD50" s="128"/>
      <c r="ALE50" s="128"/>
      <c r="ALF50" s="128"/>
      <c r="ALG50" s="128"/>
      <c r="ALH50" s="128"/>
      <c r="ALI50" s="128"/>
      <c r="ALJ50" s="128"/>
      <c r="ALK50" s="128"/>
      <c r="ALL50" s="128"/>
      <c r="ALM50" s="128"/>
      <c r="ALN50" s="128"/>
      <c r="ALO50" s="128"/>
      <c r="ALP50" s="128"/>
      <c r="ALQ50" s="128"/>
      <c r="ALR50" s="128"/>
      <c r="ALS50"/>
      <c r="ALT50"/>
      <c r="ALU50"/>
    </row>
  </sheetData>
  <mergeCells count="2">
    <mergeCell ref="H1:I2"/>
    <mergeCell ref="P7:Q7"/>
  </mergeCells>
  <conditionalFormatting sqref="A13:A14">
    <cfRule type="expression" dxfId="290" priority="30">
      <formula>AND($W13=1,#REF!=1)</formula>
    </cfRule>
    <cfRule type="expression" dxfId="289" priority="31">
      <formula>AND(NOT(ISBLANK($Q13)),ISBLANK(#REF!),ISBLANK($W13))</formula>
    </cfRule>
    <cfRule type="expression" dxfId="288" priority="32">
      <formula>OR($W13="X",#REF!="X")</formula>
    </cfRule>
  </conditionalFormatting>
  <conditionalFormatting sqref="A13:A38">
    <cfRule type="expression" dxfId="287" priority="11">
      <formula>$W13=1</formula>
    </cfRule>
    <cfRule type="expression" dxfId="286" priority="12">
      <formula>#REF!=1</formula>
    </cfRule>
  </conditionalFormatting>
  <conditionalFormatting sqref="A15">
    <cfRule type="expression" dxfId="285" priority="13">
      <formula>AND($W15=1,#REF!=1)</formula>
    </cfRule>
    <cfRule type="expression" dxfId="284" priority="14">
      <formula>AND(NOT(ISBLANK($Q15)),ISBLANK(#REF!),ISBLANK($W15))</formula>
    </cfRule>
    <cfRule type="expression" dxfId="283" priority="15">
      <formula>OR($W15="X",#REF!="X")</formula>
    </cfRule>
  </conditionalFormatting>
  <conditionalFormatting sqref="A40:F41 A44:F862">
    <cfRule type="expression" dxfId="282" priority="110">
      <formula>OR($W40="X",$V40="X")</formula>
    </cfRule>
    <cfRule type="expression" dxfId="281" priority="111">
      <formula>AND($W40=1,$V40=1)</formula>
    </cfRule>
    <cfRule type="expression" dxfId="280" priority="112">
      <formula>$W40=1</formula>
    </cfRule>
    <cfRule type="expression" dxfId="279" priority="113">
      <formula>$V40=1</formula>
    </cfRule>
  </conditionalFormatting>
  <conditionalFormatting sqref="A9:G9 A10 C10:G10 A11:G12 A16:A38">
    <cfRule type="expression" dxfId="278" priority="115">
      <formula>AND($W9=1,#REF!=1)</formula>
    </cfRule>
    <cfRule type="expression" dxfId="277" priority="116">
      <formula>AND(NOT(ISBLANK($Q9)),ISBLANK(#REF!),ISBLANK($W9))</formula>
    </cfRule>
    <cfRule type="expression" dxfId="276" priority="117">
      <formula>OR($W9="X",#REF!="X")</formula>
    </cfRule>
  </conditionalFormatting>
  <conditionalFormatting sqref="A9:G9 A10 C10:G10 A11:G12">
    <cfRule type="expression" dxfId="275" priority="104">
      <formula>$W9=1</formula>
    </cfRule>
  </conditionalFormatting>
  <conditionalFormatting sqref="A9:G9 C10:G10 A11:G12 A10">
    <cfRule type="expression" dxfId="274" priority="114">
      <formula>#REF!=1</formula>
    </cfRule>
  </conditionalFormatting>
  <conditionalFormatting sqref="B10">
    <cfRule type="expression" dxfId="273" priority="1">
      <formula>$W10=1</formula>
    </cfRule>
    <cfRule type="expression" dxfId="272" priority="2">
      <formula>#REF!=1</formula>
    </cfRule>
    <cfRule type="expression" dxfId="271" priority="3">
      <formula>AND($W10=1,#REF!=1)</formula>
    </cfRule>
    <cfRule type="expression" dxfId="270" priority="4">
      <formula>AND(NOT(ISBLANK($Q10)),ISBLANK(#REF!),ISBLANK($W10))</formula>
    </cfRule>
    <cfRule type="expression" dxfId="269" priority="5">
      <formula>OR($W10="X",#REF!="X")</formula>
    </cfRule>
  </conditionalFormatting>
  <conditionalFormatting sqref="B13:C14">
    <cfRule type="expression" dxfId="268" priority="37">
      <formula>AND($W32=1,#REF!=1)</formula>
    </cfRule>
    <cfRule type="expression" dxfId="267" priority="38">
      <formula>$W32=1</formula>
    </cfRule>
    <cfRule type="expression" dxfId="266" priority="39">
      <formula>AND(NOT(ISBLANK($Q32)),ISBLANK(#REF!),ISBLANK($W32))</formula>
    </cfRule>
    <cfRule type="expression" dxfId="265" priority="40">
      <formula>OR($W32="X",#REF!="X")</formula>
    </cfRule>
    <cfRule type="expression" dxfId="264" priority="41">
      <formula>#REF!=1</formula>
    </cfRule>
  </conditionalFormatting>
  <conditionalFormatting sqref="B16:G20 B21 D21:G21 B22:C27 E22:G27 B28:G30 B31:B37 B38:G38">
    <cfRule type="expression" dxfId="263" priority="71">
      <formula>$W16=1</formula>
    </cfRule>
  </conditionalFormatting>
  <conditionalFormatting sqref="B16:G20 B21 D21:G21 B22:C27 E22:G27 B28:G30 D31:G34 B31:B37 B38:G38">
    <cfRule type="expression" dxfId="262" priority="78">
      <formula>AND(NOT(ISBLANK($Q16)),ISBLANK(#REF!),ISBLANK($W16))</formula>
    </cfRule>
  </conditionalFormatting>
  <conditionalFormatting sqref="B16:G20 B28:G30 D31:G34 B38:G38 D21:G21 B22:C27 B21 E22:G27 B31:B37">
    <cfRule type="expression" dxfId="261" priority="77">
      <formula>AND($W16=1,#REF!=1)</formula>
    </cfRule>
  </conditionalFormatting>
  <conditionalFormatting sqref="B16:G20 D21:G21 B21:B27 C22:C27 E22:G27 B28:G30 D31:G34 B31:B37 B38:G38">
    <cfRule type="expression" dxfId="260" priority="79">
      <formula>OR($W16="X",#REF!="X")</formula>
    </cfRule>
    <cfRule type="expression" dxfId="259" priority="80">
      <formula>#REF!=1</formula>
    </cfRule>
  </conditionalFormatting>
  <conditionalFormatting sqref="C9:C11">
    <cfRule type="expression" dxfId="258" priority="105">
      <formula>AND($L9="X",$B9&lt;&gt;"")</formula>
    </cfRule>
  </conditionalFormatting>
  <conditionalFormatting sqref="C12">
    <cfRule type="expression" dxfId="257" priority="1685">
      <formula>OR(#REF!="X",#REF!="X")</formula>
    </cfRule>
    <cfRule type="expression" dxfId="256" priority="1686">
      <formula>AND(#REF!=1,#REF!=1)</formula>
    </cfRule>
    <cfRule type="expression" dxfId="255" priority="1687">
      <formula>#REF!=1</formula>
    </cfRule>
    <cfRule type="expression" dxfId="254" priority="1688">
      <formula>#REF!=1</formula>
    </cfRule>
    <cfRule type="expression" dxfId="253" priority="1689">
      <formula>AND(NOT(ISBLANK(#REF!)),ISBLANK(#REF!),ISBLANK(#REF!))</formula>
    </cfRule>
  </conditionalFormatting>
  <conditionalFormatting sqref="C13:C14">
    <cfRule type="expression" dxfId="252" priority="1691">
      <formula>AND($L32="X",$B13&lt;&gt;"")</formula>
    </cfRule>
  </conditionalFormatting>
  <conditionalFormatting sqref="C16:C30 D21 C38">
    <cfRule type="expression" dxfId="251" priority="72">
      <formula>AND($L16="X",$B16&lt;&gt;"")</formula>
    </cfRule>
  </conditionalFormatting>
  <conditionalFormatting sqref="C21">
    <cfRule type="expression" dxfId="250" priority="62">
      <formula>$W21=1</formula>
    </cfRule>
    <cfRule type="expression" dxfId="249" priority="63">
      <formula>AND($W21=1,#REF!=1)</formula>
    </cfRule>
    <cfRule type="expression" dxfId="248" priority="64">
      <formula>AND(NOT(ISBLANK($Q21)),ISBLANK(#REF!),ISBLANK($W21))</formula>
    </cfRule>
    <cfRule type="expression" dxfId="247" priority="65">
      <formula>OR($W21="X",#REF!="X")</formula>
    </cfRule>
    <cfRule type="expression" dxfId="246" priority="66">
      <formula>#REF!=1</formula>
    </cfRule>
  </conditionalFormatting>
  <conditionalFormatting sqref="C31:C34">
    <cfRule type="expression" dxfId="245" priority="81">
      <formula>AND($W31=1,#REF!=1)</formula>
    </cfRule>
    <cfRule type="expression" dxfId="244" priority="82">
      <formula>$W31=1</formula>
    </cfRule>
    <cfRule type="expression" dxfId="243" priority="83">
      <formula>AND(NOT(ISBLANK($Q31)),ISBLANK(#REF!),ISBLANK($W31))</formula>
    </cfRule>
    <cfRule type="expression" dxfId="242" priority="84">
      <formula>OR($W31="X",#REF!="X")</formula>
    </cfRule>
    <cfRule type="expression" dxfId="241" priority="85">
      <formula>#REF!=1</formula>
    </cfRule>
    <cfRule type="expression" dxfId="240" priority="86">
      <formula>AND($L31="X",$B31&lt;&gt;"")</formula>
    </cfRule>
  </conditionalFormatting>
  <conditionalFormatting sqref="C35 C36:F36">
    <cfRule type="expression" dxfId="239" priority="60">
      <formula>$AC35=1</formula>
    </cfRule>
  </conditionalFormatting>
  <conditionalFormatting sqref="C35 C36:F37">
    <cfRule type="expression" dxfId="238" priority="58">
      <formula>$AD35=1</formula>
    </cfRule>
    <cfRule type="expression" dxfId="237" priority="59">
      <formula>OR($AD35="X",$AC35="X")</formula>
    </cfRule>
    <cfRule type="expression" dxfId="236" priority="61">
      <formula>AND(NOT(ISBLANK($W35)),ISBLANK($AC35),ISBLANK($AD35))</formula>
    </cfRule>
  </conditionalFormatting>
  <conditionalFormatting sqref="C35:C37">
    <cfRule type="expression" dxfId="235" priority="52">
      <formula>AND($R35="X",OR($B35&lt;&gt;"",$C35&lt;&gt;""))</formula>
    </cfRule>
  </conditionalFormatting>
  <conditionalFormatting sqref="C36:F37 C35">
    <cfRule type="expression" dxfId="234" priority="57">
      <formula>AND($AD35=1,$AC35=1)</formula>
    </cfRule>
  </conditionalFormatting>
  <conditionalFormatting sqref="D9:D11">
    <cfRule type="expression" dxfId="233" priority="106">
      <formula>AND($L9="X",OR($B9&lt;&gt;"",$C9&lt;&gt;""))</formula>
    </cfRule>
  </conditionalFormatting>
  <conditionalFormatting sqref="D12">
    <cfRule type="expression" dxfId="232" priority="129">
      <formula>AND($L12="X",OR($B12&lt;&gt;"",#REF!&lt;&gt;""))</formula>
    </cfRule>
  </conditionalFormatting>
  <conditionalFormatting sqref="D13">
    <cfRule type="expression" dxfId="231" priority="33">
      <formula>AND($R13="X",OR($C11&lt;&gt;"",#REF!&lt;&gt;""))</formula>
    </cfRule>
  </conditionalFormatting>
  <conditionalFormatting sqref="D14">
    <cfRule type="expression" dxfId="230" priority="42">
      <formula>AND($R14="X",OR(#REF!&lt;&gt;"",#REF!&lt;&gt;""))</formula>
    </cfRule>
  </conditionalFormatting>
  <conditionalFormatting sqref="D15">
    <cfRule type="expression" dxfId="229" priority="16">
      <formula>AND($R15="X",OR($C11&lt;&gt;"",#REF!&lt;&gt;""))</formula>
    </cfRule>
  </conditionalFormatting>
  <conditionalFormatting sqref="D16:D20 D28:D35 D38">
    <cfRule type="expression" dxfId="228" priority="73">
      <formula>AND($L16="X",OR($B16&lt;&gt;"",$C16&lt;&gt;""))</formula>
    </cfRule>
  </conditionalFormatting>
  <conditionalFormatting sqref="D36:D37">
    <cfRule type="expression" dxfId="227" priority="54">
      <formula>AND($R36="X",OR($B36&lt;&gt;"",$C36&lt;&gt;"",$D36&lt;&gt;""))</formula>
    </cfRule>
  </conditionalFormatting>
  <conditionalFormatting sqref="D13:G15">
    <cfRule type="expression" dxfId="226" priority="6">
      <formula>OR($AD13="X",$AC13="X")</formula>
    </cfRule>
    <cfRule type="expression" dxfId="225" priority="7">
      <formula>AND($AD13=1,$AC13=1)</formula>
    </cfRule>
    <cfRule type="expression" dxfId="224" priority="8">
      <formula>$AD13=1</formula>
    </cfRule>
    <cfRule type="expression" dxfId="223" priority="9">
      <formula>$AC13=1</formula>
    </cfRule>
    <cfRule type="expression" dxfId="222" priority="10">
      <formula>AND(NOT(ISBLANK($W13)),ISBLANK($AC13),ISBLANK($AD13))</formula>
    </cfRule>
  </conditionalFormatting>
  <conditionalFormatting sqref="D31:G35">
    <cfRule type="expression" dxfId="221" priority="47">
      <formula>$W31=1</formula>
    </cfRule>
  </conditionalFormatting>
  <conditionalFormatting sqref="D35:G35">
    <cfRule type="expression" dxfId="220" priority="48">
      <formula>AND($W35=1,#REF!=1)</formula>
    </cfRule>
    <cfRule type="expression" dxfId="219" priority="49">
      <formula>AND(NOT(ISBLANK($Q35)),ISBLANK(#REF!),ISBLANK($W35))</formula>
    </cfRule>
    <cfRule type="expression" dxfId="218" priority="50">
      <formula>OR($W35="X",#REF!="X")</formula>
    </cfRule>
    <cfRule type="expression" dxfId="217" priority="51">
      <formula>#REF!=1</formula>
    </cfRule>
  </conditionalFormatting>
  <conditionalFormatting sqref="E9:E11">
    <cfRule type="expression" dxfId="216" priority="107">
      <formula>AND($L9="X",OR($B9&lt;&gt;"",$C9&lt;&gt;"",$D9&lt;&gt;""))</formula>
    </cfRule>
  </conditionalFormatting>
  <conditionalFormatting sqref="E12">
    <cfRule type="expression" dxfId="215" priority="130">
      <formula>AND($L12="X",OR($B12&lt;&gt;"",#REF!&lt;&gt;"",$D12&lt;&gt;""))</formula>
    </cfRule>
  </conditionalFormatting>
  <conditionalFormatting sqref="E13">
    <cfRule type="expression" dxfId="214" priority="34">
      <formula>AND($R13="X",OR($C11&lt;&gt;"",#REF!&lt;&gt;"",$D13&lt;&gt;""))</formula>
    </cfRule>
  </conditionalFormatting>
  <conditionalFormatting sqref="E14">
    <cfRule type="expression" dxfId="213" priority="43">
      <formula>AND($R14="X",OR(#REF!&lt;&gt;"",#REF!&lt;&gt;"",$D14&lt;&gt;""))</formula>
    </cfRule>
  </conditionalFormatting>
  <conditionalFormatting sqref="E15">
    <cfRule type="expression" dxfId="212" priority="17">
      <formula>AND($R15="X",OR($C11&lt;&gt;"",#REF!&lt;&gt;"",$D15&lt;&gt;""))</formula>
    </cfRule>
  </conditionalFormatting>
  <conditionalFormatting sqref="E16:E20 E28:E35 E38">
    <cfRule type="expression" dxfId="211" priority="74">
      <formula>AND($L16="X",OR($B16&lt;&gt;"",$C16&lt;&gt;"",$D16&lt;&gt;""))</formula>
    </cfRule>
  </conditionalFormatting>
  <conditionalFormatting sqref="E21">
    <cfRule type="expression" dxfId="210" priority="87">
      <formula>AND($L21="X",OR($B21&lt;&gt;"",$D21&lt;&gt;"",#REF!&lt;&gt;""))</formula>
    </cfRule>
  </conditionalFormatting>
  <conditionalFormatting sqref="E22:E27">
    <cfRule type="expression" dxfId="209" priority="90">
      <formula>AND($L22="X",OR($B22&lt;&gt;"",$C22&lt;&gt;"",#REF!&lt;&gt;""))</formula>
    </cfRule>
  </conditionalFormatting>
  <conditionalFormatting sqref="E36:E37">
    <cfRule type="expression" dxfId="208" priority="55">
      <formula>AND($R36="X",OR($B36&lt;&gt;"",$C36&lt;&gt;"",$D36&lt;&gt;"",$E36&lt;&gt;""))</formula>
    </cfRule>
  </conditionalFormatting>
  <conditionalFormatting sqref="F1:F2">
    <cfRule type="dataBar" priority="10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207" priority="108">
      <formula>AND($L9="X",OR($B9&lt;&gt;"",$C9&lt;&gt;"",$D9&lt;&gt;"",$E9&lt;&gt;""))</formula>
    </cfRule>
  </conditionalFormatting>
  <conditionalFormatting sqref="F12">
    <cfRule type="expression" dxfId="206" priority="131">
      <formula>AND($L12="X",OR($B12&lt;&gt;"",#REF!&lt;&gt;"",$D12&lt;&gt;"",$E12&lt;&gt;""))</formula>
    </cfRule>
  </conditionalFormatting>
  <conditionalFormatting sqref="F13">
    <cfRule type="expression" dxfId="205" priority="35">
      <formula>AND($R13="X",OR($C11&lt;&gt;"",#REF!&lt;&gt;"",$D13&lt;&gt;"",$E13&lt;&gt;""))</formula>
    </cfRule>
  </conditionalFormatting>
  <conditionalFormatting sqref="F14">
    <cfRule type="expression" dxfId="204" priority="44">
      <formula>AND($R14="X",OR(#REF!&lt;&gt;"",#REF!&lt;&gt;"",$D14&lt;&gt;"",$E14&lt;&gt;""))</formula>
    </cfRule>
  </conditionalFormatting>
  <conditionalFormatting sqref="F15">
    <cfRule type="expression" dxfId="203" priority="18">
      <formula>AND($R15="X",OR($C11&lt;&gt;"",#REF!&lt;&gt;"",$D15&lt;&gt;"",$E15&lt;&gt;""))</formula>
    </cfRule>
  </conditionalFormatting>
  <conditionalFormatting sqref="F16:F20 F28:F35 F38">
    <cfRule type="expression" dxfId="202" priority="75">
      <formula>AND($L16="X",OR($B16&lt;&gt;"",$C16&lt;&gt;"",$D16&lt;&gt;"",$E16&lt;&gt;""))</formula>
    </cfRule>
  </conditionalFormatting>
  <conditionalFormatting sqref="F21">
    <cfRule type="expression" dxfId="201" priority="88">
      <formula>AND($L21="X",OR($B21&lt;&gt;"",$D21&lt;&gt;"",#REF!&lt;&gt;"",$E21&lt;&gt;""))</formula>
    </cfRule>
  </conditionalFormatting>
  <conditionalFormatting sqref="F22:F27">
    <cfRule type="expression" dxfId="200" priority="91">
      <formula>AND($L22="X",OR($B22&lt;&gt;"",$C22&lt;&gt;"",#REF!&lt;&gt;"",$E22&lt;&gt;""))</formula>
    </cfRule>
  </conditionalFormatting>
  <conditionalFormatting sqref="F36:F37">
    <cfRule type="expression" dxfId="199" priority="56">
      <formula>AND($R36="X",OR($B36&lt;&gt;"",$C36&lt;&gt;"",$D36&lt;&gt;"",$E36&lt;&gt;"",$F36&lt;&gt;""))</formula>
    </cfRule>
  </conditionalFormatting>
  <conditionalFormatting sqref="G9:G11">
    <cfRule type="expression" dxfId="198" priority="109">
      <formula>AND($L9="X",OR($B9&lt;&gt;"",$C9&lt;&gt;"",$D9&lt;&gt;"",$E9&lt;&gt;"",$F9&lt;&gt;""))</formula>
    </cfRule>
  </conditionalFormatting>
  <conditionalFormatting sqref="G12">
    <cfRule type="expression" dxfId="197" priority="132">
      <formula>AND($L12="X",OR($B12&lt;&gt;"",#REF!&lt;&gt;"",$D12&lt;&gt;"",$E12&lt;&gt;"",$F12&lt;&gt;""))</formula>
    </cfRule>
  </conditionalFormatting>
  <conditionalFormatting sqref="G13">
    <cfRule type="expression" dxfId="196" priority="36">
      <formula>AND($R13="X",OR($C11&lt;&gt;"",#REF!&lt;&gt;"",$D13&lt;&gt;"",$E13&lt;&gt;"",$F13&lt;&gt;""))</formula>
    </cfRule>
  </conditionalFormatting>
  <conditionalFormatting sqref="G14">
    <cfRule type="expression" dxfId="195" priority="45">
      <formula>AND($R14="X",OR(#REF!&lt;&gt;"",#REF!&lt;&gt;"",$D14&lt;&gt;"",$E14&lt;&gt;"",$F14&lt;&gt;""))</formula>
    </cfRule>
  </conditionalFormatting>
  <conditionalFormatting sqref="G15">
    <cfRule type="expression" dxfId="194" priority="19">
      <formula>AND($R15="X",OR($C11&lt;&gt;"",#REF!&lt;&gt;"",$D15&lt;&gt;"",$E15&lt;&gt;"",$F15&lt;&gt;""))</formula>
    </cfRule>
  </conditionalFormatting>
  <conditionalFormatting sqref="G16:G20 G28:G35 G38">
    <cfRule type="expression" dxfId="193" priority="76">
      <formula>AND($L16="X",OR($B16&lt;&gt;"",$C16&lt;&gt;"",$D16&lt;&gt;"",$E16&lt;&gt;"",$F16&lt;&gt;""))</formula>
    </cfRule>
  </conditionalFormatting>
  <conditionalFormatting sqref="G21">
    <cfRule type="expression" dxfId="192" priority="89">
      <formula>AND($L21="X",OR($B21&lt;&gt;"",$D21&lt;&gt;"",#REF!&lt;&gt;"",$E21&lt;&gt;"",$F21&lt;&gt;""))</formula>
    </cfRule>
  </conditionalFormatting>
  <conditionalFormatting sqref="G22:G27">
    <cfRule type="expression" dxfId="191" priority="92">
      <formula>AND($L22="X",OR($B22&lt;&gt;"",$C22&lt;&gt;"",#REF!&lt;&gt;"",$E22&lt;&gt;"",$F22&lt;&gt;""))</formula>
    </cfRule>
  </conditionalFormatting>
  <conditionalFormatting sqref="H40:H41 H44:H862">
    <cfRule type="expression" dxfId="190" priority="103">
      <formula>$K40="X"</formula>
    </cfRule>
  </conditionalFormatting>
  <conditionalFormatting sqref="I11">
    <cfRule type="expression" dxfId="189" priority="1690">
      <formula>#REF!="X"</formula>
    </cfRule>
  </conditionalFormatting>
  <conditionalFormatting sqref="I16:I38">
    <cfRule type="expression" dxfId="188" priority="70">
      <formula>$L16="X"</formula>
    </cfRule>
  </conditionalFormatting>
  <conditionalFormatting sqref="I35:I37">
    <cfRule type="expression" dxfId="187" priority="53">
      <formula>$R35="X"</formula>
    </cfRule>
  </conditionalFormatting>
  <conditionalFormatting sqref="K9:K10">
    <cfRule type="cellIs" dxfId="186" priority="99" operator="equal">
      <formula>"1..1"</formula>
    </cfRule>
    <cfRule type="cellIs" dxfId="185" priority="100" operator="equal">
      <formula>"0..n"</formula>
    </cfRule>
    <cfRule type="cellIs" dxfId="184" priority="101" operator="equal">
      <formula>"0..1"</formula>
    </cfRule>
  </conditionalFormatting>
  <conditionalFormatting sqref="K12:K13">
    <cfRule type="cellIs" dxfId="183" priority="20" operator="equal">
      <formula>"1..1"</formula>
    </cfRule>
    <cfRule type="cellIs" dxfId="182" priority="21" operator="equal">
      <formula>"0..n"</formula>
    </cfRule>
    <cfRule type="cellIs" dxfId="181" priority="22" operator="equal">
      <formula>"0..1"</formula>
    </cfRule>
  </conditionalFormatting>
  <conditionalFormatting sqref="K16:K19 K38">
    <cfRule type="cellIs" dxfId="180" priority="67" operator="equal">
      <formula>"1..1"</formula>
    </cfRule>
    <cfRule type="cellIs" dxfId="179" priority="68" operator="equal">
      <formula>"0..n"</formula>
    </cfRule>
    <cfRule type="cellIs" dxfId="178" priority="69"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4"/>
  <sheetViews>
    <sheetView zoomScaleNormal="100" workbookViewId="0">
      <selection activeCell="D40" sqref="D40"/>
    </sheetView>
  </sheetViews>
  <sheetFormatPr baseColWidth="10"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228" t="s">
        <v>2204</v>
      </c>
      <c r="C1" s="129" t="s">
        <v>813</v>
      </c>
      <c r="E1" s="150" t="s">
        <v>814</v>
      </c>
      <c r="F1" s="157"/>
      <c r="G1" s="128"/>
      <c r="AE1" s="96"/>
      <c r="AG1"/>
      <c r="AH1" s="128"/>
      <c r="AMB1"/>
    </row>
    <row r="2" spans="1:1016" ht="13.5" customHeight="1">
      <c r="C2" s="141" t="s">
        <v>818</v>
      </c>
      <c r="D2" s="285"/>
      <c r="E2" s="152" t="s">
        <v>819</v>
      </c>
      <c r="F2" s="157"/>
      <c r="G2" s="128"/>
      <c r="AE2" s="96"/>
      <c r="AG2"/>
      <c r="AH2" s="128"/>
      <c r="AMB2"/>
    </row>
    <row r="3" spans="1:1016" ht="13.5" customHeight="1">
      <c r="C3" s="142" t="s">
        <v>821</v>
      </c>
      <c r="E3" s="151" t="s">
        <v>822</v>
      </c>
      <c r="G3" s="128"/>
      <c r="AE3" s="96"/>
      <c r="AG3"/>
      <c r="AH3" s="128"/>
      <c r="AMB3"/>
    </row>
    <row r="4" spans="1:1016" ht="13.5" customHeight="1">
      <c r="C4" s="143" t="s">
        <v>824</v>
      </c>
      <c r="E4" s="153" t="s">
        <v>825</v>
      </c>
      <c r="G4" s="137"/>
      <c r="AE4" s="96"/>
      <c r="AG4"/>
      <c r="AH4" s="128"/>
      <c r="AMB4"/>
    </row>
    <row r="5" spans="1:1016"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827</v>
      </c>
      <c r="D6" s="138"/>
      <c r="F6" s="138"/>
      <c r="AE6" s="96"/>
      <c r="AG6"/>
      <c r="AH6" s="128"/>
      <c r="AMB6"/>
    </row>
    <row r="7" spans="1:1016" ht="13.5" customHeight="1">
      <c r="A7"/>
      <c r="B7"/>
      <c r="C7" s="138"/>
      <c r="D7" s="378"/>
      <c r="E7" s="138"/>
      <c r="F7" s="138"/>
      <c r="L7" s="721" t="s">
        <v>828</v>
      </c>
      <c r="M7" s="721"/>
      <c r="N7" s="721"/>
      <c r="O7" s="721"/>
      <c r="V7" s="722" t="s">
        <v>829</v>
      </c>
      <c r="W7" s="722"/>
      <c r="X7" s="722"/>
      <c r="Y7" s="722"/>
      <c r="AE7" s="721" t="s">
        <v>830</v>
      </c>
      <c r="AF7" s="721"/>
      <c r="AG7"/>
      <c r="AH7" s="128"/>
      <c r="AMB7"/>
    </row>
    <row r="8" spans="1:1016"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2205</v>
      </c>
      <c r="W8" s="229" t="s">
        <v>1612</v>
      </c>
      <c r="X8" s="229" t="s">
        <v>850</v>
      </c>
      <c r="Y8" s="229" t="s">
        <v>2206</v>
      </c>
      <c r="Z8" s="230" t="s">
        <v>852</v>
      </c>
      <c r="AA8" s="235" t="s">
        <v>853</v>
      </c>
      <c r="AB8" s="235" t="s">
        <v>854</v>
      </c>
      <c r="AC8" s="236" t="s">
        <v>855</v>
      </c>
      <c r="AD8" s="235" t="s">
        <v>856</v>
      </c>
      <c r="AE8" s="235" t="s">
        <v>857</v>
      </c>
      <c r="AF8" s="237" t="s">
        <v>915</v>
      </c>
    </row>
    <row r="9" spans="1:1016" s="224" customFormat="1" ht="13.5" customHeight="1">
      <c r="A9" s="225">
        <v>1</v>
      </c>
      <c r="B9" s="526" t="s">
        <v>2207</v>
      </c>
      <c r="C9" s="521"/>
      <c r="D9" s="521"/>
      <c r="E9" s="521"/>
      <c r="F9" s="521"/>
      <c r="G9" s="521"/>
      <c r="H9" s="697"/>
      <c r="I9" s="522"/>
      <c r="J9" s="681"/>
      <c r="K9" s="682" t="s">
        <v>1771</v>
      </c>
      <c r="L9" s="681"/>
      <c r="M9" s="681"/>
      <c r="N9" s="681"/>
      <c r="O9" s="681"/>
      <c r="P9" s="683"/>
      <c r="Q9" s="681" t="s">
        <v>820</v>
      </c>
      <c r="R9" s="684" t="s">
        <v>864</v>
      </c>
      <c r="S9" s="243" t="s">
        <v>1771</v>
      </c>
      <c r="T9" s="681"/>
      <c r="U9" s="681"/>
      <c r="V9" s="679" t="s">
        <v>864</v>
      </c>
      <c r="W9" s="679"/>
      <c r="X9" s="679"/>
      <c r="Y9" s="679"/>
      <c r="Z9" s="232"/>
      <c r="AA9" s="685"/>
      <c r="AB9" s="681"/>
      <c r="AC9" s="686"/>
      <c r="AD9" s="681"/>
      <c r="AE9" s="684"/>
      <c r="AF9" s="684"/>
    </row>
    <row r="10" spans="1:1016" s="224" customFormat="1" ht="13.5" customHeight="1">
      <c r="A10" s="225">
        <v>2</v>
      </c>
      <c r="B10" s="240"/>
      <c r="C10" s="533" t="s">
        <v>2208</v>
      </c>
      <c r="D10" s="241"/>
      <c r="E10" s="241"/>
      <c r="F10" s="241"/>
      <c r="G10" s="241"/>
      <c r="H10" s="681" t="s">
        <v>2209</v>
      </c>
      <c r="I10" s="682" t="s">
        <v>1342</v>
      </c>
      <c r="J10" s="681"/>
      <c r="K10" s="682" t="s">
        <v>2210</v>
      </c>
      <c r="L10" s="681"/>
      <c r="M10" s="681"/>
      <c r="N10" s="681"/>
      <c r="O10" s="681"/>
      <c r="P10" s="683"/>
      <c r="Q10" s="681" t="s">
        <v>820</v>
      </c>
      <c r="R10" s="684"/>
      <c r="S10" s="681" t="s">
        <v>863</v>
      </c>
      <c r="T10" s="681"/>
      <c r="U10" s="681"/>
      <c r="V10" s="679" t="s">
        <v>864</v>
      </c>
      <c r="W10" s="679"/>
      <c r="X10" s="679"/>
      <c r="Y10" s="679"/>
      <c r="Z10" s="232"/>
      <c r="AA10" s="685"/>
      <c r="AB10" s="681"/>
      <c r="AC10" s="686"/>
      <c r="AD10" s="681"/>
      <c r="AE10" s="684"/>
      <c r="AF10" s="684"/>
    </row>
    <row r="11" spans="1:1016" s="224" customFormat="1" ht="13.5" customHeight="1">
      <c r="A11" s="225">
        <v>3</v>
      </c>
      <c r="B11" s="240"/>
      <c r="C11" s="533" t="s">
        <v>2211</v>
      </c>
      <c r="D11" s="241"/>
      <c r="E11" s="241"/>
      <c r="F11" s="241"/>
      <c r="G11" s="241"/>
      <c r="H11" s="681" t="s">
        <v>2212</v>
      </c>
      <c r="I11" s="682" t="s">
        <v>2213</v>
      </c>
      <c r="J11" s="681"/>
      <c r="K11" s="682" t="s">
        <v>2214</v>
      </c>
      <c r="L11" s="681"/>
      <c r="M11" s="681"/>
      <c r="N11" s="681"/>
      <c r="O11" s="681"/>
      <c r="P11" s="683"/>
      <c r="Q11" s="681" t="s">
        <v>820</v>
      </c>
      <c r="R11" s="684"/>
      <c r="S11" s="681" t="s">
        <v>863</v>
      </c>
      <c r="T11" s="681"/>
      <c r="U11" s="681"/>
      <c r="V11" s="679" t="s">
        <v>864</v>
      </c>
      <c r="W11" s="679"/>
      <c r="X11" s="679"/>
      <c r="Y11" s="679"/>
      <c r="Z11" s="232"/>
      <c r="AA11" s="685"/>
      <c r="AB11" s="681"/>
      <c r="AC11" s="686"/>
      <c r="AD11" s="681"/>
      <c r="AE11" s="684"/>
      <c r="AF11" s="684"/>
    </row>
    <row r="12" spans="1:1016" s="224" customFormat="1" ht="13.5" customHeight="1">
      <c r="A12" s="225">
        <v>4</v>
      </c>
      <c r="B12" s="240"/>
      <c r="C12" s="533" t="s">
        <v>2215</v>
      </c>
      <c r="D12" s="241"/>
      <c r="E12" s="241"/>
      <c r="F12" s="241"/>
      <c r="G12" s="241"/>
      <c r="H12" s="681" t="s">
        <v>2216</v>
      </c>
      <c r="I12" s="682" t="s">
        <v>930</v>
      </c>
      <c r="J12" s="681"/>
      <c r="K12" s="682" t="s">
        <v>2217</v>
      </c>
      <c r="L12" s="681"/>
      <c r="M12" s="681"/>
      <c r="N12" s="681"/>
      <c r="O12" s="681"/>
      <c r="P12" s="683"/>
      <c r="Q12" s="681" t="s">
        <v>820</v>
      </c>
      <c r="R12" s="684"/>
      <c r="S12" s="681" t="s">
        <v>879</v>
      </c>
      <c r="T12" s="684"/>
      <c r="U12" s="681"/>
      <c r="V12" s="679" t="s">
        <v>864</v>
      </c>
      <c r="W12" s="679"/>
      <c r="X12" s="679"/>
      <c r="Y12" s="679"/>
      <c r="Z12" s="232"/>
      <c r="AA12" s="685"/>
      <c r="AB12" s="681"/>
      <c r="AC12" s="686"/>
      <c r="AD12" s="681"/>
      <c r="AE12" s="684"/>
      <c r="AF12" s="684"/>
    </row>
    <row r="13" spans="1:1016" s="224" customFormat="1" ht="13.5" customHeight="1">
      <c r="A13" s="225">
        <v>5</v>
      </c>
      <c r="B13" s="240"/>
      <c r="C13" s="533" t="s">
        <v>2218</v>
      </c>
      <c r="D13" s="241"/>
      <c r="E13" s="241"/>
      <c r="F13" s="241"/>
      <c r="G13" s="241"/>
      <c r="H13" s="681" t="s">
        <v>2216</v>
      </c>
      <c r="I13" s="682" t="s">
        <v>930</v>
      </c>
      <c r="J13" s="681"/>
      <c r="K13" s="682" t="s">
        <v>2219</v>
      </c>
      <c r="L13" s="681"/>
      <c r="M13" s="681"/>
      <c r="N13" s="681"/>
      <c r="O13" s="681"/>
      <c r="P13" s="683"/>
      <c r="Q13" s="681" t="s">
        <v>820</v>
      </c>
      <c r="R13" s="684"/>
      <c r="S13" s="681" t="s">
        <v>879</v>
      </c>
      <c r="T13" s="684"/>
      <c r="U13" s="681"/>
      <c r="V13" s="679" t="s">
        <v>864</v>
      </c>
      <c r="W13" s="679"/>
      <c r="X13" s="679"/>
      <c r="Y13" s="679"/>
      <c r="Z13" s="232"/>
      <c r="AA13" s="685"/>
      <c r="AB13" s="681"/>
      <c r="AC13" s="686"/>
      <c r="AD13" s="681"/>
      <c r="AE13" s="684"/>
      <c r="AF13" s="684"/>
    </row>
    <row r="14" spans="1:1016" s="224" customFormat="1" ht="13.5" customHeight="1">
      <c r="A14" s="225">
        <v>6</v>
      </c>
      <c r="B14" s="217"/>
      <c r="C14" s="680" t="s">
        <v>2220</v>
      </c>
      <c r="D14" s="680"/>
      <c r="E14" s="241"/>
      <c r="F14" s="241"/>
      <c r="G14" s="241"/>
      <c r="H14" s="680" t="s">
        <v>2221</v>
      </c>
      <c r="I14" s="682"/>
      <c r="J14" s="681"/>
      <c r="K14" s="682" t="s">
        <v>2222</v>
      </c>
      <c r="L14" s="681"/>
      <c r="M14" s="681"/>
      <c r="N14" s="681"/>
      <c r="O14" s="681"/>
      <c r="P14" s="683"/>
      <c r="Q14" s="681" t="s">
        <v>820</v>
      </c>
      <c r="R14" s="684"/>
      <c r="S14" s="681" t="s">
        <v>863</v>
      </c>
      <c r="T14" s="684"/>
      <c r="U14" s="681"/>
      <c r="V14" s="679" t="s">
        <v>864</v>
      </c>
      <c r="W14" s="679"/>
      <c r="X14" s="679"/>
      <c r="Y14" s="679"/>
      <c r="Z14" s="232"/>
      <c r="AA14" s="685"/>
      <c r="AB14" s="681"/>
      <c r="AC14" s="686"/>
      <c r="AD14" s="681"/>
      <c r="AE14" s="684"/>
      <c r="AF14" s="684"/>
    </row>
    <row r="15" spans="1:1016" s="224" customFormat="1" ht="13.5" customHeight="1">
      <c r="A15" s="225">
        <v>7</v>
      </c>
      <c r="B15" s="217"/>
      <c r="C15" s="680" t="s">
        <v>2223</v>
      </c>
      <c r="D15" s="680"/>
      <c r="E15" s="241"/>
      <c r="F15" s="241"/>
      <c r="G15" s="241"/>
      <c r="H15" s="680" t="s">
        <v>2224</v>
      </c>
      <c r="I15" s="682"/>
      <c r="J15" s="681"/>
      <c r="K15" s="682" t="s">
        <v>2225</v>
      </c>
      <c r="L15" s="681"/>
      <c r="M15" s="681"/>
      <c r="N15" s="681"/>
      <c r="O15" s="681"/>
      <c r="P15" s="683"/>
      <c r="Q15" s="681" t="s">
        <v>820</v>
      </c>
      <c r="R15" s="684"/>
      <c r="S15" s="681" t="s">
        <v>863</v>
      </c>
      <c r="T15" s="684"/>
      <c r="U15" s="681"/>
      <c r="V15" s="679" t="s">
        <v>864</v>
      </c>
      <c r="W15" s="679"/>
      <c r="X15" s="679"/>
      <c r="Y15" s="679"/>
      <c r="Z15" s="232"/>
      <c r="AA15" s="685"/>
      <c r="AB15" s="681"/>
      <c r="AC15" s="686"/>
      <c r="AD15" s="681"/>
      <c r="AE15" s="684"/>
      <c r="AF15" s="684"/>
    </row>
    <row r="16" spans="1:1016" s="224" customFormat="1" ht="13.5" customHeight="1">
      <c r="A16" s="225">
        <v>8</v>
      </c>
      <c r="B16" s="217"/>
      <c r="C16" s="241" t="s">
        <v>2226</v>
      </c>
      <c r="D16" s="241"/>
      <c r="E16" s="241"/>
      <c r="F16" s="241"/>
      <c r="G16" s="241"/>
      <c r="H16" s="681" t="s">
        <v>2227</v>
      </c>
      <c r="I16" s="682"/>
      <c r="J16" s="681"/>
      <c r="K16" s="682" t="s">
        <v>2228</v>
      </c>
      <c r="L16" s="681"/>
      <c r="M16" s="681"/>
      <c r="N16" s="681"/>
      <c r="O16" s="681"/>
      <c r="P16" s="683"/>
      <c r="Q16" s="681" t="s">
        <v>820</v>
      </c>
      <c r="R16" s="684"/>
      <c r="S16" s="681" t="s">
        <v>863</v>
      </c>
      <c r="T16" s="684"/>
      <c r="U16" s="681"/>
      <c r="V16" s="679" t="s">
        <v>864</v>
      </c>
      <c r="W16" s="679"/>
      <c r="X16" s="679"/>
      <c r="Y16" s="679"/>
      <c r="Z16" s="232"/>
      <c r="AA16" s="685"/>
      <c r="AB16" s="681"/>
      <c r="AC16" s="686"/>
      <c r="AD16" s="681"/>
      <c r="AE16" s="684"/>
      <c r="AF16" s="684"/>
    </row>
    <row r="17" spans="1:32" s="224" customFormat="1" ht="13.5" customHeight="1">
      <c r="A17" s="225">
        <v>9</v>
      </c>
      <c r="B17" s="240"/>
      <c r="C17" s="514" t="s">
        <v>2229</v>
      </c>
      <c r="D17" s="514"/>
      <c r="E17" s="514"/>
      <c r="F17" s="514"/>
      <c r="G17" s="514"/>
      <c r="H17" s="386" t="s">
        <v>2230</v>
      </c>
      <c r="I17" s="515" t="s">
        <v>2231</v>
      </c>
      <c r="J17" s="386"/>
      <c r="K17" s="515" t="s">
        <v>971</v>
      </c>
      <c r="L17" s="386"/>
      <c r="M17" s="386"/>
      <c r="N17" s="386"/>
      <c r="O17" s="386"/>
      <c r="P17" s="516"/>
      <c r="Q17" s="386"/>
      <c r="R17" s="519"/>
      <c r="S17" s="386" t="s">
        <v>863</v>
      </c>
      <c r="T17" s="684"/>
      <c r="U17" s="681"/>
      <c r="V17" s="679" t="s">
        <v>864</v>
      </c>
      <c r="W17" s="679"/>
      <c r="X17" s="679"/>
      <c r="Y17" s="679"/>
      <c r="Z17" s="232"/>
      <c r="AA17" s="685"/>
      <c r="AB17" s="681"/>
      <c r="AC17" s="686"/>
      <c r="AD17" s="681"/>
      <c r="AE17" s="684"/>
      <c r="AF17" s="684"/>
    </row>
    <row r="18" spans="1:32" s="224" customFormat="1" ht="13.5" customHeight="1">
      <c r="A18" s="225">
        <v>10</v>
      </c>
      <c r="B18" s="240"/>
      <c r="C18" s="527" t="s">
        <v>2232</v>
      </c>
      <c r="D18" s="523"/>
      <c r="E18" s="523"/>
      <c r="F18" s="523"/>
      <c r="G18" s="523"/>
      <c r="H18" s="697"/>
      <c r="I18" s="698"/>
      <c r="J18" s="681"/>
      <c r="K18" s="682"/>
      <c r="L18" s="681"/>
      <c r="M18" s="681"/>
      <c r="N18" s="681"/>
      <c r="O18" s="681"/>
      <c r="P18" s="683"/>
      <c r="Q18" s="681" t="s">
        <v>820</v>
      </c>
      <c r="R18" s="519" t="s">
        <v>864</v>
      </c>
      <c r="S18" s="525" t="s">
        <v>2233</v>
      </c>
      <c r="T18" s="684"/>
      <c r="U18" s="681"/>
      <c r="V18" s="679" t="s">
        <v>864</v>
      </c>
      <c r="W18" s="679"/>
      <c r="X18" s="679"/>
      <c r="Y18" s="679"/>
      <c r="Z18" s="232"/>
      <c r="AA18" s="685"/>
      <c r="AB18" s="681"/>
      <c r="AC18" s="686"/>
      <c r="AD18" s="681"/>
      <c r="AE18" s="684"/>
      <c r="AF18" s="684"/>
    </row>
    <row r="19" spans="1:32" s="224" customFormat="1" ht="13.5" customHeight="1">
      <c r="A19" s="225">
        <v>11</v>
      </c>
      <c r="B19" s="240"/>
      <c r="C19" s="514"/>
      <c r="D19" s="514" t="s">
        <v>2234</v>
      </c>
      <c r="E19" s="514"/>
      <c r="F19" s="514"/>
      <c r="G19" s="514"/>
      <c r="H19" s="386" t="s">
        <v>2235</v>
      </c>
      <c r="I19" s="515" t="s">
        <v>2236</v>
      </c>
      <c r="J19" s="386"/>
      <c r="K19" s="515" t="s">
        <v>2237</v>
      </c>
      <c r="L19" s="386"/>
      <c r="M19" s="386"/>
      <c r="N19" s="386"/>
      <c r="O19" s="386"/>
      <c r="P19" s="516"/>
      <c r="Q19" s="386" t="s">
        <v>820</v>
      </c>
      <c r="R19" s="519"/>
      <c r="S19" s="386" t="s">
        <v>2238</v>
      </c>
      <c r="T19" s="681"/>
      <c r="U19" s="681"/>
      <c r="V19" s="679" t="s">
        <v>864</v>
      </c>
      <c r="W19" s="679"/>
      <c r="X19" s="679"/>
      <c r="Y19" s="679"/>
      <c r="Z19" s="232"/>
      <c r="AA19" s="685"/>
      <c r="AB19" s="681"/>
      <c r="AC19" s="686"/>
      <c r="AD19" s="681"/>
      <c r="AE19" s="684"/>
      <c r="AF19" s="684"/>
    </row>
    <row r="20" spans="1:32" s="224" customFormat="1" ht="13.5" customHeight="1">
      <c r="A20" s="225">
        <v>12</v>
      </c>
      <c r="B20" s="240"/>
      <c r="C20" s="514"/>
      <c r="D20" s="514" t="s">
        <v>2239</v>
      </c>
      <c r="E20" s="514"/>
      <c r="F20" s="514"/>
      <c r="G20" s="514"/>
      <c r="H20" s="386"/>
      <c r="I20" s="515"/>
      <c r="J20" s="386"/>
      <c r="K20" s="515"/>
      <c r="L20" s="386"/>
      <c r="M20" s="386"/>
      <c r="N20" s="386"/>
      <c r="O20" s="386"/>
      <c r="P20" s="516"/>
      <c r="Q20" s="386" t="s">
        <v>820</v>
      </c>
      <c r="R20" s="519"/>
      <c r="S20" s="386" t="s">
        <v>879</v>
      </c>
      <c r="T20" s="681"/>
      <c r="U20" s="681"/>
      <c r="V20" s="679" t="s">
        <v>864</v>
      </c>
      <c r="W20" s="679"/>
      <c r="X20" s="679"/>
      <c r="Y20" s="679"/>
      <c r="Z20" s="232"/>
      <c r="AA20" s="685"/>
      <c r="AB20" s="681"/>
      <c r="AC20" s="686"/>
      <c r="AD20" s="681"/>
      <c r="AE20" s="684"/>
      <c r="AF20" s="684"/>
    </row>
    <row r="21" spans="1:32" s="224" customFormat="1" ht="13.5" customHeight="1">
      <c r="A21" s="225">
        <v>13</v>
      </c>
      <c r="B21" s="240" t="s">
        <v>2240</v>
      </c>
      <c r="C21" s="523"/>
      <c r="D21" s="523"/>
      <c r="E21" s="523"/>
      <c r="F21" s="523"/>
      <c r="G21" s="523"/>
      <c r="H21" s="697"/>
      <c r="I21" s="698"/>
      <c r="J21" s="681"/>
      <c r="K21" s="682" t="s">
        <v>2241</v>
      </c>
      <c r="L21" s="681"/>
      <c r="M21" s="681"/>
      <c r="N21" s="681"/>
      <c r="O21" s="681"/>
      <c r="P21" s="683"/>
      <c r="Q21" s="681" t="s">
        <v>820</v>
      </c>
      <c r="R21" s="684" t="s">
        <v>864</v>
      </c>
      <c r="S21" s="243" t="s">
        <v>2241</v>
      </c>
      <c r="T21" s="684"/>
      <c r="U21" s="681"/>
      <c r="V21" s="679" t="s">
        <v>864</v>
      </c>
      <c r="W21" s="679"/>
      <c r="X21" s="679"/>
      <c r="Y21" s="679"/>
      <c r="Z21" s="232"/>
      <c r="AA21" s="685"/>
      <c r="AB21" s="681"/>
      <c r="AC21" s="686"/>
      <c r="AD21" s="681"/>
      <c r="AE21" s="684"/>
      <c r="AF21" s="684"/>
    </row>
    <row r="22" spans="1:32" s="224" customFormat="1" ht="13.5" customHeight="1">
      <c r="A22" s="225">
        <v>14</v>
      </c>
      <c r="B22" s="240"/>
      <c r="C22" s="533" t="s">
        <v>2242</v>
      </c>
      <c r="D22" s="523"/>
      <c r="E22" s="523"/>
      <c r="F22" s="523"/>
      <c r="G22" s="523"/>
      <c r="H22" s="697"/>
      <c r="I22" s="698"/>
      <c r="J22" s="681"/>
      <c r="K22" s="681" t="s">
        <v>989</v>
      </c>
      <c r="L22" s="681"/>
      <c r="M22" s="681"/>
      <c r="N22" s="681"/>
      <c r="O22" s="681"/>
      <c r="P22" s="683"/>
      <c r="Q22" s="681" t="s">
        <v>820</v>
      </c>
      <c r="R22" s="684" t="s">
        <v>864</v>
      </c>
      <c r="S22" s="681" t="s">
        <v>992</v>
      </c>
      <c r="T22" s="684" t="s">
        <v>864</v>
      </c>
      <c r="U22" s="681"/>
      <c r="V22" s="679" t="s">
        <v>864</v>
      </c>
      <c r="W22" s="679"/>
      <c r="X22" s="679"/>
      <c r="Y22" s="679"/>
      <c r="Z22" s="232"/>
      <c r="AA22" s="685"/>
      <c r="AB22" s="681"/>
      <c r="AC22" s="686"/>
      <c r="AD22" s="681"/>
      <c r="AE22" s="684"/>
      <c r="AF22" s="684"/>
    </row>
    <row r="23" spans="1:32" s="224" customFormat="1" ht="13.5" customHeight="1">
      <c r="A23" s="225">
        <v>15</v>
      </c>
      <c r="B23" s="216"/>
      <c r="C23" s="241"/>
      <c r="D23" s="533" t="s">
        <v>667</v>
      </c>
      <c r="E23" s="241"/>
      <c r="F23" s="241"/>
      <c r="G23" s="241"/>
      <c r="H23" s="681" t="s">
        <v>2243</v>
      </c>
      <c r="I23" s="682" t="s">
        <v>2244</v>
      </c>
      <c r="J23" s="681"/>
      <c r="K23" s="681" t="s">
        <v>1001</v>
      </c>
      <c r="L23" s="681"/>
      <c r="M23" s="681"/>
      <c r="N23" s="681"/>
      <c r="O23" s="681"/>
      <c r="P23" s="683"/>
      <c r="Q23" s="681" t="s">
        <v>820</v>
      </c>
      <c r="R23" s="684"/>
      <c r="S23" s="681" t="s">
        <v>863</v>
      </c>
      <c r="T23" s="684"/>
      <c r="U23" s="681"/>
      <c r="V23" s="679" t="s">
        <v>864</v>
      </c>
      <c r="W23" s="679"/>
      <c r="X23" s="679"/>
      <c r="Y23" s="679"/>
      <c r="Z23" s="232"/>
      <c r="AA23" s="685"/>
      <c r="AB23" s="681"/>
      <c r="AC23" s="686"/>
      <c r="AD23" s="681"/>
      <c r="AE23" s="684"/>
      <c r="AF23" s="684"/>
    </row>
    <row r="24" spans="1:32" s="224" customFormat="1" ht="13.5" customHeight="1">
      <c r="A24" s="225">
        <v>16</v>
      </c>
      <c r="B24" s="216"/>
      <c r="C24" s="241"/>
      <c r="D24" s="533" t="s">
        <v>2245</v>
      </c>
      <c r="E24" s="241"/>
      <c r="F24" s="241"/>
      <c r="G24" s="241"/>
      <c r="H24" s="681" t="s">
        <v>2246</v>
      </c>
      <c r="I24" s="682" t="s">
        <v>2247</v>
      </c>
      <c r="J24" s="681"/>
      <c r="K24" s="681" t="s">
        <v>1005</v>
      </c>
      <c r="L24" s="681"/>
      <c r="M24" s="681"/>
      <c r="N24" s="681"/>
      <c r="O24" s="681"/>
      <c r="P24" s="683"/>
      <c r="Q24" s="681" t="s">
        <v>820</v>
      </c>
      <c r="R24" s="684"/>
      <c r="S24" s="681" t="s">
        <v>863</v>
      </c>
      <c r="T24" s="684"/>
      <c r="U24" s="681"/>
      <c r="V24" s="679" t="s">
        <v>864</v>
      </c>
      <c r="W24" s="679"/>
      <c r="X24" s="679"/>
      <c r="Y24" s="679"/>
      <c r="Z24" s="232"/>
      <c r="AA24" s="685"/>
      <c r="AB24" s="681"/>
      <c r="AC24" s="686"/>
      <c r="AD24" s="681"/>
      <c r="AE24" s="684"/>
      <c r="AF24" s="684"/>
    </row>
    <row r="25" spans="1:32" s="224" customFormat="1" ht="13.5" customHeight="1">
      <c r="A25" s="225">
        <v>17</v>
      </c>
      <c r="B25" s="216"/>
      <c r="C25" s="241"/>
      <c r="D25" s="533" t="s">
        <v>767</v>
      </c>
      <c r="E25" s="241"/>
      <c r="F25" s="241"/>
      <c r="G25" s="241"/>
      <c r="H25" s="681" t="s">
        <v>1006</v>
      </c>
      <c r="I25" s="682"/>
      <c r="J25" s="681"/>
      <c r="K25" s="681" t="s">
        <v>939</v>
      </c>
      <c r="L25" s="681"/>
      <c r="M25" s="681"/>
      <c r="N25" s="681"/>
      <c r="O25" s="681"/>
      <c r="P25" s="683"/>
      <c r="Q25" s="681" t="s">
        <v>817</v>
      </c>
      <c r="R25" s="684"/>
      <c r="S25" s="681" t="s">
        <v>863</v>
      </c>
      <c r="T25" s="684"/>
      <c r="U25" s="681"/>
      <c r="V25" s="679" t="s">
        <v>864</v>
      </c>
      <c r="W25" s="679"/>
      <c r="X25" s="679"/>
      <c r="Y25" s="679"/>
      <c r="Z25" s="232"/>
      <c r="AA25" s="685"/>
      <c r="AB25" s="681"/>
      <c r="AC25" s="686"/>
      <c r="AD25" s="681"/>
      <c r="AE25" s="684"/>
      <c r="AF25" s="684"/>
    </row>
    <row r="26" spans="1:32" s="224" customFormat="1" ht="13.5" customHeight="1">
      <c r="A26" s="225">
        <v>18</v>
      </c>
      <c r="B26" s="240"/>
      <c r="C26" s="533" t="s">
        <v>2248</v>
      </c>
      <c r="D26" s="523"/>
      <c r="E26" s="523"/>
      <c r="F26" s="523"/>
      <c r="G26" s="523"/>
      <c r="H26" s="697"/>
      <c r="I26" s="698"/>
      <c r="J26" s="681"/>
      <c r="K26" s="681" t="s">
        <v>1012</v>
      </c>
      <c r="L26" s="681"/>
      <c r="M26" s="681"/>
      <c r="N26" s="681"/>
      <c r="O26" s="681"/>
      <c r="P26" s="683"/>
      <c r="Q26" s="681" t="s">
        <v>820</v>
      </c>
      <c r="R26" s="684" t="s">
        <v>864</v>
      </c>
      <c r="S26" s="681" t="s">
        <v>992</v>
      </c>
      <c r="T26" s="684" t="s">
        <v>864</v>
      </c>
      <c r="U26" s="681"/>
      <c r="V26" s="679" t="s">
        <v>864</v>
      </c>
      <c r="W26" s="679"/>
      <c r="X26" s="679"/>
      <c r="Y26" s="679"/>
      <c r="Z26" s="232"/>
      <c r="AA26" s="685"/>
      <c r="AB26" s="681"/>
      <c r="AC26" s="686"/>
      <c r="AD26" s="681"/>
      <c r="AE26" s="684"/>
      <c r="AF26" s="684"/>
    </row>
    <row r="27" spans="1:32" s="224" customFormat="1" ht="13.5" customHeight="1">
      <c r="A27" s="225">
        <v>19</v>
      </c>
      <c r="B27" s="216"/>
      <c r="C27" s="241"/>
      <c r="D27" s="533" t="s">
        <v>667</v>
      </c>
      <c r="E27" s="241"/>
      <c r="F27" s="241"/>
      <c r="G27" s="241"/>
      <c r="H27" s="681" t="s">
        <v>2249</v>
      </c>
      <c r="I27" s="682" t="s">
        <v>2250</v>
      </c>
      <c r="J27" s="681"/>
      <c r="K27" s="681" t="s">
        <v>1001</v>
      </c>
      <c r="L27" s="681"/>
      <c r="M27" s="681"/>
      <c r="N27" s="681"/>
      <c r="O27" s="681"/>
      <c r="P27" s="683"/>
      <c r="Q27" s="681" t="s">
        <v>820</v>
      </c>
      <c r="R27" s="684"/>
      <c r="S27" s="681" t="s">
        <v>863</v>
      </c>
      <c r="T27" s="684"/>
      <c r="U27" s="681"/>
      <c r="V27" s="679" t="s">
        <v>864</v>
      </c>
      <c r="W27" s="679"/>
      <c r="X27" s="679"/>
      <c r="Y27" s="679"/>
      <c r="Z27" s="232"/>
      <c r="AA27" s="685"/>
      <c r="AB27" s="681"/>
      <c r="AC27" s="686"/>
      <c r="AD27" s="681"/>
      <c r="AE27" s="684"/>
      <c r="AF27" s="684"/>
    </row>
    <row r="28" spans="1:32" s="224" customFormat="1" ht="13.5" customHeight="1">
      <c r="A28" s="225">
        <v>20</v>
      </c>
      <c r="B28" s="216"/>
      <c r="C28" s="241"/>
      <c r="D28" s="533" t="s">
        <v>2245</v>
      </c>
      <c r="E28" s="241"/>
      <c r="F28" s="241"/>
      <c r="G28" s="241"/>
      <c r="H28" s="681" t="s">
        <v>2251</v>
      </c>
      <c r="I28" s="682" t="s">
        <v>2252</v>
      </c>
      <c r="J28" s="681"/>
      <c r="K28" s="681" t="s">
        <v>1005</v>
      </c>
      <c r="L28" s="681"/>
      <c r="M28" s="681"/>
      <c r="N28" s="681"/>
      <c r="O28" s="681"/>
      <c r="P28" s="683"/>
      <c r="Q28" s="681" t="s">
        <v>820</v>
      </c>
      <c r="R28" s="684"/>
      <c r="S28" s="681" t="s">
        <v>863</v>
      </c>
      <c r="T28" s="684"/>
      <c r="U28" s="681"/>
      <c r="V28" s="679" t="s">
        <v>864</v>
      </c>
      <c r="W28" s="679"/>
      <c r="X28" s="679"/>
      <c r="Y28" s="679"/>
      <c r="Z28" s="232"/>
      <c r="AA28" s="685"/>
      <c r="AB28" s="681"/>
      <c r="AC28" s="686"/>
      <c r="AD28" s="681"/>
      <c r="AE28" s="684"/>
      <c r="AF28" s="684"/>
    </row>
    <row r="29" spans="1:32" s="224" customFormat="1" ht="13.5" customHeight="1">
      <c r="A29" s="225">
        <v>21</v>
      </c>
      <c r="B29" s="216"/>
      <c r="C29" s="241"/>
      <c r="D29" s="533" t="s">
        <v>767</v>
      </c>
      <c r="E29" s="241"/>
      <c r="F29" s="241"/>
      <c r="G29" s="241"/>
      <c r="H29" s="681" t="s">
        <v>1006</v>
      </c>
      <c r="I29" s="682"/>
      <c r="J29" s="681"/>
      <c r="K29" s="681" t="s">
        <v>939</v>
      </c>
      <c r="L29" s="681"/>
      <c r="M29" s="681"/>
      <c r="N29" s="681"/>
      <c r="O29" s="681"/>
      <c r="P29" s="683"/>
      <c r="Q29" s="681" t="s">
        <v>817</v>
      </c>
      <c r="R29" s="684"/>
      <c r="S29" s="681" t="s">
        <v>863</v>
      </c>
      <c r="T29" s="684"/>
      <c r="U29" s="681"/>
      <c r="V29" s="679" t="s">
        <v>864</v>
      </c>
      <c r="W29" s="679"/>
      <c r="X29" s="679"/>
      <c r="Y29" s="679"/>
      <c r="Z29" s="232"/>
      <c r="AA29" s="685"/>
      <c r="AB29" s="681"/>
      <c r="AC29" s="686"/>
      <c r="AD29" s="681"/>
      <c r="AE29" s="684"/>
      <c r="AF29" s="684"/>
    </row>
    <row r="30" spans="1:32" s="224" customFormat="1" ht="13.5" customHeight="1">
      <c r="A30" s="225">
        <v>22</v>
      </c>
      <c r="B30" s="217"/>
      <c r="C30" s="533" t="s">
        <v>2253</v>
      </c>
      <c r="D30" s="241"/>
      <c r="E30" s="241"/>
      <c r="F30" s="241"/>
      <c r="G30" s="241"/>
      <c r="H30" s="269" t="s">
        <v>2254</v>
      </c>
      <c r="I30" s="682" t="s">
        <v>2255</v>
      </c>
      <c r="J30" s="681"/>
      <c r="K30" s="682" t="s">
        <v>2256</v>
      </c>
      <c r="L30" s="681"/>
      <c r="M30" s="681"/>
      <c r="N30" s="681"/>
      <c r="O30" s="681"/>
      <c r="P30" s="683"/>
      <c r="Q30" s="681" t="s">
        <v>820</v>
      </c>
      <c r="R30" s="684"/>
      <c r="S30" s="681" t="s">
        <v>863</v>
      </c>
      <c r="T30" s="684"/>
      <c r="U30" s="681"/>
      <c r="V30" s="679" t="s">
        <v>864</v>
      </c>
      <c r="W30" s="679"/>
      <c r="X30" s="679"/>
      <c r="Y30" s="679"/>
      <c r="Z30" s="232"/>
      <c r="AA30" s="685"/>
      <c r="AB30" s="681"/>
      <c r="AC30" s="686"/>
      <c r="AD30" s="681"/>
      <c r="AE30" s="684"/>
      <c r="AF30" s="684"/>
    </row>
    <row r="31" spans="1:32" s="224" customFormat="1" ht="13.5" customHeight="1">
      <c r="A31" s="225">
        <v>23</v>
      </c>
      <c r="B31" s="216" t="s">
        <v>561</v>
      </c>
      <c r="C31" s="699"/>
      <c r="D31" s="523"/>
      <c r="E31" s="523"/>
      <c r="F31" s="523"/>
      <c r="G31" s="523"/>
      <c r="H31" s="697"/>
      <c r="I31" s="698"/>
      <c r="J31" s="681"/>
      <c r="K31" s="682" t="s">
        <v>1404</v>
      </c>
      <c r="L31" s="681"/>
      <c r="M31" s="681"/>
      <c r="N31" s="681"/>
      <c r="O31" s="681"/>
      <c r="P31" s="683"/>
      <c r="Q31" s="681" t="s">
        <v>820</v>
      </c>
      <c r="R31" s="684" t="s">
        <v>864</v>
      </c>
      <c r="S31" s="243" t="s">
        <v>1404</v>
      </c>
      <c r="T31" s="684"/>
      <c r="U31" s="681"/>
      <c r="V31" s="679" t="s">
        <v>864</v>
      </c>
      <c r="W31" s="679"/>
      <c r="X31" s="679"/>
      <c r="Y31" s="679"/>
      <c r="Z31" s="232"/>
      <c r="AA31" s="685"/>
      <c r="AB31" s="681"/>
      <c r="AC31" s="686"/>
      <c r="AD31" s="681"/>
      <c r="AE31" s="684"/>
      <c r="AF31" s="684"/>
    </row>
    <row r="32" spans="1:32" s="224" customFormat="1" ht="13.5" customHeight="1">
      <c r="A32" s="225">
        <v>24</v>
      </c>
      <c r="B32" s="216"/>
      <c r="C32" s="680" t="s">
        <v>2257</v>
      </c>
      <c r="D32" s="241"/>
      <c r="E32" s="241"/>
      <c r="F32" s="241"/>
      <c r="G32" s="241"/>
      <c r="H32" s="681" t="s">
        <v>2258</v>
      </c>
      <c r="I32" s="682" t="s">
        <v>2259</v>
      </c>
      <c r="J32" s="681"/>
      <c r="K32" s="682" t="s">
        <v>2260</v>
      </c>
      <c r="L32" s="681"/>
      <c r="M32" s="681"/>
      <c r="N32" s="681"/>
      <c r="O32" s="681"/>
      <c r="P32" s="683"/>
      <c r="Q32" s="681" t="s">
        <v>820</v>
      </c>
      <c r="R32" s="684"/>
      <c r="S32" s="681" t="s">
        <v>863</v>
      </c>
      <c r="T32" s="684"/>
      <c r="U32" s="681"/>
      <c r="V32" s="679" t="s">
        <v>864</v>
      </c>
      <c r="W32" s="679"/>
      <c r="X32" s="679"/>
      <c r="Y32" s="679"/>
      <c r="Z32" s="232"/>
      <c r="AA32" s="685"/>
      <c r="AB32" s="681"/>
      <c r="AC32" s="686"/>
      <c r="AD32" s="681"/>
      <c r="AE32" s="684"/>
      <c r="AF32" s="684"/>
    </row>
    <row r="33" spans="1:32" s="224" customFormat="1" ht="13.5" customHeight="1">
      <c r="A33" s="225">
        <v>25</v>
      </c>
      <c r="B33" s="216"/>
      <c r="C33" s="680" t="s">
        <v>1480</v>
      </c>
      <c r="D33" s="241"/>
      <c r="E33" s="241"/>
      <c r="F33" s="241"/>
      <c r="G33" s="241"/>
      <c r="H33" s="681" t="s">
        <v>1481</v>
      </c>
      <c r="I33" s="700">
        <v>13197</v>
      </c>
      <c r="J33" s="681"/>
      <c r="K33" s="682" t="s">
        <v>1482</v>
      </c>
      <c r="L33" s="681"/>
      <c r="M33" s="681"/>
      <c r="N33" s="681"/>
      <c r="O33" s="681"/>
      <c r="P33" s="683"/>
      <c r="Q33" s="681" t="s">
        <v>820</v>
      </c>
      <c r="R33" s="684"/>
      <c r="S33" s="681" t="s">
        <v>863</v>
      </c>
      <c r="T33" s="684"/>
      <c r="U33" s="681"/>
      <c r="V33" s="679" t="s">
        <v>864</v>
      </c>
      <c r="W33" s="679"/>
      <c r="X33" s="679"/>
      <c r="Y33" s="679"/>
      <c r="Z33" s="232"/>
      <c r="AA33" s="685"/>
      <c r="AB33" s="681"/>
      <c r="AC33" s="686"/>
      <c r="AD33" s="681"/>
      <c r="AE33" s="684"/>
      <c r="AF33" s="684"/>
    </row>
    <row r="34" spans="1:32" s="224" customFormat="1" ht="13.5" customHeight="1">
      <c r="A34" s="225">
        <v>26</v>
      </c>
      <c r="B34" s="216"/>
      <c r="C34" s="680" t="s">
        <v>2261</v>
      </c>
      <c r="D34" s="241"/>
      <c r="E34" s="241"/>
      <c r="F34" s="241"/>
      <c r="G34" s="241"/>
      <c r="H34" s="681" t="s">
        <v>2262</v>
      </c>
      <c r="I34" s="682" t="s">
        <v>698</v>
      </c>
      <c r="J34" s="681"/>
      <c r="K34" s="682" t="s">
        <v>1486</v>
      </c>
      <c r="L34" s="681"/>
      <c r="M34" s="681"/>
      <c r="N34" s="681"/>
      <c r="O34" s="681"/>
      <c r="P34" s="683"/>
      <c r="Q34" s="681" t="s">
        <v>820</v>
      </c>
      <c r="R34" s="684"/>
      <c r="S34" s="681" t="s">
        <v>863</v>
      </c>
      <c r="T34" s="684" t="s">
        <v>864</v>
      </c>
      <c r="U34" s="681"/>
      <c r="V34" s="679" t="s">
        <v>864</v>
      </c>
      <c r="W34" s="679"/>
      <c r="X34" s="679"/>
      <c r="Y34" s="679"/>
      <c r="Z34" s="232"/>
      <c r="AA34" s="685"/>
      <c r="AB34" s="681"/>
      <c r="AC34" s="686"/>
      <c r="AD34" s="681"/>
      <c r="AE34" s="684"/>
      <c r="AF34" s="684"/>
    </row>
    <row r="35" spans="1:32" s="224" customFormat="1" ht="13.5" customHeight="1">
      <c r="A35" s="225">
        <v>27</v>
      </c>
      <c r="B35" s="216"/>
      <c r="C35" s="680" t="s">
        <v>2263</v>
      </c>
      <c r="D35" s="241"/>
      <c r="E35" s="241"/>
      <c r="F35" s="241"/>
      <c r="G35" s="241"/>
      <c r="H35" s="681" t="s">
        <v>2264</v>
      </c>
      <c r="I35" s="682" t="s">
        <v>2265</v>
      </c>
      <c r="J35" s="681"/>
      <c r="K35" s="682" t="s">
        <v>2266</v>
      </c>
      <c r="L35" s="681"/>
      <c r="M35" s="681"/>
      <c r="N35" s="681"/>
      <c r="O35" s="681"/>
      <c r="P35" s="683"/>
      <c r="Q35" s="681" t="s">
        <v>817</v>
      </c>
      <c r="R35" s="684"/>
      <c r="S35" s="681" t="s">
        <v>1093</v>
      </c>
      <c r="T35" s="684"/>
      <c r="U35" s="681"/>
      <c r="V35" s="679" t="s">
        <v>864</v>
      </c>
      <c r="W35" s="679"/>
      <c r="X35" s="679"/>
      <c r="Y35" s="679"/>
      <c r="Z35" s="232"/>
      <c r="AA35" s="685"/>
      <c r="AB35" s="681"/>
      <c r="AC35" s="686"/>
      <c r="AD35" s="681"/>
      <c r="AE35" s="684"/>
      <c r="AF35" s="684"/>
    </row>
    <row r="36" spans="1:32" s="224" customFormat="1" ht="13.5" customHeight="1">
      <c r="A36" s="225">
        <v>28</v>
      </c>
      <c r="B36" s="216"/>
      <c r="C36" s="680" t="s">
        <v>2267</v>
      </c>
      <c r="D36" s="523"/>
      <c r="E36" s="523"/>
      <c r="F36" s="523"/>
      <c r="G36" s="523"/>
      <c r="H36" s="697"/>
      <c r="I36" s="698"/>
      <c r="J36" s="681"/>
      <c r="K36" s="682" t="s">
        <v>2268</v>
      </c>
      <c r="L36" s="681"/>
      <c r="M36" s="681"/>
      <c r="N36" s="681"/>
      <c r="O36" s="681"/>
      <c r="P36" s="683"/>
      <c r="Q36" s="681" t="s">
        <v>817</v>
      </c>
      <c r="R36" s="684" t="s">
        <v>864</v>
      </c>
      <c r="S36" s="379" t="s">
        <v>2268</v>
      </c>
      <c r="T36" s="684"/>
      <c r="U36" s="681"/>
      <c r="V36" s="679" t="s">
        <v>864</v>
      </c>
      <c r="W36" s="679"/>
      <c r="X36" s="679"/>
      <c r="Y36" s="679"/>
      <c r="Z36" s="232"/>
      <c r="AA36" s="685"/>
      <c r="AB36" s="681"/>
      <c r="AC36" s="686"/>
      <c r="AD36" s="681"/>
      <c r="AE36" s="684"/>
      <c r="AF36" s="684"/>
    </row>
    <row r="37" spans="1:32" s="224" customFormat="1" ht="13.5" customHeight="1">
      <c r="A37" s="225">
        <v>29</v>
      </c>
      <c r="B37" s="216"/>
      <c r="C37" s="680"/>
      <c r="D37" s="241" t="s">
        <v>2269</v>
      </c>
      <c r="E37" s="241"/>
      <c r="F37" s="241"/>
      <c r="G37" s="241"/>
      <c r="H37" s="681" t="s">
        <v>2270</v>
      </c>
      <c r="I37" s="682">
        <v>92300</v>
      </c>
      <c r="J37" s="681"/>
      <c r="K37" s="682" t="s">
        <v>2271</v>
      </c>
      <c r="L37" s="681"/>
      <c r="M37" s="681"/>
      <c r="N37" s="681"/>
      <c r="O37" s="681"/>
      <c r="P37" s="683"/>
      <c r="Q37" s="681" t="s">
        <v>820</v>
      </c>
      <c r="R37" s="684"/>
      <c r="S37" s="681" t="s">
        <v>863</v>
      </c>
      <c r="T37" s="684"/>
      <c r="U37" s="681"/>
      <c r="V37" s="679" t="s">
        <v>864</v>
      </c>
      <c r="W37" s="679"/>
      <c r="X37" s="679"/>
      <c r="Y37" s="679"/>
      <c r="Z37" s="232"/>
      <c r="AA37" s="685"/>
      <c r="AB37" s="681"/>
      <c r="AC37" s="686"/>
      <c r="AD37" s="681"/>
      <c r="AE37" s="684"/>
      <c r="AF37" s="684"/>
    </row>
    <row r="38" spans="1:32" s="224" customFormat="1" ht="13.5" customHeight="1">
      <c r="A38" s="225">
        <v>30</v>
      </c>
      <c r="B38" s="216"/>
      <c r="C38" s="680"/>
      <c r="D38" s="241" t="s">
        <v>388</v>
      </c>
      <c r="E38" s="241"/>
      <c r="F38" s="241"/>
      <c r="G38" s="241"/>
      <c r="H38" s="681" t="s">
        <v>1109</v>
      </c>
      <c r="I38" s="682" t="s">
        <v>2272</v>
      </c>
      <c r="J38" s="681"/>
      <c r="K38" s="682" t="s">
        <v>1108</v>
      </c>
      <c r="L38" s="681"/>
      <c r="M38" s="681"/>
      <c r="N38" s="681"/>
      <c r="O38" s="681"/>
      <c r="P38" s="683"/>
      <c r="Q38" s="681" t="s">
        <v>820</v>
      </c>
      <c r="R38" s="684"/>
      <c r="S38" s="681" t="s">
        <v>863</v>
      </c>
      <c r="T38" s="684"/>
      <c r="U38" s="681"/>
      <c r="V38" s="679" t="s">
        <v>864</v>
      </c>
      <c r="W38" s="679"/>
      <c r="X38" s="679"/>
      <c r="Y38" s="679"/>
      <c r="Z38" s="232"/>
      <c r="AA38" s="685"/>
      <c r="AB38" s="681"/>
      <c r="AC38" s="686"/>
      <c r="AD38" s="681"/>
      <c r="AE38" s="684"/>
      <c r="AF38" s="684"/>
    </row>
    <row r="39" spans="1:32" s="224" customFormat="1" ht="13.5" customHeight="1">
      <c r="A39" s="225">
        <v>31</v>
      </c>
      <c r="B39" s="240" t="s">
        <v>2273</v>
      </c>
      <c r="C39" s="523"/>
      <c r="D39" s="523"/>
      <c r="E39" s="523"/>
      <c r="F39" s="523"/>
      <c r="G39" s="523"/>
      <c r="H39" s="697"/>
      <c r="I39" s="698"/>
      <c r="J39" s="681"/>
      <c r="K39" s="682" t="s">
        <v>2274</v>
      </c>
      <c r="L39" s="681"/>
      <c r="M39" s="681"/>
      <c r="N39" s="681"/>
      <c r="O39" s="681"/>
      <c r="P39" s="683"/>
      <c r="Q39" s="681" t="s">
        <v>820</v>
      </c>
      <c r="R39" s="684" t="s">
        <v>864</v>
      </c>
      <c r="S39" s="243" t="s">
        <v>2274</v>
      </c>
      <c r="T39" s="684"/>
      <c r="U39" s="681"/>
      <c r="V39" s="679" t="s">
        <v>864</v>
      </c>
      <c r="W39" s="679"/>
      <c r="X39" s="679"/>
      <c r="Y39" s="679"/>
      <c r="Z39" s="232"/>
      <c r="AA39" s="685"/>
      <c r="AB39" s="681"/>
      <c r="AC39" s="686"/>
      <c r="AD39" s="681"/>
      <c r="AE39" s="684"/>
      <c r="AF39" s="684"/>
    </row>
    <row r="40" spans="1:32" s="224" customFormat="1" ht="13.5" customHeight="1">
      <c r="A40" s="225">
        <v>32</v>
      </c>
      <c r="B40" s="240"/>
      <c r="C40" s="241" t="s">
        <v>2275</v>
      </c>
      <c r="D40" s="241"/>
      <c r="E40" s="241"/>
      <c r="F40" s="241"/>
      <c r="G40" s="241"/>
      <c r="H40" s="697"/>
      <c r="I40" s="682"/>
      <c r="J40" s="681"/>
      <c r="K40" s="682" t="s">
        <v>1055</v>
      </c>
      <c r="L40" s="681"/>
      <c r="M40" s="681"/>
      <c r="N40" s="681"/>
      <c r="O40" s="681"/>
      <c r="P40" s="683"/>
      <c r="Q40" s="681" t="s">
        <v>820</v>
      </c>
      <c r="R40" s="684" t="s">
        <v>864</v>
      </c>
      <c r="S40" s="681" t="s">
        <v>863</v>
      </c>
      <c r="T40" s="684"/>
      <c r="U40" s="681"/>
      <c r="V40" s="679" t="s">
        <v>864</v>
      </c>
      <c r="W40" s="679"/>
      <c r="X40" s="679"/>
      <c r="Y40" s="679"/>
      <c r="Z40" s="232"/>
      <c r="AA40" s="685"/>
      <c r="AB40" s="681"/>
      <c r="AC40" s="686"/>
      <c r="AD40" s="681"/>
      <c r="AE40" s="684"/>
      <c r="AF40" s="684"/>
    </row>
    <row r="41" spans="1:32" s="224" customFormat="1" ht="13.5" customHeight="1">
      <c r="A41" s="225">
        <v>33</v>
      </c>
      <c r="B41" s="240"/>
      <c r="C41" s="241"/>
      <c r="D41" s="241" t="s">
        <v>2276</v>
      </c>
      <c r="E41" s="241"/>
      <c r="F41" s="241"/>
      <c r="G41" s="241"/>
      <c r="H41" s="681" t="s">
        <v>2277</v>
      </c>
      <c r="I41" s="682" t="s">
        <v>2278</v>
      </c>
      <c r="J41" s="681"/>
      <c r="K41" s="682" t="s">
        <v>971</v>
      </c>
      <c r="L41" s="681"/>
      <c r="M41" s="681"/>
      <c r="N41" s="681"/>
      <c r="O41" s="681"/>
      <c r="P41" s="683"/>
      <c r="Q41" s="681" t="s">
        <v>817</v>
      </c>
      <c r="R41" s="684"/>
      <c r="S41" s="681" t="s">
        <v>863</v>
      </c>
      <c r="T41" s="684" t="s">
        <v>864</v>
      </c>
      <c r="U41" s="681"/>
      <c r="V41" s="679" t="s">
        <v>864</v>
      </c>
      <c r="W41" s="679"/>
      <c r="X41" s="679"/>
      <c r="Y41" s="679"/>
      <c r="Z41" s="232"/>
      <c r="AA41" s="685"/>
      <c r="AB41" s="681"/>
      <c r="AC41" s="686"/>
      <c r="AD41" s="681"/>
      <c r="AE41" s="684"/>
      <c r="AF41" s="684"/>
    </row>
    <row r="42" spans="1:32" s="224" customFormat="1" ht="13.5" customHeight="1">
      <c r="A42" s="225">
        <v>34</v>
      </c>
      <c r="B42" s="240"/>
      <c r="C42" s="241"/>
      <c r="D42" s="241" t="s">
        <v>2279</v>
      </c>
      <c r="E42" s="241"/>
      <c r="F42" s="241"/>
      <c r="G42" s="241"/>
      <c r="H42" s="681" t="s">
        <v>2280</v>
      </c>
      <c r="I42" s="682"/>
      <c r="J42" s="681"/>
      <c r="K42" s="682" t="s">
        <v>2281</v>
      </c>
      <c r="L42" s="681"/>
      <c r="M42" s="681"/>
      <c r="N42" s="681"/>
      <c r="O42" s="681"/>
      <c r="P42" s="683"/>
      <c r="Q42" s="681" t="s">
        <v>817</v>
      </c>
      <c r="R42" s="684"/>
      <c r="S42" s="681" t="s">
        <v>863</v>
      </c>
      <c r="T42" s="684"/>
      <c r="U42" s="681"/>
      <c r="V42" s="679" t="s">
        <v>864</v>
      </c>
      <c r="W42" s="679"/>
      <c r="X42" s="679"/>
      <c r="Y42" s="679"/>
      <c r="Z42" s="232"/>
      <c r="AA42" s="685"/>
      <c r="AB42" s="681"/>
      <c r="AC42" s="686"/>
      <c r="AD42" s="681"/>
      <c r="AE42" s="684"/>
      <c r="AF42" s="684"/>
    </row>
    <row r="43" spans="1:32" s="224" customFormat="1" ht="13.5" customHeight="1">
      <c r="A43" s="225">
        <v>35</v>
      </c>
      <c r="B43" s="240"/>
      <c r="C43" s="241"/>
      <c r="D43" s="241" t="s">
        <v>2282</v>
      </c>
      <c r="E43" s="241"/>
      <c r="F43" s="241"/>
      <c r="G43" s="241"/>
      <c r="H43" s="681" t="s">
        <v>2283</v>
      </c>
      <c r="I43" s="682"/>
      <c r="J43" s="681"/>
      <c r="K43" s="682" t="s">
        <v>2284</v>
      </c>
      <c r="L43" s="681"/>
      <c r="M43" s="681"/>
      <c r="N43" s="681"/>
      <c r="O43" s="681"/>
      <c r="P43" s="683"/>
      <c r="Q43" s="681" t="s">
        <v>817</v>
      </c>
      <c r="R43" s="684"/>
      <c r="S43" s="681" t="s">
        <v>863</v>
      </c>
      <c r="T43" s="684"/>
      <c r="U43" s="681"/>
      <c r="V43" s="679" t="s">
        <v>864</v>
      </c>
      <c r="W43" s="679"/>
      <c r="X43" s="679"/>
      <c r="Y43" s="679"/>
      <c r="Z43" s="232"/>
      <c r="AA43" s="685"/>
      <c r="AB43" s="681"/>
      <c r="AC43" s="686"/>
      <c r="AD43" s="681"/>
      <c r="AE43" s="684"/>
      <c r="AF43" s="684"/>
    </row>
    <row r="44" spans="1:32" s="224" customFormat="1" ht="13.5" customHeight="1">
      <c r="A44" s="225">
        <v>36</v>
      </c>
      <c r="B44" s="216"/>
      <c r="C44" s="241"/>
      <c r="D44" s="241" t="s">
        <v>2285</v>
      </c>
      <c r="E44" s="523"/>
      <c r="F44" s="523"/>
      <c r="G44" s="523"/>
      <c r="H44" s="697"/>
      <c r="I44" s="698"/>
      <c r="J44" s="681"/>
      <c r="K44" s="682" t="s">
        <v>1083</v>
      </c>
      <c r="L44" s="681"/>
      <c r="M44" s="681"/>
      <c r="N44" s="681"/>
      <c r="O44" s="681"/>
      <c r="P44" s="683"/>
      <c r="Q44" s="681" t="s">
        <v>817</v>
      </c>
      <c r="R44" s="684" t="s">
        <v>864</v>
      </c>
      <c r="S44" s="243" t="s">
        <v>1083</v>
      </c>
      <c r="T44" s="684"/>
      <c r="U44" s="681"/>
      <c r="V44" s="679" t="s">
        <v>864</v>
      </c>
      <c r="W44" s="679"/>
      <c r="X44" s="679"/>
      <c r="Y44" s="679"/>
      <c r="Z44" s="232"/>
      <c r="AA44" s="685"/>
      <c r="AB44" s="681"/>
      <c r="AC44" s="686"/>
      <c r="AD44" s="681"/>
      <c r="AE44" s="684"/>
      <c r="AF44" s="684"/>
    </row>
    <row r="45" spans="1:32" s="224" customFormat="1" ht="13.5" customHeight="1">
      <c r="A45" s="225">
        <v>37</v>
      </c>
      <c r="B45" s="240"/>
      <c r="C45" s="241"/>
      <c r="D45" s="241"/>
      <c r="E45" s="241" t="s">
        <v>392</v>
      </c>
      <c r="F45" s="241"/>
      <c r="G45" s="241"/>
      <c r="H45" s="681" t="s">
        <v>2286</v>
      </c>
      <c r="I45" s="682">
        <v>92300</v>
      </c>
      <c r="J45" s="681"/>
      <c r="K45" s="682" t="s">
        <v>2271</v>
      </c>
      <c r="L45" s="681"/>
      <c r="M45" s="681"/>
      <c r="N45" s="681"/>
      <c r="O45" s="681"/>
      <c r="P45" s="683"/>
      <c r="Q45" s="681" t="s">
        <v>820</v>
      </c>
      <c r="R45" s="684"/>
      <c r="S45" s="681" t="s">
        <v>863</v>
      </c>
      <c r="T45" s="684"/>
      <c r="U45" s="681"/>
      <c r="V45" s="679" t="s">
        <v>864</v>
      </c>
      <c r="W45" s="679"/>
      <c r="X45" s="679"/>
      <c r="Y45" s="679"/>
      <c r="Z45" s="232"/>
      <c r="AA45" s="685"/>
      <c r="AB45" s="681"/>
      <c r="AC45" s="686"/>
      <c r="AD45" s="681"/>
      <c r="AE45" s="684"/>
      <c r="AF45" s="684"/>
    </row>
    <row r="46" spans="1:32" s="224" customFormat="1" ht="13.5" customHeight="1">
      <c r="A46" s="225">
        <v>38</v>
      </c>
      <c r="B46" s="240"/>
      <c r="C46" s="241"/>
      <c r="D46" s="241"/>
      <c r="E46" s="241" t="s">
        <v>388</v>
      </c>
      <c r="F46" s="241"/>
      <c r="G46" s="241"/>
      <c r="H46" s="681" t="s">
        <v>1109</v>
      </c>
      <c r="I46" s="682" t="s">
        <v>2272</v>
      </c>
      <c r="J46" s="681"/>
      <c r="K46" s="682" t="s">
        <v>1108</v>
      </c>
      <c r="L46" s="681"/>
      <c r="M46" s="681"/>
      <c r="N46" s="681"/>
      <c r="O46" s="681"/>
      <c r="P46" s="683"/>
      <c r="Q46" s="681" t="s">
        <v>820</v>
      </c>
      <c r="R46" s="684"/>
      <c r="S46" s="681" t="s">
        <v>863</v>
      </c>
      <c r="T46" s="684"/>
      <c r="U46" s="681"/>
      <c r="V46" s="679" t="s">
        <v>864</v>
      </c>
      <c r="W46" s="679"/>
      <c r="X46" s="679"/>
      <c r="Y46" s="679"/>
      <c r="Z46" s="232"/>
      <c r="AA46" s="685"/>
      <c r="AB46" s="681"/>
      <c r="AC46" s="686"/>
      <c r="AD46" s="681"/>
      <c r="AE46" s="684"/>
      <c r="AF46" s="684"/>
    </row>
    <row r="47" spans="1:32" s="224" customFormat="1" ht="13.5" customHeight="1">
      <c r="A47" s="225">
        <v>39</v>
      </c>
      <c r="B47" s="216"/>
      <c r="C47" s="241" t="s">
        <v>2287</v>
      </c>
      <c r="D47" s="241"/>
      <c r="E47" s="241"/>
      <c r="F47" s="241"/>
      <c r="G47" s="241"/>
      <c r="H47" s="386" t="s">
        <v>2288</v>
      </c>
      <c r="I47" s="682"/>
      <c r="J47" s="681"/>
      <c r="K47" s="682" t="s">
        <v>2158</v>
      </c>
      <c r="L47" s="681"/>
      <c r="M47" s="681"/>
      <c r="N47" s="681"/>
      <c r="O47" s="681"/>
      <c r="P47" s="683"/>
      <c r="Q47" s="681" t="s">
        <v>820</v>
      </c>
      <c r="R47" s="684" t="s">
        <v>864</v>
      </c>
      <c r="S47" s="243" t="s">
        <v>2158</v>
      </c>
      <c r="T47" s="684"/>
      <c r="U47" s="681"/>
      <c r="V47" s="679" t="s">
        <v>864</v>
      </c>
      <c r="W47" s="679"/>
      <c r="X47" s="679"/>
      <c r="Y47" s="679"/>
      <c r="Z47" s="232"/>
      <c r="AA47" s="685"/>
      <c r="AB47" s="681"/>
      <c r="AC47" s="686"/>
      <c r="AD47" s="681"/>
      <c r="AE47" s="684"/>
      <c r="AF47" s="684"/>
    </row>
    <row r="48" spans="1:32" s="224" customFormat="1" ht="13.5" customHeight="1">
      <c r="A48" s="225">
        <v>40</v>
      </c>
      <c r="B48" s="217"/>
      <c r="C48" s="241"/>
      <c r="D48" s="241" t="s">
        <v>2289</v>
      </c>
      <c r="E48" s="241"/>
      <c r="F48" s="241"/>
      <c r="G48" s="241"/>
      <c r="H48" s="681" t="s">
        <v>2290</v>
      </c>
      <c r="I48" s="682" t="s">
        <v>774</v>
      </c>
      <c r="J48" s="681"/>
      <c r="K48" s="682" t="s">
        <v>2291</v>
      </c>
      <c r="L48" s="681"/>
      <c r="M48" s="681"/>
      <c r="N48" s="681"/>
      <c r="O48" s="681"/>
      <c r="P48" s="683"/>
      <c r="Q48" s="681" t="s">
        <v>820</v>
      </c>
      <c r="R48" s="684"/>
      <c r="S48" s="681" t="s">
        <v>2238</v>
      </c>
      <c r="T48" s="684"/>
      <c r="U48" s="681"/>
      <c r="V48" s="679" t="s">
        <v>864</v>
      </c>
      <c r="W48" s="679"/>
      <c r="X48" s="679"/>
      <c r="Y48" s="679"/>
      <c r="Z48" s="232"/>
      <c r="AA48" s="685"/>
      <c r="AB48" s="681"/>
      <c r="AC48" s="686"/>
      <c r="AD48" s="681"/>
      <c r="AE48" s="684"/>
      <c r="AF48" s="684"/>
    </row>
    <row r="49" spans="1:32" s="224" customFormat="1" ht="13.5" customHeight="1">
      <c r="A49" s="225">
        <v>41</v>
      </c>
      <c r="B49" s="217"/>
      <c r="C49" s="241"/>
      <c r="D49" s="241" t="s">
        <v>2292</v>
      </c>
      <c r="E49" s="241"/>
      <c r="F49" s="241"/>
      <c r="G49" s="241"/>
      <c r="H49" s="681" t="s">
        <v>2293</v>
      </c>
      <c r="I49" s="682" t="s">
        <v>770</v>
      </c>
      <c r="J49" s="681"/>
      <c r="K49" s="682" t="s">
        <v>2294</v>
      </c>
      <c r="L49" s="681"/>
      <c r="M49" s="681"/>
      <c r="N49" s="681"/>
      <c r="O49" s="681"/>
      <c r="P49" s="683"/>
      <c r="Q49" s="681" t="s">
        <v>820</v>
      </c>
      <c r="R49" s="684"/>
      <c r="S49" s="681" t="s">
        <v>2238</v>
      </c>
      <c r="T49" s="684"/>
      <c r="U49" s="681"/>
      <c r="V49" s="679" t="s">
        <v>864</v>
      </c>
      <c r="W49" s="679"/>
      <c r="X49" s="679"/>
      <c r="Y49" s="679"/>
      <c r="Z49" s="232"/>
      <c r="AA49" s="685"/>
      <c r="AB49" s="681"/>
      <c r="AC49" s="686"/>
      <c r="AD49" s="681"/>
      <c r="AE49" s="684"/>
      <c r="AF49" s="684"/>
    </row>
    <row r="50" spans="1:32" s="224" customFormat="1" ht="13.5" customHeight="1">
      <c r="A50" s="225">
        <v>42</v>
      </c>
      <c r="B50" s="217"/>
      <c r="C50" s="241"/>
      <c r="D50" s="241" t="s">
        <v>2295</v>
      </c>
      <c r="E50" s="241"/>
      <c r="F50" s="241"/>
      <c r="G50" s="241"/>
      <c r="H50" s="681" t="s">
        <v>2296</v>
      </c>
      <c r="I50" s="682" t="s">
        <v>774</v>
      </c>
      <c r="J50" s="681"/>
      <c r="K50" s="682" t="s">
        <v>2297</v>
      </c>
      <c r="L50" s="681"/>
      <c r="M50" s="681"/>
      <c r="N50" s="681"/>
      <c r="O50" s="681"/>
      <c r="P50" s="683"/>
      <c r="Q50" s="681" t="s">
        <v>820</v>
      </c>
      <c r="R50" s="684"/>
      <c r="S50" s="681" t="s">
        <v>2238</v>
      </c>
      <c r="T50" s="684"/>
      <c r="U50" s="681"/>
      <c r="V50" s="679" t="s">
        <v>864</v>
      </c>
      <c r="W50" s="679"/>
      <c r="X50" s="679"/>
      <c r="Y50" s="679"/>
      <c r="Z50" s="232"/>
      <c r="AA50" s="685"/>
      <c r="AB50" s="681"/>
      <c r="AC50" s="686"/>
      <c r="AD50" s="681"/>
      <c r="AE50" s="684"/>
      <c r="AF50" s="684"/>
    </row>
    <row r="51" spans="1:32" s="224" customFormat="1" ht="13.5" customHeight="1">
      <c r="A51" s="225">
        <v>43</v>
      </c>
      <c r="B51" s="216"/>
      <c r="C51" s="241" t="s">
        <v>2298</v>
      </c>
      <c r="D51" s="241"/>
      <c r="E51" s="241"/>
      <c r="F51" s="241"/>
      <c r="G51" s="241"/>
      <c r="H51" s="681" t="s">
        <v>2299</v>
      </c>
      <c r="I51" s="682" t="s">
        <v>2300</v>
      </c>
      <c r="J51" s="681"/>
      <c r="K51" s="682" t="s">
        <v>2301</v>
      </c>
      <c r="L51" s="681"/>
      <c r="M51" s="681"/>
      <c r="N51" s="681"/>
      <c r="O51" s="681"/>
      <c r="P51" s="683"/>
      <c r="Q51" s="681" t="s">
        <v>823</v>
      </c>
      <c r="R51" s="684"/>
      <c r="S51" s="681" t="s">
        <v>863</v>
      </c>
      <c r="T51" s="684" t="s">
        <v>864</v>
      </c>
      <c r="U51" s="681"/>
      <c r="V51" s="679" t="s">
        <v>864</v>
      </c>
      <c r="W51" s="679"/>
      <c r="X51" s="679"/>
      <c r="Y51" s="679"/>
      <c r="Z51" s="232"/>
      <c r="AA51" s="685"/>
      <c r="AB51" s="681"/>
      <c r="AC51" s="686"/>
      <c r="AD51" s="681"/>
      <c r="AE51" s="684"/>
      <c r="AF51" s="684"/>
    </row>
    <row r="52" spans="1:32" s="224" customFormat="1" ht="13.5" customHeight="1">
      <c r="A52" s="225">
        <v>44</v>
      </c>
      <c r="B52" s="216"/>
      <c r="C52" s="241" t="s">
        <v>2302</v>
      </c>
      <c r="D52" s="241"/>
      <c r="E52" s="241"/>
      <c r="F52" s="241"/>
      <c r="G52" s="241"/>
      <c r="H52" s="681" t="s">
        <v>2303</v>
      </c>
      <c r="I52" s="682" t="s">
        <v>2304</v>
      </c>
      <c r="J52" s="681"/>
      <c r="K52" s="682" t="s">
        <v>1515</v>
      </c>
      <c r="L52" s="681"/>
      <c r="M52" s="681"/>
      <c r="N52" s="681"/>
      <c r="O52" s="681"/>
      <c r="P52" s="683"/>
      <c r="Q52" s="681" t="s">
        <v>820</v>
      </c>
      <c r="R52" s="684"/>
      <c r="S52" s="681" t="s">
        <v>863</v>
      </c>
      <c r="T52" s="684" t="s">
        <v>864</v>
      </c>
      <c r="U52" s="681"/>
      <c r="V52" s="679" t="s">
        <v>864</v>
      </c>
      <c r="W52" s="679"/>
      <c r="X52" s="679"/>
      <c r="Y52" s="679"/>
      <c r="Z52" s="232"/>
      <c r="AA52" s="685"/>
      <c r="AB52" s="681"/>
      <c r="AC52" s="686"/>
      <c r="AD52" s="681"/>
      <c r="AE52" s="684"/>
      <c r="AF52" s="684"/>
    </row>
    <row r="53" spans="1:32" s="224" customFormat="1" ht="13.5" customHeight="1">
      <c r="A53" s="225">
        <v>45</v>
      </c>
      <c r="B53" s="216"/>
      <c r="C53" s="241" t="s">
        <v>2305</v>
      </c>
      <c r="D53" s="241"/>
      <c r="E53" s="241"/>
      <c r="F53" s="241"/>
      <c r="G53" s="241"/>
      <c r="H53" s="681" t="s">
        <v>2303</v>
      </c>
      <c r="I53" s="682" t="s">
        <v>2306</v>
      </c>
      <c r="J53" s="681"/>
      <c r="K53" s="682" t="s">
        <v>2307</v>
      </c>
      <c r="L53" s="681"/>
      <c r="M53" s="681"/>
      <c r="N53" s="681"/>
      <c r="O53" s="681"/>
      <c r="P53" s="683"/>
      <c r="Q53" s="681" t="s">
        <v>817</v>
      </c>
      <c r="R53" s="684"/>
      <c r="S53" s="681" t="s">
        <v>863</v>
      </c>
      <c r="T53" s="684" t="s">
        <v>864</v>
      </c>
      <c r="U53" s="681"/>
      <c r="V53" s="679" t="s">
        <v>864</v>
      </c>
      <c r="W53" s="679"/>
      <c r="X53" s="679"/>
      <c r="Y53" s="679"/>
      <c r="Z53" s="232"/>
      <c r="AA53" s="685"/>
      <c r="AB53" s="681"/>
      <c r="AC53" s="686"/>
      <c r="AD53" s="681"/>
      <c r="AE53" s="684"/>
      <c r="AF53" s="684"/>
    </row>
    <row r="54" spans="1:32" s="224" customFormat="1" ht="13.5" customHeight="1">
      <c r="A54" s="225">
        <v>46</v>
      </c>
      <c r="B54" s="216"/>
      <c r="C54" s="241" t="s">
        <v>2308</v>
      </c>
      <c r="D54" s="523"/>
      <c r="E54" s="523"/>
      <c r="F54" s="523"/>
      <c r="G54" s="523"/>
      <c r="H54" s="697"/>
      <c r="I54" s="698"/>
      <c r="J54" s="681"/>
      <c r="K54" s="682" t="s">
        <v>2309</v>
      </c>
      <c r="L54" s="681"/>
      <c r="M54" s="681"/>
      <c r="N54" s="681"/>
      <c r="O54" s="681"/>
      <c r="P54" s="683"/>
      <c r="Q54" s="681" t="s">
        <v>817</v>
      </c>
      <c r="R54" s="684" t="s">
        <v>864</v>
      </c>
      <c r="S54" s="243" t="s">
        <v>2310</v>
      </c>
      <c r="T54" s="684"/>
      <c r="U54" s="681"/>
      <c r="V54" s="679" t="s">
        <v>864</v>
      </c>
      <c r="W54" s="679"/>
      <c r="X54" s="679"/>
      <c r="Y54" s="679"/>
      <c r="Z54" s="232"/>
      <c r="AA54" s="685"/>
      <c r="AB54" s="681"/>
      <c r="AC54" s="686"/>
      <c r="AD54" s="681"/>
      <c r="AE54" s="684"/>
      <c r="AF54" s="684"/>
    </row>
    <row r="55" spans="1:32" s="224" customFormat="1" ht="13.5" customHeight="1">
      <c r="A55" s="225">
        <v>47</v>
      </c>
      <c r="B55" s="216"/>
      <c r="C55" s="241"/>
      <c r="D55" s="241" t="s">
        <v>2311</v>
      </c>
      <c r="E55" s="241"/>
      <c r="F55" s="241"/>
      <c r="G55" s="241"/>
      <c r="H55" s="681" t="s">
        <v>2216</v>
      </c>
      <c r="I55" s="682" t="s">
        <v>930</v>
      </c>
      <c r="J55" s="681"/>
      <c r="K55" s="682" t="s">
        <v>2312</v>
      </c>
      <c r="L55" s="681"/>
      <c r="M55" s="681"/>
      <c r="N55" s="681"/>
      <c r="O55" s="681"/>
      <c r="P55" s="683"/>
      <c r="Q55" s="681" t="s">
        <v>820</v>
      </c>
      <c r="R55" s="684"/>
      <c r="S55" s="681" t="s">
        <v>879</v>
      </c>
      <c r="T55" s="684"/>
      <c r="U55" s="681"/>
      <c r="V55" s="679" t="s">
        <v>864</v>
      </c>
      <c r="W55" s="679"/>
      <c r="X55" s="679"/>
      <c r="Y55" s="679"/>
      <c r="Z55" s="232"/>
      <c r="AA55" s="685"/>
      <c r="AB55" s="681"/>
      <c r="AC55" s="686"/>
      <c r="AD55" s="681"/>
      <c r="AE55" s="684"/>
      <c r="AF55" s="684"/>
    </row>
    <row r="56" spans="1:32" s="224" customFormat="1" ht="13.5" customHeight="1">
      <c r="A56" s="225">
        <v>48</v>
      </c>
      <c r="B56" s="216"/>
      <c r="C56" s="241"/>
      <c r="D56" s="241" t="s">
        <v>2313</v>
      </c>
      <c r="E56" s="241"/>
      <c r="F56" s="241"/>
      <c r="G56" s="241"/>
      <c r="H56" s="681" t="s">
        <v>2216</v>
      </c>
      <c r="I56" s="682" t="s">
        <v>930</v>
      </c>
      <c r="J56" s="681"/>
      <c r="K56" s="682" t="s">
        <v>2314</v>
      </c>
      <c r="L56" s="681"/>
      <c r="M56" s="681"/>
      <c r="N56" s="681"/>
      <c r="O56" s="681"/>
      <c r="P56" s="683"/>
      <c r="Q56" s="681" t="s">
        <v>817</v>
      </c>
      <c r="R56" s="684"/>
      <c r="S56" s="681" t="s">
        <v>879</v>
      </c>
      <c r="T56" s="684"/>
      <c r="U56" s="681"/>
      <c r="V56" s="679" t="s">
        <v>864</v>
      </c>
      <c r="W56" s="679"/>
      <c r="X56" s="679"/>
      <c r="Y56" s="679"/>
      <c r="Z56" s="232"/>
      <c r="AA56" s="685"/>
      <c r="AB56" s="681"/>
      <c r="AC56" s="686"/>
      <c r="AD56" s="681"/>
      <c r="AE56" s="684"/>
      <c r="AF56" s="684"/>
    </row>
    <row r="57" spans="1:32" s="224" customFormat="1" ht="13.5" customHeight="1">
      <c r="A57" s="225">
        <v>49</v>
      </c>
      <c r="B57" s="216"/>
      <c r="C57" s="241"/>
      <c r="D57" s="241" t="s">
        <v>2315</v>
      </c>
      <c r="E57" s="241"/>
      <c r="F57" s="241"/>
      <c r="G57" s="241"/>
      <c r="H57" s="681" t="s">
        <v>2216</v>
      </c>
      <c r="I57" s="682" t="s">
        <v>930</v>
      </c>
      <c r="J57" s="681"/>
      <c r="K57" s="682" t="s">
        <v>2316</v>
      </c>
      <c r="L57" s="681"/>
      <c r="M57" s="681"/>
      <c r="N57" s="681"/>
      <c r="O57" s="681"/>
      <c r="P57" s="683"/>
      <c r="Q57" s="681" t="s">
        <v>817</v>
      </c>
      <c r="R57" s="684"/>
      <c r="S57" s="681" t="s">
        <v>879</v>
      </c>
      <c r="T57" s="684"/>
      <c r="U57" s="681"/>
      <c r="V57" s="679" t="s">
        <v>864</v>
      </c>
      <c r="W57" s="679"/>
      <c r="X57" s="679"/>
      <c r="Y57" s="679"/>
      <c r="Z57" s="232"/>
      <c r="AA57" s="685"/>
      <c r="AB57" s="681"/>
      <c r="AC57" s="686"/>
      <c r="AD57" s="681"/>
      <c r="AE57" s="684"/>
      <c r="AF57" s="684"/>
    </row>
    <row r="58" spans="1:32" s="224" customFormat="1" ht="13.5" customHeight="1">
      <c r="A58" s="225">
        <v>50</v>
      </c>
      <c r="B58" s="216"/>
      <c r="C58" s="241"/>
      <c r="D58" s="241" t="s">
        <v>2317</v>
      </c>
      <c r="E58" s="241"/>
      <c r="F58" s="241"/>
      <c r="G58" s="241"/>
      <c r="H58" s="681" t="s">
        <v>2216</v>
      </c>
      <c r="I58" s="682" t="s">
        <v>930</v>
      </c>
      <c r="J58" s="681"/>
      <c r="K58" s="682" t="s">
        <v>2318</v>
      </c>
      <c r="L58" s="681"/>
      <c r="M58" s="681"/>
      <c r="N58" s="681"/>
      <c r="O58" s="681"/>
      <c r="P58" s="683"/>
      <c r="Q58" s="681" t="s">
        <v>817</v>
      </c>
      <c r="R58" s="684"/>
      <c r="S58" s="681" t="s">
        <v>879</v>
      </c>
      <c r="T58" s="684"/>
      <c r="U58" s="681"/>
      <c r="V58" s="679" t="s">
        <v>864</v>
      </c>
      <c r="W58" s="679"/>
      <c r="X58" s="679"/>
      <c r="Y58" s="679"/>
      <c r="Z58" s="232"/>
      <c r="AA58" s="685"/>
      <c r="AB58" s="681"/>
      <c r="AC58" s="686"/>
      <c r="AD58" s="681"/>
      <c r="AE58" s="684"/>
      <c r="AF58" s="684"/>
    </row>
    <row r="59" spans="1:32" s="224" customFormat="1" ht="13.5" customHeight="1">
      <c r="A59" s="225">
        <v>51</v>
      </c>
      <c r="B59" s="216"/>
      <c r="C59" s="241"/>
      <c r="D59" s="241" t="s">
        <v>2319</v>
      </c>
      <c r="E59" s="241"/>
      <c r="F59" s="241"/>
      <c r="G59" s="241"/>
      <c r="H59" s="681" t="s">
        <v>2216</v>
      </c>
      <c r="I59" s="682" t="s">
        <v>930</v>
      </c>
      <c r="J59" s="681"/>
      <c r="K59" s="682" t="s">
        <v>2320</v>
      </c>
      <c r="L59" s="681"/>
      <c r="M59" s="681"/>
      <c r="N59" s="681"/>
      <c r="O59" s="681"/>
      <c r="P59" s="683"/>
      <c r="Q59" s="681" t="s">
        <v>820</v>
      </c>
      <c r="R59" s="684"/>
      <c r="S59" s="681" t="s">
        <v>879</v>
      </c>
      <c r="T59" s="684"/>
      <c r="U59" s="681"/>
      <c r="V59" s="679" t="s">
        <v>864</v>
      </c>
      <c r="W59" s="679"/>
      <c r="X59" s="679"/>
      <c r="Y59" s="679"/>
      <c r="Z59" s="232"/>
      <c r="AA59" s="685"/>
      <c r="AB59" s="681"/>
      <c r="AC59" s="686"/>
      <c r="AD59" s="681"/>
      <c r="AE59" s="684"/>
      <c r="AF59" s="684"/>
    </row>
    <row r="60" spans="1:32" s="224" customFormat="1" ht="13.5" customHeight="1">
      <c r="A60" s="225">
        <v>52</v>
      </c>
      <c r="B60" s="216"/>
      <c r="C60" s="241"/>
      <c r="D60" s="241" t="s">
        <v>2321</v>
      </c>
      <c r="E60" s="241"/>
      <c r="F60" s="241"/>
      <c r="G60" s="241"/>
      <c r="H60" s="681" t="s">
        <v>2216</v>
      </c>
      <c r="I60" s="682" t="s">
        <v>930</v>
      </c>
      <c r="J60" s="681"/>
      <c r="K60" s="682" t="s">
        <v>2322</v>
      </c>
      <c r="L60" s="681"/>
      <c r="M60" s="681"/>
      <c r="N60" s="681"/>
      <c r="O60" s="681"/>
      <c r="P60" s="683"/>
      <c r="Q60" s="681" t="s">
        <v>820</v>
      </c>
      <c r="R60" s="684"/>
      <c r="S60" s="681" t="s">
        <v>879</v>
      </c>
      <c r="T60" s="684"/>
      <c r="U60" s="681"/>
      <c r="V60" s="679" t="s">
        <v>864</v>
      </c>
      <c r="W60" s="679"/>
      <c r="X60" s="679"/>
      <c r="Y60" s="679"/>
      <c r="Z60" s="232"/>
      <c r="AA60" s="685"/>
      <c r="AB60" s="681"/>
      <c r="AC60" s="686"/>
      <c r="AD60" s="681"/>
      <c r="AE60" s="684"/>
      <c r="AF60" s="684"/>
    </row>
    <row r="61" spans="1:32" s="224" customFormat="1" ht="13.5" customHeight="1">
      <c r="A61" s="225">
        <v>53</v>
      </c>
      <c r="B61" s="216" t="s">
        <v>2323</v>
      </c>
      <c r="C61" s="699"/>
      <c r="D61" s="699"/>
      <c r="E61" s="523"/>
      <c r="F61" s="523"/>
      <c r="G61" s="523"/>
      <c r="H61" s="697"/>
      <c r="I61" s="698"/>
      <c r="J61" s="681"/>
      <c r="K61" s="682" t="s">
        <v>1560</v>
      </c>
      <c r="L61" s="681"/>
      <c r="M61" s="681"/>
      <c r="N61" s="681"/>
      <c r="O61" s="681"/>
      <c r="P61" s="683"/>
      <c r="Q61" s="681" t="s">
        <v>820</v>
      </c>
      <c r="R61" s="684" t="s">
        <v>864</v>
      </c>
      <c r="S61" s="243" t="s">
        <v>1560</v>
      </c>
      <c r="T61" s="684"/>
      <c r="U61" s="681"/>
      <c r="V61" s="679" t="s">
        <v>864</v>
      </c>
      <c r="W61" s="679"/>
      <c r="X61" s="679"/>
      <c r="Y61" s="679"/>
      <c r="Z61" s="232"/>
      <c r="AA61" s="685"/>
      <c r="AB61" s="681"/>
      <c r="AC61" s="686"/>
      <c r="AD61" s="681"/>
      <c r="AE61" s="684"/>
      <c r="AF61" s="684"/>
    </row>
    <row r="62" spans="1:32" s="224" customFormat="1" ht="13.5" customHeight="1">
      <c r="A62" s="225">
        <v>54</v>
      </c>
      <c r="B62" s="216"/>
      <c r="C62" s="680" t="s">
        <v>1664</v>
      </c>
      <c r="D62" s="680"/>
      <c r="E62" s="241"/>
      <c r="F62" s="241"/>
      <c r="G62" s="241"/>
      <c r="H62" s="681" t="s">
        <v>2324</v>
      </c>
      <c r="I62" s="682" t="s">
        <v>2325</v>
      </c>
      <c r="J62" s="681"/>
      <c r="K62" s="682" t="s">
        <v>971</v>
      </c>
      <c r="L62" s="681"/>
      <c r="M62" s="681"/>
      <c r="N62" s="681"/>
      <c r="O62" s="681"/>
      <c r="P62" s="683"/>
      <c r="Q62" s="681" t="s">
        <v>820</v>
      </c>
      <c r="R62" s="684"/>
      <c r="S62" s="681" t="s">
        <v>863</v>
      </c>
      <c r="T62" s="684"/>
      <c r="U62" s="681"/>
      <c r="V62" s="679" t="s">
        <v>864</v>
      </c>
      <c r="W62" s="679"/>
      <c r="X62" s="679"/>
      <c r="Y62" s="679"/>
      <c r="Z62" s="232"/>
      <c r="AA62" s="685"/>
      <c r="AB62" s="681"/>
      <c r="AC62" s="686"/>
      <c r="AD62" s="681"/>
      <c r="AE62" s="684"/>
      <c r="AF62" s="684"/>
    </row>
    <row r="63" spans="1:32" s="224" customFormat="1" ht="13.5" customHeight="1">
      <c r="A63" s="225">
        <v>55</v>
      </c>
      <c r="B63" s="216"/>
      <c r="C63" s="217" t="s">
        <v>1578</v>
      </c>
      <c r="D63" s="523"/>
      <c r="E63" s="523"/>
      <c r="F63" s="523"/>
      <c r="G63" s="523"/>
      <c r="H63" s="697"/>
      <c r="I63" s="698"/>
      <c r="J63" s="681"/>
      <c r="K63" s="682" t="s">
        <v>1579</v>
      </c>
      <c r="L63" s="681"/>
      <c r="M63" s="681"/>
      <c r="N63" s="681"/>
      <c r="O63" s="681"/>
      <c r="P63" s="683"/>
      <c r="Q63" s="681" t="s">
        <v>817</v>
      </c>
      <c r="R63" s="684" t="s">
        <v>864</v>
      </c>
      <c r="S63" s="243" t="s">
        <v>1579</v>
      </c>
      <c r="T63" s="684"/>
      <c r="U63" s="681"/>
      <c r="V63" s="679" t="s">
        <v>864</v>
      </c>
      <c r="W63" s="679"/>
      <c r="X63" s="679"/>
      <c r="Y63" s="679"/>
      <c r="Z63" s="232"/>
      <c r="AA63" s="685"/>
      <c r="AB63" s="681"/>
      <c r="AC63" s="686"/>
      <c r="AD63" s="681"/>
      <c r="AE63" s="684"/>
      <c r="AF63" s="684"/>
    </row>
    <row r="64" spans="1:32" s="224" customFormat="1" ht="13.5" customHeight="1">
      <c r="A64" s="225">
        <v>56</v>
      </c>
      <c r="B64" s="216"/>
      <c r="C64" s="241"/>
      <c r="D64" s="241" t="s">
        <v>2326</v>
      </c>
      <c r="E64" s="241"/>
      <c r="F64" s="241"/>
      <c r="G64" s="241"/>
      <c r="H64" s="681" t="s">
        <v>2327</v>
      </c>
      <c r="I64" s="682" t="s">
        <v>1283</v>
      </c>
      <c r="J64" s="681"/>
      <c r="K64" s="682" t="s">
        <v>2328</v>
      </c>
      <c r="L64" s="681"/>
      <c r="M64" s="681"/>
      <c r="N64" s="681"/>
      <c r="O64" s="681"/>
      <c r="P64" s="683"/>
      <c r="Q64" s="681" t="s">
        <v>820</v>
      </c>
      <c r="R64" s="684"/>
      <c r="S64" s="681" t="s">
        <v>863</v>
      </c>
      <c r="T64" s="684" t="s">
        <v>864</v>
      </c>
      <c r="U64" s="681"/>
      <c r="V64" s="679" t="s">
        <v>864</v>
      </c>
      <c r="W64" s="679"/>
      <c r="X64" s="679"/>
      <c r="Y64" s="679"/>
      <c r="Z64" s="232"/>
      <c r="AA64" s="685"/>
      <c r="AB64" s="681"/>
      <c r="AC64" s="686"/>
      <c r="AD64" s="681"/>
      <c r="AE64" s="684"/>
      <c r="AF64" s="684"/>
    </row>
    <row r="65" spans="1:1019" s="224" customFormat="1" ht="13.5" customHeight="1">
      <c r="A65" s="225">
        <v>57</v>
      </c>
      <c r="B65" s="216"/>
      <c r="C65" s="241"/>
      <c r="D65" s="241" t="s">
        <v>2329</v>
      </c>
      <c r="E65" s="241"/>
      <c r="F65" s="241"/>
      <c r="G65" s="241"/>
      <c r="H65" s="681" t="s">
        <v>2330</v>
      </c>
      <c r="I65" s="682"/>
      <c r="J65" s="681"/>
      <c r="K65" s="682" t="s">
        <v>2331</v>
      </c>
      <c r="L65" s="681"/>
      <c r="M65" s="681"/>
      <c r="N65" s="681"/>
      <c r="O65" s="681"/>
      <c r="P65" s="683"/>
      <c r="Q65" s="681" t="s">
        <v>820</v>
      </c>
      <c r="R65" s="684"/>
      <c r="S65" s="681" t="s">
        <v>863</v>
      </c>
      <c r="T65" s="684"/>
      <c r="U65" s="681"/>
      <c r="V65" s="679" t="s">
        <v>864</v>
      </c>
      <c r="W65" s="679"/>
      <c r="X65" s="679"/>
      <c r="Y65" s="679"/>
      <c r="Z65" s="232"/>
      <c r="AA65" s="685"/>
      <c r="AB65" s="681"/>
      <c r="AC65" s="686"/>
      <c r="AD65" s="681"/>
      <c r="AE65" s="684"/>
      <c r="AF65" s="684"/>
    </row>
    <row r="66" spans="1:1019" s="224" customFormat="1" ht="13.5" customHeight="1">
      <c r="A66" s="225">
        <v>58</v>
      </c>
      <c r="B66" s="216"/>
      <c r="C66" s="241"/>
      <c r="D66" s="241" t="s">
        <v>2332</v>
      </c>
      <c r="E66" s="241"/>
      <c r="F66" s="241"/>
      <c r="G66" s="241"/>
      <c r="H66" s="681" t="s">
        <v>2333</v>
      </c>
      <c r="I66" s="682"/>
      <c r="J66" s="681"/>
      <c r="K66" s="682" t="s">
        <v>2334</v>
      </c>
      <c r="L66" s="681"/>
      <c r="M66" s="681"/>
      <c r="N66" s="681"/>
      <c r="O66" s="681"/>
      <c r="P66" s="683"/>
      <c r="Q66" s="681" t="s">
        <v>820</v>
      </c>
      <c r="R66" s="684"/>
      <c r="S66" s="681" t="s">
        <v>863</v>
      </c>
      <c r="T66" s="684" t="s">
        <v>864</v>
      </c>
      <c r="U66" s="681"/>
      <c r="V66" s="679" t="s">
        <v>864</v>
      </c>
      <c r="W66" s="679"/>
      <c r="X66" s="679"/>
      <c r="Y66" s="679"/>
      <c r="Z66" s="232"/>
      <c r="AA66" s="685"/>
      <c r="AB66" s="681"/>
      <c r="AC66" s="686"/>
      <c r="AD66" s="681"/>
      <c r="AE66" s="684"/>
      <c r="AF66" s="684"/>
    </row>
    <row r="67" spans="1:1019" s="224" customFormat="1" ht="13.5" customHeight="1">
      <c r="A67" s="225">
        <v>59</v>
      </c>
      <c r="B67" s="217"/>
      <c r="C67" s="241"/>
      <c r="D67" s="241" t="s">
        <v>2335</v>
      </c>
      <c r="E67" s="241"/>
      <c r="F67" s="241"/>
      <c r="G67" s="241"/>
      <c r="H67" s="241" t="s">
        <v>2336</v>
      </c>
      <c r="I67" s="682"/>
      <c r="J67" s="681"/>
      <c r="K67" s="682" t="s">
        <v>2337</v>
      </c>
      <c r="L67" s="681"/>
      <c r="M67" s="681"/>
      <c r="N67" s="681"/>
      <c r="O67" s="681"/>
      <c r="P67" s="683"/>
      <c r="Q67" s="681" t="s">
        <v>820</v>
      </c>
      <c r="R67" s="684"/>
      <c r="S67" s="681" t="s">
        <v>863</v>
      </c>
      <c r="T67" s="684"/>
      <c r="U67" s="681"/>
      <c r="V67" s="679" t="s">
        <v>864</v>
      </c>
      <c r="W67" s="679"/>
      <c r="X67" s="679"/>
      <c r="Y67" s="679"/>
      <c r="Z67" s="232"/>
      <c r="AA67" s="685"/>
      <c r="AB67" s="681"/>
      <c r="AC67" s="686"/>
      <c r="AD67" s="681"/>
      <c r="AE67" s="684"/>
      <c r="AF67" s="684"/>
    </row>
    <row r="68" spans="1:1019" s="537" customFormat="1" ht="13.5" customHeight="1">
      <c r="A68" s="512">
        <v>60</v>
      </c>
      <c r="B68" s="513"/>
      <c r="C68" s="514"/>
      <c r="D68" s="514" t="s">
        <v>2338</v>
      </c>
      <c r="E68" s="514"/>
      <c r="F68" s="514"/>
      <c r="G68" s="514"/>
      <c r="H68" s="514" t="s">
        <v>2339</v>
      </c>
      <c r="I68" s="515"/>
      <c r="J68" s="386"/>
      <c r="K68" s="515"/>
      <c r="L68" s="386"/>
      <c r="M68" s="386"/>
      <c r="N68" s="386"/>
      <c r="O68" s="386"/>
      <c r="P68" s="516"/>
      <c r="Q68" s="386" t="s">
        <v>820</v>
      </c>
      <c r="R68" s="519"/>
      <c r="S68" s="386" t="s">
        <v>863</v>
      </c>
      <c r="T68" s="519"/>
      <c r="U68" s="386"/>
      <c r="V68" s="679" t="s">
        <v>864</v>
      </c>
      <c r="W68" s="534"/>
      <c r="X68" s="534"/>
      <c r="Y68" s="534"/>
      <c r="Z68" s="518"/>
      <c r="AA68" s="535"/>
      <c r="AB68" s="386"/>
      <c r="AC68" s="536"/>
      <c r="AD68" s="386"/>
      <c r="AE68" s="519"/>
      <c r="AF68" s="519"/>
    </row>
    <row r="69" spans="1:1019" s="537" customFormat="1" ht="13.5" customHeight="1">
      <c r="A69" s="512">
        <v>61</v>
      </c>
      <c r="B69" s="513"/>
      <c r="C69" s="514"/>
      <c r="D69" s="514" t="s">
        <v>2340</v>
      </c>
      <c r="E69" s="514"/>
      <c r="F69" s="514"/>
      <c r="G69" s="514"/>
      <c r="H69" s="514" t="s">
        <v>2341</v>
      </c>
      <c r="I69" s="515"/>
      <c r="J69" s="386"/>
      <c r="K69" s="515" t="s">
        <v>871</v>
      </c>
      <c r="L69" s="386"/>
      <c r="M69" s="386"/>
      <c r="N69" s="386"/>
      <c r="O69" s="386"/>
      <c r="P69" s="516"/>
      <c r="Q69" s="386" t="s">
        <v>820</v>
      </c>
      <c r="R69" s="519"/>
      <c r="S69" s="386" t="s">
        <v>863</v>
      </c>
      <c r="T69" s="519"/>
      <c r="U69" s="386"/>
      <c r="V69" s="679" t="s">
        <v>864</v>
      </c>
      <c r="W69" s="534"/>
      <c r="X69" s="534"/>
      <c r="Y69" s="534"/>
      <c r="Z69" s="518"/>
      <c r="AA69" s="535"/>
      <c r="AB69" s="386"/>
      <c r="AC69" s="536"/>
      <c r="AD69" s="386"/>
      <c r="AE69" s="519"/>
      <c r="AF69" s="519"/>
    </row>
    <row r="70" spans="1:1019" s="224" customFormat="1" ht="13.5" customHeight="1">
      <c r="A70" s="225">
        <v>62</v>
      </c>
      <c r="B70" s="217"/>
      <c r="C70" s="217" t="s">
        <v>2342</v>
      </c>
      <c r="D70" s="699"/>
      <c r="E70" s="523"/>
      <c r="F70" s="523"/>
      <c r="G70" s="523"/>
      <c r="H70" s="697"/>
      <c r="I70" s="698"/>
      <c r="J70" s="681"/>
      <c r="K70" s="682" t="s">
        <v>1546</v>
      </c>
      <c r="L70" s="681"/>
      <c r="M70" s="681"/>
      <c r="N70" s="681"/>
      <c r="O70" s="681"/>
      <c r="P70" s="683"/>
      <c r="Q70" s="681" t="s">
        <v>817</v>
      </c>
      <c r="R70" s="684" t="s">
        <v>864</v>
      </c>
      <c r="S70" s="243" t="s">
        <v>1546</v>
      </c>
      <c r="T70" s="684"/>
      <c r="U70" s="681"/>
      <c r="V70" s="679" t="s">
        <v>864</v>
      </c>
      <c r="W70" s="679"/>
      <c r="X70" s="679"/>
      <c r="Y70" s="679"/>
      <c r="Z70" s="232"/>
      <c r="AA70" s="685"/>
      <c r="AB70" s="681"/>
      <c r="AC70" s="686"/>
      <c r="AD70" s="681"/>
      <c r="AE70" s="684"/>
      <c r="AF70" s="684"/>
    </row>
    <row r="71" spans="1:1019" s="224" customFormat="1" ht="13.5" customHeight="1">
      <c r="A71" s="225">
        <v>63</v>
      </c>
      <c r="B71" s="217"/>
      <c r="C71" s="217"/>
      <c r="D71" s="680" t="s">
        <v>2343</v>
      </c>
      <c r="E71" s="241"/>
      <c r="F71" s="241"/>
      <c r="G71" s="241"/>
      <c r="H71" s="681" t="s">
        <v>2344</v>
      </c>
      <c r="I71" s="682" t="s">
        <v>2345</v>
      </c>
      <c r="J71" s="681"/>
      <c r="K71" s="682" t="s">
        <v>2346</v>
      </c>
      <c r="L71" s="681"/>
      <c r="M71" s="681"/>
      <c r="N71" s="681"/>
      <c r="O71" s="681"/>
      <c r="P71" s="683"/>
      <c r="Q71" s="681" t="s">
        <v>820</v>
      </c>
      <c r="R71" s="684"/>
      <c r="S71" s="681" t="s">
        <v>863</v>
      </c>
      <c r="T71" s="684" t="s">
        <v>864</v>
      </c>
      <c r="U71" s="681"/>
      <c r="V71" s="679" t="s">
        <v>864</v>
      </c>
      <c r="W71" s="679"/>
      <c r="X71" s="679"/>
      <c r="Y71" s="679"/>
      <c r="Z71" s="232"/>
      <c r="AA71" s="685"/>
      <c r="AB71" s="681"/>
      <c r="AC71" s="686"/>
      <c r="AD71" s="681"/>
      <c r="AE71" s="684"/>
      <c r="AF71" s="684"/>
    </row>
    <row r="72" spans="1:1019" s="224" customFormat="1" ht="13.5" customHeight="1">
      <c r="A72" s="225">
        <v>64</v>
      </c>
      <c r="B72" s="217"/>
      <c r="C72" s="217"/>
      <c r="D72" s="680" t="s">
        <v>2347</v>
      </c>
      <c r="E72" s="241"/>
      <c r="F72" s="241"/>
      <c r="G72" s="241"/>
      <c r="H72" s="681" t="s">
        <v>2348</v>
      </c>
      <c r="I72" s="682" t="s">
        <v>1655</v>
      </c>
      <c r="J72" s="681"/>
      <c r="K72" s="682" t="s">
        <v>1656</v>
      </c>
      <c r="L72" s="681"/>
      <c r="M72" s="681"/>
      <c r="N72" s="681"/>
      <c r="O72" s="681"/>
      <c r="P72" s="683"/>
      <c r="Q72" s="681" t="s">
        <v>820</v>
      </c>
      <c r="R72" s="684"/>
      <c r="S72" s="681" t="s">
        <v>863</v>
      </c>
      <c r="T72" s="684" t="s">
        <v>864</v>
      </c>
      <c r="U72" s="681"/>
      <c r="V72" s="679" t="s">
        <v>864</v>
      </c>
      <c r="W72" s="679"/>
      <c r="X72" s="679"/>
      <c r="Y72" s="679"/>
      <c r="Z72" s="232"/>
      <c r="AA72" s="685"/>
      <c r="AB72" s="681"/>
      <c r="AC72" s="686"/>
      <c r="AD72" s="681"/>
      <c r="AE72" s="684"/>
      <c r="AF72" s="684"/>
    </row>
    <row r="73" spans="1:1019" s="224" customFormat="1" ht="13.5" customHeight="1">
      <c r="A73" s="225">
        <v>65</v>
      </c>
      <c r="B73" s="217"/>
      <c r="C73" s="217"/>
      <c r="D73" s="680" t="s">
        <v>2349</v>
      </c>
      <c r="E73" s="241"/>
      <c r="F73" s="241"/>
      <c r="G73" s="241"/>
      <c r="H73" s="269" t="s">
        <v>2350</v>
      </c>
      <c r="I73" s="682" t="s">
        <v>2255</v>
      </c>
      <c r="J73" s="681"/>
      <c r="K73" s="682" t="s">
        <v>1576</v>
      </c>
      <c r="L73" s="681"/>
      <c r="M73" s="681"/>
      <c r="N73" s="681"/>
      <c r="O73" s="681"/>
      <c r="P73" s="683"/>
      <c r="Q73" s="681" t="s">
        <v>820</v>
      </c>
      <c r="R73" s="684"/>
      <c r="S73" s="681" t="s">
        <v>863</v>
      </c>
      <c r="T73" s="684" t="s">
        <v>864</v>
      </c>
      <c r="U73" s="681"/>
      <c r="V73" s="679" t="s">
        <v>864</v>
      </c>
      <c r="W73" s="679"/>
      <c r="X73" s="679"/>
      <c r="Y73" s="679"/>
      <c r="Z73" s="232"/>
      <c r="AA73" s="685"/>
      <c r="AB73" s="681"/>
      <c r="AC73" s="686"/>
      <c r="AD73" s="681"/>
      <c r="AE73" s="684"/>
      <c r="AF73" s="684"/>
    </row>
    <row r="74" spans="1:1019" s="224" customFormat="1" ht="12" customHeight="1">
      <c r="A74" s="225">
        <f>SUBTOTAL(103,createCase2912[ID])</f>
        <v>65</v>
      </c>
      <c r="C74" s="225">
        <f>SUBTOTAL(103,createCase2912[Donnée (Niveau 2)])</f>
        <v>26</v>
      </c>
      <c r="D74" s="225">
        <f>SUBTOTAL(103,createCase2912[Donnée (Niveau 3)])</f>
        <v>32</v>
      </c>
      <c r="E74" s="225">
        <f>SUBTOTAL(103,createCase2912[Donnée (Niveau 4)])</f>
        <v>2</v>
      </c>
      <c r="F74" s="225">
        <f>SUBTOTAL(103,createCase2912[Donnée (Niveau 5)])</f>
        <v>0</v>
      </c>
      <c r="G74" s="225">
        <f>SUBTOTAL(103,createCase2912[Donnée (Niveau 6)])</f>
        <v>0</v>
      </c>
      <c r="H74" s="225">
        <f>SUBTOTAL(103,createCase2912[Description])</f>
        <v>50</v>
      </c>
      <c r="I74" s="225">
        <f>SUBTOTAL(103,createCase2912[Exemples])</f>
        <v>37</v>
      </c>
      <c r="J74" s="225">
        <f>SUBTOTAL(103,createCase2912[Balise NexSIS])</f>
        <v>0</v>
      </c>
      <c r="K74" s="239">
        <f>SUBTOTAL(103,createCase2912[Nouvelle balise])</f>
        <v>62</v>
      </c>
      <c r="L74" s="225">
        <f>SUBTOTAL(103,createCase2912[Nantes - balise])</f>
        <v>0</v>
      </c>
      <c r="M74" s="225">
        <f>SUBTOTAL(103,createCase2912[Nantes - description])</f>
        <v>0</v>
      </c>
      <c r="N74" s="225">
        <f>SUBTOTAL(103,createCase2912[GT399])</f>
        <v>0</v>
      </c>
      <c r="O74" s="225">
        <f>SUBTOTAL(103,createCase2912[GT399 description])</f>
        <v>0</v>
      </c>
      <c r="P74" s="234">
        <f>SUBTOTAL(103,createCase2912[Priorisation])</f>
        <v>0</v>
      </c>
      <c r="Q74" s="225"/>
      <c r="R74" s="274">
        <f>SUBTOTAL(103,createCase2912[Objet])</f>
        <v>15</v>
      </c>
      <c r="S74" s="225">
        <f>SUBTOTAL(103,createCase2912[Format (ou type)])</f>
        <v>65</v>
      </c>
      <c r="T74" s="274"/>
      <c r="U74" s="225"/>
      <c r="V74" s="225"/>
      <c r="W74" s="225"/>
      <c r="X74" s="225"/>
      <c r="Y74" s="225"/>
      <c r="AA74" s="271">
        <f>SUBTOTAL(103,createCase2912[Commentaire Hub Santé])</f>
        <v>0</v>
      </c>
      <c r="AB74" s="225">
        <f>SUBTOTAL(103,createCase2912[Commentaire Philippe Dreyfus])</f>
        <v>0</v>
      </c>
      <c r="AC74" s="239"/>
      <c r="AD74" s="225">
        <f>SUBTOTAL(103,createCase2912[Commentaire Yann Penverne])</f>
        <v>0</v>
      </c>
      <c r="AE74" s="225">
        <f>SUBTOTAL(103,createCase2912[NexSIS])-COUNTIFS(createCase2912[NexSIS],"=X")</f>
        <v>0</v>
      </c>
      <c r="AF74" s="225">
        <f>SUBTOTAL(103,createCase2912[Métier])-COUNTIFS(createCase2912[Métier],"=X")</f>
        <v>0</v>
      </c>
    </row>
    <row r="75" spans="1:1019" s="128" customFormat="1" ht="12" customHeight="1">
      <c r="A75" s="3"/>
      <c r="B75" s="3"/>
      <c r="C75" s="131"/>
      <c r="D75" s="131"/>
      <c r="E75" s="131"/>
      <c r="F75" s="131"/>
      <c r="G75" s="5"/>
      <c r="H75" s="155"/>
      <c r="I75" s="225"/>
      <c r="J75" s="5"/>
      <c r="K75" s="155"/>
      <c r="L75" s="5"/>
      <c r="M75" s="5"/>
      <c r="N75" s="5"/>
      <c r="O75" s="5"/>
      <c r="P75" s="188"/>
      <c r="Q75" s="5"/>
      <c r="R75" s="56"/>
      <c r="S75" s="5"/>
      <c r="T75" s="56"/>
      <c r="U75" s="56"/>
      <c r="V75" s="56"/>
      <c r="W75" s="56"/>
      <c r="X75" s="56"/>
      <c r="Y75" s="56"/>
      <c r="Z75"/>
      <c r="AA75" s="178"/>
      <c r="AB75" s="5"/>
      <c r="AC75" s="159"/>
      <c r="AD75" s="56"/>
      <c r="AF75" s="56"/>
      <c r="AMC75"/>
      <c r="AMD75"/>
      <c r="AME75"/>
    </row>
    <row r="76" spans="1:1019" s="128" customFormat="1" ht="12" customHeight="1">
      <c r="A76" s="129"/>
      <c r="B76" s="129"/>
      <c r="C76" s="129"/>
      <c r="D76" s="129"/>
      <c r="E76" s="129"/>
      <c r="F76" s="129"/>
      <c r="G76" s="96"/>
      <c r="H76" s="96"/>
      <c r="I76" s="225"/>
      <c r="J76" s="96"/>
      <c r="K76" s="159"/>
      <c r="L76" s="96"/>
      <c r="M76" s="96"/>
      <c r="N76" s="96"/>
      <c r="O76" s="96"/>
      <c r="P76" s="173"/>
      <c r="Q76" s="96"/>
      <c r="R76" s="278"/>
      <c r="S76" s="96"/>
      <c r="T76" s="278"/>
      <c r="U76" s="96"/>
      <c r="V76" s="96"/>
      <c r="W76" s="96"/>
      <c r="X76" s="96"/>
      <c r="Y76" s="96"/>
      <c r="Z76"/>
      <c r="AA76" s="179"/>
      <c r="AB76" s="96"/>
      <c r="AC76" s="159"/>
      <c r="AD76" s="96"/>
      <c r="AF76" s="96"/>
      <c r="AMC76"/>
      <c r="AMD76"/>
      <c r="AME76"/>
    </row>
    <row r="77" spans="1:1019" s="128" customFormat="1" ht="12" customHeight="1">
      <c r="I77" s="224"/>
      <c r="P77" s="174"/>
      <c r="R77" s="278"/>
      <c r="S77" s="96"/>
      <c r="T77" s="278"/>
      <c r="U77" s="96"/>
      <c r="V77" s="96"/>
      <c r="W77" s="96"/>
      <c r="X77" s="96"/>
      <c r="Y77" s="96"/>
      <c r="Z77"/>
      <c r="AA77" s="179"/>
      <c r="AB77" s="96"/>
      <c r="AC77" s="159"/>
      <c r="AD77" s="96"/>
      <c r="AF77" s="96"/>
      <c r="AMC77"/>
      <c r="AMD77"/>
      <c r="AME77"/>
    </row>
    <row r="78" spans="1:1019" s="128" customFormat="1" ht="12" customHeight="1">
      <c r="I78" s="224"/>
      <c r="P78" s="174"/>
      <c r="R78" s="278"/>
      <c r="S78" s="96"/>
      <c r="T78" s="278"/>
      <c r="U78" s="96"/>
      <c r="V78" s="96"/>
      <c r="W78" s="96"/>
      <c r="X78" s="96"/>
      <c r="Y78" s="96"/>
      <c r="Z78"/>
      <c r="AA78" s="179"/>
      <c r="AB78" s="96"/>
      <c r="AC78" s="159"/>
      <c r="AD78" s="96"/>
      <c r="AF78" s="96"/>
      <c r="AMC78"/>
      <c r="AMD78"/>
      <c r="AME78"/>
    </row>
    <row r="79" spans="1:1019" s="128" customFormat="1" ht="12" customHeight="1">
      <c r="I79" s="224"/>
      <c r="P79" s="174"/>
      <c r="R79" s="278"/>
      <c r="S79" s="96"/>
      <c r="T79" s="278"/>
      <c r="U79" s="96"/>
      <c r="V79" s="96"/>
      <c r="W79" s="96"/>
      <c r="X79" s="96"/>
      <c r="Y79" s="96"/>
      <c r="Z79"/>
      <c r="AA79" s="179"/>
      <c r="AB79" s="96"/>
      <c r="AC79" s="159"/>
      <c r="AD79" s="96"/>
      <c r="AF79" s="96"/>
      <c r="AMC79"/>
      <c r="AMD79"/>
      <c r="AME79"/>
    </row>
    <row r="80" spans="1:1019" s="128" customFormat="1" ht="12" customHeight="1">
      <c r="I80" s="224"/>
      <c r="P80" s="174"/>
      <c r="R80" s="278"/>
      <c r="S80" s="96"/>
      <c r="T80" s="278"/>
      <c r="U80" s="96"/>
      <c r="V80" s="96"/>
      <c r="W80" s="96"/>
      <c r="X80" s="96"/>
      <c r="Y80" s="96"/>
      <c r="Z80"/>
      <c r="AA80" s="179"/>
      <c r="AB80" s="96"/>
      <c r="AC80" s="159"/>
      <c r="AD80" s="96"/>
      <c r="AF80" s="96"/>
      <c r="AMC80"/>
      <c r="AMD80"/>
      <c r="AME80"/>
    </row>
    <row r="81" spans="1:1018" ht="12" customHeight="1">
      <c r="G81" s="128"/>
      <c r="H81" s="128"/>
      <c r="I81" s="224"/>
      <c r="J81" s="128"/>
      <c r="K81" s="128"/>
      <c r="L81" s="128"/>
      <c r="M81" s="128"/>
      <c r="N81" s="128"/>
      <c r="O81" s="128"/>
      <c r="P81" s="174"/>
      <c r="Q81" s="128"/>
    </row>
    <row r="82" spans="1:1018" s="117" customFormat="1" ht="12" customHeight="1">
      <c r="A82" s="128"/>
      <c r="B82" s="128"/>
      <c r="C82" s="128"/>
      <c r="D82" s="128"/>
      <c r="E82" s="128"/>
      <c r="F82" s="128"/>
      <c r="G82" s="96"/>
      <c r="H82" s="96"/>
      <c r="I82" s="225"/>
      <c r="J82" s="96"/>
      <c r="K82" s="159"/>
      <c r="L82" s="96"/>
      <c r="M82" s="96"/>
      <c r="N82" s="96"/>
      <c r="O82" s="96"/>
      <c r="P82" s="173"/>
      <c r="Q82" s="96"/>
      <c r="R82" s="278"/>
      <c r="S82" s="96"/>
      <c r="T82" s="278"/>
      <c r="U82" s="96"/>
      <c r="V82" s="96"/>
      <c r="W82" s="96"/>
      <c r="X82" s="96"/>
      <c r="Y82" s="96"/>
      <c r="Z82"/>
      <c r="AA82" s="179"/>
      <c r="AB82" s="96"/>
      <c r="AC82" s="161"/>
      <c r="AD82" s="96"/>
      <c r="AF82" s="96"/>
      <c r="AMD82"/>
    </row>
    <row r="83" spans="1:1018" ht="12" customHeight="1">
      <c r="A83" s="117"/>
      <c r="B83" s="117"/>
      <c r="C83" s="117"/>
      <c r="D83" s="117"/>
      <c r="E83" s="117"/>
      <c r="F83" s="117"/>
      <c r="G83" s="117"/>
      <c r="H83" s="117"/>
      <c r="I83" s="251"/>
      <c r="J83" s="117"/>
      <c r="K83" s="117"/>
      <c r="L83" s="117"/>
      <c r="M83" s="117"/>
      <c r="N83" s="117"/>
      <c r="O83" s="117"/>
      <c r="P83" s="189"/>
      <c r="Q83" s="117"/>
    </row>
    <row r="84" spans="1:1018" ht="12" customHeight="1">
      <c r="R84" s="125"/>
      <c r="S84" s="112"/>
      <c r="T84" s="125"/>
      <c r="U84" s="112"/>
      <c r="V84" s="112"/>
      <c r="W84" s="112"/>
      <c r="X84" s="112"/>
      <c r="Y84" s="112"/>
      <c r="AA84" s="180"/>
      <c r="AB84" s="112"/>
      <c r="AD84" s="112"/>
      <c r="AF84" s="112"/>
    </row>
    <row r="96" spans="1:1018" ht="12" customHeight="1">
      <c r="A96" s="130"/>
      <c r="B96" s="130"/>
      <c r="C96" s="130"/>
      <c r="D96" s="130"/>
      <c r="E96" s="130"/>
      <c r="F96" s="130"/>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30"/>
      <c r="B101" s="130"/>
      <c r="C101" s="130"/>
      <c r="D101" s="130"/>
      <c r="E101" s="130"/>
      <c r="F101" s="130"/>
    </row>
    <row r="102" spans="1:1018" ht="12" customHeight="1">
      <c r="A102" s="130"/>
      <c r="B102" s="130"/>
      <c r="C102" s="130"/>
      <c r="D102" s="130"/>
      <c r="E102" s="130"/>
      <c r="F102" s="130"/>
    </row>
    <row r="103" spans="1:1018" ht="12" customHeight="1">
      <c r="A103" s="130"/>
      <c r="B103" s="130"/>
      <c r="C103" s="130"/>
      <c r="D103" s="130"/>
      <c r="E103" s="130"/>
      <c r="F103" s="130"/>
    </row>
    <row r="104" spans="1:1018" ht="12" customHeight="1">
      <c r="A104" s="129"/>
      <c r="B104" s="129"/>
      <c r="C104" s="129"/>
      <c r="D104" s="129"/>
      <c r="E104" s="129"/>
      <c r="F104" s="129"/>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ht="12" customHeight="1">
      <c r="A108" s="129"/>
      <c r="B108" s="129"/>
      <c r="C108" s="129"/>
      <c r="D108" s="129"/>
      <c r="E108" s="129"/>
      <c r="F108" s="129"/>
    </row>
    <row r="109" spans="1:1018" ht="12" customHeight="1">
      <c r="A109" s="129"/>
      <c r="B109" s="129"/>
      <c r="C109" s="129"/>
      <c r="D109" s="129"/>
      <c r="E109" s="129"/>
      <c r="F109" s="129"/>
    </row>
    <row r="110" spans="1:1018" ht="12" customHeight="1">
      <c r="A110" s="129"/>
      <c r="B110" s="129"/>
      <c r="C110" s="129"/>
      <c r="D110" s="129"/>
      <c r="E110" s="129"/>
      <c r="F110" s="129"/>
    </row>
    <row r="111" spans="1:1018" s="117" customFormat="1" ht="12" customHeight="1">
      <c r="A111" s="129"/>
      <c r="B111" s="129"/>
      <c r="C111" s="129"/>
      <c r="D111" s="129"/>
      <c r="E111" s="129"/>
      <c r="F111" s="129"/>
      <c r="G111" s="96"/>
      <c r="H111" s="96"/>
      <c r="I111" s="225"/>
      <c r="J111" s="96"/>
      <c r="K111" s="159"/>
      <c r="L111" s="96"/>
      <c r="M111" s="96"/>
      <c r="N111" s="96"/>
      <c r="O111" s="96"/>
      <c r="P111" s="173"/>
      <c r="Q111" s="96"/>
      <c r="R111" s="278"/>
      <c r="S111" s="96"/>
      <c r="T111" s="278"/>
      <c r="U111" s="96"/>
      <c r="V111" s="96"/>
      <c r="W111" s="96"/>
      <c r="X111" s="96"/>
      <c r="Y111" s="96"/>
      <c r="Z111"/>
      <c r="AA111" s="179"/>
      <c r="AB111" s="96"/>
      <c r="AC111" s="161"/>
      <c r="AD111" s="96"/>
      <c r="AF111" s="96"/>
      <c r="AMD111"/>
    </row>
    <row r="112" spans="1:1018" s="117" customFormat="1" ht="12" customHeight="1">
      <c r="A112" s="130"/>
      <c r="B112" s="130"/>
      <c r="C112" s="130"/>
      <c r="D112" s="130"/>
      <c r="E112" s="130"/>
      <c r="F112" s="130"/>
      <c r="G112" s="96"/>
      <c r="H112" s="96"/>
      <c r="I112" s="225"/>
      <c r="J112" s="96"/>
      <c r="K112" s="159"/>
      <c r="L112" s="96"/>
      <c r="M112" s="96"/>
      <c r="N112" s="96"/>
      <c r="O112" s="96"/>
      <c r="P112" s="173"/>
      <c r="Q112" s="96"/>
      <c r="R112" s="278"/>
      <c r="S112" s="96"/>
      <c r="T112" s="278"/>
      <c r="U112" s="96"/>
      <c r="V112" s="96"/>
      <c r="W112" s="96"/>
      <c r="X112" s="96"/>
      <c r="Y112" s="96"/>
      <c r="Z112"/>
      <c r="AA112" s="179"/>
      <c r="AB112" s="96"/>
      <c r="AC112" s="161"/>
      <c r="AD112" s="96"/>
      <c r="AF112" s="96"/>
      <c r="AMD112"/>
    </row>
    <row r="113" spans="1:1018" s="117" customFormat="1" ht="12" customHeight="1">
      <c r="A113" s="123"/>
      <c r="B113" s="123"/>
      <c r="C113" s="123"/>
      <c r="D113" s="123"/>
      <c r="E113" s="123"/>
      <c r="F113" s="123"/>
      <c r="G113" s="112"/>
      <c r="H113" s="112"/>
      <c r="I113" s="277"/>
      <c r="J113" s="112"/>
      <c r="K113" s="161"/>
      <c r="L113" s="112"/>
      <c r="M113" s="112"/>
      <c r="N113" s="112"/>
      <c r="O113" s="112"/>
      <c r="P113" s="190"/>
      <c r="Q113" s="112"/>
      <c r="R113" s="125"/>
      <c r="S113" s="112"/>
      <c r="T113" s="125"/>
      <c r="U113" s="112"/>
      <c r="V113" s="112"/>
      <c r="W113" s="112"/>
      <c r="X113" s="112"/>
      <c r="Y113" s="112"/>
      <c r="Z113"/>
      <c r="AA113" s="180"/>
      <c r="AB113" s="112"/>
      <c r="AC113" s="161"/>
      <c r="AD113" s="112"/>
      <c r="AF113" s="112"/>
      <c r="AMD113"/>
    </row>
    <row r="114" spans="1:1018" s="117" customFormat="1" ht="12" customHeight="1">
      <c r="A114" s="123"/>
      <c r="B114" s="123"/>
      <c r="C114" s="123"/>
      <c r="D114" s="123"/>
      <c r="E114" s="123"/>
      <c r="F114" s="123"/>
      <c r="G114" s="112"/>
      <c r="H114" s="112"/>
      <c r="I114" s="277"/>
      <c r="J114" s="112"/>
      <c r="K114" s="161"/>
      <c r="L114" s="112"/>
      <c r="M114" s="112"/>
      <c r="N114" s="112"/>
      <c r="O114" s="112"/>
      <c r="P114" s="190"/>
      <c r="Q114" s="112"/>
      <c r="R114" s="125"/>
      <c r="S114" s="112"/>
      <c r="T114" s="125"/>
      <c r="U114" s="112"/>
      <c r="V114" s="112"/>
      <c r="W114" s="112"/>
      <c r="X114" s="112"/>
      <c r="Y114" s="112"/>
      <c r="Z114"/>
      <c r="AA114" s="180"/>
      <c r="AB114" s="112"/>
      <c r="AC114" s="161"/>
      <c r="AD114" s="112"/>
      <c r="AF114" s="112"/>
      <c r="AMD114"/>
    </row>
    <row r="115" spans="1:1018" s="117" customFormat="1" ht="12" customHeight="1">
      <c r="A115" s="123"/>
      <c r="B115" s="123"/>
      <c r="C115" s="123"/>
      <c r="D115" s="123"/>
      <c r="E115" s="123"/>
      <c r="F115" s="123"/>
      <c r="G115" s="112"/>
      <c r="H115" s="112"/>
      <c r="I115" s="277"/>
      <c r="J115" s="112"/>
      <c r="K115" s="161"/>
      <c r="L115" s="112"/>
      <c r="M115" s="112"/>
      <c r="N115" s="112"/>
      <c r="O115" s="112"/>
      <c r="P115" s="190"/>
      <c r="Q115" s="112"/>
      <c r="R115" s="125"/>
      <c r="S115" s="112"/>
      <c r="T115" s="125"/>
      <c r="U115" s="112"/>
      <c r="V115" s="112"/>
      <c r="W115" s="112"/>
      <c r="X115" s="112"/>
      <c r="Y115" s="112"/>
      <c r="Z115"/>
      <c r="AA115" s="180"/>
      <c r="AB115" s="112"/>
      <c r="AC115" s="161"/>
      <c r="AD115" s="112"/>
      <c r="AF115" s="112"/>
      <c r="AMD115"/>
    </row>
    <row r="116" spans="1:1018" s="117" customFormat="1" ht="12" customHeight="1">
      <c r="A116" s="123"/>
      <c r="B116" s="123"/>
      <c r="C116" s="123"/>
      <c r="D116" s="123"/>
      <c r="E116" s="123"/>
      <c r="F116" s="123"/>
      <c r="G116" s="112"/>
      <c r="H116" s="112"/>
      <c r="I116" s="277"/>
      <c r="J116" s="112"/>
      <c r="K116" s="161"/>
      <c r="L116" s="112"/>
      <c r="M116" s="112"/>
      <c r="N116" s="112"/>
      <c r="O116" s="112"/>
      <c r="P116" s="190"/>
      <c r="Q116" s="112"/>
      <c r="R116" s="125"/>
      <c r="S116" s="112"/>
      <c r="T116" s="125"/>
      <c r="U116" s="112"/>
      <c r="V116" s="112"/>
      <c r="W116" s="112"/>
      <c r="X116" s="112"/>
      <c r="Y116" s="112"/>
      <c r="Z116"/>
      <c r="AA116" s="180"/>
      <c r="AB116" s="112"/>
      <c r="AC116" s="161"/>
      <c r="AD116" s="112"/>
      <c r="AF116" s="112"/>
      <c r="AMD116"/>
    </row>
    <row r="117" spans="1:1018" s="117" customFormat="1" ht="12" customHeight="1">
      <c r="A117" s="123"/>
      <c r="B117" s="123"/>
      <c r="C117" s="123"/>
      <c r="D117" s="123"/>
      <c r="E117" s="123"/>
      <c r="F117" s="123"/>
      <c r="G117" s="112"/>
      <c r="H117" s="112"/>
      <c r="I117" s="277"/>
      <c r="J117" s="112"/>
      <c r="K117" s="161"/>
      <c r="L117" s="112"/>
      <c r="M117" s="112"/>
      <c r="N117" s="112"/>
      <c r="O117" s="112"/>
      <c r="P117" s="190"/>
      <c r="Q117" s="112"/>
      <c r="R117" s="125"/>
      <c r="S117" s="112"/>
      <c r="T117" s="125"/>
      <c r="U117" s="112"/>
      <c r="V117" s="112"/>
      <c r="W117" s="112"/>
      <c r="X117" s="112"/>
      <c r="Y117" s="112"/>
      <c r="Z117"/>
      <c r="AA117" s="180"/>
      <c r="AB117" s="112"/>
      <c r="AC117" s="161"/>
      <c r="AD117" s="112"/>
      <c r="AF117" s="112"/>
      <c r="AMD117"/>
    </row>
    <row r="118" spans="1:1018" ht="12" customHeight="1">
      <c r="A118" s="123"/>
      <c r="B118" s="123"/>
      <c r="C118" s="123"/>
      <c r="D118" s="123"/>
      <c r="E118" s="123"/>
      <c r="F118" s="123"/>
      <c r="G118" s="112"/>
      <c r="H118" s="112"/>
      <c r="I118" s="277"/>
      <c r="J118" s="112"/>
      <c r="K118" s="161"/>
      <c r="L118" s="112"/>
      <c r="M118" s="112"/>
      <c r="N118" s="112"/>
      <c r="O118" s="112"/>
      <c r="P118" s="190"/>
      <c r="Q118" s="112"/>
      <c r="R118" s="125"/>
      <c r="S118" s="112"/>
      <c r="T118" s="125"/>
      <c r="U118" s="112"/>
      <c r="V118" s="112"/>
      <c r="W118" s="112"/>
      <c r="X118" s="112"/>
      <c r="Y118" s="112"/>
      <c r="AA118" s="180"/>
      <c r="AB118" s="112"/>
      <c r="AD118" s="112"/>
      <c r="AF118" s="112"/>
    </row>
    <row r="119" spans="1:1018" ht="12" customHeight="1">
      <c r="A119" s="123"/>
      <c r="B119" s="123"/>
      <c r="C119" s="123"/>
      <c r="D119" s="123"/>
      <c r="E119" s="123"/>
      <c r="F119" s="123"/>
      <c r="G119" s="112"/>
      <c r="H119" s="112"/>
      <c r="I119" s="277"/>
      <c r="J119" s="112"/>
      <c r="K119" s="161"/>
      <c r="L119" s="112"/>
      <c r="M119" s="112"/>
      <c r="N119" s="112"/>
      <c r="O119" s="112"/>
      <c r="P119" s="190"/>
      <c r="Q119" s="112"/>
      <c r="R119" s="125"/>
      <c r="S119" s="112"/>
      <c r="T119" s="125"/>
      <c r="U119" s="112"/>
      <c r="V119" s="112"/>
      <c r="W119" s="112"/>
      <c r="X119" s="112"/>
      <c r="Y119" s="112"/>
      <c r="AA119" s="180"/>
      <c r="AB119" s="112"/>
      <c r="AD119" s="112"/>
      <c r="AF119" s="112"/>
    </row>
    <row r="120" spans="1:1018" ht="12" customHeight="1">
      <c r="A120" s="130"/>
      <c r="B120" s="130"/>
      <c r="C120" s="130"/>
      <c r="D120" s="130"/>
      <c r="E120" s="130"/>
      <c r="F120" s="130"/>
    </row>
    <row r="121" spans="1:1018" ht="12" customHeight="1">
      <c r="A121" s="130"/>
      <c r="B121" s="130"/>
      <c r="C121" s="130"/>
      <c r="D121" s="130"/>
      <c r="E121" s="130"/>
      <c r="F121" s="130"/>
    </row>
    <row r="122" spans="1:1018" ht="12" customHeight="1">
      <c r="A122" s="130"/>
      <c r="B122" s="130"/>
      <c r="C122" s="130"/>
      <c r="D122" s="130"/>
      <c r="E122" s="130"/>
      <c r="F122" s="130"/>
    </row>
    <row r="123" spans="1:1018" ht="12" customHeight="1">
      <c r="A123" s="136"/>
      <c r="B123" s="136"/>
      <c r="C123" s="136"/>
      <c r="D123" s="136"/>
      <c r="E123" s="136"/>
      <c r="F123" s="136"/>
    </row>
    <row r="124" spans="1:1018" ht="12" customHeight="1">
      <c r="A124" s="136"/>
      <c r="B124" s="136"/>
      <c r="C124" s="136"/>
      <c r="D124" s="136"/>
      <c r="E124" s="136"/>
      <c r="F124" s="136"/>
    </row>
  </sheetData>
  <mergeCells count="3">
    <mergeCell ref="L7:O7"/>
    <mergeCell ref="V7:Y7"/>
    <mergeCell ref="AE7:AF7"/>
  </mergeCells>
  <phoneticPr fontId="124" type="noConversion"/>
  <conditionalFormatting sqref="A75:F76 A96:F936">
    <cfRule type="expression" dxfId="177" priority="241">
      <formula>OR($AF75="X",$AD75="X")</formula>
    </cfRule>
    <cfRule type="expression" dxfId="176" priority="242">
      <formula>AND($AF75=1,$AD75=1)</formula>
    </cfRule>
    <cfRule type="expression" dxfId="175" priority="243">
      <formula>$AF75=1</formula>
    </cfRule>
    <cfRule type="expression" dxfId="174" priority="244">
      <formula>$AD75=1</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5:H76 H96:H936">
    <cfRule type="expression" dxfId="173" priority="240">
      <formula>$Q75="X"</formula>
    </cfRule>
  </conditionalFormatting>
  <conditionalFormatting sqref="Q9:Q73 J51">
    <cfRule type="cellIs" dxfId="172" priority="108" operator="equal">
      <formula>"1..1"</formula>
    </cfRule>
    <cfRule type="cellIs" dxfId="171" priority="109" operator="equal">
      <formula>"0..n"</formula>
    </cfRule>
    <cfRule type="cellIs" dxfId="170" priority="110" operator="equal">
      <formula>"0..1"</formula>
    </cfRule>
  </conditionalFormatting>
  <conditionalFormatting sqref="T9:T11">
    <cfRule type="cellIs" dxfId="169" priority="111" operator="equal">
      <formula>"1..1"</formula>
    </cfRule>
    <cfRule type="cellIs" dxfId="168" priority="112" operator="equal">
      <formula>"0..n"</formula>
    </cfRule>
    <cfRule type="cellIs" dxfId="167" priority="113" operator="equal">
      <formula>"0..1"</formula>
    </cfRule>
  </conditionalFormatting>
  <conditionalFormatting sqref="T19:T20">
    <cfRule type="cellIs" dxfId="166" priority="64" operator="equal">
      <formula>"1..1"</formula>
    </cfRule>
    <cfRule type="cellIs" dxfId="165" priority="65" operator="equal">
      <formula>"0..n"</formula>
    </cfRule>
    <cfRule type="cellIs" dxfId="164" priority="6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B143"/>
  <sheetViews>
    <sheetView zoomScale="85" zoomScaleNormal="85" workbookViewId="0">
      <selection activeCell="H70" sqref="H70"/>
    </sheetView>
  </sheetViews>
  <sheetFormatPr baseColWidth="10"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2" style="96" customWidth="1"/>
    <col min="11" max="11" width="17" style="159" bestFit="1"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hidden="1" customWidth="1"/>
    <col min="23" max="23" width="8.125" style="96" customWidth="1"/>
    <col min="24" max="24" width="8.125" style="96"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2351</v>
      </c>
      <c r="C1" s="129" t="s">
        <v>813</v>
      </c>
      <c r="E1" s="150" t="s">
        <v>814</v>
      </c>
      <c r="F1" s="157">
        <f>createCase215[[#Totals],[Métier]] / createCase215[[#Totals],[ID]]</f>
        <v>0</v>
      </c>
      <c r="G1" s="128"/>
      <c r="AC1" s="96"/>
      <c r="AE1"/>
      <c r="AF1" s="128"/>
      <c r="ALZ1"/>
    </row>
    <row r="2" spans="1:1014" ht="13.5" customHeight="1">
      <c r="C2" s="141" t="s">
        <v>818</v>
      </c>
      <c r="D2" s="285"/>
      <c r="E2" s="152" t="s">
        <v>819</v>
      </c>
      <c r="F2" s="157">
        <f>createCase215[[#Totals],[NexSIS]] / createCase215[[#Totals],[ID]]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s="148"/>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721" t="s">
        <v>828</v>
      </c>
      <c r="M7" s="721"/>
      <c r="N7" s="721"/>
      <c r="O7" s="721"/>
      <c r="V7" s="722" t="s">
        <v>829</v>
      </c>
      <c r="W7" s="722"/>
      <c r="X7" s="722"/>
      <c r="AC7" s="721" t="s">
        <v>830</v>
      </c>
      <c r="AD7" s="721"/>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1612</v>
      </c>
      <c r="X8" s="229" t="s">
        <v>2352</v>
      </c>
      <c r="Y8" s="235" t="s">
        <v>853</v>
      </c>
      <c r="Z8" s="235" t="s">
        <v>854</v>
      </c>
      <c r="AA8" s="236" t="s">
        <v>855</v>
      </c>
      <c r="AB8" s="235" t="s">
        <v>856</v>
      </c>
      <c r="AC8" s="235" t="s">
        <v>857</v>
      </c>
      <c r="AD8" s="237" t="s">
        <v>915</v>
      </c>
    </row>
    <row r="9" spans="1:1014" s="224" customFormat="1" ht="13.5" customHeight="1">
      <c r="A9" s="225">
        <v>1</v>
      </c>
      <c r="B9" s="217" t="s">
        <v>2353</v>
      </c>
      <c r="C9" s="219"/>
      <c r="D9" s="680"/>
      <c r="E9" s="680"/>
      <c r="F9" s="680"/>
      <c r="G9" s="680"/>
      <c r="H9" s="681" t="s">
        <v>950</v>
      </c>
      <c r="I9" s="317" t="s">
        <v>1708</v>
      </c>
      <c r="J9" s="681"/>
      <c r="K9" s="682" t="s">
        <v>919</v>
      </c>
      <c r="L9" s="681" t="s">
        <v>953</v>
      </c>
      <c r="M9" s="681" t="s">
        <v>954</v>
      </c>
      <c r="N9" s="681"/>
      <c r="O9" s="681"/>
      <c r="P9" s="683">
        <v>1</v>
      </c>
      <c r="Q9" s="681" t="s">
        <v>820</v>
      </c>
      <c r="R9" s="684"/>
      <c r="S9" s="681" t="s">
        <v>863</v>
      </c>
      <c r="T9" s="684"/>
      <c r="U9" s="681"/>
      <c r="V9" s="679"/>
      <c r="W9" s="679" t="s">
        <v>864</v>
      </c>
      <c r="X9" s="679"/>
      <c r="Y9" s="685"/>
      <c r="Z9" s="681"/>
      <c r="AA9" s="686"/>
      <c r="AB9" s="681"/>
      <c r="AC9" s="684"/>
      <c r="AD9" s="684"/>
    </row>
    <row r="10" spans="1:1014" s="224" customFormat="1" ht="13.5" customHeight="1">
      <c r="A10" s="225">
        <v>2</v>
      </c>
      <c r="B10" s="253" t="s">
        <v>955</v>
      </c>
      <c r="C10" s="219"/>
      <c r="D10" s="221"/>
      <c r="E10" s="221"/>
      <c r="F10" s="221"/>
      <c r="G10" s="221"/>
      <c r="H10" s="681" t="s">
        <v>956</v>
      </c>
      <c r="I10" s="131" t="s">
        <v>957</v>
      </c>
      <c r="J10" s="681"/>
      <c r="K10" s="682" t="s">
        <v>925</v>
      </c>
      <c r="L10" s="681" t="s">
        <v>926</v>
      </c>
      <c r="M10" s="681" t="s">
        <v>927</v>
      </c>
      <c r="N10" s="681"/>
      <c r="O10" s="681"/>
      <c r="P10" s="683"/>
      <c r="Q10" s="681" t="s">
        <v>817</v>
      </c>
      <c r="R10" s="684"/>
      <c r="S10" s="681" t="s">
        <v>863</v>
      </c>
      <c r="T10" s="684"/>
      <c r="U10" s="681"/>
      <c r="V10" s="679"/>
      <c r="W10" s="679" t="s">
        <v>864</v>
      </c>
      <c r="X10" s="679"/>
      <c r="Y10" s="685"/>
      <c r="Z10" s="681"/>
      <c r="AA10" s="686"/>
      <c r="AB10" s="681"/>
      <c r="AC10" s="684"/>
      <c r="AD10" s="684"/>
    </row>
    <row r="11" spans="1:1014" s="224" customFormat="1" ht="13.5" customHeight="1">
      <c r="A11" s="225">
        <v>3</v>
      </c>
      <c r="B11" s="217" t="s">
        <v>2354</v>
      </c>
      <c r="C11" s="219"/>
      <c r="D11" s="241"/>
      <c r="E11" s="241"/>
      <c r="F11" s="241"/>
      <c r="G11" s="241"/>
      <c r="H11" s="681"/>
      <c r="I11" s="682" t="s">
        <v>930</v>
      </c>
      <c r="J11" s="681"/>
      <c r="K11" s="682" t="s">
        <v>931</v>
      </c>
      <c r="L11" s="681"/>
      <c r="M11" s="681"/>
      <c r="N11" s="681"/>
      <c r="O11" s="681"/>
      <c r="P11" s="683"/>
      <c r="Q11" s="681" t="s">
        <v>820</v>
      </c>
      <c r="R11" s="684"/>
      <c r="S11" s="681" t="s">
        <v>879</v>
      </c>
      <c r="T11" s="684"/>
      <c r="U11" s="681"/>
      <c r="V11" s="679"/>
      <c r="W11" s="679" t="s">
        <v>864</v>
      </c>
      <c r="X11" s="679"/>
      <c r="Y11" s="685"/>
      <c r="Z11" s="681"/>
      <c r="AA11" s="686"/>
      <c r="AB11" s="681"/>
      <c r="AC11" s="684"/>
      <c r="AD11" s="684"/>
    </row>
    <row r="12" spans="1:1014" s="224" customFormat="1" ht="13.5" customHeight="1">
      <c r="A12" s="225">
        <v>4</v>
      </c>
      <c r="B12" s="216" t="s">
        <v>1364</v>
      </c>
      <c r="C12" s="531"/>
      <c r="D12" s="530"/>
      <c r="E12" s="530"/>
      <c r="F12" s="530"/>
      <c r="G12" s="530"/>
      <c r="H12" s="701"/>
      <c r="I12" s="702"/>
      <c r="J12" s="701"/>
      <c r="K12" s="682" t="s">
        <v>1367</v>
      </c>
      <c r="L12" s="681"/>
      <c r="M12" s="681"/>
      <c r="N12" s="681"/>
      <c r="O12" s="681"/>
      <c r="P12" s="683"/>
      <c r="Q12" s="681" t="s">
        <v>820</v>
      </c>
      <c r="R12" s="684" t="s">
        <v>864</v>
      </c>
      <c r="S12" s="379" t="s">
        <v>1367</v>
      </c>
      <c r="T12" s="684"/>
      <c r="U12" s="681"/>
      <c r="V12" s="679"/>
      <c r="W12" s="679" t="s">
        <v>864</v>
      </c>
      <c r="X12" s="679"/>
      <c r="Y12" s="685"/>
      <c r="Z12" s="681"/>
      <c r="AA12" s="686"/>
      <c r="AB12" s="681"/>
      <c r="AC12" s="684"/>
      <c r="AD12" s="684"/>
    </row>
    <row r="13" spans="1:1014" s="224" customFormat="1" ht="13.5" customHeight="1">
      <c r="A13" s="225">
        <v>5</v>
      </c>
      <c r="B13" s="217"/>
      <c r="C13" s="217" t="s">
        <v>2355</v>
      </c>
      <c r="D13" s="241"/>
      <c r="E13" s="241"/>
      <c r="F13" s="241"/>
      <c r="G13" s="241"/>
      <c r="H13" s="681"/>
      <c r="I13" s="682"/>
      <c r="J13" s="681"/>
      <c r="K13" s="682" t="s">
        <v>2356</v>
      </c>
      <c r="L13" s="681"/>
      <c r="M13" s="681"/>
      <c r="N13" s="681"/>
      <c r="O13" s="681"/>
      <c r="P13" s="683"/>
      <c r="Q13" s="681" t="s">
        <v>820</v>
      </c>
      <c r="R13" s="684"/>
      <c r="S13" s="687" t="s">
        <v>863</v>
      </c>
      <c r="T13" s="684"/>
      <c r="U13" s="681"/>
      <c r="V13" s="679"/>
      <c r="W13" s="679" t="s">
        <v>864</v>
      </c>
      <c r="X13" s="679"/>
      <c r="Y13" s="685"/>
      <c r="Z13" s="681"/>
      <c r="AA13" s="686"/>
      <c r="AB13" s="681"/>
      <c r="AC13" s="684"/>
      <c r="AD13" s="684"/>
    </row>
    <row r="14" spans="1:1014" s="224" customFormat="1" ht="13.5" customHeight="1">
      <c r="A14" s="225">
        <v>6</v>
      </c>
      <c r="B14" s="217"/>
      <c r="C14" s="219" t="s">
        <v>2357</v>
      </c>
      <c r="D14" s="241"/>
      <c r="E14" s="241"/>
      <c r="F14" s="241"/>
      <c r="G14" s="241"/>
      <c r="H14" s="681"/>
      <c r="I14" s="682"/>
      <c r="J14" s="681"/>
      <c r="K14" s="682" t="s">
        <v>2358</v>
      </c>
      <c r="L14" s="681"/>
      <c r="M14" s="681"/>
      <c r="N14" s="681"/>
      <c r="O14" s="681"/>
      <c r="P14" s="683"/>
      <c r="Q14" s="681" t="s">
        <v>820</v>
      </c>
      <c r="R14" s="684"/>
      <c r="S14" s="687" t="s">
        <v>863</v>
      </c>
      <c r="T14" s="684"/>
      <c r="U14" s="681"/>
      <c r="V14" s="679"/>
      <c r="W14" s="679" t="s">
        <v>864</v>
      </c>
      <c r="X14" s="679"/>
      <c r="Y14" s="685"/>
      <c r="Z14" s="681"/>
      <c r="AA14" s="686"/>
      <c r="AB14" s="681"/>
      <c r="AC14" s="684"/>
      <c r="AD14" s="684"/>
    </row>
    <row r="15" spans="1:1014" s="224" customFormat="1" ht="13.5" customHeight="1">
      <c r="A15" s="225">
        <v>7</v>
      </c>
      <c r="B15" s="217"/>
      <c r="C15" s="219" t="s">
        <v>2359</v>
      </c>
      <c r="D15" s="241"/>
      <c r="E15" s="241"/>
      <c r="F15" s="241"/>
      <c r="G15" s="241"/>
      <c r="H15" s="681"/>
      <c r="I15" s="682"/>
      <c r="J15" s="681"/>
      <c r="K15" s="682" t="s">
        <v>2360</v>
      </c>
      <c r="L15" s="681"/>
      <c r="M15" s="681"/>
      <c r="N15" s="681"/>
      <c r="O15" s="681"/>
      <c r="P15" s="683"/>
      <c r="Q15" s="681" t="s">
        <v>817</v>
      </c>
      <c r="R15" s="684"/>
      <c r="S15" s="687" t="s">
        <v>863</v>
      </c>
      <c r="T15" s="684"/>
      <c r="U15" s="681"/>
      <c r="V15" s="679"/>
      <c r="W15" s="679" t="s">
        <v>864</v>
      </c>
      <c r="X15" s="679"/>
      <c r="Y15" s="685"/>
      <c r="Z15" s="681"/>
      <c r="AA15" s="686"/>
      <c r="AB15" s="681"/>
      <c r="AC15" s="684"/>
      <c r="AD15" s="684"/>
    </row>
    <row r="16" spans="1:1014" s="224" customFormat="1" ht="13.5" customHeight="1">
      <c r="A16" s="225">
        <v>8</v>
      </c>
      <c r="B16" s="217"/>
      <c r="C16" s="219" t="s">
        <v>2361</v>
      </c>
      <c r="D16" s="241"/>
      <c r="E16" s="241"/>
      <c r="F16" s="241"/>
      <c r="G16" s="241"/>
      <c r="H16" s="681"/>
      <c r="I16" s="682"/>
      <c r="J16" s="681"/>
      <c r="K16" s="682" t="s">
        <v>1593</v>
      </c>
      <c r="L16" s="681"/>
      <c r="M16" s="681"/>
      <c r="N16" s="681"/>
      <c r="O16" s="681"/>
      <c r="P16" s="683"/>
      <c r="Q16" s="681" t="s">
        <v>823</v>
      </c>
      <c r="R16" s="684"/>
      <c r="S16" s="687" t="s">
        <v>863</v>
      </c>
      <c r="T16" s="684"/>
      <c r="U16" s="681"/>
      <c r="V16" s="679"/>
      <c r="W16" s="679" t="s">
        <v>864</v>
      </c>
      <c r="X16" s="679"/>
      <c r="Y16" s="685"/>
      <c r="Z16" s="681"/>
      <c r="AA16" s="686"/>
      <c r="AB16" s="681"/>
      <c r="AC16" s="684"/>
      <c r="AD16" s="684"/>
    </row>
    <row r="17" spans="1:30" s="224" customFormat="1" ht="13.5" customHeight="1">
      <c r="A17" s="225">
        <v>9</v>
      </c>
      <c r="B17" s="216" t="s">
        <v>2362</v>
      </c>
      <c r="C17" s="531"/>
      <c r="D17" s="703"/>
      <c r="E17" s="703"/>
      <c r="F17" s="703"/>
      <c r="G17" s="703"/>
      <c r="H17" s="701"/>
      <c r="I17" s="701"/>
      <c r="J17" s="701"/>
      <c r="K17" s="682" t="s">
        <v>1404</v>
      </c>
      <c r="L17" s="681"/>
      <c r="M17" s="681"/>
      <c r="N17" s="681"/>
      <c r="O17" s="681"/>
      <c r="P17" s="683"/>
      <c r="Q17" s="681" t="s">
        <v>820</v>
      </c>
      <c r="R17" s="684" t="s">
        <v>864</v>
      </c>
      <c r="S17" s="379" t="s">
        <v>1404</v>
      </c>
      <c r="T17" s="684"/>
      <c r="U17" s="681"/>
      <c r="V17" s="679"/>
      <c r="W17" s="679" t="s">
        <v>864</v>
      </c>
      <c r="X17" s="679"/>
      <c r="Y17" s="685"/>
      <c r="Z17" s="681"/>
      <c r="AA17" s="686"/>
      <c r="AB17" s="681"/>
      <c r="AC17" s="684"/>
      <c r="AD17" s="684"/>
    </row>
    <row r="18" spans="1:30" s="224" customFormat="1" ht="13.5" customHeight="1">
      <c r="A18" s="225">
        <v>10</v>
      </c>
      <c r="B18" s="217"/>
      <c r="C18" s="219" t="s">
        <v>1405</v>
      </c>
      <c r="D18" s="241"/>
      <c r="E18" s="241"/>
      <c r="F18" s="241"/>
      <c r="G18" s="241"/>
      <c r="H18" s="681" t="s">
        <v>2363</v>
      </c>
      <c r="I18" s="681" t="s">
        <v>2364</v>
      </c>
      <c r="J18" s="681"/>
      <c r="K18" s="682" t="s">
        <v>2365</v>
      </c>
      <c r="L18" s="681"/>
      <c r="M18" s="681"/>
      <c r="N18" s="681"/>
      <c r="O18" s="681"/>
      <c r="P18" s="683"/>
      <c r="Q18" s="681" t="s">
        <v>820</v>
      </c>
      <c r="R18" s="684"/>
      <c r="S18" s="682" t="s">
        <v>863</v>
      </c>
      <c r="T18" s="684"/>
      <c r="U18" s="681"/>
      <c r="V18" s="679"/>
      <c r="W18" s="679" t="s">
        <v>864</v>
      </c>
      <c r="X18" s="679"/>
      <c r="Y18" s="685"/>
      <c r="Z18" s="681"/>
      <c r="AA18" s="686"/>
      <c r="AB18" s="681"/>
      <c r="AC18" s="684"/>
      <c r="AD18" s="684"/>
    </row>
    <row r="19" spans="1:30" s="224" customFormat="1" ht="13.5" customHeight="1">
      <c r="A19" s="225">
        <v>11</v>
      </c>
      <c r="B19" s="217"/>
      <c r="C19" s="219" t="s">
        <v>2366</v>
      </c>
      <c r="D19" s="241"/>
      <c r="E19" s="241"/>
      <c r="F19" s="241"/>
      <c r="G19" s="241"/>
      <c r="H19" s="681"/>
      <c r="I19" s="681" t="s">
        <v>2367</v>
      </c>
      <c r="J19" s="681"/>
      <c r="K19" s="682" t="s">
        <v>2368</v>
      </c>
      <c r="L19" s="681"/>
      <c r="M19" s="681"/>
      <c r="N19" s="681"/>
      <c r="O19" s="681"/>
      <c r="P19" s="683"/>
      <c r="Q19" s="681" t="s">
        <v>817</v>
      </c>
      <c r="R19" s="684"/>
      <c r="S19" s="687" t="s">
        <v>863</v>
      </c>
      <c r="T19" s="684"/>
      <c r="U19" s="681"/>
      <c r="V19" s="679"/>
      <c r="W19" s="679" t="s">
        <v>864</v>
      </c>
      <c r="X19" s="679"/>
      <c r="Y19" s="685"/>
      <c r="Z19" s="681"/>
      <c r="AA19" s="686"/>
      <c r="AB19" s="681"/>
      <c r="AC19" s="684"/>
      <c r="AD19" s="684"/>
    </row>
    <row r="20" spans="1:30" s="224" customFormat="1" ht="13.5" customHeight="1">
      <c r="A20" s="225">
        <v>12</v>
      </c>
      <c r="B20" s="253"/>
      <c r="C20" s="219" t="s">
        <v>1105</v>
      </c>
      <c r="D20" s="221"/>
      <c r="E20" s="221"/>
      <c r="F20" s="221"/>
      <c r="G20" s="221"/>
      <c r="H20" s="681" t="s">
        <v>2369</v>
      </c>
      <c r="I20" s="681" t="s">
        <v>1135</v>
      </c>
      <c r="J20" s="681"/>
      <c r="K20" s="682" t="s">
        <v>1312</v>
      </c>
      <c r="L20" s="681"/>
      <c r="M20" s="681"/>
      <c r="N20" s="681"/>
      <c r="O20" s="681"/>
      <c r="P20" s="683"/>
      <c r="Q20" s="681" t="s">
        <v>817</v>
      </c>
      <c r="R20" s="684"/>
      <c r="S20" s="681" t="s">
        <v>863</v>
      </c>
      <c r="T20" s="684"/>
      <c r="U20" s="681"/>
      <c r="V20" s="679"/>
      <c r="W20" s="679" t="s">
        <v>864</v>
      </c>
      <c r="X20" s="679"/>
      <c r="Y20" s="685"/>
      <c r="Z20" s="681"/>
      <c r="AA20" s="686"/>
      <c r="AB20" s="681"/>
      <c r="AC20" s="684"/>
      <c r="AD20" s="684"/>
    </row>
    <row r="21" spans="1:30" s="224" customFormat="1" ht="13.5" customHeight="1">
      <c r="A21" s="225">
        <v>13</v>
      </c>
      <c r="B21" s="217"/>
      <c r="C21" s="219" t="s">
        <v>1313</v>
      </c>
      <c r="D21" s="241"/>
      <c r="E21" s="241"/>
      <c r="F21" s="241"/>
      <c r="G21" s="241"/>
      <c r="H21" s="681" t="s">
        <v>2370</v>
      </c>
      <c r="I21" s="682" t="s">
        <v>1315</v>
      </c>
      <c r="J21" s="682"/>
      <c r="K21" s="682" t="s">
        <v>1316</v>
      </c>
      <c r="L21" s="681"/>
      <c r="M21" s="681"/>
      <c r="N21" s="681"/>
      <c r="O21" s="681"/>
      <c r="P21" s="683"/>
      <c r="Q21" s="681" t="s">
        <v>817</v>
      </c>
      <c r="R21" s="684"/>
      <c r="S21" s="681" t="s">
        <v>863</v>
      </c>
      <c r="T21" s="684"/>
      <c r="U21" s="681"/>
      <c r="V21" s="679"/>
      <c r="W21" s="679" t="s">
        <v>864</v>
      </c>
      <c r="X21" s="679"/>
      <c r="Y21" s="685"/>
      <c r="Z21" s="681"/>
      <c r="AA21" s="686"/>
      <c r="AB21" s="681"/>
      <c r="AC21" s="684"/>
      <c r="AD21" s="684"/>
    </row>
    <row r="22" spans="1:30" s="224" customFormat="1" ht="13.5" customHeight="1">
      <c r="A22" s="225">
        <v>14</v>
      </c>
      <c r="B22" s="217"/>
      <c r="C22" s="219" t="s">
        <v>1480</v>
      </c>
      <c r="D22" s="241"/>
      <c r="E22" s="241"/>
      <c r="F22" s="241"/>
      <c r="G22" s="241"/>
      <c r="H22" s="681" t="s">
        <v>1481</v>
      </c>
      <c r="I22" s="681"/>
      <c r="J22" s="681"/>
      <c r="K22" s="682" t="s">
        <v>1482</v>
      </c>
      <c r="L22" s="681"/>
      <c r="M22" s="681"/>
      <c r="N22" s="681"/>
      <c r="O22" s="681"/>
      <c r="P22" s="683"/>
      <c r="Q22" s="681" t="s">
        <v>817</v>
      </c>
      <c r="R22" s="684"/>
      <c r="S22" s="681" t="s">
        <v>1483</v>
      </c>
      <c r="T22" s="684"/>
      <c r="U22" s="681"/>
      <c r="V22" s="679"/>
      <c r="W22" s="679" t="s">
        <v>864</v>
      </c>
      <c r="X22" s="679"/>
      <c r="Y22" s="685"/>
      <c r="Z22" s="681"/>
      <c r="AA22" s="686"/>
      <c r="AB22" s="681"/>
      <c r="AC22" s="684"/>
      <c r="AD22" s="684"/>
    </row>
    <row r="23" spans="1:30" s="224" customFormat="1" ht="13.5" customHeight="1">
      <c r="A23" s="225">
        <v>15</v>
      </c>
      <c r="B23" s="217"/>
      <c r="C23" s="219" t="s">
        <v>2371</v>
      </c>
      <c r="D23" s="241"/>
      <c r="E23" s="241"/>
      <c r="F23" s="241"/>
      <c r="G23" s="241"/>
      <c r="H23" s="681" t="s">
        <v>2372</v>
      </c>
      <c r="I23" s="682">
        <v>69</v>
      </c>
      <c r="J23" s="682"/>
      <c r="K23" s="682" t="s">
        <v>1505</v>
      </c>
      <c r="L23" s="681"/>
      <c r="M23" s="681"/>
      <c r="N23" s="681"/>
      <c r="O23" s="681"/>
      <c r="P23" s="683"/>
      <c r="Q23" s="681" t="s">
        <v>817</v>
      </c>
      <c r="R23" s="684"/>
      <c r="S23" s="687" t="s">
        <v>863</v>
      </c>
      <c r="T23" s="684"/>
      <c r="U23" s="681"/>
      <c r="V23" s="679"/>
      <c r="W23" s="679" t="s">
        <v>864</v>
      </c>
      <c r="X23" s="679"/>
      <c r="Y23" s="685"/>
      <c r="Z23" s="681"/>
      <c r="AA23" s="686"/>
      <c r="AB23" s="681"/>
      <c r="AC23" s="684"/>
      <c r="AD23" s="684"/>
    </row>
    <row r="24" spans="1:30" s="224" customFormat="1" ht="13.5" customHeight="1">
      <c r="A24" s="225">
        <v>16</v>
      </c>
      <c r="B24" s="217"/>
      <c r="C24" s="219" t="s">
        <v>2261</v>
      </c>
      <c r="D24" s="241"/>
      <c r="E24" s="241"/>
      <c r="F24" s="241"/>
      <c r="G24" s="241"/>
      <c r="H24" s="681"/>
      <c r="I24" s="682" t="s">
        <v>698</v>
      </c>
      <c r="J24" s="681"/>
      <c r="K24" s="682" t="s">
        <v>1486</v>
      </c>
      <c r="L24" s="681"/>
      <c r="M24" s="681"/>
      <c r="N24" s="681"/>
      <c r="O24" s="681"/>
      <c r="P24" s="683"/>
      <c r="Q24" s="681" t="s">
        <v>817</v>
      </c>
      <c r="R24" s="684"/>
      <c r="S24" s="687" t="s">
        <v>863</v>
      </c>
      <c r="T24" s="684"/>
      <c r="U24" s="681"/>
      <c r="V24" s="679"/>
      <c r="W24" s="679" t="s">
        <v>864</v>
      </c>
      <c r="X24" s="679"/>
      <c r="Y24" s="685"/>
      <c r="Z24" s="681"/>
      <c r="AA24" s="686"/>
      <c r="AB24" s="681"/>
      <c r="AC24" s="684"/>
      <c r="AD24" s="684"/>
    </row>
    <row r="25" spans="1:30" s="224" customFormat="1" ht="13.5" customHeight="1">
      <c r="A25" s="225">
        <v>17</v>
      </c>
      <c r="B25" s="217"/>
      <c r="C25" s="219" t="s">
        <v>2373</v>
      </c>
      <c r="D25" s="241"/>
      <c r="E25" s="241"/>
      <c r="F25" s="241"/>
      <c r="G25" s="241"/>
      <c r="H25" s="681" t="s">
        <v>2374</v>
      </c>
      <c r="I25" s="682" t="s">
        <v>1283</v>
      </c>
      <c r="J25" s="681"/>
      <c r="K25" s="682" t="s">
        <v>2375</v>
      </c>
      <c r="L25" s="681"/>
      <c r="M25" s="681"/>
      <c r="N25" s="681"/>
      <c r="O25" s="681"/>
      <c r="P25" s="683"/>
      <c r="Q25" s="681" t="s">
        <v>817</v>
      </c>
      <c r="R25" s="684"/>
      <c r="S25" s="687" t="s">
        <v>863</v>
      </c>
      <c r="T25" s="684"/>
      <c r="U25" s="681"/>
      <c r="V25" s="679" t="s">
        <v>864</v>
      </c>
      <c r="W25" s="679"/>
      <c r="X25" s="679"/>
      <c r="Y25" s="685"/>
      <c r="Z25" s="681"/>
      <c r="AA25" s="686"/>
      <c r="AB25" s="681"/>
      <c r="AC25" s="684"/>
      <c r="AD25" s="684"/>
    </row>
    <row r="26" spans="1:30" s="224" customFormat="1" ht="13.5" customHeight="1">
      <c r="A26" s="225">
        <v>18</v>
      </c>
      <c r="B26" s="216"/>
      <c r="C26" s="240" t="s">
        <v>2267</v>
      </c>
      <c r="D26" s="530"/>
      <c r="E26" s="530"/>
      <c r="F26" s="530"/>
      <c r="G26" s="530"/>
      <c r="H26" s="701"/>
      <c r="I26" s="702"/>
      <c r="J26" s="701"/>
      <c r="K26" s="682" t="s">
        <v>2268</v>
      </c>
      <c r="L26" s="681"/>
      <c r="M26" s="681"/>
      <c r="N26" s="681"/>
      <c r="O26" s="681"/>
      <c r="P26" s="683"/>
      <c r="Q26" s="681" t="s">
        <v>817</v>
      </c>
      <c r="R26" s="684" t="s">
        <v>864</v>
      </c>
      <c r="S26" s="379" t="s">
        <v>2268</v>
      </c>
      <c r="T26" s="684"/>
      <c r="U26" s="681"/>
      <c r="V26" s="679"/>
      <c r="W26" s="679" t="s">
        <v>864</v>
      </c>
      <c r="X26" s="679"/>
      <c r="Y26" s="685"/>
      <c r="Z26" s="681"/>
      <c r="AA26" s="686"/>
      <c r="AB26" s="681"/>
      <c r="AC26" s="684"/>
      <c r="AD26" s="684"/>
    </row>
    <row r="27" spans="1:30" s="224" customFormat="1" ht="13.5" customHeight="1">
      <c r="A27" s="225">
        <v>19</v>
      </c>
      <c r="B27" s="216"/>
      <c r="C27" s="680"/>
      <c r="D27" s="241" t="s">
        <v>2269</v>
      </c>
      <c r="E27" s="241"/>
      <c r="F27" s="241"/>
      <c r="G27" s="241"/>
      <c r="H27" s="681" t="s">
        <v>2270</v>
      </c>
      <c r="I27" s="682">
        <v>92300</v>
      </c>
      <c r="J27" s="681"/>
      <c r="K27" s="682" t="s">
        <v>1108</v>
      </c>
      <c r="L27" s="681"/>
      <c r="M27" s="681"/>
      <c r="N27" s="681"/>
      <c r="O27" s="681"/>
      <c r="P27" s="683"/>
      <c r="Q27" s="681" t="s">
        <v>820</v>
      </c>
      <c r="R27" s="684"/>
      <c r="S27" s="681" t="s">
        <v>863</v>
      </c>
      <c r="T27" s="684"/>
      <c r="U27" s="681"/>
      <c r="V27" s="679"/>
      <c r="W27" s="679" t="s">
        <v>864</v>
      </c>
      <c r="X27" s="679"/>
      <c r="Y27" s="685"/>
      <c r="Z27" s="681"/>
      <c r="AA27" s="686"/>
      <c r="AB27" s="681"/>
      <c r="AC27" s="684"/>
      <c r="AD27" s="684"/>
    </row>
    <row r="28" spans="1:30" s="224" customFormat="1" ht="13.5" customHeight="1">
      <c r="A28" s="225">
        <v>20</v>
      </c>
      <c r="B28" s="216"/>
      <c r="C28" s="680"/>
      <c r="D28" s="241" t="s">
        <v>388</v>
      </c>
      <c r="E28" s="241"/>
      <c r="F28" s="241"/>
      <c r="G28" s="241"/>
      <c r="H28" s="681" t="s">
        <v>1109</v>
      </c>
      <c r="I28" s="682" t="s">
        <v>2272</v>
      </c>
      <c r="J28" s="681"/>
      <c r="K28" s="682" t="s">
        <v>2271</v>
      </c>
      <c r="L28" s="681"/>
      <c r="M28" s="681"/>
      <c r="N28" s="681"/>
      <c r="O28" s="681"/>
      <c r="P28" s="683"/>
      <c r="Q28" s="681" t="s">
        <v>820</v>
      </c>
      <c r="R28" s="684"/>
      <c r="S28" s="681" t="s">
        <v>863</v>
      </c>
      <c r="T28" s="684"/>
      <c r="U28" s="681"/>
      <c r="V28" s="679"/>
      <c r="W28" s="679" t="s">
        <v>864</v>
      </c>
      <c r="X28" s="679"/>
      <c r="Y28" s="685"/>
      <c r="Z28" s="681"/>
      <c r="AA28" s="686"/>
      <c r="AB28" s="681"/>
      <c r="AC28" s="684"/>
      <c r="AD28" s="684"/>
    </row>
    <row r="29" spans="1:30" ht="15" customHeight="1">
      <c r="A29" s="225">
        <v>21</v>
      </c>
      <c r="B29" s="242" t="s">
        <v>2275</v>
      </c>
      <c r="C29" s="530"/>
      <c r="D29" s="530"/>
      <c r="E29" s="530"/>
      <c r="F29" s="530"/>
      <c r="G29" s="530"/>
      <c r="H29" s="701"/>
      <c r="I29" s="702"/>
      <c r="J29" s="702"/>
      <c r="K29" s="682" t="s">
        <v>1055</v>
      </c>
      <c r="L29" s="681"/>
      <c r="M29" s="681"/>
      <c r="N29" s="681"/>
      <c r="O29" s="681"/>
      <c r="P29" s="683"/>
      <c r="Q29" s="681" t="s">
        <v>820</v>
      </c>
      <c r="R29" s="684" t="s">
        <v>864</v>
      </c>
      <c r="S29" s="243" t="s">
        <v>1055</v>
      </c>
      <c r="T29" s="684"/>
      <c r="U29" s="681"/>
      <c r="V29" s="679"/>
      <c r="W29" s="679" t="s">
        <v>864</v>
      </c>
      <c r="X29" s="679"/>
      <c r="Y29" s="685"/>
      <c r="Z29" s="681"/>
      <c r="AA29" s="686"/>
      <c r="AB29" s="681"/>
      <c r="AC29" s="684"/>
      <c r="AD29" s="684"/>
    </row>
    <row r="30" spans="1:30" ht="15" customHeight="1">
      <c r="A30" s="225">
        <v>22</v>
      </c>
      <c r="B30" s="217"/>
      <c r="C30" s="216" t="s">
        <v>1082</v>
      </c>
      <c r="D30" s="530"/>
      <c r="E30" s="530"/>
      <c r="F30" s="530"/>
      <c r="G30" s="530"/>
      <c r="H30" s="701"/>
      <c r="I30" s="702"/>
      <c r="J30" s="701"/>
      <c r="K30" s="682" t="s">
        <v>1083</v>
      </c>
      <c r="L30" s="681"/>
      <c r="M30" s="681"/>
      <c r="N30" s="681"/>
      <c r="O30" s="681"/>
      <c r="P30" s="683"/>
      <c r="Q30" s="681" t="s">
        <v>817</v>
      </c>
      <c r="R30" s="684" t="s">
        <v>864</v>
      </c>
      <c r="S30" s="243" t="s">
        <v>1083</v>
      </c>
      <c r="T30" s="684"/>
      <c r="U30" s="681"/>
      <c r="V30" s="679"/>
      <c r="W30" s="679" t="s">
        <v>864</v>
      </c>
      <c r="X30" s="679"/>
      <c r="Y30" s="685"/>
      <c r="Z30" s="681"/>
      <c r="AA30" s="686"/>
      <c r="AB30" s="681"/>
      <c r="AC30" s="684"/>
      <c r="AD30" s="684"/>
    </row>
    <row r="31" spans="1:30" ht="15" customHeight="1">
      <c r="A31" s="225">
        <v>23</v>
      </c>
      <c r="B31" s="241"/>
      <c r="C31" s="217"/>
      <c r="D31" s="680" t="s">
        <v>1084</v>
      </c>
      <c r="E31" s="253"/>
      <c r="F31" s="241"/>
      <c r="G31" s="681"/>
      <c r="H31" s="681" t="s">
        <v>1085</v>
      </c>
      <c r="I31" s="682" t="s">
        <v>1086</v>
      </c>
      <c r="J31" s="681" t="s">
        <v>1087</v>
      </c>
      <c r="K31" s="682" t="s">
        <v>1088</v>
      </c>
      <c r="L31" s="681"/>
      <c r="M31" s="681"/>
      <c r="N31" s="681"/>
      <c r="O31" s="681"/>
      <c r="P31" s="683"/>
      <c r="Q31" s="681" t="s">
        <v>820</v>
      </c>
      <c r="R31" s="684"/>
      <c r="S31" s="681" t="s">
        <v>863</v>
      </c>
      <c r="T31" s="684"/>
      <c r="U31" s="681" t="s">
        <v>1089</v>
      </c>
      <c r="V31" s="679"/>
      <c r="W31" s="679" t="s">
        <v>864</v>
      </c>
      <c r="X31" s="679"/>
      <c r="Y31" s="685"/>
      <c r="Z31" s="681"/>
      <c r="AA31" s="686"/>
      <c r="AB31" s="681"/>
      <c r="AC31" s="684"/>
      <c r="AD31" s="684"/>
    </row>
    <row r="32" spans="1:30" ht="15" customHeight="1">
      <c r="A32" s="225">
        <v>24</v>
      </c>
      <c r="B32" s="241"/>
      <c r="C32" s="222"/>
      <c r="D32" s="680" t="s">
        <v>1090</v>
      </c>
      <c r="E32" s="221"/>
      <c r="F32" s="241"/>
      <c r="G32" s="681"/>
      <c r="H32" s="681" t="s">
        <v>1091</v>
      </c>
      <c r="I32" s="682" t="s">
        <v>1092</v>
      </c>
      <c r="J32" s="681"/>
      <c r="K32" s="682" t="s">
        <v>1093</v>
      </c>
      <c r="L32" s="681" t="s">
        <v>1094</v>
      </c>
      <c r="M32" s="681" t="s">
        <v>254</v>
      </c>
      <c r="N32" s="681"/>
      <c r="O32" s="681"/>
      <c r="P32" s="683"/>
      <c r="Q32" s="681" t="s">
        <v>817</v>
      </c>
      <c r="R32" s="684"/>
      <c r="S32" s="681" t="s">
        <v>863</v>
      </c>
      <c r="T32" s="684"/>
      <c r="U32" s="681"/>
      <c r="V32" s="679"/>
      <c r="W32" s="679" t="s">
        <v>864</v>
      </c>
      <c r="X32" s="679"/>
      <c r="Y32" s="685"/>
      <c r="Z32" s="681"/>
      <c r="AA32" s="686"/>
      <c r="AB32" s="681"/>
      <c r="AC32" s="684"/>
      <c r="AD32" s="684"/>
    </row>
    <row r="33" spans="1:30" ht="15" customHeight="1">
      <c r="A33" s="225">
        <v>25</v>
      </c>
      <c r="B33" s="217"/>
      <c r="C33" s="222"/>
      <c r="D33" s="240" t="s">
        <v>1095</v>
      </c>
      <c r="E33" s="532"/>
      <c r="F33" s="530"/>
      <c r="G33" s="530"/>
      <c r="H33" s="701"/>
      <c r="I33" s="702"/>
      <c r="J33" s="701"/>
      <c r="K33" s="682" t="s">
        <v>1096</v>
      </c>
      <c r="L33" s="681" t="s">
        <v>1097</v>
      </c>
      <c r="M33" s="681" t="s">
        <v>1098</v>
      </c>
      <c r="N33" s="681"/>
      <c r="O33" s="681"/>
      <c r="P33" s="683"/>
      <c r="Q33" s="681" t="s">
        <v>817</v>
      </c>
      <c r="R33" s="684" t="s">
        <v>864</v>
      </c>
      <c r="S33" s="243" t="s">
        <v>1096</v>
      </c>
      <c r="T33" s="684"/>
      <c r="U33" s="681"/>
      <c r="V33" s="679"/>
      <c r="W33" s="679" t="s">
        <v>864</v>
      </c>
      <c r="X33" s="679"/>
      <c r="Y33" s="685"/>
      <c r="Z33" s="681"/>
      <c r="AA33" s="686"/>
      <c r="AB33" s="681"/>
      <c r="AC33" s="684"/>
      <c r="AD33" s="684"/>
    </row>
    <row r="34" spans="1:30" ht="15" customHeight="1">
      <c r="A34" s="225">
        <v>26</v>
      </c>
      <c r="B34" s="217"/>
      <c r="C34" s="222"/>
      <c r="D34" s="241"/>
      <c r="E34" s="241" t="s">
        <v>1099</v>
      </c>
      <c r="F34" s="241"/>
      <c r="G34" s="241"/>
      <c r="H34" s="681" t="s">
        <v>1100</v>
      </c>
      <c r="I34" s="682" t="s">
        <v>1101</v>
      </c>
      <c r="J34" s="681"/>
      <c r="K34" s="682" t="s">
        <v>1088</v>
      </c>
      <c r="L34" s="681"/>
      <c r="M34" s="681"/>
      <c r="N34" s="681"/>
      <c r="O34" s="681"/>
      <c r="P34" s="683"/>
      <c r="Q34" s="681" t="s">
        <v>820</v>
      </c>
      <c r="R34" s="684"/>
      <c r="S34" s="681" t="s">
        <v>863</v>
      </c>
      <c r="T34" s="684"/>
      <c r="U34" s="681" t="s">
        <v>1102</v>
      </c>
      <c r="V34" s="679"/>
      <c r="W34" s="679" t="s">
        <v>864</v>
      </c>
      <c r="X34" s="679"/>
      <c r="Y34" s="685"/>
      <c r="Z34" s="681"/>
      <c r="AA34" s="686"/>
      <c r="AB34" s="681"/>
      <c r="AC34" s="684"/>
      <c r="AD34" s="684"/>
    </row>
    <row r="35" spans="1:30" ht="15" customHeight="1">
      <c r="A35" s="225">
        <v>27</v>
      </c>
      <c r="B35" s="217"/>
      <c r="C35" s="217"/>
      <c r="D35" s="241"/>
      <c r="E35" s="241" t="s">
        <v>1103</v>
      </c>
      <c r="F35" s="241"/>
      <c r="G35" s="241"/>
      <c r="H35" s="681"/>
      <c r="I35" s="682" t="s">
        <v>1104</v>
      </c>
      <c r="J35" s="681"/>
      <c r="K35" s="682" t="s">
        <v>971</v>
      </c>
      <c r="L35" s="681"/>
      <c r="M35" s="681"/>
      <c r="N35" s="681"/>
      <c r="O35" s="681"/>
      <c r="P35" s="683"/>
      <c r="Q35" s="681" t="s">
        <v>817</v>
      </c>
      <c r="R35" s="684"/>
      <c r="S35" s="681" t="s">
        <v>863</v>
      </c>
      <c r="T35" s="684"/>
      <c r="U35" s="681"/>
      <c r="V35" s="679"/>
      <c r="W35" s="679" t="s">
        <v>864</v>
      </c>
      <c r="X35" s="679"/>
      <c r="Y35" s="685"/>
      <c r="Z35" s="681"/>
      <c r="AA35" s="686"/>
      <c r="AB35" s="681"/>
      <c r="AC35" s="684"/>
      <c r="AD35" s="684"/>
    </row>
    <row r="36" spans="1:30" ht="15" customHeight="1">
      <c r="A36" s="225">
        <v>28</v>
      </c>
      <c r="B36" s="217"/>
      <c r="C36" s="217"/>
      <c r="D36" s="241"/>
      <c r="E36" s="241" t="s">
        <v>1105</v>
      </c>
      <c r="F36" s="241"/>
      <c r="G36" s="241"/>
      <c r="H36" s="681"/>
      <c r="I36" s="682" t="s">
        <v>1106</v>
      </c>
      <c r="J36" s="681"/>
      <c r="K36" s="682" t="s">
        <v>871</v>
      </c>
      <c r="L36" s="681"/>
      <c r="M36" s="681"/>
      <c r="N36" s="681"/>
      <c r="O36" s="681"/>
      <c r="P36" s="683"/>
      <c r="Q36" s="681" t="s">
        <v>817</v>
      </c>
      <c r="R36" s="684"/>
      <c r="S36" s="681" t="s">
        <v>863</v>
      </c>
      <c r="T36" s="684"/>
      <c r="U36" s="681"/>
      <c r="V36" s="679"/>
      <c r="W36" s="679" t="s">
        <v>864</v>
      </c>
      <c r="X36" s="679"/>
      <c r="Y36" s="685"/>
      <c r="Z36" s="681"/>
      <c r="AA36" s="686"/>
      <c r="AB36" s="681"/>
      <c r="AC36" s="684"/>
      <c r="AD36" s="684"/>
    </row>
    <row r="37" spans="1:30" ht="15" customHeight="1">
      <c r="A37" s="225">
        <v>29</v>
      </c>
      <c r="B37" s="217"/>
      <c r="C37" s="216" t="s">
        <v>1107</v>
      </c>
      <c r="D37" s="532"/>
      <c r="E37" s="532"/>
      <c r="F37" s="530"/>
      <c r="G37" s="530"/>
      <c r="H37" s="701"/>
      <c r="I37" s="702"/>
      <c r="J37" s="701"/>
      <c r="K37" s="682" t="s">
        <v>1108</v>
      </c>
      <c r="L37" s="681"/>
      <c r="M37" s="681"/>
      <c r="N37" s="681"/>
      <c r="O37" s="681"/>
      <c r="P37" s="683"/>
      <c r="Q37" s="681" t="s">
        <v>817</v>
      </c>
      <c r="R37" s="684" t="s">
        <v>864</v>
      </c>
      <c r="S37" s="243" t="s">
        <v>1108</v>
      </c>
      <c r="T37" s="684"/>
      <c r="U37" s="681"/>
      <c r="V37" s="679"/>
      <c r="W37" s="679" t="s">
        <v>864</v>
      </c>
      <c r="X37" s="679"/>
      <c r="Y37" s="685"/>
      <c r="Z37" s="681"/>
      <c r="AA37" s="686"/>
      <c r="AB37" s="681"/>
      <c r="AC37" s="684"/>
      <c r="AD37" s="684"/>
    </row>
    <row r="38" spans="1:30" ht="15" customHeight="1">
      <c r="A38" s="225">
        <v>30</v>
      </c>
      <c r="B38" s="217"/>
      <c r="C38" s="217"/>
      <c r="D38" s="241" t="s">
        <v>388</v>
      </c>
      <c r="E38" s="217"/>
      <c r="F38" s="241"/>
      <c r="G38" s="241"/>
      <c r="H38" s="681" t="s">
        <v>1109</v>
      </c>
      <c r="I38" s="682" t="s">
        <v>1110</v>
      </c>
      <c r="J38" s="681" t="s">
        <v>1108</v>
      </c>
      <c r="K38" s="682" t="s">
        <v>871</v>
      </c>
      <c r="L38" s="681" t="s">
        <v>1111</v>
      </c>
      <c r="M38" s="681" t="s">
        <v>388</v>
      </c>
      <c r="N38" s="681"/>
      <c r="O38" s="681"/>
      <c r="P38" s="252"/>
      <c r="Q38" s="681" t="s">
        <v>817</v>
      </c>
      <c r="R38" s="684"/>
      <c r="S38" s="681" t="s">
        <v>863</v>
      </c>
      <c r="T38" s="684"/>
      <c r="U38" s="681"/>
      <c r="V38" s="679"/>
      <c r="W38" s="679" t="s">
        <v>864</v>
      </c>
      <c r="X38" s="679"/>
      <c r="Y38" s="685"/>
      <c r="Z38" s="681"/>
      <c r="AA38" s="686"/>
      <c r="AB38" s="681"/>
      <c r="AC38" s="684"/>
      <c r="AD38" s="684"/>
    </row>
    <row r="39" spans="1:30" ht="15" customHeight="1">
      <c r="A39" s="225">
        <v>31</v>
      </c>
      <c r="B39" s="217"/>
      <c r="C39" s="217"/>
      <c r="D39" s="241" t="s">
        <v>392</v>
      </c>
      <c r="E39" s="217"/>
      <c r="F39" s="241"/>
      <c r="G39" s="241"/>
      <c r="H39" s="681" t="s">
        <v>1113</v>
      </c>
      <c r="I39" s="682">
        <v>59350</v>
      </c>
      <c r="J39" s="681" t="s">
        <v>1114</v>
      </c>
      <c r="K39" s="682" t="s">
        <v>1115</v>
      </c>
      <c r="L39" s="681" t="s">
        <v>1116</v>
      </c>
      <c r="M39" s="681" t="s">
        <v>392</v>
      </c>
      <c r="N39" s="681"/>
      <c r="O39" s="681"/>
      <c r="P39" s="252"/>
      <c r="Q39" s="681" t="s">
        <v>817</v>
      </c>
      <c r="R39" s="684"/>
      <c r="S39" s="681" t="s">
        <v>863</v>
      </c>
      <c r="T39" s="684"/>
      <c r="U39" s="681" t="s">
        <v>1117</v>
      </c>
      <c r="V39" s="679"/>
      <c r="W39" s="679" t="s">
        <v>864</v>
      </c>
      <c r="X39" s="679"/>
      <c r="Y39" s="685"/>
      <c r="Z39" s="681"/>
      <c r="AA39" s="686"/>
      <c r="AB39" s="681"/>
      <c r="AC39" s="684"/>
      <c r="AD39" s="684"/>
    </row>
    <row r="40" spans="1:30" ht="15" customHeight="1">
      <c r="A40" s="225">
        <v>32</v>
      </c>
      <c r="B40" s="217"/>
      <c r="C40" s="217"/>
      <c r="D40" s="241" t="s">
        <v>1118</v>
      </c>
      <c r="E40" s="241"/>
      <c r="F40" s="241"/>
      <c r="G40" s="241"/>
      <c r="H40" s="263" t="s">
        <v>1119</v>
      </c>
      <c r="I40" s="682" t="s">
        <v>1120</v>
      </c>
      <c r="J40" s="681"/>
      <c r="K40" s="682" t="s">
        <v>1121</v>
      </c>
      <c r="L40" s="681"/>
      <c r="M40" s="681"/>
      <c r="N40" s="681"/>
      <c r="O40" s="681"/>
      <c r="P40" s="683"/>
      <c r="Q40" s="681" t="s">
        <v>817</v>
      </c>
      <c r="R40" s="684"/>
      <c r="S40" s="681" t="s">
        <v>863</v>
      </c>
      <c r="T40" s="282"/>
      <c r="U40" s="681"/>
      <c r="V40" s="681"/>
      <c r="W40" s="679" t="s">
        <v>864</v>
      </c>
      <c r="X40" s="681"/>
      <c r="Y40" s="685"/>
      <c r="Z40" s="681"/>
      <c r="AA40" s="686"/>
      <c r="AB40" s="681"/>
      <c r="AC40" s="684"/>
      <c r="AD40" s="684"/>
    </row>
    <row r="41" spans="1:30" ht="15" customHeight="1">
      <c r="A41" s="225">
        <v>33</v>
      </c>
      <c r="B41" s="216" t="s">
        <v>2376</v>
      </c>
      <c r="C41" s="531"/>
      <c r="D41" s="530"/>
      <c r="E41" s="530"/>
      <c r="F41" s="530"/>
      <c r="G41" s="530"/>
      <c r="H41" s="701"/>
      <c r="I41" s="702"/>
      <c r="J41" s="701"/>
      <c r="K41" s="682" t="s">
        <v>2377</v>
      </c>
      <c r="L41" s="681"/>
      <c r="M41" s="681"/>
      <c r="N41" s="681"/>
      <c r="O41" s="681"/>
      <c r="P41" s="683"/>
      <c r="Q41" s="681" t="s">
        <v>820</v>
      </c>
      <c r="R41" s="684" t="s">
        <v>864</v>
      </c>
      <c r="S41" s="379" t="s">
        <v>2377</v>
      </c>
      <c r="T41" s="684"/>
      <c r="U41" s="681"/>
      <c r="V41" s="679" t="s">
        <v>2378</v>
      </c>
      <c r="W41" s="679" t="s">
        <v>864</v>
      </c>
      <c r="X41" s="679"/>
      <c r="Y41" s="685"/>
      <c r="Z41" s="681"/>
      <c r="AA41" s="686"/>
      <c r="AB41" s="681"/>
      <c r="AC41" s="684"/>
      <c r="AD41" s="684"/>
    </row>
    <row r="42" spans="1:30" ht="15" customHeight="1">
      <c r="A42" s="225">
        <v>34</v>
      </c>
      <c r="B42" s="217"/>
      <c r="C42" s="262" t="s">
        <v>2379</v>
      </c>
      <c r="D42" s="531"/>
      <c r="E42" s="530"/>
      <c r="F42" s="530"/>
      <c r="G42" s="530"/>
      <c r="H42" s="701"/>
      <c r="I42" s="702"/>
      <c r="J42" s="701"/>
      <c r="K42" s="682" t="s">
        <v>2380</v>
      </c>
      <c r="L42" s="681"/>
      <c r="M42" s="681"/>
      <c r="N42" s="681"/>
      <c r="O42" s="681"/>
      <c r="P42" s="683"/>
      <c r="Q42" s="681" t="s">
        <v>817</v>
      </c>
      <c r="R42" s="684" t="s">
        <v>864</v>
      </c>
      <c r="S42" s="379" t="s">
        <v>2381</v>
      </c>
      <c r="T42" s="684"/>
      <c r="U42" s="681"/>
      <c r="V42" s="679" t="s">
        <v>2378</v>
      </c>
      <c r="W42" s="679" t="s">
        <v>864</v>
      </c>
      <c r="X42" s="679"/>
      <c r="Y42" s="685"/>
      <c r="Z42" s="681"/>
      <c r="AA42" s="686"/>
      <c r="AB42" s="681"/>
      <c r="AC42" s="684"/>
      <c r="AD42" s="684"/>
    </row>
    <row r="43" spans="1:30" ht="15" customHeight="1">
      <c r="A43" s="225">
        <v>35</v>
      </c>
      <c r="B43" s="217"/>
      <c r="C43" s="219"/>
      <c r="D43" s="219" t="s">
        <v>1535</v>
      </c>
      <c r="E43" s="241"/>
      <c r="F43" s="241"/>
      <c r="G43" s="241"/>
      <c r="H43" s="681" t="s">
        <v>2382</v>
      </c>
      <c r="I43" s="682"/>
      <c r="J43" s="681"/>
      <c r="K43" s="682" t="s">
        <v>1537</v>
      </c>
      <c r="L43" s="681"/>
      <c r="M43" s="681"/>
      <c r="N43" s="681"/>
      <c r="O43" s="681"/>
      <c r="P43" s="683"/>
      <c r="Q43" s="681" t="s">
        <v>817</v>
      </c>
      <c r="R43" s="684"/>
      <c r="S43" s="681" t="s">
        <v>863</v>
      </c>
      <c r="T43" s="684"/>
      <c r="U43" s="681"/>
      <c r="V43" s="679" t="s">
        <v>2378</v>
      </c>
      <c r="W43" s="679" t="s">
        <v>864</v>
      </c>
      <c r="X43" s="679"/>
      <c r="Y43" s="685"/>
      <c r="Z43" s="681"/>
      <c r="AA43" s="686"/>
      <c r="AB43" s="681"/>
      <c r="AC43" s="684"/>
      <c r="AD43" s="684"/>
    </row>
    <row r="44" spans="1:30" ht="15" customHeight="1">
      <c r="A44" s="225">
        <v>36</v>
      </c>
      <c r="B44" s="217"/>
      <c r="C44" s="219"/>
      <c r="D44" s="219" t="s">
        <v>1538</v>
      </c>
      <c r="E44" s="241"/>
      <c r="F44" s="241"/>
      <c r="G44" s="241"/>
      <c r="H44" s="681" t="s">
        <v>1539</v>
      </c>
      <c r="I44" s="682"/>
      <c r="J44" s="681"/>
      <c r="K44" s="682" t="s">
        <v>1540</v>
      </c>
      <c r="L44" s="681"/>
      <c r="M44" s="681"/>
      <c r="N44" s="681"/>
      <c r="O44" s="681"/>
      <c r="P44" s="683"/>
      <c r="Q44" s="681" t="s">
        <v>817</v>
      </c>
      <c r="R44" s="684"/>
      <c r="S44" s="681" t="s">
        <v>863</v>
      </c>
      <c r="T44" s="684"/>
      <c r="U44" s="681"/>
      <c r="V44" s="679" t="s">
        <v>2378</v>
      </c>
      <c r="W44" s="679" t="s">
        <v>864</v>
      </c>
      <c r="X44" s="679"/>
      <c r="Y44" s="685"/>
      <c r="Z44" s="681"/>
      <c r="AA44" s="686"/>
      <c r="AB44" s="681"/>
      <c r="AC44" s="684"/>
      <c r="AD44" s="684"/>
    </row>
    <row r="45" spans="1:30" ht="15" customHeight="1">
      <c r="A45" s="225">
        <v>37</v>
      </c>
      <c r="B45" s="217"/>
      <c r="C45" s="219"/>
      <c r="D45" s="219" t="s">
        <v>1541</v>
      </c>
      <c r="E45" s="241"/>
      <c r="F45" s="241"/>
      <c r="G45" s="241"/>
      <c r="H45" s="681" t="s">
        <v>1542</v>
      </c>
      <c r="I45" s="682"/>
      <c r="J45" s="681"/>
      <c r="K45" s="682" t="s">
        <v>1543</v>
      </c>
      <c r="L45" s="681"/>
      <c r="M45" s="681"/>
      <c r="N45" s="681"/>
      <c r="O45" s="681"/>
      <c r="P45" s="683"/>
      <c r="Q45" s="681" t="s">
        <v>817</v>
      </c>
      <c r="R45" s="684"/>
      <c r="S45" s="681" t="s">
        <v>863</v>
      </c>
      <c r="T45" s="684"/>
      <c r="U45" s="681"/>
      <c r="V45" s="679" t="s">
        <v>2378</v>
      </c>
      <c r="W45" s="679" t="s">
        <v>864</v>
      </c>
      <c r="X45" s="679"/>
      <c r="Y45" s="685"/>
      <c r="Z45" s="681"/>
      <c r="AA45" s="686"/>
      <c r="AB45" s="681"/>
      <c r="AC45" s="684"/>
      <c r="AD45" s="684"/>
    </row>
    <row r="46" spans="1:30" ht="15" customHeight="1">
      <c r="A46" s="225">
        <v>38</v>
      </c>
      <c r="B46" s="217"/>
      <c r="C46" s="219"/>
      <c r="D46" s="241" t="s">
        <v>2383</v>
      </c>
      <c r="E46" s="241"/>
      <c r="F46" s="241"/>
      <c r="G46" s="241"/>
      <c r="H46" s="681" t="s">
        <v>2384</v>
      </c>
      <c r="I46" s="682"/>
      <c r="J46" s="681"/>
      <c r="K46" s="682" t="s">
        <v>2385</v>
      </c>
      <c r="L46" s="681"/>
      <c r="M46" s="681"/>
      <c r="N46" s="681"/>
      <c r="O46" s="681"/>
      <c r="P46" s="683"/>
      <c r="Q46" s="681" t="s">
        <v>817</v>
      </c>
      <c r="R46" s="684"/>
      <c r="S46" s="681" t="s">
        <v>863</v>
      </c>
      <c r="T46" s="684"/>
      <c r="U46" s="681"/>
      <c r="V46" s="679" t="s">
        <v>2378</v>
      </c>
      <c r="W46" s="679" t="s">
        <v>864</v>
      </c>
      <c r="X46" s="679"/>
      <c r="Y46" s="685"/>
      <c r="Z46" s="681"/>
      <c r="AA46" s="686"/>
      <c r="AB46" s="681"/>
      <c r="AC46" s="684"/>
      <c r="AD46" s="684"/>
    </row>
    <row r="47" spans="1:30" ht="15" customHeight="1">
      <c r="A47" s="225">
        <v>39</v>
      </c>
      <c r="B47" s="217"/>
      <c r="C47" s="262" t="s">
        <v>2386</v>
      </c>
      <c r="D47" s="530"/>
      <c r="E47" s="530"/>
      <c r="F47" s="530"/>
      <c r="G47" s="530"/>
      <c r="H47" s="701"/>
      <c r="I47" s="702"/>
      <c r="J47" s="701"/>
      <c r="K47" s="682" t="s">
        <v>2387</v>
      </c>
      <c r="L47" s="681"/>
      <c r="M47" s="681"/>
      <c r="N47" s="681"/>
      <c r="O47" s="681"/>
      <c r="P47" s="683"/>
      <c r="Q47" s="681" t="s">
        <v>817</v>
      </c>
      <c r="R47" s="684"/>
      <c r="S47" s="379" t="s">
        <v>2387</v>
      </c>
      <c r="T47" s="684"/>
      <c r="U47" s="681"/>
      <c r="V47" s="679" t="s">
        <v>864</v>
      </c>
      <c r="W47" s="679" t="s">
        <v>864</v>
      </c>
      <c r="X47" s="679"/>
      <c r="Y47" s="685"/>
      <c r="Z47" s="681"/>
      <c r="AA47" s="686"/>
      <c r="AB47" s="681"/>
      <c r="AC47" s="684"/>
      <c r="AD47" s="684"/>
    </row>
    <row r="48" spans="1:30" ht="15" customHeight="1">
      <c r="A48" s="225">
        <v>40</v>
      </c>
      <c r="B48" s="217"/>
      <c r="C48" s="219"/>
      <c r="D48" s="219" t="s">
        <v>2388</v>
      </c>
      <c r="E48" s="241"/>
      <c r="F48" s="241"/>
      <c r="G48" s="241"/>
      <c r="H48" s="681" t="s">
        <v>2389</v>
      </c>
      <c r="I48" s="682"/>
      <c r="J48" s="681"/>
      <c r="K48" s="682" t="s">
        <v>2390</v>
      </c>
      <c r="L48" s="681"/>
      <c r="M48" s="681"/>
      <c r="N48" s="681"/>
      <c r="O48" s="681"/>
      <c r="P48" s="683"/>
      <c r="Q48" s="681" t="s">
        <v>817</v>
      </c>
      <c r="R48" s="684"/>
      <c r="S48" s="681" t="s">
        <v>863</v>
      </c>
      <c r="T48" s="684"/>
      <c r="U48" s="681"/>
      <c r="V48" s="679" t="s">
        <v>864</v>
      </c>
      <c r="W48" s="679" t="s">
        <v>864</v>
      </c>
      <c r="X48" s="679"/>
      <c r="Y48" s="685"/>
      <c r="Z48" s="681"/>
      <c r="AA48" s="686"/>
      <c r="AB48" s="681"/>
      <c r="AC48" s="684"/>
      <c r="AD48" s="684"/>
    </row>
    <row r="49" spans="1:30" ht="15" customHeight="1">
      <c r="A49" s="225">
        <v>41</v>
      </c>
      <c r="B49" s="217"/>
      <c r="C49" s="219"/>
      <c r="D49" s="219" t="s">
        <v>2391</v>
      </c>
      <c r="E49" s="241"/>
      <c r="F49" s="241"/>
      <c r="G49" s="241"/>
      <c r="H49" s="681" t="s">
        <v>2392</v>
      </c>
      <c r="I49" s="682"/>
      <c r="J49" s="681"/>
      <c r="K49" s="682" t="s">
        <v>2393</v>
      </c>
      <c r="L49" s="681"/>
      <c r="M49" s="681"/>
      <c r="N49" s="681"/>
      <c r="O49" s="681"/>
      <c r="P49" s="683"/>
      <c r="Q49" s="681" t="s">
        <v>817</v>
      </c>
      <c r="R49" s="684"/>
      <c r="S49" s="681" t="s">
        <v>2238</v>
      </c>
      <c r="T49" s="684"/>
      <c r="U49" s="681"/>
      <c r="V49" s="679" t="s">
        <v>864</v>
      </c>
      <c r="W49" s="679" t="s">
        <v>864</v>
      </c>
      <c r="X49" s="679"/>
      <c r="Y49" s="685"/>
      <c r="Z49" s="681"/>
      <c r="AA49" s="686"/>
      <c r="AB49" s="681"/>
      <c r="AC49" s="684"/>
      <c r="AD49" s="684"/>
    </row>
    <row r="50" spans="1:30" ht="15" customHeight="1">
      <c r="A50" s="225">
        <v>42</v>
      </c>
      <c r="B50" s="217"/>
      <c r="C50" s="219"/>
      <c r="D50" s="219" t="s">
        <v>2394</v>
      </c>
      <c r="E50" s="241"/>
      <c r="F50" s="241"/>
      <c r="G50" s="241"/>
      <c r="H50" s="681"/>
      <c r="I50" s="682"/>
      <c r="J50" s="681"/>
      <c r="K50" s="682" t="s">
        <v>2395</v>
      </c>
      <c r="L50" s="681"/>
      <c r="M50" s="681"/>
      <c r="N50" s="681"/>
      <c r="O50" s="681"/>
      <c r="P50" s="683"/>
      <c r="Q50" s="681" t="s">
        <v>817</v>
      </c>
      <c r="R50" s="684"/>
      <c r="S50" s="681" t="s">
        <v>863</v>
      </c>
      <c r="T50" s="684"/>
      <c r="U50" s="681"/>
      <c r="V50" s="679" t="s">
        <v>864</v>
      </c>
      <c r="W50" s="679" t="s">
        <v>864</v>
      </c>
      <c r="X50" s="679"/>
      <c r="Y50" s="685"/>
      <c r="Z50" s="681"/>
      <c r="AA50" s="686"/>
      <c r="AB50" s="681"/>
      <c r="AC50" s="684"/>
      <c r="AD50" s="684"/>
    </row>
    <row r="51" spans="1:30" ht="15" customHeight="1">
      <c r="A51" s="225">
        <v>43</v>
      </c>
      <c r="B51" s="217"/>
      <c r="C51" s="219"/>
      <c r="D51" s="219" t="s">
        <v>2396</v>
      </c>
      <c r="E51" s="241"/>
      <c r="F51" s="241"/>
      <c r="G51" s="241"/>
      <c r="H51" s="681"/>
      <c r="I51" s="682"/>
      <c r="J51" s="681"/>
      <c r="K51" s="682" t="s">
        <v>2397</v>
      </c>
      <c r="L51" s="681"/>
      <c r="M51" s="681"/>
      <c r="N51" s="681"/>
      <c r="O51" s="681"/>
      <c r="P51" s="683"/>
      <c r="Q51" s="681" t="s">
        <v>817</v>
      </c>
      <c r="R51" s="684"/>
      <c r="S51" s="681" t="s">
        <v>863</v>
      </c>
      <c r="T51" s="684"/>
      <c r="U51" s="681"/>
      <c r="V51" s="679" t="s">
        <v>864</v>
      </c>
      <c r="W51" s="679" t="s">
        <v>864</v>
      </c>
      <c r="X51" s="679"/>
      <c r="Y51" s="685"/>
      <c r="Z51" s="681"/>
      <c r="AA51" s="686"/>
      <c r="AB51" s="681"/>
      <c r="AC51" s="684"/>
      <c r="AD51" s="684"/>
    </row>
    <row r="52" spans="1:30" ht="15" customHeight="1">
      <c r="A52" s="225">
        <v>44</v>
      </c>
      <c r="B52" s="217"/>
      <c r="C52" s="219"/>
      <c r="D52" s="219" t="s">
        <v>2398</v>
      </c>
      <c r="E52" s="241"/>
      <c r="F52" s="241"/>
      <c r="G52" s="241"/>
      <c r="H52" s="681" t="s">
        <v>2399</v>
      </c>
      <c r="I52" s="682"/>
      <c r="J52" s="681"/>
      <c r="K52" s="682" t="s">
        <v>2400</v>
      </c>
      <c r="L52" s="681"/>
      <c r="M52" s="681"/>
      <c r="N52" s="681"/>
      <c r="O52" s="681"/>
      <c r="P52" s="683"/>
      <c r="Q52" s="681" t="s">
        <v>817</v>
      </c>
      <c r="R52" s="684"/>
      <c r="S52" s="681" t="s">
        <v>863</v>
      </c>
      <c r="T52" s="684"/>
      <c r="U52" s="681"/>
      <c r="V52" s="679" t="s">
        <v>864</v>
      </c>
      <c r="W52" s="679" t="s">
        <v>864</v>
      </c>
      <c r="X52" s="679"/>
      <c r="Y52" s="685"/>
      <c r="Z52" s="681"/>
      <c r="AA52" s="686"/>
      <c r="AB52" s="681"/>
      <c r="AC52" s="684"/>
      <c r="AD52" s="684"/>
    </row>
    <row r="53" spans="1:30" ht="15" customHeight="1">
      <c r="A53" s="225">
        <v>45</v>
      </c>
      <c r="B53" s="217"/>
      <c r="C53" s="219"/>
      <c r="D53" s="219" t="s">
        <v>2401</v>
      </c>
      <c r="E53" s="241"/>
      <c r="F53" s="241"/>
      <c r="G53" s="241"/>
      <c r="H53" s="681"/>
      <c r="I53" s="682"/>
      <c r="J53" s="681"/>
      <c r="K53" s="682" t="s">
        <v>2402</v>
      </c>
      <c r="L53" s="681"/>
      <c r="M53" s="681"/>
      <c r="N53" s="681"/>
      <c r="O53" s="681"/>
      <c r="P53" s="683"/>
      <c r="Q53" s="681" t="s">
        <v>817</v>
      </c>
      <c r="R53" s="684"/>
      <c r="S53" s="681" t="s">
        <v>863</v>
      </c>
      <c r="T53" s="684"/>
      <c r="U53" s="681"/>
      <c r="V53" s="679" t="s">
        <v>864</v>
      </c>
      <c r="W53" s="679" t="s">
        <v>864</v>
      </c>
      <c r="X53" s="679"/>
      <c r="Y53" s="685"/>
      <c r="Z53" s="681"/>
      <c r="AA53" s="686"/>
      <c r="AB53" s="681"/>
      <c r="AC53" s="684"/>
      <c r="AD53" s="684"/>
    </row>
    <row r="54" spans="1:30" ht="15" customHeight="1">
      <c r="A54" s="225">
        <v>46</v>
      </c>
      <c r="B54" s="217"/>
      <c r="C54" s="219"/>
      <c r="D54" s="219" t="s">
        <v>2403</v>
      </c>
      <c r="E54" s="241"/>
      <c r="F54" s="241"/>
      <c r="G54" s="241"/>
      <c r="H54" s="681"/>
      <c r="I54" s="682"/>
      <c r="J54" s="681"/>
      <c r="K54" s="682" t="s">
        <v>2404</v>
      </c>
      <c r="L54" s="681"/>
      <c r="M54" s="681"/>
      <c r="N54" s="681"/>
      <c r="O54" s="681"/>
      <c r="P54" s="683"/>
      <c r="Q54" s="681" t="s">
        <v>817</v>
      </c>
      <c r="R54" s="684"/>
      <c r="S54" s="681" t="s">
        <v>2238</v>
      </c>
      <c r="T54" s="684"/>
      <c r="U54" s="681"/>
      <c r="V54" s="679" t="s">
        <v>864</v>
      </c>
      <c r="W54" s="679" t="s">
        <v>864</v>
      </c>
      <c r="X54" s="679"/>
      <c r="Y54" s="685"/>
      <c r="Z54" s="681"/>
      <c r="AA54" s="686"/>
      <c r="AB54" s="681"/>
      <c r="AC54" s="684"/>
      <c r="AD54" s="684"/>
    </row>
    <row r="55" spans="1:30" ht="15" customHeight="1">
      <c r="A55" s="225">
        <v>47</v>
      </c>
      <c r="B55" s="217"/>
      <c r="C55" s="219"/>
      <c r="D55" s="219" t="s">
        <v>2405</v>
      </c>
      <c r="E55" s="241"/>
      <c r="F55" s="241"/>
      <c r="G55" s="241"/>
      <c r="H55" s="681"/>
      <c r="I55" s="682"/>
      <c r="J55" s="681"/>
      <c r="K55" s="682" t="s">
        <v>2406</v>
      </c>
      <c r="L55" s="681"/>
      <c r="M55" s="681"/>
      <c r="N55" s="681"/>
      <c r="O55" s="681"/>
      <c r="P55" s="683"/>
      <c r="Q55" s="681" t="s">
        <v>817</v>
      </c>
      <c r="R55" s="684"/>
      <c r="S55" s="681" t="s">
        <v>863</v>
      </c>
      <c r="T55" s="684"/>
      <c r="U55" s="681"/>
      <c r="V55" s="679" t="s">
        <v>864</v>
      </c>
      <c r="W55" s="679" t="s">
        <v>864</v>
      </c>
      <c r="X55" s="679"/>
      <c r="Y55" s="685"/>
      <c r="Z55" s="681"/>
      <c r="AA55" s="686"/>
      <c r="AB55" s="681"/>
      <c r="AC55" s="684"/>
      <c r="AD55" s="684"/>
    </row>
    <row r="56" spans="1:30" ht="15" customHeight="1">
      <c r="A56" s="225">
        <v>48</v>
      </c>
      <c r="B56" s="217"/>
      <c r="C56" s="219"/>
      <c r="D56" s="219" t="s">
        <v>2407</v>
      </c>
      <c r="E56" s="241"/>
      <c r="F56" s="241"/>
      <c r="G56" s="241"/>
      <c r="H56" s="681"/>
      <c r="I56" s="682"/>
      <c r="J56" s="681"/>
      <c r="K56" s="682" t="s">
        <v>2408</v>
      </c>
      <c r="L56" s="681"/>
      <c r="M56" s="681"/>
      <c r="N56" s="681"/>
      <c r="O56" s="681"/>
      <c r="P56" s="683"/>
      <c r="Q56" s="681" t="s">
        <v>817</v>
      </c>
      <c r="R56" s="684"/>
      <c r="S56" s="681" t="s">
        <v>863</v>
      </c>
      <c r="T56" s="684"/>
      <c r="U56" s="681"/>
      <c r="V56" s="679" t="s">
        <v>864</v>
      </c>
      <c r="W56" s="679" t="s">
        <v>864</v>
      </c>
      <c r="X56" s="679"/>
      <c r="Y56" s="685"/>
      <c r="Z56" s="681"/>
      <c r="AA56" s="686"/>
      <c r="AB56" s="681"/>
      <c r="AC56" s="684"/>
      <c r="AD56" s="684"/>
    </row>
    <row r="57" spans="1:30" ht="15" customHeight="1">
      <c r="A57" s="225">
        <v>49</v>
      </c>
      <c r="B57" s="217"/>
      <c r="C57" s="262" t="s">
        <v>2409</v>
      </c>
      <c r="D57" s="530"/>
      <c r="E57" s="530"/>
      <c r="F57" s="530"/>
      <c r="G57" s="530"/>
      <c r="H57" s="701"/>
      <c r="I57" s="702"/>
      <c r="J57" s="701"/>
      <c r="K57" s="682" t="s">
        <v>2410</v>
      </c>
      <c r="L57" s="681"/>
      <c r="M57" s="681"/>
      <c r="N57" s="681"/>
      <c r="O57" s="681"/>
      <c r="P57" s="683"/>
      <c r="Q57" s="681" t="s">
        <v>817</v>
      </c>
      <c r="R57" s="684"/>
      <c r="S57" s="379" t="s">
        <v>2410</v>
      </c>
      <c r="T57" s="684"/>
      <c r="U57" s="681"/>
      <c r="V57" s="679"/>
      <c r="W57" s="679" t="s">
        <v>864</v>
      </c>
      <c r="X57" s="679"/>
      <c r="Y57" s="685"/>
      <c r="Z57" s="681"/>
      <c r="AA57" s="686"/>
      <c r="AB57" s="681"/>
      <c r="AC57" s="684"/>
      <c r="AD57" s="684"/>
    </row>
    <row r="58" spans="1:30" ht="15" customHeight="1">
      <c r="A58" s="225">
        <v>50</v>
      </c>
      <c r="B58" s="217"/>
      <c r="C58" s="219"/>
      <c r="D58" s="219" t="s">
        <v>2411</v>
      </c>
      <c r="E58" s="241"/>
      <c r="F58" s="241"/>
      <c r="G58" s="241"/>
      <c r="H58" s="681"/>
      <c r="I58" s="682"/>
      <c r="J58" s="681"/>
      <c r="K58" s="682" t="s">
        <v>2412</v>
      </c>
      <c r="L58" s="681"/>
      <c r="M58" s="681"/>
      <c r="N58" s="681"/>
      <c r="O58" s="681"/>
      <c r="P58" s="683"/>
      <c r="Q58" s="681" t="s">
        <v>817</v>
      </c>
      <c r="R58" s="684"/>
      <c r="S58" s="681" t="s">
        <v>2238</v>
      </c>
      <c r="T58" s="684"/>
      <c r="U58" s="681"/>
      <c r="V58" s="679"/>
      <c r="W58" s="679" t="s">
        <v>864</v>
      </c>
      <c r="X58" s="679"/>
      <c r="Y58" s="685"/>
      <c r="Z58" s="681"/>
      <c r="AA58" s="686"/>
      <c r="AB58" s="681"/>
      <c r="AC58" s="684"/>
      <c r="AD58" s="684"/>
    </row>
    <row r="59" spans="1:30" ht="15" customHeight="1">
      <c r="A59" s="225">
        <v>51</v>
      </c>
      <c r="B59" s="217"/>
      <c r="C59" s="219"/>
      <c r="D59" s="219" t="s">
        <v>2413</v>
      </c>
      <c r="E59" s="241"/>
      <c r="F59" s="241"/>
      <c r="G59" s="241"/>
      <c r="H59" s="681" t="s">
        <v>2414</v>
      </c>
      <c r="I59" s="682"/>
      <c r="J59" s="681"/>
      <c r="K59" s="682" t="s">
        <v>2415</v>
      </c>
      <c r="L59" s="681"/>
      <c r="M59" s="681"/>
      <c r="N59" s="681"/>
      <c r="O59" s="681"/>
      <c r="P59" s="683"/>
      <c r="Q59" s="681" t="s">
        <v>817</v>
      </c>
      <c r="R59" s="684"/>
      <c r="S59" s="681" t="s">
        <v>863</v>
      </c>
      <c r="T59" s="684"/>
      <c r="U59" s="681"/>
      <c r="V59" s="679"/>
      <c r="W59" s="679" t="s">
        <v>864</v>
      </c>
      <c r="X59" s="679"/>
      <c r="Y59" s="685"/>
      <c r="Z59" s="681"/>
      <c r="AA59" s="686"/>
      <c r="AB59" s="681"/>
      <c r="AC59" s="684"/>
      <c r="AD59" s="684"/>
    </row>
    <row r="60" spans="1:30" ht="15" customHeight="1">
      <c r="A60" s="225">
        <v>52</v>
      </c>
      <c r="B60" s="217"/>
      <c r="C60" s="219"/>
      <c r="D60" s="219" t="s">
        <v>2416</v>
      </c>
      <c r="E60" s="241"/>
      <c r="F60" s="241"/>
      <c r="G60" s="241"/>
      <c r="H60" s="681" t="s">
        <v>2417</v>
      </c>
      <c r="I60" s="682"/>
      <c r="J60" s="681"/>
      <c r="K60" s="682" t="s">
        <v>2418</v>
      </c>
      <c r="L60" s="681"/>
      <c r="M60" s="681"/>
      <c r="N60" s="681"/>
      <c r="O60" s="681"/>
      <c r="P60" s="683"/>
      <c r="Q60" s="681" t="s">
        <v>817</v>
      </c>
      <c r="R60" s="684"/>
      <c r="S60" s="681" t="s">
        <v>863</v>
      </c>
      <c r="T60" s="684"/>
      <c r="U60" s="681"/>
      <c r="V60" s="679"/>
      <c r="W60" s="679" t="s">
        <v>864</v>
      </c>
      <c r="X60" s="679"/>
      <c r="Y60" s="685"/>
      <c r="Z60" s="681"/>
      <c r="AA60" s="686"/>
      <c r="AB60" s="681"/>
      <c r="AC60" s="684"/>
      <c r="AD60" s="684"/>
    </row>
    <row r="61" spans="1:30" ht="15" customHeight="1">
      <c r="A61" s="225">
        <v>53</v>
      </c>
      <c r="B61" s="217"/>
      <c r="C61" s="219"/>
      <c r="D61" s="533" t="s">
        <v>2419</v>
      </c>
      <c r="E61" s="241"/>
      <c r="F61" s="241"/>
      <c r="G61" s="241"/>
      <c r="H61" s="681"/>
      <c r="I61" s="682"/>
      <c r="J61" s="681"/>
      <c r="K61" s="682" t="s">
        <v>2420</v>
      </c>
      <c r="L61" s="681"/>
      <c r="M61" s="681"/>
      <c r="N61" s="681"/>
      <c r="O61" s="681"/>
      <c r="P61" s="683"/>
      <c r="Q61" s="681" t="s">
        <v>817</v>
      </c>
      <c r="R61" s="684"/>
      <c r="S61" s="681" t="s">
        <v>2238</v>
      </c>
      <c r="T61" s="684"/>
      <c r="U61" s="681"/>
      <c r="V61" s="679"/>
      <c r="W61" s="679" t="s">
        <v>864</v>
      </c>
      <c r="X61" s="679"/>
      <c r="Y61" s="685"/>
      <c r="Z61" s="681"/>
      <c r="AA61" s="686"/>
      <c r="AB61" s="681"/>
      <c r="AC61" s="684"/>
      <c r="AD61" s="684"/>
    </row>
    <row r="62" spans="1:30" ht="15" customHeight="1">
      <c r="A62" s="225">
        <v>54</v>
      </c>
      <c r="B62" s="217"/>
      <c r="C62" s="219"/>
      <c r="D62" s="533" t="s">
        <v>2421</v>
      </c>
      <c r="E62" s="241"/>
      <c r="F62" s="241"/>
      <c r="G62" s="241"/>
      <c r="H62" s="681"/>
      <c r="I62" s="682"/>
      <c r="J62" s="681"/>
      <c r="K62" s="682" t="s">
        <v>2422</v>
      </c>
      <c r="L62" s="681"/>
      <c r="M62" s="681"/>
      <c r="N62" s="681"/>
      <c r="O62" s="681"/>
      <c r="P62" s="683"/>
      <c r="Q62" s="681" t="s">
        <v>817</v>
      </c>
      <c r="R62" s="684"/>
      <c r="S62" s="681" t="s">
        <v>2238</v>
      </c>
      <c r="T62" s="684"/>
      <c r="U62" s="681"/>
      <c r="V62" s="679"/>
      <c r="W62" s="679" t="s">
        <v>864</v>
      </c>
      <c r="X62" s="679"/>
      <c r="Y62" s="685"/>
      <c r="Z62" s="681"/>
      <c r="AA62" s="686"/>
      <c r="AB62" s="681"/>
      <c r="AC62" s="684"/>
      <c r="AD62" s="684"/>
    </row>
    <row r="63" spans="1:30" ht="15" customHeight="1">
      <c r="A63" s="225">
        <v>55</v>
      </c>
      <c r="B63" s="217"/>
      <c r="C63" s="219"/>
      <c r="D63" s="533" t="s">
        <v>2423</v>
      </c>
      <c r="E63" s="241"/>
      <c r="F63" s="241"/>
      <c r="G63" s="241"/>
      <c r="H63" s="681"/>
      <c r="I63" s="682"/>
      <c r="J63" s="681"/>
      <c r="K63" s="682" t="s">
        <v>2424</v>
      </c>
      <c r="L63" s="681"/>
      <c r="M63" s="681"/>
      <c r="N63" s="681"/>
      <c r="O63" s="681"/>
      <c r="P63" s="683"/>
      <c r="Q63" s="681" t="s">
        <v>817</v>
      </c>
      <c r="R63" s="684"/>
      <c r="S63" s="681" t="s">
        <v>2238</v>
      </c>
      <c r="T63" s="684"/>
      <c r="U63" s="681"/>
      <c r="V63" s="679"/>
      <c r="W63" s="679" t="s">
        <v>864</v>
      </c>
      <c r="X63" s="679"/>
      <c r="Y63" s="685"/>
      <c r="Z63" s="681"/>
      <c r="AA63" s="686"/>
      <c r="AB63" s="681"/>
      <c r="AC63" s="684"/>
      <c r="AD63" s="684"/>
    </row>
    <row r="64" spans="1:30" ht="15" customHeight="1">
      <c r="A64" s="225">
        <v>56</v>
      </c>
      <c r="B64" s="217"/>
      <c r="C64" s="219"/>
      <c r="D64" s="533" t="s">
        <v>2425</v>
      </c>
      <c r="E64" s="241"/>
      <c r="F64" s="241"/>
      <c r="G64" s="241"/>
      <c r="H64" s="681"/>
      <c r="I64" s="682"/>
      <c r="J64" s="681"/>
      <c r="K64" s="682" t="s">
        <v>2426</v>
      </c>
      <c r="L64" s="681"/>
      <c r="M64" s="681"/>
      <c r="N64" s="681"/>
      <c r="O64" s="681"/>
      <c r="P64" s="683"/>
      <c r="Q64" s="681" t="s">
        <v>817</v>
      </c>
      <c r="R64" s="684"/>
      <c r="S64" s="681" t="s">
        <v>2238</v>
      </c>
      <c r="T64" s="684"/>
      <c r="U64" s="681"/>
      <c r="V64" s="679"/>
      <c r="W64" s="679" t="s">
        <v>864</v>
      </c>
      <c r="X64" s="679"/>
      <c r="Y64" s="685"/>
      <c r="Z64" s="681"/>
      <c r="AA64" s="686"/>
      <c r="AB64" s="681"/>
      <c r="AC64" s="684"/>
      <c r="AD64" s="684"/>
    </row>
    <row r="65" spans="1:30" ht="15" customHeight="1">
      <c r="A65" s="225">
        <v>57</v>
      </c>
      <c r="B65" s="217"/>
      <c r="C65" s="219"/>
      <c r="D65" s="241"/>
      <c r="E65" s="241"/>
      <c r="F65" s="241"/>
      <c r="G65" s="241"/>
      <c r="H65" s="681"/>
      <c r="I65" s="682"/>
      <c r="J65" s="681"/>
      <c r="K65" s="682"/>
      <c r="L65" s="681"/>
      <c r="M65" s="681"/>
      <c r="N65" s="681"/>
      <c r="O65" s="681"/>
      <c r="P65" s="683"/>
      <c r="Q65" s="681"/>
      <c r="R65" s="684"/>
      <c r="S65" s="681"/>
      <c r="T65" s="684"/>
      <c r="U65" s="681"/>
      <c r="V65" s="679"/>
      <c r="W65" s="679" t="s">
        <v>864</v>
      </c>
      <c r="X65" s="679"/>
      <c r="Y65" s="685"/>
      <c r="Z65" s="681"/>
      <c r="AA65" s="686"/>
      <c r="AB65" s="681"/>
      <c r="AC65" s="684"/>
      <c r="AD65" s="684"/>
    </row>
    <row r="66" spans="1:30" ht="15" customHeight="1">
      <c r="A66" s="225">
        <v>58</v>
      </c>
      <c r="B66" s="217"/>
      <c r="C66" s="219"/>
      <c r="D66" s="533" t="s">
        <v>2427</v>
      </c>
      <c r="E66" s="241"/>
      <c r="F66" s="241"/>
      <c r="G66" s="241"/>
      <c r="H66" s="681"/>
      <c r="I66" s="682"/>
      <c r="J66" s="681"/>
      <c r="K66" s="682" t="s">
        <v>2428</v>
      </c>
      <c r="L66" s="681"/>
      <c r="M66" s="681"/>
      <c r="N66" s="681"/>
      <c r="O66" s="681"/>
      <c r="P66" s="683"/>
      <c r="Q66" s="681" t="s">
        <v>817</v>
      </c>
      <c r="R66" s="684"/>
      <c r="S66" s="681" t="s">
        <v>2238</v>
      </c>
      <c r="T66" s="684"/>
      <c r="U66" s="681"/>
      <c r="V66" s="679"/>
      <c r="W66" s="679" t="s">
        <v>864</v>
      </c>
      <c r="X66" s="679"/>
      <c r="Y66" s="685"/>
      <c r="Z66" s="681"/>
      <c r="AA66" s="686"/>
      <c r="AB66" s="681"/>
      <c r="AC66" s="684"/>
      <c r="AD66" s="684"/>
    </row>
    <row r="67" spans="1:30" ht="15" customHeight="1">
      <c r="A67" s="225">
        <v>59</v>
      </c>
      <c r="B67" s="217"/>
      <c r="C67" s="219"/>
      <c r="D67" s="533" t="s">
        <v>2429</v>
      </c>
      <c r="E67" s="241"/>
      <c r="F67" s="241"/>
      <c r="G67" s="241"/>
      <c r="H67" s="681"/>
      <c r="I67" s="682"/>
      <c r="J67" s="681"/>
      <c r="K67" s="682" t="s">
        <v>2430</v>
      </c>
      <c r="L67" s="681"/>
      <c r="M67" s="681"/>
      <c r="N67" s="681"/>
      <c r="O67" s="681"/>
      <c r="P67" s="683"/>
      <c r="Q67" s="681" t="s">
        <v>817</v>
      </c>
      <c r="R67" s="684"/>
      <c r="S67" s="681" t="s">
        <v>2238</v>
      </c>
      <c r="T67" s="684"/>
      <c r="U67" s="681"/>
      <c r="V67" s="679"/>
      <c r="W67" s="679" t="s">
        <v>864</v>
      </c>
      <c r="X67" s="679"/>
      <c r="Y67" s="685"/>
      <c r="Z67" s="681"/>
      <c r="AA67" s="686"/>
      <c r="AB67" s="681"/>
      <c r="AC67" s="684"/>
      <c r="AD67" s="684"/>
    </row>
    <row r="68" spans="1:30" ht="15" customHeight="1">
      <c r="A68" s="225">
        <v>60</v>
      </c>
      <c r="B68" s="217"/>
      <c r="C68" s="219"/>
      <c r="D68" s="533" t="s">
        <v>2431</v>
      </c>
      <c r="E68" s="241"/>
      <c r="F68" s="241"/>
      <c r="G68" s="241"/>
      <c r="H68" s="681"/>
      <c r="I68" s="682"/>
      <c r="J68" s="681"/>
      <c r="K68" s="682" t="s">
        <v>2432</v>
      </c>
      <c r="L68" s="681"/>
      <c r="M68" s="681"/>
      <c r="N68" s="681"/>
      <c r="O68" s="681"/>
      <c r="P68" s="683"/>
      <c r="Q68" s="681" t="s">
        <v>817</v>
      </c>
      <c r="R68" s="684"/>
      <c r="S68" s="681" t="s">
        <v>2238</v>
      </c>
      <c r="T68" s="684"/>
      <c r="U68" s="681"/>
      <c r="V68" s="679"/>
      <c r="W68" s="679" t="s">
        <v>864</v>
      </c>
      <c r="X68" s="679"/>
      <c r="Y68" s="685"/>
      <c r="Z68" s="681"/>
      <c r="AA68" s="686"/>
      <c r="AB68" s="681"/>
      <c r="AC68" s="684"/>
      <c r="AD68" s="684"/>
    </row>
    <row r="69" spans="1:30" ht="15" customHeight="1">
      <c r="A69" s="225">
        <v>61</v>
      </c>
      <c r="B69" s="216" t="s">
        <v>2433</v>
      </c>
      <c r="C69" s="531"/>
      <c r="D69" s="530"/>
      <c r="E69" s="530"/>
      <c r="F69" s="530"/>
      <c r="G69" s="530"/>
      <c r="H69" s="701"/>
      <c r="I69" s="702"/>
      <c r="J69" s="701"/>
      <c r="K69" s="682" t="s">
        <v>1929</v>
      </c>
      <c r="L69" s="681"/>
      <c r="M69" s="681"/>
      <c r="N69" s="681"/>
      <c r="O69" s="681"/>
      <c r="P69" s="683"/>
      <c r="Q69" s="681" t="s">
        <v>817</v>
      </c>
      <c r="R69" s="684"/>
      <c r="S69" s="681"/>
      <c r="T69" s="684"/>
      <c r="U69" s="681"/>
      <c r="V69" s="679"/>
      <c r="W69" s="679" t="s">
        <v>864</v>
      </c>
      <c r="X69" s="679"/>
      <c r="Y69" s="685"/>
      <c r="Z69" s="681"/>
      <c r="AA69" s="686"/>
      <c r="AB69" s="681"/>
      <c r="AC69" s="684"/>
      <c r="AD69" s="684"/>
    </row>
    <row r="70" spans="1:30" ht="15" customHeight="1">
      <c r="A70" s="225">
        <v>62</v>
      </c>
      <c r="B70" s="217"/>
      <c r="C70" s="219" t="s">
        <v>2434</v>
      </c>
      <c r="D70" s="241"/>
      <c r="E70" s="241"/>
      <c r="F70" s="241"/>
      <c r="G70" s="241"/>
      <c r="H70" s="681" t="s">
        <v>2435</v>
      </c>
      <c r="I70" s="682"/>
      <c r="J70" s="681"/>
      <c r="K70" s="682" t="s">
        <v>2436</v>
      </c>
      <c r="L70" s="681"/>
      <c r="M70" s="681"/>
      <c r="N70" s="681"/>
      <c r="O70" s="681"/>
      <c r="P70" s="683"/>
      <c r="Q70" s="681" t="s">
        <v>817</v>
      </c>
      <c r="R70" s="684"/>
      <c r="S70" s="681"/>
      <c r="T70" s="684"/>
      <c r="U70" s="681"/>
      <c r="V70" s="679"/>
      <c r="W70" s="679" t="s">
        <v>864</v>
      </c>
      <c r="X70" s="679"/>
      <c r="Y70" s="685"/>
      <c r="Z70" s="681"/>
      <c r="AA70" s="686"/>
      <c r="AB70" s="681"/>
      <c r="AC70" s="684"/>
      <c r="AD70" s="684"/>
    </row>
    <row r="71" spans="1:30" ht="15" customHeight="1">
      <c r="A71" s="225">
        <v>63</v>
      </c>
      <c r="B71" s="217"/>
      <c r="C71" s="219" t="s">
        <v>2437</v>
      </c>
      <c r="D71" s="241"/>
      <c r="E71" s="241"/>
      <c r="F71" s="241"/>
      <c r="G71" s="241"/>
      <c r="H71" s="681" t="s">
        <v>2438</v>
      </c>
      <c r="I71" s="682"/>
      <c r="J71" s="681"/>
      <c r="K71" s="682" t="s">
        <v>2397</v>
      </c>
      <c r="L71" s="681"/>
      <c r="M71" s="681"/>
      <c r="N71" s="681"/>
      <c r="O71" s="681"/>
      <c r="P71" s="683"/>
      <c r="Q71" s="681" t="s">
        <v>817</v>
      </c>
      <c r="R71" s="684"/>
      <c r="S71" s="681"/>
      <c r="T71" s="684"/>
      <c r="U71" s="681"/>
      <c r="V71" s="679"/>
      <c r="W71" s="679" t="s">
        <v>864</v>
      </c>
      <c r="X71" s="679"/>
      <c r="Y71" s="685"/>
      <c r="Z71" s="681"/>
      <c r="AA71" s="686"/>
      <c r="AB71" s="681"/>
      <c r="AC71" s="684"/>
      <c r="AD71" s="684"/>
    </row>
    <row r="72" spans="1:30" ht="15" customHeight="1">
      <c r="A72" s="225">
        <v>64</v>
      </c>
      <c r="B72" s="217"/>
      <c r="C72" s="219" t="s">
        <v>2439</v>
      </c>
      <c r="D72" s="241"/>
      <c r="E72" s="241"/>
      <c r="F72" s="241"/>
      <c r="G72" s="241"/>
      <c r="H72" s="681"/>
      <c r="I72" s="682"/>
      <c r="J72" s="681"/>
      <c r="K72" s="682" t="s">
        <v>2440</v>
      </c>
      <c r="L72" s="681"/>
      <c r="M72" s="681"/>
      <c r="N72" s="681"/>
      <c r="O72" s="681"/>
      <c r="P72" s="683"/>
      <c r="Q72" s="681" t="s">
        <v>817</v>
      </c>
      <c r="R72" s="684"/>
      <c r="S72" s="681" t="s">
        <v>2238</v>
      </c>
      <c r="T72" s="684"/>
      <c r="U72" s="681"/>
      <c r="V72" s="679"/>
      <c r="W72" s="679" t="s">
        <v>864</v>
      </c>
      <c r="X72" s="679"/>
      <c r="Y72" s="685"/>
      <c r="Z72" s="681"/>
      <c r="AA72" s="686"/>
      <c r="AB72" s="681"/>
      <c r="AC72" s="684"/>
      <c r="AD72" s="684"/>
    </row>
    <row r="73" spans="1:30" ht="15" customHeight="1">
      <c r="A73" s="225">
        <v>65</v>
      </c>
      <c r="B73" s="217"/>
      <c r="C73" s="219" t="s">
        <v>2441</v>
      </c>
      <c r="D73" s="241"/>
      <c r="E73" s="241"/>
      <c r="F73" s="241"/>
      <c r="G73" s="241"/>
      <c r="H73" s="681"/>
      <c r="I73" s="682"/>
      <c r="J73" s="681"/>
      <c r="K73" s="682"/>
      <c r="L73" s="681"/>
      <c r="M73" s="681"/>
      <c r="N73" s="681"/>
      <c r="O73" s="681"/>
      <c r="P73" s="683"/>
      <c r="Q73" s="681" t="s">
        <v>817</v>
      </c>
      <c r="R73" s="684"/>
      <c r="S73" s="681" t="s">
        <v>2238</v>
      </c>
      <c r="T73" s="684"/>
      <c r="U73" s="681"/>
      <c r="V73" s="679"/>
      <c r="W73" s="679" t="s">
        <v>864</v>
      </c>
      <c r="X73" s="679"/>
      <c r="Y73" s="685"/>
      <c r="Z73" s="681"/>
      <c r="AA73" s="686"/>
      <c r="AB73" s="681"/>
      <c r="AC73" s="684"/>
      <c r="AD73" s="684"/>
    </row>
    <row r="74" spans="1:30" ht="15" customHeight="1">
      <c r="A74" s="225">
        <v>66</v>
      </c>
      <c r="B74" s="217"/>
      <c r="C74" s="219" t="s">
        <v>2442</v>
      </c>
      <c r="D74" s="241"/>
      <c r="E74" s="241"/>
      <c r="F74" s="241"/>
      <c r="G74" s="241"/>
      <c r="H74" s="681"/>
      <c r="I74" s="682"/>
      <c r="J74" s="681"/>
      <c r="K74" s="682" t="s">
        <v>2443</v>
      </c>
      <c r="L74" s="681"/>
      <c r="M74" s="681"/>
      <c r="N74" s="681"/>
      <c r="O74" s="681"/>
      <c r="P74" s="683"/>
      <c r="Q74" s="681" t="s">
        <v>817</v>
      </c>
      <c r="R74" s="684"/>
      <c r="S74" s="681" t="s">
        <v>2238</v>
      </c>
      <c r="T74" s="684"/>
      <c r="U74" s="681"/>
      <c r="V74" s="679"/>
      <c r="W74" s="679" t="s">
        <v>864</v>
      </c>
      <c r="X74" s="679"/>
      <c r="Y74" s="685"/>
      <c r="Z74" s="681"/>
      <c r="AA74" s="686"/>
      <c r="AB74" s="681"/>
      <c r="AC74" s="684"/>
      <c r="AD74" s="684"/>
    </row>
    <row r="75" spans="1:30" ht="15" customHeight="1">
      <c r="A75" s="225">
        <v>67</v>
      </c>
      <c r="B75" s="217"/>
      <c r="C75" s="219" t="s">
        <v>2444</v>
      </c>
      <c r="D75" s="241"/>
      <c r="E75" s="241"/>
      <c r="F75" s="241"/>
      <c r="G75" s="241"/>
      <c r="H75" s="681"/>
      <c r="I75" s="682"/>
      <c r="J75" s="681"/>
      <c r="K75" s="682" t="s">
        <v>2445</v>
      </c>
      <c r="L75" s="681"/>
      <c r="M75" s="681"/>
      <c r="N75" s="681"/>
      <c r="O75" s="681"/>
      <c r="P75" s="683"/>
      <c r="Q75" s="681" t="s">
        <v>817</v>
      </c>
      <c r="R75" s="684"/>
      <c r="S75" s="681" t="s">
        <v>2238</v>
      </c>
      <c r="T75" s="684"/>
      <c r="U75" s="681"/>
      <c r="V75" s="679"/>
      <c r="W75" s="679" t="s">
        <v>864</v>
      </c>
      <c r="X75" s="679"/>
      <c r="Y75" s="685"/>
      <c r="Z75" s="681"/>
      <c r="AA75" s="686"/>
      <c r="AB75" s="681"/>
      <c r="AC75" s="684"/>
      <c r="AD75" s="684"/>
    </row>
    <row r="76" spans="1:30" ht="15" customHeight="1">
      <c r="A76" s="225">
        <v>68</v>
      </c>
      <c r="B76" s="217"/>
      <c r="C76" s="528" t="s">
        <v>2446</v>
      </c>
      <c r="D76" s="241"/>
      <c r="E76" s="241"/>
      <c r="F76" s="241"/>
      <c r="G76" s="241"/>
      <c r="H76" s="681" t="s">
        <v>2447</v>
      </c>
      <c r="I76" s="682"/>
      <c r="J76" s="681"/>
      <c r="K76" s="682"/>
      <c r="L76" s="681"/>
      <c r="M76" s="681"/>
      <c r="N76" s="681"/>
      <c r="O76" s="681"/>
      <c r="P76" s="683"/>
      <c r="Q76" s="681" t="s">
        <v>817</v>
      </c>
      <c r="R76" s="684"/>
      <c r="S76" s="681" t="s">
        <v>2238</v>
      </c>
      <c r="T76" s="684"/>
      <c r="U76" s="681"/>
      <c r="V76" s="679"/>
      <c r="W76" s="679" t="s">
        <v>864</v>
      </c>
      <c r="X76" s="679"/>
      <c r="Y76" s="685"/>
      <c r="Z76" s="681"/>
      <c r="AA76" s="686"/>
      <c r="AB76" s="681"/>
      <c r="AC76" s="684"/>
      <c r="AD76" s="684"/>
    </row>
    <row r="77" spans="1:30" ht="15" customHeight="1">
      <c r="A77" s="225">
        <v>69</v>
      </c>
      <c r="B77" s="217"/>
      <c r="C77" s="528" t="s">
        <v>2448</v>
      </c>
      <c r="D77" s="241"/>
      <c r="E77" s="241"/>
      <c r="F77" s="241"/>
      <c r="G77" s="241"/>
      <c r="H77" s="681" t="s">
        <v>2449</v>
      </c>
      <c r="I77" s="682"/>
      <c r="J77" s="681"/>
      <c r="K77" s="682"/>
      <c r="L77" s="681"/>
      <c r="M77" s="681"/>
      <c r="N77" s="681"/>
      <c r="O77" s="681"/>
      <c r="P77" s="683"/>
      <c r="Q77" s="681" t="s">
        <v>817</v>
      </c>
      <c r="R77" s="684"/>
      <c r="S77" s="681" t="s">
        <v>2238</v>
      </c>
      <c r="T77" s="684"/>
      <c r="U77" s="681"/>
      <c r="V77" s="679"/>
      <c r="W77" s="679" t="s">
        <v>864</v>
      </c>
      <c r="X77" s="679"/>
      <c r="Y77" s="685"/>
      <c r="Z77" s="681"/>
      <c r="AA77" s="686"/>
      <c r="AB77" s="681"/>
      <c r="AC77" s="684"/>
      <c r="AD77" s="684"/>
    </row>
    <row r="78" spans="1:30" ht="15" customHeight="1">
      <c r="A78" s="225">
        <v>70</v>
      </c>
      <c r="B78" s="217"/>
      <c r="C78" s="528" t="s">
        <v>2450</v>
      </c>
      <c r="D78" s="241"/>
      <c r="E78" s="241"/>
      <c r="F78" s="241"/>
      <c r="G78" s="241"/>
      <c r="H78" s="263" t="s">
        <v>2451</v>
      </c>
      <c r="I78" s="682"/>
      <c r="J78" s="681"/>
      <c r="K78" s="682"/>
      <c r="L78" s="681"/>
      <c r="M78" s="681"/>
      <c r="N78" s="681"/>
      <c r="O78" s="681"/>
      <c r="P78" s="683"/>
      <c r="Q78" s="681" t="s">
        <v>817</v>
      </c>
      <c r="R78" s="684"/>
      <c r="S78" s="681" t="s">
        <v>2238</v>
      </c>
      <c r="T78" s="684"/>
      <c r="U78" s="681"/>
      <c r="V78" s="679"/>
      <c r="W78" s="679" t="s">
        <v>864</v>
      </c>
      <c r="X78" s="679"/>
      <c r="Y78" s="685"/>
      <c r="Z78" s="681"/>
      <c r="AA78" s="686"/>
      <c r="AB78" s="681"/>
      <c r="AC78" s="684"/>
      <c r="AD78" s="684"/>
    </row>
    <row r="79" spans="1:30" ht="15" customHeight="1">
      <c r="A79" s="225">
        <v>71</v>
      </c>
      <c r="B79" s="217"/>
      <c r="C79" s="528" t="s">
        <v>2452</v>
      </c>
      <c r="D79" s="241"/>
      <c r="E79" s="241"/>
      <c r="F79" s="241"/>
      <c r="G79" s="241"/>
      <c r="H79" s="681" t="s">
        <v>2453</v>
      </c>
      <c r="I79" s="682"/>
      <c r="J79" s="681"/>
      <c r="K79" s="682"/>
      <c r="L79" s="681"/>
      <c r="M79" s="681"/>
      <c r="N79" s="681"/>
      <c r="O79" s="681"/>
      <c r="P79" s="683"/>
      <c r="Q79" s="681" t="s">
        <v>817</v>
      </c>
      <c r="R79" s="684"/>
      <c r="S79" s="681" t="s">
        <v>2238</v>
      </c>
      <c r="T79" s="684"/>
      <c r="U79" s="681"/>
      <c r="V79" s="679"/>
      <c r="W79" s="679" t="s">
        <v>864</v>
      </c>
      <c r="X79" s="679"/>
      <c r="Y79" s="685"/>
      <c r="Z79" s="681"/>
      <c r="AA79" s="686"/>
      <c r="AB79" s="681"/>
      <c r="AC79" s="684"/>
      <c r="AD79" s="684"/>
    </row>
    <row r="80" spans="1:30" ht="15" customHeight="1">
      <c r="A80" s="225">
        <v>72</v>
      </c>
      <c r="B80" s="217"/>
      <c r="C80" s="528" t="s">
        <v>2454</v>
      </c>
      <c r="D80" s="241"/>
      <c r="E80" s="241"/>
      <c r="F80" s="241"/>
      <c r="G80" s="241"/>
      <c r="H80" s="263" t="s">
        <v>2455</v>
      </c>
      <c r="I80" s="682"/>
      <c r="J80" s="681"/>
      <c r="K80" s="682"/>
      <c r="L80" s="681"/>
      <c r="M80" s="681"/>
      <c r="N80" s="681"/>
      <c r="O80" s="681"/>
      <c r="P80" s="683"/>
      <c r="Q80" s="681" t="s">
        <v>817</v>
      </c>
      <c r="R80" s="684"/>
      <c r="S80" s="681" t="s">
        <v>2238</v>
      </c>
      <c r="T80" s="684"/>
      <c r="U80" s="681"/>
      <c r="V80" s="679"/>
      <c r="W80" s="679" t="s">
        <v>864</v>
      </c>
      <c r="X80" s="679"/>
      <c r="Y80" s="685"/>
      <c r="Z80" s="681"/>
      <c r="AA80" s="686"/>
      <c r="AB80" s="681"/>
      <c r="AC80" s="684"/>
      <c r="AD80" s="684"/>
    </row>
    <row r="81" spans="1:30" ht="15" customHeight="1">
      <c r="A81" s="225">
        <v>73</v>
      </c>
      <c r="B81" s="217"/>
      <c r="C81" s="528" t="s">
        <v>2456</v>
      </c>
      <c r="D81" s="241"/>
      <c r="E81" s="241"/>
      <c r="F81" s="241"/>
      <c r="G81" s="241"/>
      <c r="H81" s="681" t="s">
        <v>2457</v>
      </c>
      <c r="I81" s="682"/>
      <c r="J81" s="681"/>
      <c r="K81" s="682"/>
      <c r="L81" s="681"/>
      <c r="M81" s="681"/>
      <c r="N81" s="681"/>
      <c r="O81" s="681"/>
      <c r="P81" s="683"/>
      <c r="Q81" s="681" t="s">
        <v>817</v>
      </c>
      <c r="R81" s="684"/>
      <c r="S81" s="681" t="s">
        <v>2238</v>
      </c>
      <c r="T81" s="684"/>
      <c r="U81" s="681"/>
      <c r="V81" s="679"/>
      <c r="W81" s="679" t="s">
        <v>864</v>
      </c>
      <c r="X81" s="679"/>
      <c r="Y81" s="685"/>
      <c r="Z81" s="681"/>
      <c r="AA81" s="686"/>
      <c r="AB81" s="681"/>
      <c r="AC81" s="684"/>
      <c r="AD81" s="684"/>
    </row>
    <row r="82" spans="1:30" ht="15" customHeight="1">
      <c r="A82" s="225">
        <v>74</v>
      </c>
      <c r="B82" s="217"/>
      <c r="C82" s="528" t="s">
        <v>2458</v>
      </c>
      <c r="D82" s="241"/>
      <c r="E82" s="241"/>
      <c r="F82" s="241"/>
      <c r="G82" s="241"/>
      <c r="H82" s="681" t="s">
        <v>2459</v>
      </c>
      <c r="I82" s="682"/>
      <c r="J82" s="681"/>
      <c r="K82" s="682"/>
      <c r="L82" s="681"/>
      <c r="M82" s="681"/>
      <c r="N82" s="681"/>
      <c r="O82" s="681"/>
      <c r="P82" s="683"/>
      <c r="Q82" s="681" t="s">
        <v>817</v>
      </c>
      <c r="R82" s="684"/>
      <c r="S82" s="681" t="s">
        <v>2238</v>
      </c>
      <c r="T82" s="684"/>
      <c r="U82" s="681"/>
      <c r="V82" s="679"/>
      <c r="W82" s="679" t="s">
        <v>864</v>
      </c>
      <c r="X82" s="679"/>
      <c r="Y82" s="685"/>
      <c r="Z82" s="681"/>
      <c r="AA82" s="686"/>
      <c r="AB82" s="681"/>
      <c r="AC82" s="684"/>
      <c r="AD82" s="684"/>
    </row>
    <row r="83" spans="1:30" ht="15" customHeight="1">
      <c r="A83" s="225">
        <v>75</v>
      </c>
      <c r="B83" s="216" t="s">
        <v>2460</v>
      </c>
      <c r="C83" s="531"/>
      <c r="D83" s="530"/>
      <c r="E83" s="530"/>
      <c r="F83" s="530"/>
      <c r="G83" s="530"/>
      <c r="H83" s="701"/>
      <c r="I83" s="702"/>
      <c r="J83" s="701"/>
      <c r="K83" s="682" t="s">
        <v>1560</v>
      </c>
      <c r="L83" s="681"/>
      <c r="M83" s="681"/>
      <c r="N83" s="681"/>
      <c r="O83" s="681"/>
      <c r="P83" s="683"/>
      <c r="Q83" s="681"/>
      <c r="R83" s="684"/>
      <c r="S83" s="681"/>
      <c r="T83" s="684"/>
      <c r="U83" s="681"/>
      <c r="V83" s="679"/>
      <c r="W83" s="679"/>
      <c r="X83" s="704"/>
      <c r="Y83" s="685"/>
      <c r="Z83" s="681"/>
      <c r="AA83" s="686"/>
      <c r="AB83" s="681"/>
      <c r="AC83" s="684"/>
      <c r="AD83" s="684"/>
    </row>
    <row r="84" spans="1:30" ht="15" customHeight="1">
      <c r="A84" s="225">
        <v>76</v>
      </c>
      <c r="B84" s="216"/>
      <c r="C84" s="216" t="s">
        <v>2461</v>
      </c>
      <c r="D84" s="531"/>
      <c r="E84" s="530"/>
      <c r="F84" s="530"/>
      <c r="G84" s="530"/>
      <c r="H84" s="701"/>
      <c r="I84" s="702"/>
      <c r="J84" s="701"/>
      <c r="K84" s="682" t="s">
        <v>2462</v>
      </c>
      <c r="L84" s="681"/>
      <c r="M84" s="681"/>
      <c r="N84" s="681"/>
      <c r="O84" s="681"/>
      <c r="P84" s="683"/>
      <c r="Q84" s="681" t="s">
        <v>817</v>
      </c>
      <c r="R84" s="684" t="s">
        <v>864</v>
      </c>
      <c r="S84" s="682" t="s">
        <v>2463</v>
      </c>
      <c r="T84" s="684"/>
      <c r="U84" s="681"/>
      <c r="V84" s="679"/>
      <c r="W84" s="679"/>
      <c r="X84" s="704"/>
      <c r="Y84" s="685"/>
      <c r="Z84" s="681"/>
      <c r="AA84" s="686"/>
      <c r="AB84" s="681"/>
      <c r="AC84" s="684"/>
      <c r="AD84" s="684"/>
    </row>
    <row r="85" spans="1:30" ht="15" customHeight="1">
      <c r="A85" s="225">
        <v>77</v>
      </c>
      <c r="B85" s="217"/>
      <c r="C85" s="219"/>
      <c r="D85" s="241" t="s">
        <v>1557</v>
      </c>
      <c r="E85" s="241"/>
      <c r="F85" s="241"/>
      <c r="G85" s="241"/>
      <c r="H85" s="681" t="s">
        <v>2324</v>
      </c>
      <c r="I85" s="682"/>
      <c r="J85" s="681"/>
      <c r="K85" s="682" t="s">
        <v>971</v>
      </c>
      <c r="L85" s="681"/>
      <c r="M85" s="681"/>
      <c r="N85" s="681"/>
      <c r="O85" s="681"/>
      <c r="P85" s="683"/>
      <c r="Q85" s="681"/>
      <c r="R85" s="684"/>
      <c r="S85" s="681"/>
      <c r="T85" s="684"/>
      <c r="U85" s="681"/>
      <c r="V85" s="679"/>
      <c r="W85" s="679"/>
      <c r="X85" s="704"/>
      <c r="Y85" s="685"/>
      <c r="Z85" s="681"/>
      <c r="AA85" s="686"/>
      <c r="AB85" s="681"/>
      <c r="AC85" s="684"/>
      <c r="AD85" s="684"/>
    </row>
    <row r="86" spans="1:30" ht="15" customHeight="1">
      <c r="A86" s="225">
        <v>78</v>
      </c>
      <c r="B86" s="217"/>
      <c r="C86" s="217"/>
      <c r="D86" s="219" t="s">
        <v>2464</v>
      </c>
      <c r="E86" s="241"/>
      <c r="F86" s="241"/>
      <c r="G86" s="241"/>
      <c r="H86" s="681"/>
      <c r="I86" s="682"/>
      <c r="J86" s="681"/>
      <c r="K86" s="682" t="s">
        <v>1576</v>
      </c>
      <c r="L86" s="681"/>
      <c r="M86" s="681"/>
      <c r="N86" s="681"/>
      <c r="O86" s="681"/>
      <c r="P86" s="683"/>
      <c r="Q86" s="681" t="s">
        <v>817</v>
      </c>
      <c r="R86" s="684"/>
      <c r="S86" s="681"/>
      <c r="T86" s="684"/>
      <c r="U86" s="681"/>
      <c r="V86" s="679"/>
      <c r="W86" s="679"/>
      <c r="X86" s="704"/>
      <c r="Y86" s="685"/>
      <c r="Z86" s="681"/>
      <c r="AA86" s="686"/>
      <c r="AB86" s="681"/>
      <c r="AC86" s="684"/>
      <c r="AD86" s="684"/>
    </row>
    <row r="87" spans="1:30" ht="15" customHeight="1">
      <c r="A87" s="225">
        <v>79</v>
      </c>
      <c r="B87" s="217"/>
      <c r="C87" s="217"/>
      <c r="D87" s="219" t="s">
        <v>2465</v>
      </c>
      <c r="E87" s="241"/>
      <c r="F87" s="241"/>
      <c r="G87" s="241"/>
      <c r="H87" s="681"/>
      <c r="I87" s="682"/>
      <c r="J87" s="681"/>
      <c r="K87" s="682" t="s">
        <v>1579</v>
      </c>
      <c r="L87" s="681"/>
      <c r="M87" s="681"/>
      <c r="N87" s="681"/>
      <c r="O87" s="681"/>
      <c r="P87" s="683"/>
      <c r="Q87" s="681" t="s">
        <v>817</v>
      </c>
      <c r="R87" s="684" t="s">
        <v>864</v>
      </c>
      <c r="S87" s="379" t="s">
        <v>1579</v>
      </c>
      <c r="T87" s="684"/>
      <c r="U87" s="681"/>
      <c r="V87" s="679"/>
      <c r="W87" s="679"/>
      <c r="X87" s="704"/>
      <c r="Y87" s="685"/>
      <c r="Z87" s="681"/>
      <c r="AA87" s="686"/>
      <c r="AB87" s="681"/>
      <c r="AC87" s="684"/>
      <c r="AD87" s="684"/>
    </row>
    <row r="88" spans="1:30" ht="15" customHeight="1">
      <c r="A88" s="225">
        <v>80</v>
      </c>
      <c r="B88" s="217"/>
      <c r="C88" s="217"/>
      <c r="D88" s="219"/>
      <c r="E88" s="219" t="s">
        <v>1648</v>
      </c>
      <c r="F88" s="241"/>
      <c r="G88" s="241"/>
      <c r="H88" s="681"/>
      <c r="I88" s="682"/>
      <c r="J88" s="681"/>
      <c r="K88" s="682" t="s">
        <v>2346</v>
      </c>
      <c r="L88" s="681"/>
      <c r="M88" s="681"/>
      <c r="N88" s="681"/>
      <c r="O88" s="681"/>
      <c r="P88" s="683"/>
      <c r="Q88" s="681" t="s">
        <v>817</v>
      </c>
      <c r="R88" s="684"/>
      <c r="S88" s="681"/>
      <c r="T88" s="684"/>
      <c r="U88" s="681"/>
      <c r="V88" s="679"/>
      <c r="W88" s="679"/>
      <c r="X88" s="704"/>
      <c r="Y88" s="685"/>
      <c r="Z88" s="681"/>
      <c r="AA88" s="686"/>
      <c r="AB88" s="681"/>
      <c r="AC88" s="684"/>
      <c r="AD88" s="684"/>
    </row>
    <row r="89" spans="1:30" ht="15" customHeight="1">
      <c r="A89" s="225">
        <v>81</v>
      </c>
      <c r="B89" s="217"/>
      <c r="C89" s="217"/>
      <c r="D89" s="219"/>
      <c r="E89" s="219" t="s">
        <v>1653</v>
      </c>
      <c r="F89" s="241"/>
      <c r="G89" s="241"/>
      <c r="H89" s="681"/>
      <c r="I89" s="682"/>
      <c r="J89" s="681"/>
      <c r="K89" s="682" t="s">
        <v>1656</v>
      </c>
      <c r="L89" s="681"/>
      <c r="M89" s="681"/>
      <c r="N89" s="681"/>
      <c r="O89" s="681"/>
      <c r="P89" s="683"/>
      <c r="Q89" s="681" t="s">
        <v>817</v>
      </c>
      <c r="R89" s="684"/>
      <c r="S89" s="681"/>
      <c r="T89" s="684"/>
      <c r="U89" s="681"/>
      <c r="V89" s="679"/>
      <c r="W89" s="679"/>
      <c r="X89" s="704"/>
      <c r="Y89" s="685"/>
      <c r="Z89" s="681"/>
      <c r="AA89" s="686"/>
      <c r="AB89" s="681"/>
      <c r="AC89" s="684"/>
      <c r="AD89" s="684"/>
    </row>
    <row r="90" spans="1:30" ht="15" customHeight="1">
      <c r="A90" s="225">
        <v>82</v>
      </c>
      <c r="B90" s="217"/>
      <c r="C90" s="219"/>
      <c r="D90" s="241"/>
      <c r="E90" s="219" t="s">
        <v>1569</v>
      </c>
      <c r="F90" s="241"/>
      <c r="G90" s="241"/>
      <c r="H90" s="681"/>
      <c r="I90" s="682"/>
      <c r="J90" s="681"/>
      <c r="K90" s="682" t="s">
        <v>1659</v>
      </c>
      <c r="L90" s="681"/>
      <c r="M90" s="681"/>
      <c r="N90" s="681"/>
      <c r="O90" s="681"/>
      <c r="P90" s="683"/>
      <c r="Q90" s="681" t="s">
        <v>817</v>
      </c>
      <c r="R90" s="684"/>
      <c r="S90" s="681"/>
      <c r="T90" s="684"/>
      <c r="U90" s="681"/>
      <c r="V90" s="679"/>
      <c r="W90" s="679"/>
      <c r="X90" s="704"/>
      <c r="Y90" s="685"/>
      <c r="Z90" s="681"/>
      <c r="AA90" s="686"/>
      <c r="AB90" s="681"/>
      <c r="AC90" s="684"/>
      <c r="AD90" s="684"/>
    </row>
    <row r="91" spans="1:30" ht="15" customHeight="1">
      <c r="A91" s="225">
        <v>80</v>
      </c>
      <c r="B91" s="217"/>
      <c r="C91" s="217" t="s">
        <v>2466</v>
      </c>
      <c r="D91" s="217"/>
      <c r="E91" s="241"/>
      <c r="F91" s="241"/>
      <c r="G91" s="241"/>
      <c r="H91" s="681"/>
      <c r="I91" s="682"/>
      <c r="J91" s="681"/>
      <c r="K91" s="682" t="s">
        <v>2467</v>
      </c>
      <c r="L91" s="681"/>
      <c r="M91" s="681"/>
      <c r="N91" s="681"/>
      <c r="O91" s="681"/>
      <c r="P91" s="683"/>
      <c r="Q91" s="681" t="s">
        <v>817</v>
      </c>
      <c r="R91" s="684"/>
      <c r="S91" s="681" t="s">
        <v>879</v>
      </c>
      <c r="T91" s="684"/>
      <c r="U91" s="681"/>
      <c r="V91" s="679"/>
      <c r="W91" s="679" t="s">
        <v>864</v>
      </c>
      <c r="X91" s="679"/>
      <c r="Y91" s="685"/>
      <c r="Z91" s="681"/>
      <c r="AA91" s="686"/>
      <c r="AB91" s="681"/>
      <c r="AC91" s="684"/>
      <c r="AD91" s="684"/>
    </row>
    <row r="92" spans="1:30" ht="15" customHeight="1">
      <c r="A92" s="225">
        <v>81</v>
      </c>
      <c r="B92" s="217"/>
      <c r="C92" s="217" t="s">
        <v>2468</v>
      </c>
      <c r="D92" s="217"/>
      <c r="E92" s="241"/>
      <c r="F92" s="241"/>
      <c r="G92" s="241"/>
      <c r="H92" s="681"/>
      <c r="I92" s="682"/>
      <c r="J92" s="681"/>
      <c r="K92" s="682" t="s">
        <v>2469</v>
      </c>
      <c r="L92" s="681"/>
      <c r="M92" s="681"/>
      <c r="N92" s="681"/>
      <c r="O92" s="681"/>
      <c r="P92" s="683"/>
      <c r="Q92" s="681" t="s">
        <v>817</v>
      </c>
      <c r="R92" s="684"/>
      <c r="S92" s="681" t="s">
        <v>879</v>
      </c>
      <c r="T92" s="684"/>
      <c r="U92" s="681"/>
      <c r="V92" s="679"/>
      <c r="W92" s="679" t="s">
        <v>864</v>
      </c>
      <c r="X92" s="679"/>
      <c r="Y92" s="685"/>
      <c r="Z92" s="681"/>
      <c r="AA92" s="686"/>
      <c r="AB92" s="681"/>
      <c r="AC92" s="684"/>
      <c r="AD92" s="684"/>
    </row>
    <row r="93" spans="1:30" ht="16.5" customHeight="1">
      <c r="A93" s="225">
        <f>SUBTOTAL(103,createCase215[ID])</f>
        <v>84</v>
      </c>
      <c r="B93" s="224"/>
      <c r="C93" s="225">
        <f>SUBTOTAL(103,createCase215[Donnée (Niveau 2)])</f>
        <v>34</v>
      </c>
      <c r="D93" s="225">
        <f>SUBTOTAL(103,createCase215[Donnée (Niveau 3)])</f>
        <v>34</v>
      </c>
      <c r="E93" s="225">
        <f>SUBTOTAL(103,createCase215[Donnée (Niveau 4)])</f>
        <v>6</v>
      </c>
      <c r="F93" s="225">
        <f>SUBTOTAL(103,createCase215[Donnée (Niveau 5)])</f>
        <v>0</v>
      </c>
      <c r="G93" s="225">
        <f>SUBTOTAL(103,createCase215[Donnée (Niveau 6)])</f>
        <v>0</v>
      </c>
      <c r="H93" s="225">
        <f>SUBTOTAL(103,createCase215[Description])</f>
        <v>35</v>
      </c>
      <c r="I93" s="225">
        <f>SUBTOTAL(103,createCase215[Exemples])</f>
        <v>20</v>
      </c>
      <c r="J93" s="225">
        <f>SUBTOTAL(103,createCase215[Balise NexSIS])</f>
        <v>3</v>
      </c>
      <c r="K93" s="239">
        <f>SUBTOTAL(103,createCase215[Nouvelle balise])</f>
        <v>75</v>
      </c>
      <c r="L93" s="225">
        <f>SUBTOTAL(103,createCase215[Nantes - balise])</f>
        <v>6</v>
      </c>
      <c r="M93" s="225">
        <f>SUBTOTAL(103,createCase215[Nantes - description])</f>
        <v>6</v>
      </c>
      <c r="N93" s="225">
        <f>SUBTOTAL(103,createCase215[GT399])</f>
        <v>0</v>
      </c>
      <c r="O93" s="225">
        <f>SUBTOTAL(103,createCase215[GT399 description])</f>
        <v>0</v>
      </c>
      <c r="P93" s="234">
        <f>SUBTOTAL(103,createCase215[Priorisation])</f>
        <v>1</v>
      </c>
      <c r="Q93" s="225"/>
      <c r="R93" s="225">
        <f>SUBTOTAL(103,createCase215[Objet])</f>
        <v>11</v>
      </c>
      <c r="S93" s="225">
        <f>SUBTOTAL(103,createCase215[Format (ou type)])</f>
        <v>74</v>
      </c>
      <c r="T93" s="274"/>
      <c r="U93" s="225"/>
      <c r="V93" s="225"/>
      <c r="W93" s="225"/>
      <c r="X93" s="225"/>
      <c r="Y93" s="271">
        <f>SUBTOTAL(103,createCase215[Commentaire Hub Santé])</f>
        <v>0</v>
      </c>
      <c r="Z93" s="225">
        <f>SUBTOTAL(103,createCase215[Commentaire Philippe Dreyfus])</f>
        <v>0</v>
      </c>
      <c r="AA93" s="239"/>
      <c r="AB93" s="225">
        <f>SUBTOTAL(103,createCase215[Commentaire Yann Penverne])</f>
        <v>0</v>
      </c>
      <c r="AC93" s="225">
        <f>SUBTOTAL(103,createCase215[NexSIS])-COUNTIFS(createCase215[NexSIS],"=X")</f>
        <v>0</v>
      </c>
      <c r="AD93" s="225">
        <f>SUBTOTAL(103,createCase215[Métier])-COUNTIFS(createCase215[Métier],"=X")</f>
        <v>0</v>
      </c>
    </row>
    <row r="94" spans="1:30" ht="12" customHeight="1">
      <c r="A94" s="3"/>
      <c r="B94" s="3"/>
      <c r="C94" s="131"/>
      <c r="D94" s="131"/>
      <c r="E94" s="131"/>
      <c r="F94" s="131"/>
      <c r="G94" s="5"/>
      <c r="H94" s="155"/>
      <c r="J94" s="5"/>
      <c r="K94" s="155"/>
      <c r="L94" s="5"/>
      <c r="M94" s="5"/>
      <c r="N94" s="5"/>
      <c r="O94" s="5"/>
      <c r="P94" s="188"/>
      <c r="Q94" s="5"/>
      <c r="R94" s="5"/>
      <c r="S94" s="5"/>
      <c r="T94" s="56"/>
      <c r="U94" s="56"/>
      <c r="V94" s="56"/>
      <c r="W94" s="56"/>
      <c r="X94" s="56"/>
      <c r="Y94" s="178"/>
      <c r="Z94" s="5"/>
      <c r="AB94" s="56"/>
      <c r="AC94" s="128"/>
      <c r="AD94" s="56"/>
    </row>
    <row r="95" spans="1:30" ht="12" customHeight="1">
      <c r="A95" s="129"/>
      <c r="B95" s="129"/>
      <c r="C95" s="129"/>
      <c r="D95" s="129"/>
      <c r="E95" s="129"/>
      <c r="F95" s="129"/>
      <c r="AC95" s="128"/>
    </row>
    <row r="96" spans="1:30" ht="12" customHeight="1">
      <c r="G96" s="128"/>
      <c r="H96" s="128"/>
      <c r="I96" s="224"/>
      <c r="J96" s="128"/>
      <c r="K96" s="128"/>
      <c r="L96" s="128"/>
      <c r="M96" s="128"/>
      <c r="N96" s="128"/>
      <c r="O96" s="128"/>
      <c r="P96" s="174"/>
      <c r="Q96" s="128"/>
      <c r="AC96" s="128"/>
    </row>
    <row r="97" spans="1:1016" ht="12" customHeight="1">
      <c r="G97" s="128"/>
      <c r="H97" s="128"/>
      <c r="I97" s="224"/>
      <c r="J97" s="128"/>
      <c r="K97" s="128"/>
      <c r="L97" s="128"/>
      <c r="M97" s="128"/>
      <c r="N97" s="128"/>
      <c r="O97" s="128"/>
      <c r="P97" s="174"/>
      <c r="Q97" s="128"/>
      <c r="AC97" s="128"/>
    </row>
    <row r="98" spans="1:1016" ht="12" customHeight="1">
      <c r="G98" s="128"/>
      <c r="H98" s="128"/>
      <c r="I98" s="224"/>
      <c r="J98" s="128"/>
      <c r="K98" s="128"/>
      <c r="L98" s="128"/>
      <c r="M98" s="128"/>
      <c r="N98" s="128"/>
      <c r="O98" s="128"/>
      <c r="P98" s="174"/>
      <c r="Q98" s="128"/>
      <c r="AC98" s="128"/>
    </row>
    <row r="99" spans="1:1016" ht="12" customHeight="1">
      <c r="G99" s="128"/>
      <c r="H99" s="128"/>
      <c r="I99" s="224"/>
      <c r="J99" s="128"/>
      <c r="K99" s="128"/>
      <c r="L99" s="128"/>
      <c r="M99" s="128"/>
      <c r="N99" s="128"/>
      <c r="O99" s="128"/>
      <c r="P99" s="174"/>
      <c r="Q99" s="128"/>
      <c r="AC99" s="128"/>
    </row>
    <row r="100" spans="1:1016" ht="12" customHeight="1">
      <c r="G100" s="128"/>
      <c r="H100" s="128"/>
      <c r="I100" s="224"/>
      <c r="J100" s="128"/>
      <c r="K100" s="128"/>
      <c r="L100" s="128"/>
      <c r="M100" s="128"/>
      <c r="N100" s="128"/>
      <c r="O100" s="128"/>
      <c r="P100" s="174"/>
      <c r="Q100" s="128"/>
    </row>
    <row r="101" spans="1:1016" ht="12" customHeight="1">
      <c r="AA101" s="161"/>
      <c r="AC101" s="117"/>
    </row>
    <row r="102" spans="1:1016" ht="12" customHeight="1">
      <c r="A102" s="117"/>
      <c r="B102" s="117"/>
      <c r="C102" s="117"/>
      <c r="D102" s="117"/>
      <c r="E102" s="117"/>
      <c r="F102" s="117"/>
      <c r="G102" s="117"/>
      <c r="H102" s="117"/>
      <c r="I102" s="251"/>
      <c r="J102" s="117"/>
      <c r="K102" s="117"/>
      <c r="L102" s="117"/>
      <c r="M102" s="117"/>
      <c r="N102" s="117"/>
      <c r="O102" s="117"/>
      <c r="P102" s="189"/>
      <c r="Q102" s="117"/>
    </row>
    <row r="103" spans="1:1016" ht="12" customHeight="1">
      <c r="R103" s="112"/>
      <c r="S103" s="112"/>
      <c r="T103" s="125"/>
      <c r="U103" s="112"/>
      <c r="V103" s="112"/>
      <c r="W103" s="112"/>
      <c r="X103" s="112"/>
      <c r="Y103" s="180"/>
      <c r="Z103" s="112"/>
      <c r="AB103" s="112"/>
      <c r="AD103" s="112"/>
    </row>
    <row r="104" spans="1:1016" ht="12" customHeight="1"/>
    <row r="105" spans="1:1016" ht="12" customHeight="1"/>
    <row r="106" spans="1:1016" ht="12" customHeight="1"/>
    <row r="107" spans="1:1016" ht="12" customHeight="1"/>
    <row r="108" spans="1:1016" s="117" customFormat="1" ht="12" customHeight="1">
      <c r="A108" s="128"/>
      <c r="B108" s="128"/>
      <c r="C108" s="128"/>
      <c r="D108" s="128"/>
      <c r="E108" s="128"/>
      <c r="F108" s="128"/>
      <c r="G108" s="96"/>
      <c r="H108" s="96"/>
      <c r="I108" s="225"/>
      <c r="J108" s="96"/>
      <c r="K108" s="159"/>
      <c r="L108" s="96"/>
      <c r="M108" s="96"/>
      <c r="N108" s="96"/>
      <c r="O108" s="96"/>
      <c r="P108" s="173"/>
      <c r="Q108" s="96"/>
      <c r="R108" s="96"/>
      <c r="S108" s="96"/>
      <c r="T108" s="278"/>
      <c r="U108" s="96"/>
      <c r="V108" s="96"/>
      <c r="W108" s="96"/>
      <c r="X108" s="96"/>
      <c r="Y108" s="179"/>
      <c r="Z108" s="96"/>
      <c r="AA108" s="159"/>
      <c r="AB108" s="96"/>
      <c r="AC108"/>
      <c r="AD108" s="96"/>
      <c r="AMB108"/>
    </row>
    <row r="109" spans="1:1016" s="117" customFormat="1" ht="12" customHeight="1">
      <c r="A109" s="128"/>
      <c r="B109" s="128"/>
      <c r="C109" s="128"/>
      <c r="D109" s="128"/>
      <c r="E109" s="128"/>
      <c r="F109" s="128"/>
      <c r="G109" s="96"/>
      <c r="H109" s="96"/>
      <c r="I109" s="225"/>
      <c r="J109" s="96"/>
      <c r="K109" s="159"/>
      <c r="L109" s="96"/>
      <c r="M109" s="96"/>
      <c r="N109" s="96"/>
      <c r="O109" s="96"/>
      <c r="P109" s="173"/>
      <c r="Q109" s="96"/>
      <c r="R109" s="96"/>
      <c r="S109" s="96"/>
      <c r="T109" s="278"/>
      <c r="U109" s="96"/>
      <c r="V109" s="96"/>
      <c r="W109" s="96"/>
      <c r="X109" s="96"/>
      <c r="Y109" s="179"/>
      <c r="Z109" s="96"/>
      <c r="AA109" s="159"/>
      <c r="AB109" s="96"/>
      <c r="AC109"/>
      <c r="AD109" s="96"/>
      <c r="AMB109"/>
    </row>
    <row r="110" spans="1:1016" s="117" customFormat="1" ht="12" customHeight="1">
      <c r="A110" s="128"/>
      <c r="B110" s="128"/>
      <c r="C110" s="128"/>
      <c r="D110" s="128"/>
      <c r="E110" s="128"/>
      <c r="F110" s="128"/>
      <c r="G110" s="96"/>
      <c r="H110" s="96"/>
      <c r="I110" s="225"/>
      <c r="J110" s="96"/>
      <c r="K110" s="159"/>
      <c r="L110" s="96"/>
      <c r="M110" s="96"/>
      <c r="N110" s="96"/>
      <c r="O110" s="96"/>
      <c r="P110" s="173"/>
      <c r="Q110" s="96"/>
      <c r="R110" s="96"/>
      <c r="S110" s="96"/>
      <c r="T110" s="278"/>
      <c r="U110" s="96"/>
      <c r="V110" s="96"/>
      <c r="W110" s="96"/>
      <c r="X110" s="96"/>
      <c r="Y110" s="179"/>
      <c r="Z110" s="96"/>
      <c r="AA110" s="159"/>
      <c r="AB110" s="96"/>
      <c r="AC110"/>
      <c r="AD110" s="96"/>
      <c r="AMB110"/>
    </row>
    <row r="111" spans="1:1016" s="117" customFormat="1" ht="12" customHeight="1">
      <c r="A111" s="128"/>
      <c r="B111" s="128"/>
      <c r="C111" s="128"/>
      <c r="D111" s="128"/>
      <c r="E111" s="128"/>
      <c r="F111" s="128"/>
      <c r="G111" s="96"/>
      <c r="H111" s="96"/>
      <c r="I111" s="225"/>
      <c r="J111" s="96"/>
      <c r="K111" s="159"/>
      <c r="L111" s="96"/>
      <c r="M111" s="96"/>
      <c r="N111" s="96"/>
      <c r="O111" s="96"/>
      <c r="P111" s="173"/>
      <c r="Q111" s="96"/>
      <c r="R111" s="96"/>
      <c r="S111" s="96"/>
      <c r="T111" s="278"/>
      <c r="U111" s="96"/>
      <c r="V111" s="96"/>
      <c r="W111" s="96"/>
      <c r="X111" s="96"/>
      <c r="Y111" s="179"/>
      <c r="Z111" s="96"/>
      <c r="AA111" s="159"/>
      <c r="AB111" s="96"/>
      <c r="AC111"/>
      <c r="AD111" s="96"/>
      <c r="AMB111"/>
    </row>
    <row r="112" spans="1:1016" s="117" customFormat="1" ht="12" customHeight="1">
      <c r="A112" s="128"/>
      <c r="B112" s="128"/>
      <c r="C112" s="128"/>
      <c r="D112" s="128"/>
      <c r="E112" s="128"/>
      <c r="F112" s="128"/>
      <c r="G112" s="96"/>
      <c r="H112" s="96"/>
      <c r="I112" s="225"/>
      <c r="J112" s="96"/>
      <c r="K112" s="159"/>
      <c r="L112" s="96"/>
      <c r="M112" s="96"/>
      <c r="N112" s="96"/>
      <c r="O112" s="96"/>
      <c r="P112" s="173"/>
      <c r="Q112" s="96"/>
      <c r="R112" s="96"/>
      <c r="S112" s="96"/>
      <c r="T112" s="278"/>
      <c r="U112" s="96"/>
      <c r="V112" s="96"/>
      <c r="W112" s="96"/>
      <c r="X112" s="96"/>
      <c r="Y112" s="179"/>
      <c r="Z112" s="96"/>
      <c r="AA112" s="159"/>
      <c r="AB112" s="96"/>
      <c r="AC112"/>
      <c r="AD112" s="96"/>
      <c r="AMB112"/>
    </row>
    <row r="113" spans="1:1016" s="117" customFormat="1" ht="12" customHeight="1">
      <c r="A113" s="128"/>
      <c r="B113" s="128"/>
      <c r="C113" s="128"/>
      <c r="D113" s="128"/>
      <c r="E113" s="128"/>
      <c r="F113" s="128"/>
      <c r="G113" s="96"/>
      <c r="H113" s="96"/>
      <c r="I113" s="225"/>
      <c r="J113" s="96"/>
      <c r="K113" s="159"/>
      <c r="L113" s="96"/>
      <c r="M113" s="96"/>
      <c r="N113" s="96"/>
      <c r="O113" s="96"/>
      <c r="P113" s="173"/>
      <c r="Q113" s="96"/>
      <c r="R113" s="96"/>
      <c r="S113" s="96"/>
      <c r="T113" s="278"/>
      <c r="U113" s="96"/>
      <c r="V113" s="96"/>
      <c r="W113" s="96"/>
      <c r="X113" s="96"/>
      <c r="Y113" s="179"/>
      <c r="Z113" s="96"/>
      <c r="AA113" s="159"/>
      <c r="AB113" s="96"/>
      <c r="AC113"/>
      <c r="AD113" s="96"/>
      <c r="AMB113"/>
    </row>
    <row r="114" spans="1:1016" s="117" customFormat="1" ht="12" customHeight="1">
      <c r="A114" s="128"/>
      <c r="B114" s="128"/>
      <c r="C114" s="128"/>
      <c r="D114" s="128"/>
      <c r="E114" s="128"/>
      <c r="F114" s="128"/>
      <c r="G114" s="96"/>
      <c r="H114" s="96"/>
      <c r="I114" s="225"/>
      <c r="J114" s="96"/>
      <c r="K114" s="159"/>
      <c r="L114" s="96"/>
      <c r="M114" s="96"/>
      <c r="N114" s="96"/>
      <c r="O114" s="96"/>
      <c r="P114" s="173"/>
      <c r="Q114" s="96"/>
      <c r="R114" s="96"/>
      <c r="S114" s="96"/>
      <c r="T114" s="278"/>
      <c r="U114" s="96"/>
      <c r="V114" s="96"/>
      <c r="W114" s="96"/>
      <c r="X114" s="96"/>
      <c r="Y114" s="179"/>
      <c r="Z114" s="96"/>
      <c r="AA114" s="159"/>
      <c r="AB114" s="96"/>
      <c r="AC114"/>
      <c r="AD114" s="96"/>
      <c r="AMB114"/>
    </row>
    <row r="115" spans="1:1016" ht="12" customHeight="1">
      <c r="A115" s="130"/>
      <c r="B115" s="130"/>
      <c r="C115" s="130"/>
      <c r="D115" s="130"/>
      <c r="E115" s="130"/>
      <c r="F115" s="130"/>
    </row>
    <row r="116" spans="1:1016" ht="12" customHeight="1">
      <c r="A116" s="130"/>
      <c r="B116" s="130"/>
      <c r="C116" s="130"/>
      <c r="D116" s="130"/>
      <c r="E116" s="130"/>
      <c r="F116" s="130"/>
    </row>
    <row r="117" spans="1:1016" ht="12" customHeight="1">
      <c r="A117" s="130"/>
      <c r="B117" s="130"/>
      <c r="C117" s="130"/>
      <c r="D117" s="130"/>
      <c r="E117" s="130"/>
      <c r="F117" s="130"/>
    </row>
    <row r="118" spans="1:1016" ht="12" customHeight="1">
      <c r="A118" s="130"/>
      <c r="B118" s="130"/>
      <c r="C118" s="130"/>
      <c r="D118" s="130"/>
      <c r="E118" s="130"/>
      <c r="F118" s="130"/>
    </row>
    <row r="119" spans="1:1016" ht="12" customHeight="1">
      <c r="A119" s="130"/>
      <c r="B119" s="130"/>
      <c r="C119" s="130"/>
      <c r="D119" s="130"/>
      <c r="E119" s="130"/>
      <c r="F119" s="130"/>
    </row>
    <row r="120" spans="1:1016" ht="12" customHeight="1">
      <c r="A120" s="130"/>
      <c r="B120" s="130"/>
      <c r="C120" s="130"/>
      <c r="D120" s="130"/>
      <c r="E120" s="130"/>
      <c r="F120" s="130"/>
    </row>
    <row r="121" spans="1:1016" ht="12" customHeight="1">
      <c r="A121" s="130"/>
      <c r="B121" s="130"/>
      <c r="C121" s="130"/>
      <c r="D121" s="130"/>
      <c r="E121" s="130"/>
      <c r="F121" s="130"/>
    </row>
    <row r="122" spans="1:1016">
      <c r="A122" s="130"/>
      <c r="B122" s="130"/>
      <c r="C122" s="130"/>
      <c r="D122" s="130"/>
      <c r="E122" s="130"/>
      <c r="F122" s="130"/>
    </row>
    <row r="123" spans="1:1016">
      <c r="A123" s="129"/>
      <c r="B123" s="129"/>
      <c r="C123" s="129"/>
      <c r="D123" s="129"/>
      <c r="E123" s="129"/>
      <c r="F123" s="129"/>
    </row>
    <row r="124" spans="1:1016">
      <c r="A124" s="129"/>
      <c r="B124" s="129"/>
      <c r="C124" s="129"/>
      <c r="D124" s="129"/>
      <c r="E124" s="129"/>
      <c r="F124" s="129"/>
    </row>
    <row r="125" spans="1:1016">
      <c r="A125" s="129"/>
      <c r="B125" s="129"/>
      <c r="C125" s="129"/>
      <c r="D125" s="129"/>
      <c r="E125" s="129"/>
      <c r="F125" s="129"/>
    </row>
    <row r="126" spans="1:1016">
      <c r="A126" s="129"/>
      <c r="B126" s="129"/>
      <c r="C126" s="129"/>
      <c r="D126" s="129"/>
      <c r="E126" s="129"/>
      <c r="F126" s="129"/>
    </row>
    <row r="127" spans="1:1016">
      <c r="A127" s="129"/>
      <c r="B127" s="129"/>
      <c r="C127" s="129"/>
      <c r="D127" s="129"/>
      <c r="E127" s="129"/>
      <c r="F127" s="129"/>
    </row>
    <row r="128" spans="1:1016">
      <c r="A128" s="129"/>
      <c r="B128" s="129"/>
      <c r="C128" s="129"/>
      <c r="D128" s="129"/>
      <c r="E128" s="129"/>
      <c r="F128" s="129"/>
    </row>
    <row r="129" spans="1:30">
      <c r="A129" s="129"/>
      <c r="B129" s="129"/>
      <c r="C129" s="129"/>
      <c r="D129" s="129"/>
      <c r="E129" s="129"/>
      <c r="F129" s="129"/>
    </row>
    <row r="130" spans="1:30">
      <c r="A130" s="129"/>
      <c r="B130" s="129"/>
      <c r="C130" s="129"/>
      <c r="D130" s="129"/>
      <c r="E130" s="129"/>
      <c r="F130" s="129"/>
      <c r="AA130" s="161"/>
      <c r="AC130" s="117"/>
    </row>
    <row r="131" spans="1:30">
      <c r="A131" s="130"/>
      <c r="B131" s="130"/>
      <c r="C131" s="130"/>
      <c r="D131" s="130"/>
      <c r="E131" s="130"/>
      <c r="F131" s="130"/>
      <c r="AA131" s="161"/>
      <c r="AC131" s="117"/>
    </row>
    <row r="132" spans="1:30">
      <c r="A132" s="123"/>
      <c r="B132" s="123"/>
      <c r="C132" s="123"/>
      <c r="D132" s="123"/>
      <c r="E132" s="123"/>
      <c r="F132" s="123"/>
      <c r="G132" s="112"/>
      <c r="H132" s="112"/>
      <c r="I132" s="277"/>
      <c r="J132" s="112"/>
      <c r="K132" s="161"/>
      <c r="L132" s="112"/>
      <c r="M132" s="112"/>
      <c r="N132" s="112"/>
      <c r="O132" s="112"/>
      <c r="P132" s="190"/>
      <c r="Q132" s="112"/>
      <c r="R132" s="112"/>
      <c r="S132" s="112"/>
      <c r="T132" s="125"/>
      <c r="U132" s="112"/>
      <c r="V132" s="112"/>
      <c r="W132" s="112"/>
      <c r="X132" s="112"/>
      <c r="Y132" s="180"/>
      <c r="Z132" s="112"/>
      <c r="AA132" s="161"/>
      <c r="AB132" s="112"/>
      <c r="AC132" s="117"/>
      <c r="AD132" s="112"/>
    </row>
    <row r="133" spans="1:30">
      <c r="A133" s="123"/>
      <c r="B133" s="123"/>
      <c r="C133" s="123"/>
      <c r="D133" s="123"/>
      <c r="E133" s="123"/>
      <c r="F133" s="123"/>
      <c r="G133" s="112"/>
      <c r="H133" s="112"/>
      <c r="I133" s="277"/>
      <c r="J133" s="112"/>
      <c r="K133" s="161"/>
      <c r="L133" s="112"/>
      <c r="M133" s="112"/>
      <c r="N133" s="112"/>
      <c r="O133" s="112"/>
      <c r="P133" s="190"/>
      <c r="Q133" s="112"/>
      <c r="R133" s="112"/>
      <c r="S133" s="112"/>
      <c r="T133" s="125"/>
      <c r="U133" s="112"/>
      <c r="V133" s="112"/>
      <c r="W133" s="112"/>
      <c r="X133" s="112"/>
      <c r="Y133" s="180"/>
      <c r="Z133" s="112"/>
      <c r="AA133" s="161"/>
      <c r="AB133" s="112"/>
      <c r="AC133" s="117"/>
      <c r="AD133" s="112"/>
    </row>
    <row r="134" spans="1:30">
      <c r="A134" s="123"/>
      <c r="B134" s="123"/>
      <c r="C134" s="123"/>
      <c r="D134" s="123"/>
      <c r="E134" s="123"/>
      <c r="F134" s="123"/>
      <c r="G134" s="112"/>
      <c r="H134" s="112"/>
      <c r="I134" s="277"/>
      <c r="J134" s="112"/>
      <c r="K134" s="161"/>
      <c r="L134" s="112"/>
      <c r="M134" s="112"/>
      <c r="N134" s="112"/>
      <c r="O134" s="112"/>
      <c r="P134" s="190"/>
      <c r="Q134" s="112"/>
      <c r="R134" s="112"/>
      <c r="S134" s="112"/>
      <c r="T134" s="125"/>
      <c r="U134" s="112"/>
      <c r="V134" s="112"/>
      <c r="W134" s="112"/>
      <c r="X134" s="112"/>
      <c r="Y134" s="180"/>
      <c r="Z134" s="112"/>
      <c r="AA134" s="161"/>
      <c r="AB134" s="112"/>
      <c r="AC134" s="117"/>
      <c r="AD134" s="112"/>
    </row>
    <row r="135" spans="1:30">
      <c r="A135" s="123"/>
      <c r="B135" s="123"/>
      <c r="C135" s="123"/>
      <c r="D135" s="123"/>
      <c r="E135" s="123"/>
      <c r="F135" s="123"/>
      <c r="G135" s="112"/>
      <c r="H135" s="112"/>
      <c r="I135" s="277"/>
      <c r="J135" s="112"/>
      <c r="K135" s="161"/>
      <c r="L135" s="112"/>
      <c r="M135" s="112"/>
      <c r="N135" s="112"/>
      <c r="O135" s="112"/>
      <c r="P135" s="190"/>
      <c r="Q135" s="112"/>
      <c r="R135" s="112"/>
      <c r="S135" s="112"/>
      <c r="T135" s="125"/>
      <c r="U135" s="112"/>
      <c r="V135" s="112"/>
      <c r="W135" s="112"/>
      <c r="X135" s="112"/>
      <c r="Y135" s="180"/>
      <c r="Z135" s="112"/>
      <c r="AA135" s="161"/>
      <c r="AB135" s="112"/>
      <c r="AC135" s="117"/>
      <c r="AD135" s="112"/>
    </row>
    <row r="136" spans="1:30">
      <c r="A136" s="123"/>
      <c r="B136" s="123"/>
      <c r="C136" s="123"/>
      <c r="D136" s="123"/>
      <c r="E136" s="123"/>
      <c r="F136" s="123"/>
      <c r="G136" s="112"/>
      <c r="H136" s="112"/>
      <c r="I136" s="277"/>
      <c r="J136" s="112"/>
      <c r="K136" s="161"/>
      <c r="L136" s="112"/>
      <c r="M136" s="112"/>
      <c r="N136" s="112"/>
      <c r="O136" s="112"/>
      <c r="P136" s="190"/>
      <c r="Q136" s="112"/>
      <c r="R136" s="112"/>
      <c r="S136" s="112"/>
      <c r="T136" s="125"/>
      <c r="U136" s="112"/>
      <c r="V136" s="112"/>
      <c r="W136" s="112"/>
      <c r="X136" s="112"/>
      <c r="Y136" s="180"/>
      <c r="Z136" s="112"/>
      <c r="AA136" s="161"/>
      <c r="AB136" s="112"/>
      <c r="AC136" s="117"/>
      <c r="AD136" s="112"/>
    </row>
    <row r="137" spans="1:30">
      <c r="A137" s="123"/>
      <c r="B137" s="123"/>
      <c r="C137" s="123"/>
      <c r="D137" s="123"/>
      <c r="E137" s="123"/>
      <c r="F137" s="123"/>
      <c r="G137" s="112"/>
      <c r="H137" s="112"/>
      <c r="I137" s="277"/>
      <c r="J137" s="112"/>
      <c r="K137" s="161"/>
      <c r="L137" s="112"/>
      <c r="M137" s="112"/>
      <c r="N137" s="112"/>
      <c r="O137" s="112"/>
      <c r="P137" s="190"/>
      <c r="Q137" s="112"/>
      <c r="R137" s="112"/>
      <c r="S137" s="112"/>
      <c r="T137" s="125"/>
      <c r="U137" s="112"/>
      <c r="V137" s="112"/>
      <c r="W137" s="112"/>
      <c r="X137" s="112"/>
      <c r="Y137" s="180"/>
      <c r="Z137" s="112"/>
      <c r="AB137" s="112"/>
      <c r="AD137" s="112"/>
    </row>
    <row r="138" spans="1:30">
      <c r="A138" s="123"/>
      <c r="B138" s="123"/>
      <c r="C138" s="123"/>
      <c r="D138" s="123"/>
      <c r="E138" s="123"/>
      <c r="F138" s="123"/>
      <c r="G138" s="112"/>
      <c r="H138" s="112"/>
      <c r="I138" s="277"/>
      <c r="J138" s="112"/>
      <c r="K138" s="161"/>
      <c r="L138" s="112"/>
      <c r="M138" s="112"/>
      <c r="N138" s="112"/>
      <c r="O138" s="112"/>
      <c r="P138" s="190"/>
      <c r="Q138" s="112"/>
      <c r="R138" s="112"/>
      <c r="S138" s="112"/>
      <c r="T138" s="125"/>
      <c r="U138" s="112"/>
      <c r="V138" s="112"/>
      <c r="W138" s="112"/>
      <c r="X138" s="112"/>
      <c r="Y138" s="180"/>
      <c r="Z138" s="112"/>
      <c r="AB138" s="112"/>
      <c r="AD138" s="112"/>
    </row>
    <row r="139" spans="1:30">
      <c r="A139" s="130"/>
      <c r="B139" s="130"/>
      <c r="C139" s="130"/>
      <c r="D139" s="130"/>
      <c r="E139" s="130"/>
      <c r="F139" s="130"/>
    </row>
    <row r="140" spans="1:30">
      <c r="A140" s="130"/>
      <c r="B140" s="130"/>
      <c r="C140" s="130"/>
      <c r="D140" s="130"/>
      <c r="E140" s="130"/>
      <c r="F140" s="130"/>
    </row>
    <row r="141" spans="1:30">
      <c r="A141" s="130"/>
      <c r="B141" s="130"/>
      <c r="C141" s="130"/>
      <c r="D141" s="130"/>
      <c r="E141" s="130"/>
      <c r="F141" s="130"/>
    </row>
    <row r="142" spans="1:30">
      <c r="A142" s="136"/>
      <c r="B142" s="136"/>
      <c r="C142" s="136"/>
      <c r="D142" s="136"/>
      <c r="E142" s="136"/>
      <c r="F142" s="136"/>
    </row>
    <row r="143" spans="1:30">
      <c r="A143" s="136"/>
      <c r="B143" s="136"/>
      <c r="C143" s="136"/>
      <c r="D143" s="136"/>
      <c r="E143" s="136"/>
      <c r="F143" s="136"/>
    </row>
  </sheetData>
  <mergeCells count="3">
    <mergeCell ref="L7:O7"/>
    <mergeCell ref="AC7:AD7"/>
    <mergeCell ref="V7:X7"/>
  </mergeCells>
  <conditionalFormatting sqref="A94:F95 A115:F955">
    <cfRule type="expression" dxfId="163" priority="269">
      <formula>OR($AD94="X",$AB94="X")</formula>
    </cfRule>
    <cfRule type="expression" dxfId="162" priority="270">
      <formula>AND($AD94=1,$AB94=1)</formula>
    </cfRule>
    <cfRule type="expression" dxfId="161" priority="271">
      <formula>$AD94=1</formula>
    </cfRule>
    <cfRule type="expression" dxfId="160" priority="272">
      <formula>$AB94=1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159" priority="268">
      <formula>$Q94="X"</formula>
    </cfRule>
  </conditionalFormatting>
  <conditionalFormatting sqref="Q9:Q92">
    <cfRule type="cellIs" dxfId="158" priority="1" operator="equal">
      <formula>"1..1"</formula>
    </cfRule>
    <cfRule type="cellIs" dxfId="157" priority="2" operator="equal">
      <formula>"0..n"</formula>
    </cfRule>
    <cfRule type="cellIs" dxfId="156"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workbookViewId="0">
      <selection activeCell="D25" sqref="D25"/>
    </sheetView>
  </sheetViews>
  <sheetFormatPr baseColWidth="10" defaultColWidth="9.5" defaultRowHeight="15"/>
  <cols>
    <col min="1" max="1" width="4.625" style="128" customWidth="1"/>
    <col min="2" max="2" width="27.125" style="128" customWidth="1"/>
    <col min="3" max="3" width="29.375" style="128" customWidth="1"/>
    <col min="4" max="4" width="27.375" style="128" customWidth="1"/>
    <col min="5" max="5" width="24.625" style="128" bestFit="1" customWidth="1"/>
    <col min="6" max="6" width="20.5" style="128" bestFit="1" customWidth="1"/>
    <col min="7" max="7" width="17.5" style="96" bestFit="1" customWidth="1"/>
    <col min="8" max="9" width="17.5" style="96" customWidth="1"/>
    <col min="10" max="10" width="53.125" style="96" customWidth="1"/>
    <col min="11" max="11" width="33.5" style="225" customWidth="1"/>
    <col min="12" max="12" width="12" style="96" customWidth="1"/>
    <col min="13" max="13" width="17.875" style="159" customWidth="1"/>
    <col min="14" max="15" width="4.875" style="96" hidden="1" customWidth="1"/>
    <col min="16" max="17" width="6.125" style="96" hidden="1" customWidth="1"/>
    <col min="18" max="18" width="6.625" style="173" hidden="1" customWidth="1"/>
    <col min="19" max="19" width="10.5" style="96" customWidth="1"/>
    <col min="20" max="20" width="6" style="96" customWidth="1"/>
    <col min="21" max="21" width="18.5" style="96" customWidth="1"/>
    <col min="22" max="22" width="12.625" style="278" customWidth="1"/>
    <col min="23" max="23" width="28.125" style="96" customWidth="1"/>
    <col min="24"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0" hidden="1" customWidth="1"/>
    <col min="32" max="32" width="8" style="96" hidden="1" customWidth="1"/>
    <col min="33" max="1013" width="9.5" style="128"/>
    <col min="1014" max="1014" width="9" style="128" customWidth="1"/>
    <col min="1015" max="1016" width="9" customWidth="1"/>
  </cols>
  <sheetData>
    <row r="1" spans="1:1014" ht="13.5" customHeight="1">
      <c r="A1" s="228" t="s">
        <v>2470</v>
      </c>
      <c r="C1" s="129" t="s">
        <v>813</v>
      </c>
      <c r="E1" s="150" t="s">
        <v>814</v>
      </c>
      <c r="G1" s="128"/>
      <c r="H1" s="128"/>
      <c r="I1" s="128"/>
      <c r="J1" s="128"/>
      <c r="K1" s="128"/>
      <c r="L1" s="128"/>
      <c r="Q1" s="720" t="s">
        <v>816</v>
      </c>
      <c r="R1" s="720"/>
      <c r="AE1" s="96"/>
      <c r="ALZ1"/>
    </row>
    <row r="2" spans="1:1014" ht="13.5" customHeight="1">
      <c r="C2" s="141" t="s">
        <v>818</v>
      </c>
      <c r="D2" s="285"/>
      <c r="E2" s="152" t="s">
        <v>819</v>
      </c>
      <c r="G2" s="128"/>
      <c r="H2" s="128"/>
      <c r="I2" s="128"/>
      <c r="J2" s="128"/>
      <c r="K2" s="128"/>
      <c r="L2" s="128"/>
      <c r="AE2" s="96"/>
      <c r="ALZ2"/>
    </row>
    <row r="3" spans="1:1014" ht="13.5" customHeight="1">
      <c r="C3" s="142" t="s">
        <v>821</v>
      </c>
      <c r="E3" s="151" t="s">
        <v>822</v>
      </c>
      <c r="G3" s="128"/>
      <c r="H3" s="128"/>
      <c r="I3" s="128"/>
      <c r="J3" s="128"/>
      <c r="K3" s="128"/>
      <c r="L3" s="128"/>
      <c r="AE3" s="96"/>
      <c r="ALZ3"/>
    </row>
    <row r="4" spans="1:1014" ht="13.5" customHeight="1">
      <c r="C4" s="143" t="s">
        <v>824</v>
      </c>
      <c r="E4" s="153" t="s">
        <v>825</v>
      </c>
      <c r="G4" s="128"/>
      <c r="H4" s="128"/>
      <c r="I4" s="128"/>
      <c r="J4" s="128"/>
      <c r="K4" s="128"/>
      <c r="L4" s="128"/>
      <c r="AE4" s="96"/>
      <c r="ALZ4"/>
    </row>
    <row r="5" spans="1:1014" s="149" customFormat="1" ht="13.5" customHeight="1">
      <c r="A5" s="128"/>
      <c r="B5" s="128"/>
      <c r="C5" s="145" t="s">
        <v>826</v>
      </c>
      <c r="D5" s="146"/>
      <c r="E5" s="291" t="s">
        <v>912</v>
      </c>
      <c r="F5" s="128"/>
      <c r="G5" s="128"/>
      <c r="H5" s="128"/>
      <c r="I5" s="128"/>
      <c r="J5" s="128"/>
      <c r="K5" s="128"/>
      <c r="L5" s="128"/>
      <c r="M5" s="160"/>
      <c r="N5" s="148"/>
      <c r="O5" s="148"/>
      <c r="P5" s="148"/>
      <c r="Q5" s="148"/>
      <c r="R5" s="186"/>
      <c r="S5" s="148"/>
      <c r="T5" s="148"/>
      <c r="U5" s="148"/>
      <c r="V5" s="280"/>
      <c r="W5" s="148"/>
      <c r="X5" s="148"/>
      <c r="Y5" s="148"/>
      <c r="Z5"/>
      <c r="AA5" s="181"/>
      <c r="AB5" s="148"/>
      <c r="AC5" s="160"/>
      <c r="AD5" s="148"/>
      <c r="AE5" s="148"/>
      <c r="AF5" s="148"/>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G6" s="128"/>
      <c r="H6" s="128"/>
      <c r="I6" s="128"/>
      <c r="J6" s="128"/>
      <c r="K6" s="128"/>
      <c r="L6" s="128"/>
      <c r="AE6" s="96"/>
      <c r="ALZ6"/>
    </row>
    <row r="7" spans="1:1014" ht="13.5" customHeight="1">
      <c r="A7"/>
      <c r="B7"/>
      <c r="C7" s="138"/>
      <c r="D7" s="378"/>
      <c r="E7" s="138"/>
      <c r="F7" s="138"/>
      <c r="N7" s="721" t="s">
        <v>828</v>
      </c>
      <c r="O7" s="721"/>
      <c r="P7" s="721"/>
      <c r="Q7" s="721"/>
      <c r="X7" s="722" t="s">
        <v>829</v>
      </c>
      <c r="Y7" s="722"/>
      <c r="AE7" s="721" t="s">
        <v>830</v>
      </c>
      <c r="AF7" s="721"/>
      <c r="ALZ7"/>
    </row>
    <row r="8" spans="1:1014" s="238" customFormat="1" ht="55.5" customHeight="1">
      <c r="A8" s="233" t="s">
        <v>831</v>
      </c>
      <c r="B8" s="382" t="s">
        <v>832</v>
      </c>
      <c r="C8" s="279" t="s">
        <v>833</v>
      </c>
      <c r="D8" s="279" t="s">
        <v>834</v>
      </c>
      <c r="E8" s="279" t="s">
        <v>835</v>
      </c>
      <c r="F8" s="279" t="s">
        <v>836</v>
      </c>
      <c r="G8" s="279" t="s">
        <v>837</v>
      </c>
      <c r="H8" s="279" t="s">
        <v>2471</v>
      </c>
      <c r="I8" s="279" t="s">
        <v>2472</v>
      </c>
      <c r="J8" s="234" t="s">
        <v>9</v>
      </c>
      <c r="K8" s="234" t="s">
        <v>838</v>
      </c>
      <c r="L8" s="234" t="s">
        <v>841</v>
      </c>
      <c r="M8" s="234" t="s">
        <v>842</v>
      </c>
      <c r="N8" s="235" t="s">
        <v>843</v>
      </c>
      <c r="O8" s="235" t="s">
        <v>844</v>
      </c>
      <c r="P8" s="235" t="s">
        <v>845</v>
      </c>
      <c r="Q8" s="235" t="s">
        <v>846</v>
      </c>
      <c r="R8" s="235" t="s">
        <v>847</v>
      </c>
      <c r="S8" s="234" t="s">
        <v>677</v>
      </c>
      <c r="T8" s="234" t="s">
        <v>3</v>
      </c>
      <c r="U8" s="234" t="s">
        <v>913</v>
      </c>
      <c r="V8" s="284" t="s">
        <v>914</v>
      </c>
      <c r="W8" s="234" t="s">
        <v>849</v>
      </c>
      <c r="X8" s="229" t="s">
        <v>1612</v>
      </c>
      <c r="Y8" s="229" t="s">
        <v>2473</v>
      </c>
      <c r="Z8" s="230" t="s">
        <v>852</v>
      </c>
      <c r="AA8" s="235" t="s">
        <v>853</v>
      </c>
      <c r="AB8" s="235" t="s">
        <v>854</v>
      </c>
      <c r="AC8" s="236" t="s">
        <v>855</v>
      </c>
      <c r="AD8" s="235" t="s">
        <v>856</v>
      </c>
      <c r="AE8" s="235" t="s">
        <v>857</v>
      </c>
      <c r="AF8" s="237" t="s">
        <v>915</v>
      </c>
    </row>
    <row r="9" spans="1:1014" s="224" customFormat="1" ht="13.5" customHeight="1">
      <c r="A9" s="225">
        <v>1</v>
      </c>
      <c r="B9" s="216" t="s">
        <v>2474</v>
      </c>
      <c r="C9" s="264"/>
      <c r="D9" s="264"/>
      <c r="E9" s="264"/>
      <c r="F9" s="264"/>
      <c r="G9" s="264"/>
      <c r="H9" s="264"/>
      <c r="I9" s="264"/>
      <c r="J9" s="269" t="s">
        <v>1545</v>
      </c>
      <c r="K9" s="682"/>
      <c r="L9" s="681"/>
      <c r="M9" s="682" t="s">
        <v>1546</v>
      </c>
      <c r="N9" s="681"/>
      <c r="O9" s="681"/>
      <c r="P9" s="681"/>
      <c r="Q9" s="681"/>
      <c r="R9" s="683"/>
      <c r="S9" s="681" t="s">
        <v>823</v>
      </c>
      <c r="T9" s="681" t="s">
        <v>864</v>
      </c>
      <c r="U9" s="243" t="s">
        <v>1546</v>
      </c>
      <c r="V9" s="684"/>
      <c r="W9" s="681"/>
      <c r="X9" s="679" t="s">
        <v>864</v>
      </c>
      <c r="Y9" s="260"/>
      <c r="Z9" s="232"/>
      <c r="AA9" s="266"/>
      <c r="AB9" s="263"/>
      <c r="AC9" s="686"/>
      <c r="AD9" s="681"/>
      <c r="AE9" s="684"/>
      <c r="AF9" s="684"/>
    </row>
    <row r="10" spans="1:1014" s="224" customFormat="1" ht="13.5" customHeight="1">
      <c r="A10" s="225">
        <v>2</v>
      </c>
      <c r="B10" s="217"/>
      <c r="C10" s="217" t="s">
        <v>1405</v>
      </c>
      <c r="D10" s="241"/>
      <c r="E10" s="241"/>
      <c r="F10" s="241"/>
      <c r="G10" s="241"/>
      <c r="H10" s="241"/>
      <c r="I10" s="241"/>
      <c r="J10" s="681" t="s">
        <v>1643</v>
      </c>
      <c r="K10" s="682"/>
      <c r="L10" s="681"/>
      <c r="M10" s="682" t="s">
        <v>1219</v>
      </c>
      <c r="N10" s="681"/>
      <c r="O10" s="681"/>
      <c r="P10" s="681"/>
      <c r="Q10" s="681"/>
      <c r="R10" s="683"/>
      <c r="S10" s="681" t="s">
        <v>817</v>
      </c>
      <c r="T10" s="681"/>
      <c r="U10" s="681" t="s">
        <v>863</v>
      </c>
      <c r="V10" s="684"/>
      <c r="W10" s="681"/>
      <c r="X10" s="679" t="s">
        <v>864</v>
      </c>
      <c r="Y10" s="260"/>
      <c r="Z10" s="232"/>
      <c r="AA10" s="685"/>
      <c r="AB10" s="263"/>
      <c r="AC10" s="686"/>
      <c r="AD10" s="681"/>
      <c r="AE10" s="684"/>
      <c r="AF10" s="684"/>
    </row>
    <row r="11" spans="1:1014" s="158" customFormat="1" ht="12.75" customHeight="1">
      <c r="A11" s="225">
        <v>3</v>
      </c>
      <c r="B11" s="217"/>
      <c r="C11" s="241" t="s">
        <v>1549</v>
      </c>
      <c r="D11" s="241"/>
      <c r="E11" s="241"/>
      <c r="F11" s="241"/>
      <c r="G11" s="241"/>
      <c r="H11" s="241"/>
      <c r="I11" s="241"/>
      <c r="J11" s="681" t="s">
        <v>1550</v>
      </c>
      <c r="K11" s="682" t="s">
        <v>930</v>
      </c>
      <c r="L11" s="681"/>
      <c r="M11" s="682" t="s">
        <v>931</v>
      </c>
      <c r="N11" s="681"/>
      <c r="O11" s="681"/>
      <c r="P11" s="681"/>
      <c r="Q11" s="681"/>
      <c r="R11" s="683"/>
      <c r="S11" s="681" t="s">
        <v>820</v>
      </c>
      <c r="T11" s="681"/>
      <c r="U11" s="681" t="s">
        <v>879</v>
      </c>
      <c r="V11" s="268"/>
      <c r="W11" s="681"/>
      <c r="X11" s="679" t="s">
        <v>864</v>
      </c>
      <c r="Y11" s="679"/>
      <c r="Z11" s="232"/>
      <c r="AA11" s="685"/>
      <c r="AB11" s="263"/>
      <c r="AC11" s="686"/>
      <c r="AD11" s="681"/>
      <c r="AE11" s="684"/>
      <c r="AF11" s="684"/>
    </row>
    <row r="12" spans="1:1014" s="158" customFormat="1" ht="12.75" customHeight="1">
      <c r="A12" s="225">
        <v>5</v>
      </c>
      <c r="B12" s="217"/>
      <c r="C12" s="241" t="s">
        <v>1664</v>
      </c>
      <c r="D12" s="241"/>
      <c r="E12" s="241"/>
      <c r="F12" s="241"/>
      <c r="G12" s="241"/>
      <c r="H12" s="241"/>
      <c r="I12" s="241"/>
      <c r="J12" s="266" t="s">
        <v>1558</v>
      </c>
      <c r="K12" s="264" t="s">
        <v>1559</v>
      </c>
      <c r="L12" s="263"/>
      <c r="M12" s="682" t="s">
        <v>1560</v>
      </c>
      <c r="N12" s="681"/>
      <c r="O12" s="681"/>
      <c r="P12" s="681"/>
      <c r="Q12" s="681"/>
      <c r="R12" s="683"/>
      <c r="S12" s="681" t="s">
        <v>817</v>
      </c>
      <c r="T12" s="681"/>
      <c r="U12" s="681" t="s">
        <v>863</v>
      </c>
      <c r="V12" s="268" t="s">
        <v>864</v>
      </c>
      <c r="W12" s="374"/>
      <c r="X12" s="265" t="s">
        <v>864</v>
      </c>
      <c r="Y12" s="260"/>
      <c r="Z12" s="232"/>
      <c r="AA12" s="263"/>
      <c r="AB12" s="390"/>
      <c r="AC12" s="267"/>
      <c r="AD12" s="263"/>
      <c r="AE12" s="684"/>
      <c r="AF12" s="684"/>
    </row>
    <row r="13" spans="1:1014" s="158" customFormat="1" ht="12.75" customHeight="1">
      <c r="A13" s="225"/>
      <c r="B13" s="217"/>
      <c r="C13" s="241" t="s">
        <v>2342</v>
      </c>
      <c r="D13" s="241"/>
      <c r="E13" s="241"/>
      <c r="F13" s="241"/>
      <c r="G13" s="241"/>
      <c r="H13" s="241"/>
      <c r="I13" s="241"/>
      <c r="J13" s="694"/>
      <c r="K13" s="682"/>
      <c r="L13" s="681"/>
      <c r="M13" s="682"/>
      <c r="N13" s="681"/>
      <c r="O13" s="681"/>
      <c r="P13" s="681"/>
      <c r="Q13" s="681"/>
      <c r="R13" s="683"/>
      <c r="S13" s="681"/>
      <c r="T13" s="681"/>
      <c r="U13" s="681"/>
      <c r="V13" s="684"/>
      <c r="W13" s="681"/>
      <c r="X13" s="679"/>
      <c r="Y13" s="679"/>
      <c r="Z13" s="232"/>
      <c r="AA13" s="685"/>
      <c r="AB13" s="681"/>
      <c r="AC13" s="686"/>
      <c r="AD13" s="263"/>
      <c r="AE13" s="684"/>
      <c r="AF13" s="684"/>
    </row>
    <row r="14" spans="1:1014" s="158" customFormat="1" ht="12.75" customHeight="1">
      <c r="A14" s="225">
        <v>6</v>
      </c>
      <c r="B14" s="217"/>
      <c r="C14" s="241"/>
      <c r="D14" s="241" t="s">
        <v>1563</v>
      </c>
      <c r="E14" s="241"/>
      <c r="F14" s="241"/>
      <c r="G14" s="241"/>
      <c r="H14" s="241"/>
      <c r="I14" s="241"/>
      <c r="J14" s="269" t="s">
        <v>1564</v>
      </c>
      <c r="K14" s="264" t="s">
        <v>1565</v>
      </c>
      <c r="L14" s="263"/>
      <c r="M14" s="682" t="s">
        <v>1566</v>
      </c>
      <c r="N14" s="681"/>
      <c r="O14" s="681"/>
      <c r="P14" s="681"/>
      <c r="Q14" s="681"/>
      <c r="R14" s="683"/>
      <c r="S14" s="689" t="s">
        <v>823</v>
      </c>
      <c r="T14" s="681"/>
      <c r="U14" s="681" t="s">
        <v>863</v>
      </c>
      <c r="V14" s="268" t="s">
        <v>864</v>
      </c>
      <c r="W14" s="374"/>
      <c r="X14" s="265" t="s">
        <v>864</v>
      </c>
      <c r="Y14" s="260"/>
      <c r="Z14" s="232"/>
      <c r="AA14" s="390"/>
      <c r="AB14" s="390"/>
      <c r="AC14" s="261"/>
      <c r="AD14" s="263"/>
      <c r="AE14" s="684"/>
      <c r="AF14" s="684"/>
    </row>
    <row r="15" spans="1:1014" s="158" customFormat="1" ht="12.75" customHeight="1">
      <c r="A15" s="225">
        <v>7</v>
      </c>
      <c r="B15" s="217"/>
      <c r="C15" s="241"/>
      <c r="D15" s="241" t="s">
        <v>1653</v>
      </c>
      <c r="E15" s="241"/>
      <c r="F15" s="241"/>
      <c r="G15" s="241"/>
      <c r="H15" s="241"/>
      <c r="I15" s="241"/>
      <c r="J15" s="694"/>
      <c r="K15" s="682" t="s">
        <v>2475</v>
      </c>
      <c r="L15" s="681"/>
      <c r="M15" s="682" t="s">
        <v>1366</v>
      </c>
      <c r="N15" s="681"/>
      <c r="O15" s="681"/>
      <c r="P15" s="681"/>
      <c r="Q15" s="681"/>
      <c r="R15" s="683"/>
      <c r="S15" s="263" t="s">
        <v>817</v>
      </c>
      <c r="T15" s="681"/>
      <c r="U15" s="681" t="s">
        <v>863</v>
      </c>
      <c r="V15" s="684" t="s">
        <v>864</v>
      </c>
      <c r="W15" s="681"/>
      <c r="X15" s="679" t="s">
        <v>864</v>
      </c>
      <c r="Y15" s="679"/>
      <c r="Z15" s="232"/>
      <c r="AA15" s="390"/>
      <c r="AB15" s="681"/>
      <c r="AC15" s="686"/>
      <c r="AD15" s="681"/>
      <c r="AE15" s="684"/>
      <c r="AF15" s="684"/>
    </row>
    <row r="16" spans="1:1014" s="249" customFormat="1" ht="12.75" customHeight="1">
      <c r="A16" s="225">
        <v>8</v>
      </c>
      <c r="B16" s="218"/>
      <c r="C16" s="219"/>
      <c r="D16" s="219" t="s">
        <v>1569</v>
      </c>
      <c r="E16" s="218"/>
      <c r="F16" s="218"/>
      <c r="G16" s="218"/>
      <c r="H16" s="218"/>
      <c r="I16" s="218"/>
      <c r="J16" s="269" t="s">
        <v>1668</v>
      </c>
      <c r="K16" s="500"/>
      <c r="L16" s="255"/>
      <c r="M16" s="264" t="s">
        <v>1571</v>
      </c>
      <c r="N16" s="263"/>
      <c r="O16" s="263"/>
      <c r="P16" s="263"/>
      <c r="Q16" s="263"/>
      <c r="R16" s="265"/>
      <c r="S16" s="263" t="s">
        <v>817</v>
      </c>
      <c r="T16" s="263"/>
      <c r="U16" s="263" t="s">
        <v>863</v>
      </c>
      <c r="V16" s="374"/>
      <c r="W16" s="255"/>
      <c r="X16" s="260" t="s">
        <v>864</v>
      </c>
      <c r="Y16" s="260"/>
      <c r="Z16" s="503"/>
      <c r="AA16" s="390"/>
      <c r="AB16" s="255"/>
      <c r="AC16" s="245"/>
      <c r="AD16" s="255"/>
      <c r="AE16" s="374"/>
      <c r="AF16" s="374"/>
    </row>
    <row r="17" spans="1:32" s="158" customFormat="1" ht="12.75" customHeight="1">
      <c r="A17" s="225">
        <v>9</v>
      </c>
      <c r="B17" s="217"/>
      <c r="C17" s="241"/>
      <c r="D17" s="241" t="s">
        <v>1573</v>
      </c>
      <c r="E17" s="241"/>
      <c r="F17" s="241"/>
      <c r="G17" s="241"/>
      <c r="H17" s="241"/>
      <c r="I17" s="241"/>
      <c r="J17" s="269" t="s">
        <v>1574</v>
      </c>
      <c r="K17" s="264" t="s">
        <v>1575</v>
      </c>
      <c r="L17" s="263"/>
      <c r="M17" s="682" t="s">
        <v>1576</v>
      </c>
      <c r="N17" s="681"/>
      <c r="O17" s="681"/>
      <c r="P17" s="681"/>
      <c r="Q17" s="681"/>
      <c r="R17" s="683"/>
      <c r="S17" s="681" t="s">
        <v>817</v>
      </c>
      <c r="T17" s="681"/>
      <c r="U17" s="681" t="s">
        <v>863</v>
      </c>
      <c r="V17" s="268"/>
      <c r="W17" s="377"/>
      <c r="X17" s="265" t="s">
        <v>864</v>
      </c>
      <c r="Y17" s="260"/>
      <c r="Z17" s="232"/>
      <c r="AA17" s="681"/>
      <c r="AB17" s="390"/>
      <c r="AC17" s="267"/>
      <c r="AD17" s="263"/>
      <c r="AE17" s="684"/>
      <c r="AF17" s="684"/>
    </row>
    <row r="18" spans="1:32" s="158" customFormat="1" ht="12.75" customHeight="1">
      <c r="A18" s="225">
        <v>10</v>
      </c>
      <c r="B18" s="242"/>
      <c r="C18" s="264"/>
      <c r="D18" s="242" t="s">
        <v>1578</v>
      </c>
      <c r="E18" s="264"/>
      <c r="F18" s="264"/>
      <c r="G18" s="264"/>
      <c r="H18" s="264"/>
      <c r="I18" s="264"/>
      <c r="J18" s="264"/>
      <c r="K18" s="264"/>
      <c r="L18" s="263"/>
      <c r="M18" s="682" t="s">
        <v>1579</v>
      </c>
      <c r="N18" s="681"/>
      <c r="O18" s="681"/>
      <c r="P18" s="681"/>
      <c r="Q18" s="681"/>
      <c r="R18" s="683"/>
      <c r="S18" s="689" t="s">
        <v>817</v>
      </c>
      <c r="T18" s="681" t="s">
        <v>864</v>
      </c>
      <c r="U18" s="379" t="s">
        <v>1579</v>
      </c>
      <c r="V18" s="268"/>
      <c r="W18" s="263"/>
      <c r="X18" s="265" t="s">
        <v>864</v>
      </c>
      <c r="Y18" s="260"/>
      <c r="Z18" s="232"/>
      <c r="AA18" s="266"/>
      <c r="AB18" s="263"/>
      <c r="AC18" s="261"/>
      <c r="AD18" s="263"/>
      <c r="AE18" s="684"/>
      <c r="AF18" s="684"/>
    </row>
    <row r="19" spans="1:32" s="158" customFormat="1" ht="12.75" customHeight="1">
      <c r="A19" s="225">
        <v>11</v>
      </c>
      <c r="B19" s="241"/>
      <c r="C19" s="241"/>
      <c r="D19" s="241"/>
      <c r="E19" s="241" t="s">
        <v>1581</v>
      </c>
      <c r="F19" s="241"/>
      <c r="G19" s="241"/>
      <c r="H19" s="241"/>
      <c r="I19" s="241"/>
      <c r="J19" s="269" t="s">
        <v>1582</v>
      </c>
      <c r="K19" s="264"/>
      <c r="L19" s="263"/>
      <c r="M19" s="682" t="s">
        <v>971</v>
      </c>
      <c r="N19" s="681"/>
      <c r="O19" s="681"/>
      <c r="P19" s="681"/>
      <c r="Q19" s="681"/>
      <c r="R19" s="683"/>
      <c r="S19" s="689" t="s">
        <v>817</v>
      </c>
      <c r="T19" s="681"/>
      <c r="U19" s="681" t="s">
        <v>863</v>
      </c>
      <c r="V19" s="268" t="s">
        <v>864</v>
      </c>
      <c r="W19" s="263" t="s">
        <v>1583</v>
      </c>
      <c r="X19" s="265" t="s">
        <v>864</v>
      </c>
      <c r="Y19" s="260"/>
      <c r="Z19" s="232"/>
      <c r="AA19" s="266"/>
      <c r="AB19" s="263"/>
      <c r="AC19" s="261"/>
      <c r="AD19" s="263"/>
      <c r="AE19" s="684"/>
      <c r="AF19" s="684"/>
    </row>
    <row r="20" spans="1:32" s="158" customFormat="1" ht="12.75" customHeight="1">
      <c r="A20" s="225">
        <v>12</v>
      </c>
      <c r="B20" s="241"/>
      <c r="C20" s="242"/>
      <c r="D20" s="241"/>
      <c r="E20" s="242" t="s">
        <v>1584</v>
      </c>
      <c r="F20" s="241"/>
      <c r="G20" s="241"/>
      <c r="H20" s="241"/>
      <c r="I20" s="241"/>
      <c r="J20" s="269"/>
      <c r="K20" s="264"/>
      <c r="L20" s="263"/>
      <c r="M20" s="682" t="s">
        <v>1586</v>
      </c>
      <c r="N20" s="681"/>
      <c r="O20" s="681"/>
      <c r="P20" s="681"/>
      <c r="Q20" s="681"/>
      <c r="R20" s="683"/>
      <c r="S20" s="689" t="s">
        <v>817</v>
      </c>
      <c r="T20" s="681" t="s">
        <v>864</v>
      </c>
      <c r="U20" s="681" t="s">
        <v>1055</v>
      </c>
      <c r="V20" s="268"/>
      <c r="W20" s="263"/>
      <c r="X20" s="265" t="s">
        <v>864</v>
      </c>
      <c r="Y20" s="260"/>
      <c r="Z20" s="232"/>
      <c r="AA20" s="266"/>
      <c r="AB20" s="263"/>
      <c r="AC20" s="261"/>
      <c r="AD20" s="263"/>
      <c r="AE20" s="684"/>
      <c r="AF20" s="684"/>
    </row>
    <row r="21" spans="1:32" s="224" customFormat="1" ht="13.5" customHeight="1">
      <c r="A21" s="225">
        <v>14</v>
      </c>
      <c r="B21" s="217"/>
      <c r="C21" s="217"/>
      <c r="D21" s="217"/>
      <c r="E21" s="217"/>
      <c r="F21" s="217" t="s">
        <v>1056</v>
      </c>
      <c r="G21" s="217"/>
      <c r="H21" s="217"/>
      <c r="I21" s="217"/>
      <c r="J21" s="681" t="s">
        <v>1057</v>
      </c>
      <c r="K21" s="682" t="s">
        <v>1058</v>
      </c>
      <c r="L21" s="681" t="s">
        <v>1059</v>
      </c>
      <c r="M21" s="682"/>
      <c r="N21" s="681"/>
      <c r="O21" s="681"/>
      <c r="P21" s="681"/>
      <c r="Q21" s="681"/>
      <c r="R21" s="683"/>
      <c r="S21" s="681" t="s">
        <v>820</v>
      </c>
      <c r="T21" s="681"/>
      <c r="U21" s="681" t="s">
        <v>863</v>
      </c>
      <c r="V21" s="684"/>
      <c r="W21" s="681"/>
      <c r="X21" s="679" t="s">
        <v>864</v>
      </c>
      <c r="Y21" s="679"/>
      <c r="Z21" s="232"/>
      <c r="AA21" s="685"/>
      <c r="AB21" s="681"/>
      <c r="AC21" s="686"/>
      <c r="AD21" s="681"/>
      <c r="AE21" s="684">
        <v>1</v>
      </c>
      <c r="AF21" s="684">
        <v>1</v>
      </c>
    </row>
    <row r="22" spans="1:32" s="249" customFormat="1" ht="13.5" customHeight="1">
      <c r="A22" s="225">
        <v>15</v>
      </c>
      <c r="B22" s="217"/>
      <c r="C22" s="219"/>
      <c r="D22" s="217"/>
      <c r="E22" s="219"/>
      <c r="F22" s="219" t="s">
        <v>1060</v>
      </c>
      <c r="G22" s="219"/>
      <c r="H22" s="220"/>
      <c r="I22" s="220"/>
      <c r="J22" s="681" t="s">
        <v>1061</v>
      </c>
      <c r="K22" s="682" t="s">
        <v>1062</v>
      </c>
      <c r="L22" s="681" t="s">
        <v>1063</v>
      </c>
      <c r="M22" s="682"/>
      <c r="N22" s="681"/>
      <c r="O22" s="681"/>
      <c r="P22" s="681"/>
      <c r="Q22" s="681"/>
      <c r="R22" s="252"/>
      <c r="S22" s="681" t="s">
        <v>817</v>
      </c>
      <c r="T22" s="681"/>
      <c r="U22" s="681" t="s">
        <v>863</v>
      </c>
      <c r="V22" s="684"/>
      <c r="W22" s="681"/>
      <c r="X22" s="260" t="s">
        <v>864</v>
      </c>
      <c r="Y22" s="679"/>
      <c r="Z22" s="232"/>
      <c r="AA22" s="685"/>
      <c r="AB22" s="681"/>
      <c r="AC22" s="686"/>
      <c r="AD22" s="681"/>
      <c r="AE22" s="684">
        <v>1</v>
      </c>
      <c r="AF22" s="684"/>
    </row>
    <row r="23" spans="1:32" s="224" customFormat="1" ht="13.5" customHeight="1">
      <c r="A23" s="225">
        <v>16</v>
      </c>
      <c r="B23" s="217"/>
      <c r="C23" s="217"/>
      <c r="D23" s="217"/>
      <c r="E23" s="217"/>
      <c r="F23" s="217" t="s">
        <v>1064</v>
      </c>
      <c r="G23" s="217"/>
      <c r="H23" s="217"/>
      <c r="I23" s="217"/>
      <c r="J23" s="263" t="s">
        <v>1065</v>
      </c>
      <c r="K23" s="682" t="s">
        <v>1066</v>
      </c>
      <c r="L23" s="681" t="s">
        <v>871</v>
      </c>
      <c r="M23" s="682"/>
      <c r="N23" s="681" t="s">
        <v>1067</v>
      </c>
      <c r="O23" s="681" t="s">
        <v>1068</v>
      </c>
      <c r="P23" s="681"/>
      <c r="Q23" s="681"/>
      <c r="R23" s="252"/>
      <c r="S23" s="681" t="s">
        <v>817</v>
      </c>
      <c r="T23" s="681"/>
      <c r="U23" s="681" t="s">
        <v>863</v>
      </c>
      <c r="V23" s="684"/>
      <c r="W23" s="681"/>
      <c r="X23" s="260" t="s">
        <v>864</v>
      </c>
      <c r="Y23" s="679"/>
      <c r="Z23" s="232"/>
      <c r="AA23" s="685"/>
      <c r="AB23" s="681"/>
      <c r="AC23" s="686"/>
      <c r="AD23" s="681"/>
      <c r="AE23" s="684">
        <v>1</v>
      </c>
      <c r="AF23" s="684">
        <v>1</v>
      </c>
    </row>
    <row r="24" spans="1:32" s="224" customFormat="1" ht="13.5" customHeight="1">
      <c r="A24" s="225">
        <v>17</v>
      </c>
      <c r="B24" s="217"/>
      <c r="C24" s="241"/>
      <c r="D24" s="217"/>
      <c r="E24" s="241"/>
      <c r="F24" s="241" t="s">
        <v>1069</v>
      </c>
      <c r="G24" s="221"/>
      <c r="H24" s="221"/>
      <c r="I24" s="221"/>
      <c r="J24" s="681" t="s">
        <v>1070</v>
      </c>
      <c r="K24" s="688"/>
      <c r="L24" s="681"/>
      <c r="M24" s="264" t="s">
        <v>1071</v>
      </c>
      <c r="N24" s="681"/>
      <c r="O24" s="681"/>
      <c r="P24" s="681"/>
      <c r="Q24" s="681"/>
      <c r="R24" s="683"/>
      <c r="S24" s="681" t="s">
        <v>823</v>
      </c>
      <c r="T24" s="681" t="s">
        <v>864</v>
      </c>
      <c r="U24" s="538" t="s">
        <v>1071</v>
      </c>
      <c r="V24" s="684"/>
      <c r="W24" s="684"/>
      <c r="X24" s="260" t="s">
        <v>864</v>
      </c>
      <c r="Y24" s="260"/>
      <c r="Z24" s="232"/>
      <c r="AA24" s="685"/>
      <c r="AB24" s="681"/>
      <c r="AC24" s="686"/>
      <c r="AD24" s="681"/>
      <c r="AE24" s="684"/>
      <c r="AF24" s="684">
        <v>1</v>
      </c>
    </row>
    <row r="25" spans="1:32" s="224" customFormat="1" ht="13.5" customHeight="1">
      <c r="A25" s="225">
        <v>18</v>
      </c>
      <c r="B25" s="217"/>
      <c r="C25" s="241"/>
      <c r="D25" s="217"/>
      <c r="E25" s="241"/>
      <c r="F25" s="241"/>
      <c r="G25" s="241" t="s">
        <v>1072</v>
      </c>
      <c r="H25" s="241"/>
      <c r="I25" s="241"/>
      <c r="J25" s="681" t="s">
        <v>1073</v>
      </c>
      <c r="K25" s="688" t="s">
        <v>1074</v>
      </c>
      <c r="L25" s="681"/>
      <c r="M25" s="682" t="s">
        <v>908</v>
      </c>
      <c r="N25" s="681"/>
      <c r="O25" s="681"/>
      <c r="P25" s="681"/>
      <c r="Q25" s="681"/>
      <c r="R25" s="683"/>
      <c r="S25" s="681" t="s">
        <v>820</v>
      </c>
      <c r="T25" s="681"/>
      <c r="U25" s="681" t="s">
        <v>863</v>
      </c>
      <c r="V25" s="684" t="s">
        <v>864</v>
      </c>
      <c r="W25" s="682" t="s">
        <v>1075</v>
      </c>
      <c r="X25" s="260" t="s">
        <v>864</v>
      </c>
      <c r="Y25" s="260"/>
      <c r="Z25" s="232"/>
      <c r="AA25" s="266" t="s">
        <v>1076</v>
      </c>
      <c r="AB25" s="681" t="s">
        <v>1077</v>
      </c>
      <c r="AC25" s="245"/>
      <c r="AD25" s="681"/>
      <c r="AE25" s="684"/>
      <c r="AF25" s="684">
        <v>1</v>
      </c>
    </row>
    <row r="26" spans="1:32" s="224" customFormat="1" ht="13.5" customHeight="1">
      <c r="A26" s="225">
        <v>19</v>
      </c>
      <c r="B26" s="217"/>
      <c r="C26" s="241"/>
      <c r="D26" s="217"/>
      <c r="E26" s="241"/>
      <c r="F26" s="241"/>
      <c r="G26" s="241" t="s">
        <v>1078</v>
      </c>
      <c r="H26" s="241"/>
      <c r="I26" s="241"/>
      <c r="J26" s="681" t="s">
        <v>1079</v>
      </c>
      <c r="K26" s="688" t="s">
        <v>1080</v>
      </c>
      <c r="L26" s="681"/>
      <c r="M26" s="682" t="s">
        <v>1081</v>
      </c>
      <c r="N26" s="681"/>
      <c r="O26" s="681"/>
      <c r="P26" s="681"/>
      <c r="Q26" s="681"/>
      <c r="R26" s="683"/>
      <c r="S26" s="681" t="s">
        <v>820</v>
      </c>
      <c r="T26" s="681"/>
      <c r="U26" s="681" t="s">
        <v>863</v>
      </c>
      <c r="V26" s="684"/>
      <c r="W26" s="684"/>
      <c r="X26" s="260" t="s">
        <v>864</v>
      </c>
      <c r="Y26" s="260"/>
      <c r="Z26" s="232"/>
      <c r="AA26" s="685"/>
      <c r="AB26" s="681"/>
      <c r="AC26" s="245"/>
      <c r="AD26" s="681"/>
      <c r="AE26" s="684"/>
      <c r="AF26" s="684">
        <v>1</v>
      </c>
    </row>
    <row r="27" spans="1:32" s="224" customFormat="1" ht="13.5" customHeight="1">
      <c r="A27" s="225">
        <v>20</v>
      </c>
      <c r="B27" s="217"/>
      <c r="C27" s="217"/>
      <c r="D27" s="217"/>
      <c r="E27" s="217"/>
      <c r="F27" s="217" t="s">
        <v>1082</v>
      </c>
      <c r="G27" s="221"/>
      <c r="H27" s="221"/>
      <c r="I27" s="221"/>
      <c r="J27" s="681"/>
      <c r="K27" s="682"/>
      <c r="L27" s="681"/>
      <c r="M27" s="682" t="s">
        <v>1083</v>
      </c>
      <c r="N27" s="681"/>
      <c r="O27" s="681"/>
      <c r="P27" s="681"/>
      <c r="Q27" s="681"/>
      <c r="R27" s="683"/>
      <c r="S27" s="681" t="s">
        <v>817</v>
      </c>
      <c r="T27" s="681" t="s">
        <v>864</v>
      </c>
      <c r="U27" s="243" t="s">
        <v>1083</v>
      </c>
      <c r="V27" s="684"/>
      <c r="W27" s="681"/>
      <c r="X27" s="260" t="s">
        <v>864</v>
      </c>
      <c r="Y27" s="679"/>
      <c r="Z27" s="232"/>
      <c r="AA27" s="685"/>
      <c r="AB27" s="681"/>
      <c r="AC27" s="686"/>
      <c r="AD27" s="681"/>
      <c r="AE27" s="684">
        <v>1</v>
      </c>
      <c r="AF27" s="684">
        <v>1</v>
      </c>
    </row>
    <row r="28" spans="1:32" s="224" customFormat="1" ht="13.5" customHeight="1">
      <c r="A28" s="225">
        <v>21</v>
      </c>
      <c r="B28" s="217"/>
      <c r="C28" s="217"/>
      <c r="D28" s="217"/>
      <c r="E28" s="217"/>
      <c r="F28" s="217"/>
      <c r="G28" s="680" t="s">
        <v>1084</v>
      </c>
      <c r="H28" s="253"/>
      <c r="I28" s="239"/>
      <c r="J28" s="681" t="s">
        <v>1085</v>
      </c>
      <c r="K28" s="682" t="s">
        <v>1086</v>
      </c>
      <c r="L28" s="681" t="s">
        <v>1087</v>
      </c>
      <c r="M28" s="682" t="s">
        <v>1088</v>
      </c>
      <c r="N28" s="681"/>
      <c r="O28" s="681"/>
      <c r="P28" s="681"/>
      <c r="Q28" s="681"/>
      <c r="R28" s="683"/>
      <c r="S28" s="681" t="s">
        <v>820</v>
      </c>
      <c r="T28" s="681"/>
      <c r="U28" s="681" t="s">
        <v>863</v>
      </c>
      <c r="V28" s="684"/>
      <c r="W28" s="681" t="s">
        <v>1089</v>
      </c>
      <c r="X28" s="679" t="s">
        <v>864</v>
      </c>
      <c r="Y28" s="679"/>
      <c r="Z28" s="232"/>
      <c r="AA28" s="685"/>
      <c r="AB28" s="681"/>
      <c r="AC28" s="686"/>
      <c r="AD28" s="681"/>
      <c r="AE28" s="684">
        <v>1</v>
      </c>
      <c r="AF28" s="684">
        <v>1</v>
      </c>
    </row>
    <row r="29" spans="1:32" s="254" customFormat="1" ht="13.5" customHeight="1">
      <c r="A29" s="225">
        <v>22</v>
      </c>
      <c r="B29" s="217"/>
      <c r="C29" s="222"/>
      <c r="D29" s="217"/>
      <c r="E29" s="222"/>
      <c r="F29" s="222"/>
      <c r="G29" s="680" t="s">
        <v>1090</v>
      </c>
      <c r="H29" s="221"/>
      <c r="I29" s="221"/>
      <c r="J29" s="681" t="s">
        <v>1091</v>
      </c>
      <c r="K29" s="682" t="s">
        <v>1092</v>
      </c>
      <c r="L29" s="681"/>
      <c r="M29" s="682" t="s">
        <v>1093</v>
      </c>
      <c r="N29" s="681" t="s">
        <v>1094</v>
      </c>
      <c r="O29" s="681" t="s">
        <v>254</v>
      </c>
      <c r="P29" s="681"/>
      <c r="Q29" s="681"/>
      <c r="R29" s="683"/>
      <c r="S29" s="681" t="s">
        <v>817</v>
      </c>
      <c r="T29" s="681"/>
      <c r="U29" s="681" t="s">
        <v>863</v>
      </c>
      <c r="V29" s="684"/>
      <c r="W29" s="681"/>
      <c r="X29" s="679" t="s">
        <v>864</v>
      </c>
      <c r="Y29" s="679"/>
      <c r="Z29" s="232"/>
      <c r="AA29" s="685"/>
      <c r="AB29" s="681"/>
      <c r="AC29" s="686"/>
      <c r="AD29" s="681"/>
      <c r="AE29" s="684">
        <v>1</v>
      </c>
      <c r="AF29" s="684">
        <v>1</v>
      </c>
    </row>
    <row r="30" spans="1:32" s="254" customFormat="1" ht="13.5" customHeight="1">
      <c r="A30" s="225">
        <v>23</v>
      </c>
      <c r="B30" s="217"/>
      <c r="C30" s="222"/>
      <c r="D30" s="217"/>
      <c r="E30" s="222"/>
      <c r="F30" s="222"/>
      <c r="G30" s="680" t="s">
        <v>1095</v>
      </c>
      <c r="H30" s="221"/>
      <c r="I30" s="221"/>
      <c r="J30" s="681"/>
      <c r="K30" s="682"/>
      <c r="L30" s="681"/>
      <c r="M30" s="682" t="s">
        <v>1096</v>
      </c>
      <c r="N30" s="681" t="s">
        <v>1097</v>
      </c>
      <c r="O30" s="681" t="s">
        <v>1098</v>
      </c>
      <c r="P30" s="681"/>
      <c r="Q30" s="681"/>
      <c r="R30" s="683"/>
      <c r="S30" s="681" t="s">
        <v>817</v>
      </c>
      <c r="T30" s="681" t="s">
        <v>864</v>
      </c>
      <c r="U30" s="243" t="s">
        <v>1096</v>
      </c>
      <c r="V30" s="684"/>
      <c r="W30" s="681"/>
      <c r="X30" s="679" t="s">
        <v>864</v>
      </c>
      <c r="Y30" s="679"/>
      <c r="Z30" s="232"/>
      <c r="AA30" s="685"/>
      <c r="AB30" s="681"/>
      <c r="AC30" s="686"/>
      <c r="AD30" s="681"/>
      <c r="AE30" s="684">
        <v>1</v>
      </c>
      <c r="AF30" s="684">
        <v>1</v>
      </c>
    </row>
    <row r="31" spans="1:32" s="254" customFormat="1" ht="13.5" customHeight="1">
      <c r="A31" s="225">
        <v>24</v>
      </c>
      <c r="B31" s="217"/>
      <c r="C31" s="222"/>
      <c r="D31" s="217"/>
      <c r="E31" s="222"/>
      <c r="F31" s="222"/>
      <c r="G31" s="241"/>
      <c r="H31" s="241" t="s">
        <v>1099</v>
      </c>
      <c r="I31" s="241"/>
      <c r="J31" s="681" t="s">
        <v>1100</v>
      </c>
      <c r="K31" s="682" t="s">
        <v>1101</v>
      </c>
      <c r="L31" s="681"/>
      <c r="M31" s="682" t="s">
        <v>1088</v>
      </c>
      <c r="N31" s="681"/>
      <c r="O31" s="681"/>
      <c r="P31" s="681"/>
      <c r="Q31" s="681"/>
      <c r="R31" s="683"/>
      <c r="S31" s="681" t="s">
        <v>820</v>
      </c>
      <c r="T31" s="681"/>
      <c r="U31" s="681" t="s">
        <v>863</v>
      </c>
      <c r="V31" s="684"/>
      <c r="W31" s="681" t="s">
        <v>1102</v>
      </c>
      <c r="X31" s="679" t="s">
        <v>864</v>
      </c>
      <c r="Y31" s="679"/>
      <c r="Z31" s="232"/>
      <c r="AA31" s="685"/>
      <c r="AB31" s="681"/>
      <c r="AC31" s="686"/>
      <c r="AD31" s="681"/>
      <c r="AE31" s="684">
        <v>1</v>
      </c>
      <c r="AF31" s="684">
        <v>1</v>
      </c>
    </row>
    <row r="32" spans="1:32" s="224" customFormat="1" ht="13.5" customHeight="1">
      <c r="A32" s="225">
        <v>25</v>
      </c>
      <c r="B32" s="217"/>
      <c r="C32" s="217"/>
      <c r="D32" s="217"/>
      <c r="E32" s="217"/>
      <c r="F32" s="217"/>
      <c r="G32" s="241"/>
      <c r="H32" s="241" t="s">
        <v>1103</v>
      </c>
      <c r="I32" s="241"/>
      <c r="J32" s="681"/>
      <c r="K32" s="682" t="s">
        <v>1104</v>
      </c>
      <c r="L32" s="681"/>
      <c r="M32" s="682" t="s">
        <v>971</v>
      </c>
      <c r="N32" s="681"/>
      <c r="O32" s="681"/>
      <c r="P32" s="681"/>
      <c r="Q32" s="681"/>
      <c r="R32" s="683"/>
      <c r="S32" s="681" t="s">
        <v>817</v>
      </c>
      <c r="T32" s="681"/>
      <c r="U32" s="681" t="s">
        <v>863</v>
      </c>
      <c r="V32" s="684"/>
      <c r="W32" s="681"/>
      <c r="X32" s="679" t="s">
        <v>864</v>
      </c>
      <c r="Y32" s="679"/>
      <c r="Z32" s="232"/>
      <c r="AA32" s="685"/>
      <c r="AB32" s="681"/>
      <c r="AC32" s="686"/>
      <c r="AD32" s="681"/>
      <c r="AE32" s="684">
        <v>1</v>
      </c>
      <c r="AF32" s="684">
        <v>1</v>
      </c>
    </row>
    <row r="33" spans="1:32" s="224" customFormat="1" ht="13.5" customHeight="1">
      <c r="A33" s="225">
        <v>26</v>
      </c>
      <c r="B33" s="217"/>
      <c r="C33" s="217"/>
      <c r="D33" s="217"/>
      <c r="E33" s="217"/>
      <c r="F33" s="217"/>
      <c r="G33" s="241"/>
      <c r="H33" s="241" t="s">
        <v>1105</v>
      </c>
      <c r="I33" s="241"/>
      <c r="J33" s="681"/>
      <c r="K33" s="682" t="s">
        <v>1106</v>
      </c>
      <c r="L33" s="681"/>
      <c r="M33" s="682" t="s">
        <v>871</v>
      </c>
      <c r="N33" s="681"/>
      <c r="O33" s="681"/>
      <c r="P33" s="681"/>
      <c r="Q33" s="681"/>
      <c r="R33" s="683"/>
      <c r="S33" s="681" t="s">
        <v>817</v>
      </c>
      <c r="T33" s="681"/>
      <c r="U33" s="681" t="s">
        <v>863</v>
      </c>
      <c r="V33" s="684"/>
      <c r="W33" s="681"/>
      <c r="X33" s="679" t="s">
        <v>864</v>
      </c>
      <c r="Y33" s="679"/>
      <c r="Z33" s="232"/>
      <c r="AA33" s="685"/>
      <c r="AB33" s="681"/>
      <c r="AC33" s="686"/>
      <c r="AD33" s="681"/>
      <c r="AE33" s="684">
        <v>1</v>
      </c>
      <c r="AF33" s="684">
        <v>1</v>
      </c>
    </row>
    <row r="34" spans="1:32" s="224" customFormat="1" ht="13.5" customHeight="1">
      <c r="A34" s="225">
        <v>27</v>
      </c>
      <c r="B34" s="217"/>
      <c r="C34" s="217"/>
      <c r="D34" s="217"/>
      <c r="E34" s="217"/>
      <c r="F34" s="217" t="s">
        <v>1107</v>
      </c>
      <c r="G34" s="221"/>
      <c r="H34" s="221"/>
      <c r="I34" s="221"/>
      <c r="J34" s="681"/>
      <c r="K34" s="682"/>
      <c r="L34" s="681"/>
      <c r="M34" s="682" t="s">
        <v>1108</v>
      </c>
      <c r="N34" s="681"/>
      <c r="O34" s="681"/>
      <c r="P34" s="681"/>
      <c r="Q34" s="681"/>
      <c r="R34" s="683"/>
      <c r="S34" s="681" t="s">
        <v>817</v>
      </c>
      <c r="T34" s="681" t="s">
        <v>864</v>
      </c>
      <c r="U34" s="243" t="s">
        <v>1108</v>
      </c>
      <c r="V34" s="684"/>
      <c r="W34" s="681"/>
      <c r="X34" s="679" t="s">
        <v>864</v>
      </c>
      <c r="Y34" s="679"/>
      <c r="Z34" s="232"/>
      <c r="AA34" s="685"/>
      <c r="AB34" s="681"/>
      <c r="AC34" s="686"/>
      <c r="AD34" s="681"/>
      <c r="AE34" s="684"/>
      <c r="AF34" s="684">
        <v>1</v>
      </c>
    </row>
    <row r="35" spans="1:32" s="231" customFormat="1" ht="13.5" customHeight="1">
      <c r="A35" s="225">
        <v>28</v>
      </c>
      <c r="B35" s="217"/>
      <c r="C35" s="217"/>
      <c r="D35" s="217"/>
      <c r="E35" s="217"/>
      <c r="F35" s="217"/>
      <c r="G35" s="241" t="s">
        <v>388</v>
      </c>
      <c r="H35" s="217"/>
      <c r="I35" s="217"/>
      <c r="J35" s="681" t="s">
        <v>1109</v>
      </c>
      <c r="K35" s="682" t="s">
        <v>1110</v>
      </c>
      <c r="L35" s="681" t="s">
        <v>1108</v>
      </c>
      <c r="M35" s="682" t="s">
        <v>871</v>
      </c>
      <c r="N35" s="681" t="s">
        <v>1111</v>
      </c>
      <c r="O35" s="681" t="s">
        <v>388</v>
      </c>
      <c r="P35" s="681"/>
      <c r="Q35" s="681"/>
      <c r="R35" s="252"/>
      <c r="S35" s="681" t="s">
        <v>817</v>
      </c>
      <c r="T35" s="681"/>
      <c r="U35" s="681" t="s">
        <v>863</v>
      </c>
      <c r="V35" s="684"/>
      <c r="W35" s="681"/>
      <c r="X35" s="679" t="s">
        <v>864</v>
      </c>
      <c r="Y35" s="679"/>
      <c r="Z35" s="232"/>
      <c r="AA35" s="685"/>
      <c r="AB35" s="255"/>
      <c r="AC35" s="245" t="s">
        <v>1112</v>
      </c>
      <c r="AD35" s="681"/>
      <c r="AE35" s="684">
        <v>1</v>
      </c>
      <c r="AF35" s="684">
        <v>1</v>
      </c>
    </row>
    <row r="36" spans="1:32" s="224" customFormat="1" ht="13.5" customHeight="1">
      <c r="A36" s="225">
        <v>29</v>
      </c>
      <c r="B36" s="217"/>
      <c r="C36" s="217"/>
      <c r="D36" s="217"/>
      <c r="E36" s="217"/>
      <c r="F36" s="217"/>
      <c r="G36" s="241" t="s">
        <v>392</v>
      </c>
      <c r="H36" s="217"/>
      <c r="I36" s="217"/>
      <c r="J36" s="681" t="s">
        <v>1113</v>
      </c>
      <c r="K36" s="682">
        <v>59350</v>
      </c>
      <c r="L36" s="681" t="s">
        <v>1114</v>
      </c>
      <c r="M36" s="682" t="s">
        <v>1115</v>
      </c>
      <c r="N36" s="681" t="s">
        <v>1116</v>
      </c>
      <c r="O36" s="681" t="s">
        <v>392</v>
      </c>
      <c r="P36" s="681"/>
      <c r="Q36" s="681"/>
      <c r="R36" s="252"/>
      <c r="S36" s="681" t="s">
        <v>817</v>
      </c>
      <c r="T36" s="681"/>
      <c r="U36" s="681" t="s">
        <v>863</v>
      </c>
      <c r="V36" s="684"/>
      <c r="W36" s="681" t="s">
        <v>1117</v>
      </c>
      <c r="X36" s="679" t="s">
        <v>864</v>
      </c>
      <c r="Y36" s="679"/>
      <c r="Z36" s="232"/>
      <c r="AA36" s="685"/>
      <c r="AB36" s="681"/>
      <c r="AC36" s="686"/>
      <c r="AD36" s="681"/>
      <c r="AE36" s="684">
        <v>1</v>
      </c>
      <c r="AF36" s="684">
        <v>1</v>
      </c>
    </row>
    <row r="37" spans="1:32" s="224" customFormat="1" ht="13.5" customHeight="1">
      <c r="A37" s="225">
        <v>30</v>
      </c>
      <c r="B37" s="217"/>
      <c r="C37" s="217"/>
      <c r="D37" s="217"/>
      <c r="E37" s="217"/>
      <c r="F37" s="217"/>
      <c r="G37" s="241" t="s">
        <v>1118</v>
      </c>
      <c r="H37" s="241"/>
      <c r="I37" s="241"/>
      <c r="J37" s="263" t="s">
        <v>1119</v>
      </c>
      <c r="K37" s="682" t="s">
        <v>1120</v>
      </c>
      <c r="L37" s="681"/>
      <c r="M37" s="682" t="s">
        <v>1121</v>
      </c>
      <c r="N37" s="681"/>
      <c r="O37" s="681"/>
      <c r="P37" s="681"/>
      <c r="Q37" s="681"/>
      <c r="R37" s="683"/>
      <c r="S37" s="681" t="s">
        <v>817</v>
      </c>
      <c r="T37" s="681"/>
      <c r="U37" s="687" t="s">
        <v>863</v>
      </c>
      <c r="V37" s="282"/>
      <c r="W37" s="681"/>
      <c r="X37" s="679" t="s">
        <v>864</v>
      </c>
      <c r="Y37" s="679"/>
      <c r="Z37" s="232"/>
      <c r="AA37" s="685"/>
      <c r="AB37" s="681"/>
      <c r="AC37" s="686"/>
      <c r="AD37" s="681"/>
      <c r="AE37" s="684"/>
      <c r="AF37" s="684">
        <v>1</v>
      </c>
    </row>
    <row r="38" spans="1:32" s="256" customFormat="1" ht="12.75" customHeight="1">
      <c r="A38" s="225">
        <v>31</v>
      </c>
      <c r="B38" s="217"/>
      <c r="C38" s="217"/>
      <c r="D38" s="217"/>
      <c r="E38" s="217"/>
      <c r="F38" s="217" t="s">
        <v>1122</v>
      </c>
      <c r="G38" s="221"/>
      <c r="H38" s="221"/>
      <c r="I38" s="221"/>
      <c r="J38" s="681" t="s">
        <v>1123</v>
      </c>
      <c r="K38" s="682"/>
      <c r="L38" s="681"/>
      <c r="M38" s="682" t="s">
        <v>1124</v>
      </c>
      <c r="N38" s="681"/>
      <c r="O38" s="681"/>
      <c r="P38" s="681"/>
      <c r="Q38" s="681"/>
      <c r="R38" s="683"/>
      <c r="S38" s="681" t="s">
        <v>817</v>
      </c>
      <c r="T38" s="681" t="s">
        <v>864</v>
      </c>
      <c r="U38" s="243" t="s">
        <v>1124</v>
      </c>
      <c r="V38" s="684"/>
      <c r="W38" s="681"/>
      <c r="X38" s="679" t="s">
        <v>864</v>
      </c>
      <c r="Y38" s="679"/>
      <c r="Z38" s="232"/>
      <c r="AA38" s="685"/>
      <c r="AB38" s="681"/>
      <c r="AC38" s="686"/>
      <c r="AD38" s="681"/>
      <c r="AE38" s="684">
        <v>1</v>
      </c>
      <c r="AF38" s="684">
        <v>1</v>
      </c>
    </row>
    <row r="39" spans="1:32" s="256" customFormat="1" ht="12.75" customHeight="1">
      <c r="A39" s="225">
        <v>32</v>
      </c>
      <c r="B39" s="217"/>
      <c r="C39" s="217"/>
      <c r="D39" s="217"/>
      <c r="E39" s="217"/>
      <c r="F39" s="217"/>
      <c r="G39" s="680" t="s">
        <v>415</v>
      </c>
      <c r="H39" s="221"/>
      <c r="I39" s="221"/>
      <c r="J39" s="681" t="s">
        <v>1125</v>
      </c>
      <c r="K39" s="682" t="s">
        <v>1126</v>
      </c>
      <c r="L39" s="681"/>
      <c r="M39" s="682" t="s">
        <v>1127</v>
      </c>
      <c r="N39" s="681" t="s">
        <v>1128</v>
      </c>
      <c r="O39" s="681" t="s">
        <v>415</v>
      </c>
      <c r="P39" s="681"/>
      <c r="Q39" s="681"/>
      <c r="R39" s="683"/>
      <c r="S39" s="681" t="s">
        <v>817</v>
      </c>
      <c r="T39" s="681"/>
      <c r="U39" s="687" t="s">
        <v>863</v>
      </c>
      <c r="V39" s="282"/>
      <c r="W39" s="681"/>
      <c r="X39" s="679" t="s">
        <v>864</v>
      </c>
      <c r="Y39" s="679"/>
      <c r="Z39" s="232"/>
      <c r="AA39" s="685"/>
      <c r="AB39" s="681"/>
      <c r="AC39" s="686"/>
      <c r="AD39" s="681"/>
      <c r="AE39" s="684">
        <v>1</v>
      </c>
      <c r="AF39" s="684">
        <v>1</v>
      </c>
    </row>
    <row r="40" spans="1:32" s="256" customFormat="1" ht="12.75" customHeight="1">
      <c r="A40" s="225">
        <v>33</v>
      </c>
      <c r="B40" s="217"/>
      <c r="C40" s="217"/>
      <c r="D40" s="217"/>
      <c r="E40" s="217"/>
      <c r="F40" s="217"/>
      <c r="G40" s="680" t="s">
        <v>1129</v>
      </c>
      <c r="H40" s="221"/>
      <c r="I40" s="221"/>
      <c r="J40" s="681" t="s">
        <v>1130</v>
      </c>
      <c r="K40" s="682" t="s">
        <v>1131</v>
      </c>
      <c r="L40" s="681"/>
      <c r="M40" s="682" t="s">
        <v>1132</v>
      </c>
      <c r="N40" s="681" t="s">
        <v>1133</v>
      </c>
      <c r="O40" s="681" t="s">
        <v>424</v>
      </c>
      <c r="P40" s="681"/>
      <c r="Q40" s="681"/>
      <c r="R40" s="683"/>
      <c r="S40" s="681" t="s">
        <v>817</v>
      </c>
      <c r="T40" s="681"/>
      <c r="U40" s="687" t="s">
        <v>863</v>
      </c>
      <c r="V40" s="282"/>
      <c r="W40" s="681"/>
      <c r="X40" s="679" t="s">
        <v>864</v>
      </c>
      <c r="Y40" s="679"/>
      <c r="Z40" s="232"/>
      <c r="AA40" s="685"/>
      <c r="AB40" s="681"/>
      <c r="AC40" s="686"/>
      <c r="AD40" s="681"/>
      <c r="AE40" s="684">
        <v>1</v>
      </c>
      <c r="AF40" s="684">
        <v>1</v>
      </c>
    </row>
    <row r="41" spans="1:32" s="244" customFormat="1" ht="12.75" customHeight="1">
      <c r="A41" s="225">
        <v>34</v>
      </c>
      <c r="B41" s="217"/>
      <c r="C41" s="222"/>
      <c r="D41" s="217"/>
      <c r="E41" s="222"/>
      <c r="F41" s="222"/>
      <c r="G41" s="680" t="s">
        <v>429</v>
      </c>
      <c r="H41" s="221"/>
      <c r="I41" s="221"/>
      <c r="J41" s="681" t="s">
        <v>1134</v>
      </c>
      <c r="K41" s="682" t="s">
        <v>1135</v>
      </c>
      <c r="L41" s="681"/>
      <c r="M41" s="682" t="s">
        <v>1136</v>
      </c>
      <c r="N41" s="681"/>
      <c r="O41" s="681"/>
      <c r="P41" s="681"/>
      <c r="Q41" s="681"/>
      <c r="R41" s="683"/>
      <c r="S41" s="681" t="s">
        <v>817</v>
      </c>
      <c r="T41" s="681"/>
      <c r="U41" s="687" t="s">
        <v>863</v>
      </c>
      <c r="V41" s="282"/>
      <c r="W41" s="681"/>
      <c r="X41" s="679" t="s">
        <v>864</v>
      </c>
      <c r="Y41" s="679"/>
      <c r="Z41" s="232"/>
      <c r="AA41" s="685"/>
      <c r="AB41" s="681"/>
      <c r="AC41" s="686"/>
      <c r="AD41" s="681"/>
      <c r="AE41" s="684">
        <v>1</v>
      </c>
      <c r="AF41" s="684">
        <v>1</v>
      </c>
    </row>
    <row r="42" spans="1:32" s="244" customFormat="1" ht="12.75" customHeight="1">
      <c r="A42" s="225">
        <v>35</v>
      </c>
      <c r="B42" s="217"/>
      <c r="C42" s="222"/>
      <c r="D42" s="217"/>
      <c r="E42" s="222"/>
      <c r="F42" s="222"/>
      <c r="G42" s="680" t="s">
        <v>426</v>
      </c>
      <c r="H42" s="221"/>
      <c r="I42" s="221"/>
      <c r="J42" s="681" t="s">
        <v>1137</v>
      </c>
      <c r="K42" s="682" t="s">
        <v>1138</v>
      </c>
      <c r="L42" s="681"/>
      <c r="M42" s="682" t="s">
        <v>1139</v>
      </c>
      <c r="N42" s="681" t="s">
        <v>1140</v>
      </c>
      <c r="O42" s="681" t="s">
        <v>426</v>
      </c>
      <c r="P42" s="681"/>
      <c r="Q42" s="681"/>
      <c r="R42" s="683"/>
      <c r="S42" s="681" t="s">
        <v>823</v>
      </c>
      <c r="T42" s="681"/>
      <c r="U42" s="687" t="s">
        <v>863</v>
      </c>
      <c r="V42" s="282"/>
      <c r="W42" s="681"/>
      <c r="X42" s="679" t="s">
        <v>864</v>
      </c>
      <c r="Y42" s="679"/>
      <c r="Z42" s="232"/>
      <c r="AA42" s="685"/>
      <c r="AB42" s="681"/>
      <c r="AC42" s="686"/>
      <c r="AD42" s="681"/>
      <c r="AE42" s="684">
        <v>1</v>
      </c>
      <c r="AF42" s="684">
        <v>1</v>
      </c>
    </row>
    <row r="43" spans="1:32" s="244" customFormat="1" ht="12.75" customHeight="1">
      <c r="A43" s="225">
        <v>36</v>
      </c>
      <c r="B43" s="217"/>
      <c r="C43" s="222"/>
      <c r="D43" s="217"/>
      <c r="E43" s="222"/>
      <c r="F43" s="222"/>
      <c r="G43" s="680" t="s">
        <v>1141</v>
      </c>
      <c r="H43" s="221"/>
      <c r="I43" s="221"/>
      <c r="J43" s="681" t="s">
        <v>1142</v>
      </c>
      <c r="K43" s="682" t="s">
        <v>1143</v>
      </c>
      <c r="L43" s="681"/>
      <c r="M43" s="682" t="s">
        <v>1144</v>
      </c>
      <c r="N43" s="681"/>
      <c r="O43" s="681"/>
      <c r="P43" s="681"/>
      <c r="Q43" s="681"/>
      <c r="R43" s="683"/>
      <c r="S43" s="681" t="s">
        <v>817</v>
      </c>
      <c r="T43" s="681"/>
      <c r="U43" s="687" t="s">
        <v>863</v>
      </c>
      <c r="V43" s="282"/>
      <c r="W43" s="681"/>
      <c r="X43" s="679" t="s">
        <v>864</v>
      </c>
      <c r="Y43" s="679"/>
      <c r="Z43" s="232"/>
      <c r="AA43" s="685"/>
      <c r="AB43" s="681"/>
      <c r="AC43" s="686"/>
      <c r="AD43" s="681"/>
      <c r="AE43" s="684">
        <v>1</v>
      </c>
      <c r="AF43" s="684">
        <v>1</v>
      </c>
    </row>
    <row r="44" spans="1:32" s="257" customFormat="1" ht="12.75" customHeight="1">
      <c r="A44" s="225">
        <v>37</v>
      </c>
      <c r="B44" s="217"/>
      <c r="C44" s="222"/>
      <c r="D44" s="217"/>
      <c r="E44" s="222"/>
      <c r="F44" s="222"/>
      <c r="G44" s="680" t="s">
        <v>1145</v>
      </c>
      <c r="H44" s="221"/>
      <c r="I44" s="221"/>
      <c r="J44" s="681" t="s">
        <v>410</v>
      </c>
      <c r="K44" s="682" t="s">
        <v>1146</v>
      </c>
      <c r="L44" s="681"/>
      <c r="M44" s="682" t="s">
        <v>1147</v>
      </c>
      <c r="N44" s="681"/>
      <c r="O44" s="681"/>
      <c r="P44" s="681"/>
      <c r="Q44" s="681"/>
      <c r="R44" s="683"/>
      <c r="S44" s="681" t="s">
        <v>817</v>
      </c>
      <c r="T44" s="681"/>
      <c r="U44" s="687" t="s">
        <v>863</v>
      </c>
      <c r="V44" s="282"/>
      <c r="W44" s="681"/>
      <c r="X44" s="679" t="s">
        <v>864</v>
      </c>
      <c r="Y44" s="679"/>
      <c r="Z44" s="232"/>
      <c r="AA44" s="685"/>
      <c r="AB44" s="681"/>
      <c r="AC44" s="686"/>
      <c r="AD44" s="681"/>
      <c r="AE44" s="684">
        <v>1</v>
      </c>
      <c r="AF44" s="684">
        <v>1</v>
      </c>
    </row>
    <row r="45" spans="1:32" s="258" customFormat="1" ht="12.75" customHeight="1">
      <c r="A45" s="225">
        <v>38</v>
      </c>
      <c r="B45" s="217"/>
      <c r="C45" s="218"/>
      <c r="D45" s="217"/>
      <c r="E45" s="218"/>
      <c r="F45" s="218"/>
      <c r="G45" s="680" t="s">
        <v>1148</v>
      </c>
      <c r="H45" s="221"/>
      <c r="I45" s="221"/>
      <c r="J45" s="681"/>
      <c r="K45" s="682" t="s">
        <v>1149</v>
      </c>
      <c r="L45" s="681"/>
      <c r="M45" s="682" t="s">
        <v>1150</v>
      </c>
      <c r="N45" s="681"/>
      <c r="O45" s="681"/>
      <c r="P45" s="681"/>
      <c r="Q45" s="681"/>
      <c r="R45" s="683"/>
      <c r="S45" s="681" t="s">
        <v>817</v>
      </c>
      <c r="T45" s="681"/>
      <c r="U45" s="687" t="s">
        <v>863</v>
      </c>
      <c r="V45" s="282"/>
      <c r="W45" s="681"/>
      <c r="X45" s="679" t="s">
        <v>864</v>
      </c>
      <c r="Y45" s="679"/>
      <c r="Z45" s="232"/>
      <c r="AA45" s="685"/>
      <c r="AB45" s="681"/>
      <c r="AC45" s="686"/>
      <c r="AD45" s="681"/>
      <c r="AE45" s="684">
        <v>1</v>
      </c>
      <c r="AF45" s="684">
        <v>1</v>
      </c>
    </row>
    <row r="46" spans="1:32" s="256" customFormat="1" ht="12.95" customHeight="1">
      <c r="A46" s="225">
        <v>39</v>
      </c>
      <c r="B46" s="217"/>
      <c r="C46" s="218"/>
      <c r="D46" s="217"/>
      <c r="E46" s="218"/>
      <c r="F46" s="218"/>
      <c r="G46" s="680" t="s">
        <v>178</v>
      </c>
      <c r="H46" s="221"/>
      <c r="I46" s="221"/>
      <c r="J46" s="681" t="s">
        <v>1151</v>
      </c>
      <c r="K46" s="682" t="s">
        <v>1152</v>
      </c>
      <c r="L46" s="681"/>
      <c r="M46" s="682" t="s">
        <v>1153</v>
      </c>
      <c r="N46" s="681"/>
      <c r="O46" s="681"/>
      <c r="P46" s="681"/>
      <c r="Q46" s="681"/>
      <c r="R46" s="683"/>
      <c r="S46" s="681" t="s">
        <v>817</v>
      </c>
      <c r="T46" s="681"/>
      <c r="U46" s="687" t="s">
        <v>863</v>
      </c>
      <c r="V46" s="282"/>
      <c r="W46" s="681"/>
      <c r="X46" s="679" t="s">
        <v>864</v>
      </c>
      <c r="Y46" s="679"/>
      <c r="Z46" s="232"/>
      <c r="AA46" s="685"/>
      <c r="AB46" s="681"/>
      <c r="AC46" s="686"/>
      <c r="AD46" s="681"/>
      <c r="AE46" s="684">
        <v>1</v>
      </c>
      <c r="AF46" s="684">
        <v>1</v>
      </c>
    </row>
    <row r="47" spans="1:32" s="256" customFormat="1" ht="12.95" customHeight="1">
      <c r="A47" s="225">
        <v>40</v>
      </c>
      <c r="B47" s="217"/>
      <c r="C47" s="218"/>
      <c r="D47" s="217"/>
      <c r="E47" s="218"/>
      <c r="F47" s="218"/>
      <c r="G47" s="241" t="s">
        <v>1154</v>
      </c>
      <c r="H47" s="241"/>
      <c r="I47" s="241"/>
      <c r="J47" s="681" t="s">
        <v>1155</v>
      </c>
      <c r="K47" s="682">
        <v>33123452323</v>
      </c>
      <c r="L47" s="681"/>
      <c r="M47" s="682" t="s">
        <v>1156</v>
      </c>
      <c r="N47" s="681"/>
      <c r="O47" s="681"/>
      <c r="P47" s="681"/>
      <c r="Q47" s="681"/>
      <c r="R47" s="683"/>
      <c r="S47" s="681" t="s">
        <v>817</v>
      </c>
      <c r="T47" s="681"/>
      <c r="U47" s="681" t="s">
        <v>1093</v>
      </c>
      <c r="V47" s="684"/>
      <c r="W47" s="681"/>
      <c r="X47" s="679" t="s">
        <v>864</v>
      </c>
      <c r="Y47" s="679"/>
      <c r="Z47" s="232"/>
      <c r="AA47" s="685"/>
      <c r="AB47" s="681" t="s">
        <v>1157</v>
      </c>
      <c r="AC47" s="686"/>
      <c r="AD47" s="681"/>
      <c r="AE47" s="684"/>
      <c r="AF47" s="684">
        <v>1</v>
      </c>
    </row>
    <row r="48" spans="1:32" s="224" customFormat="1" ht="13.5" customHeight="1">
      <c r="A48" s="225">
        <v>41</v>
      </c>
      <c r="B48" s="217"/>
      <c r="C48" s="217"/>
      <c r="D48" s="217"/>
      <c r="E48" s="217"/>
      <c r="F48" s="217" t="s">
        <v>1158</v>
      </c>
      <c r="G48" s="217"/>
      <c r="H48" s="217"/>
      <c r="I48" s="217"/>
      <c r="J48" s="681"/>
      <c r="K48" s="682"/>
      <c r="L48" s="681" t="s">
        <v>1159</v>
      </c>
      <c r="M48" s="682" t="s">
        <v>1160</v>
      </c>
      <c r="N48" s="681"/>
      <c r="O48" s="681"/>
      <c r="P48" s="681"/>
      <c r="Q48" s="681"/>
      <c r="R48" s="252"/>
      <c r="S48" s="681" t="s">
        <v>817</v>
      </c>
      <c r="T48" s="681" t="s">
        <v>864</v>
      </c>
      <c r="U48" s="243" t="s">
        <v>1160</v>
      </c>
      <c r="V48" s="684"/>
      <c r="W48" s="681"/>
      <c r="X48" s="679" t="s">
        <v>864</v>
      </c>
      <c r="Y48" s="679"/>
      <c r="Z48" s="232"/>
      <c r="AA48" s="685"/>
      <c r="AB48" s="681"/>
      <c r="AC48" s="686"/>
      <c r="AD48" s="681"/>
      <c r="AE48" s="684">
        <v>1</v>
      </c>
      <c r="AF48" s="684"/>
    </row>
    <row r="49" spans="1:1015" s="224" customFormat="1" ht="13.5" customHeight="1">
      <c r="A49" s="225">
        <v>42</v>
      </c>
      <c r="B49" s="217"/>
      <c r="C49" s="217"/>
      <c r="D49" s="217"/>
      <c r="E49" s="217"/>
      <c r="F49" s="217"/>
      <c r="G49" s="241" t="s">
        <v>1161</v>
      </c>
      <c r="H49" s="241"/>
      <c r="I49" s="241"/>
      <c r="J49" s="681" t="s">
        <v>1162</v>
      </c>
      <c r="K49" s="682" t="s">
        <v>930</v>
      </c>
      <c r="L49" s="681"/>
      <c r="M49" s="682" t="s">
        <v>1163</v>
      </c>
      <c r="N49" s="681"/>
      <c r="O49" s="681"/>
      <c r="P49" s="681"/>
      <c r="Q49" s="681"/>
      <c r="R49" s="683"/>
      <c r="S49" s="681" t="s">
        <v>820</v>
      </c>
      <c r="T49" s="681"/>
      <c r="U49" s="681" t="s">
        <v>879</v>
      </c>
      <c r="V49" s="684"/>
      <c r="W49" s="681"/>
      <c r="X49" s="679" t="s">
        <v>864</v>
      </c>
      <c r="Y49" s="679"/>
      <c r="Z49" s="232"/>
      <c r="AA49" s="685"/>
      <c r="AB49" s="681" t="s">
        <v>1164</v>
      </c>
      <c r="AC49" s="686"/>
      <c r="AD49" s="681"/>
      <c r="AE49" s="684"/>
      <c r="AF49" s="684">
        <v>1</v>
      </c>
    </row>
    <row r="50" spans="1:1015" s="224" customFormat="1" ht="13.5" customHeight="1">
      <c r="A50" s="225">
        <v>43</v>
      </c>
      <c r="B50" s="217"/>
      <c r="C50" s="217"/>
      <c r="D50" s="217"/>
      <c r="E50" s="217"/>
      <c r="F50" s="217"/>
      <c r="G50" s="217" t="s">
        <v>1165</v>
      </c>
      <c r="H50" s="217"/>
      <c r="I50" s="217"/>
      <c r="J50" s="681" t="s">
        <v>1166</v>
      </c>
      <c r="K50" s="682"/>
      <c r="L50" s="681" t="s">
        <v>1167</v>
      </c>
      <c r="M50" s="682" t="s">
        <v>1167</v>
      </c>
      <c r="N50" s="681"/>
      <c r="O50" s="681"/>
      <c r="P50" s="681"/>
      <c r="Q50" s="681"/>
      <c r="R50" s="252"/>
      <c r="S50" s="681" t="s">
        <v>817</v>
      </c>
      <c r="T50" s="681" t="s">
        <v>864</v>
      </c>
      <c r="U50" s="243" t="s">
        <v>1167</v>
      </c>
      <c r="V50" s="684"/>
      <c r="W50" s="681"/>
      <c r="X50" s="679" t="s">
        <v>864</v>
      </c>
      <c r="Y50" s="679"/>
      <c r="Z50" s="232"/>
      <c r="AA50" s="685"/>
      <c r="AB50" s="681"/>
      <c r="AC50" s="686"/>
      <c r="AD50" s="681"/>
      <c r="AE50" s="684">
        <v>1</v>
      </c>
      <c r="AF50" s="684">
        <v>1</v>
      </c>
    </row>
    <row r="51" spans="1:1015" s="224" customFormat="1" ht="13.5" customHeight="1">
      <c r="A51" s="225">
        <v>44</v>
      </c>
      <c r="B51" s="217"/>
      <c r="C51" s="217"/>
      <c r="D51" s="217"/>
      <c r="E51" s="217"/>
      <c r="F51" s="217"/>
      <c r="G51" s="217"/>
      <c r="H51" s="217" t="s">
        <v>1168</v>
      </c>
      <c r="I51" s="217"/>
      <c r="J51" s="681" t="s">
        <v>1169</v>
      </c>
      <c r="K51" s="682"/>
      <c r="L51" s="681" t="s">
        <v>1170</v>
      </c>
      <c r="M51" s="682" t="s">
        <v>1170</v>
      </c>
      <c r="N51" s="681"/>
      <c r="O51" s="681"/>
      <c r="P51" s="681"/>
      <c r="Q51" s="681"/>
      <c r="R51" s="252"/>
      <c r="S51" s="681" t="s">
        <v>820</v>
      </c>
      <c r="T51" s="681" t="s">
        <v>864</v>
      </c>
      <c r="U51" s="243" t="s">
        <v>1170</v>
      </c>
      <c r="V51" s="684"/>
      <c r="W51" s="681"/>
      <c r="X51" s="679" t="s">
        <v>864</v>
      </c>
      <c r="Y51" s="679"/>
      <c r="Z51" s="232"/>
      <c r="AA51" s="685"/>
      <c r="AB51" s="681"/>
      <c r="AC51" s="686"/>
      <c r="AD51" s="681"/>
      <c r="AE51" s="684">
        <v>1</v>
      </c>
      <c r="AF51" s="684">
        <v>1</v>
      </c>
    </row>
    <row r="52" spans="1:1015" s="224" customFormat="1" ht="13.5" customHeight="1">
      <c r="A52" s="225">
        <v>45</v>
      </c>
      <c r="B52" s="217"/>
      <c r="C52" s="217"/>
      <c r="D52" s="217"/>
      <c r="E52" s="217"/>
      <c r="F52" s="217"/>
      <c r="G52" s="217"/>
      <c r="H52" s="217"/>
      <c r="I52" s="217" t="s">
        <v>1171</v>
      </c>
      <c r="J52" s="681" t="s">
        <v>1172</v>
      </c>
      <c r="K52" s="682" t="s">
        <v>1173</v>
      </c>
      <c r="L52" s="681" t="s">
        <v>1174</v>
      </c>
      <c r="M52" s="682" t="s">
        <v>1174</v>
      </c>
      <c r="N52" s="681"/>
      <c r="O52" s="681"/>
      <c r="P52" s="681"/>
      <c r="Q52" s="681"/>
      <c r="R52" s="252"/>
      <c r="S52" s="681" t="s">
        <v>820</v>
      </c>
      <c r="T52" s="681"/>
      <c r="U52" s="681" t="s">
        <v>1093</v>
      </c>
      <c r="V52" s="684"/>
      <c r="W52" s="681"/>
      <c r="X52" s="679" t="s">
        <v>864</v>
      </c>
      <c r="Y52" s="679"/>
      <c r="Z52" s="232"/>
      <c r="AA52" s="681" t="s">
        <v>1175</v>
      </c>
      <c r="AB52" s="681"/>
      <c r="AC52" s="245" t="s">
        <v>1176</v>
      </c>
      <c r="AD52" s="681"/>
      <c r="AE52" s="684">
        <v>1</v>
      </c>
      <c r="AF52" s="684">
        <v>1</v>
      </c>
    </row>
    <row r="53" spans="1:1015" s="256" customFormat="1" ht="13.5" customHeight="1">
      <c r="A53" s="225">
        <v>46</v>
      </c>
      <c r="B53" s="217"/>
      <c r="C53" s="217"/>
      <c r="D53" s="217"/>
      <c r="E53" s="217"/>
      <c r="F53" s="217"/>
      <c r="G53" s="217"/>
      <c r="H53" s="217"/>
      <c r="I53" s="217" t="s">
        <v>1177</v>
      </c>
      <c r="J53" s="681" t="s">
        <v>1178</v>
      </c>
      <c r="K53" s="682" t="s">
        <v>1179</v>
      </c>
      <c r="L53" s="681" t="s">
        <v>1180</v>
      </c>
      <c r="M53" s="682" t="s">
        <v>1180</v>
      </c>
      <c r="N53" s="681"/>
      <c r="O53" s="681"/>
      <c r="P53" s="681"/>
      <c r="Q53" s="681"/>
      <c r="R53" s="252"/>
      <c r="S53" s="681" t="s">
        <v>820</v>
      </c>
      <c r="T53" s="681"/>
      <c r="U53" s="681" t="s">
        <v>1093</v>
      </c>
      <c r="V53" s="684"/>
      <c r="W53" s="681"/>
      <c r="X53" s="679" t="s">
        <v>864</v>
      </c>
      <c r="Y53" s="679"/>
      <c r="Z53" s="232"/>
      <c r="AA53" s="681" t="s">
        <v>1175</v>
      </c>
      <c r="AB53" s="681"/>
      <c r="AC53" s="245" t="s">
        <v>1176</v>
      </c>
      <c r="AD53" s="681"/>
      <c r="AE53" s="684">
        <v>1</v>
      </c>
      <c r="AF53" s="684">
        <v>1</v>
      </c>
    </row>
    <row r="54" spans="1:1015" s="244" customFormat="1" ht="13.5" customHeight="1">
      <c r="A54" s="225">
        <v>47</v>
      </c>
      <c r="B54" s="217"/>
      <c r="C54" s="222"/>
      <c r="D54" s="217"/>
      <c r="E54" s="222"/>
      <c r="F54" s="222"/>
      <c r="G54" s="222"/>
      <c r="H54" s="222"/>
      <c r="I54" s="222" t="s">
        <v>1181</v>
      </c>
      <c r="J54" s="681" t="s">
        <v>1182</v>
      </c>
      <c r="K54" s="682">
        <v>120</v>
      </c>
      <c r="L54" s="681"/>
      <c r="M54" s="681" t="s">
        <v>1183</v>
      </c>
      <c r="N54" s="681"/>
      <c r="O54" s="681"/>
      <c r="P54" s="681"/>
      <c r="Q54" s="681"/>
      <c r="R54" s="683"/>
      <c r="S54" s="681" t="s">
        <v>817</v>
      </c>
      <c r="T54" s="681"/>
      <c r="U54" s="681" t="s">
        <v>1093</v>
      </c>
      <c r="V54" s="684"/>
      <c r="W54" s="681"/>
      <c r="X54" s="679" t="s">
        <v>864</v>
      </c>
      <c r="Y54" s="679"/>
      <c r="Z54" s="232"/>
      <c r="AA54" s="681" t="s">
        <v>1184</v>
      </c>
      <c r="AB54" s="681"/>
      <c r="AC54" s="686"/>
      <c r="AD54" s="681"/>
      <c r="AE54" s="684">
        <v>1</v>
      </c>
      <c r="AF54" s="684">
        <v>1</v>
      </c>
    </row>
    <row r="55" spans="1:1015" s="256" customFormat="1" ht="13.5" customHeight="1">
      <c r="A55" s="225">
        <v>48</v>
      </c>
      <c r="B55" s="217"/>
      <c r="C55" s="217"/>
      <c r="D55" s="217"/>
      <c r="E55" s="217"/>
      <c r="F55" s="217"/>
      <c r="G55" s="241"/>
      <c r="H55" s="241"/>
      <c r="I55" s="241" t="s">
        <v>1185</v>
      </c>
      <c r="J55" s="681" t="s">
        <v>1186</v>
      </c>
      <c r="K55" s="682">
        <v>96</v>
      </c>
      <c r="L55" s="681"/>
      <c r="M55" s="681" t="s">
        <v>1187</v>
      </c>
      <c r="N55" s="681"/>
      <c r="O55" s="681"/>
      <c r="P55" s="681"/>
      <c r="Q55" s="681"/>
      <c r="R55" s="683"/>
      <c r="S55" s="681" t="s">
        <v>817</v>
      </c>
      <c r="T55" s="681"/>
      <c r="U55" s="681" t="s">
        <v>1093</v>
      </c>
      <c r="V55" s="684"/>
      <c r="W55" s="681"/>
      <c r="X55" s="679" t="s">
        <v>864</v>
      </c>
      <c r="Y55" s="679"/>
      <c r="Z55" s="232"/>
      <c r="AA55" s="681" t="s">
        <v>1188</v>
      </c>
      <c r="AB55" s="681"/>
      <c r="AC55" s="686"/>
      <c r="AD55" s="681"/>
      <c r="AE55" s="684">
        <v>1</v>
      </c>
      <c r="AF55" s="684">
        <v>1</v>
      </c>
    </row>
    <row r="56" spans="1:1015" s="256" customFormat="1" ht="13.5" customHeight="1">
      <c r="A56" s="225">
        <v>49</v>
      </c>
      <c r="B56" s="217"/>
      <c r="C56" s="217"/>
      <c r="D56" s="217"/>
      <c r="E56" s="217"/>
      <c r="F56" s="217"/>
      <c r="G56" s="241"/>
      <c r="H56" s="241"/>
      <c r="I56" s="241" t="s">
        <v>1189</v>
      </c>
      <c r="J56" s="681" t="s">
        <v>1190</v>
      </c>
      <c r="K56" s="682">
        <v>34</v>
      </c>
      <c r="L56" s="681"/>
      <c r="M56" s="681" t="s">
        <v>1191</v>
      </c>
      <c r="N56" s="681"/>
      <c r="O56" s="681"/>
      <c r="P56" s="681"/>
      <c r="Q56" s="681"/>
      <c r="R56" s="683"/>
      <c r="S56" s="681" t="s">
        <v>817</v>
      </c>
      <c r="T56" s="681"/>
      <c r="U56" s="681" t="s">
        <v>1093</v>
      </c>
      <c r="V56" s="684"/>
      <c r="W56" s="681"/>
      <c r="X56" s="679" t="s">
        <v>864</v>
      </c>
      <c r="Y56" s="679"/>
      <c r="Z56" s="232"/>
      <c r="AA56" s="681" t="s">
        <v>1192</v>
      </c>
      <c r="AB56" s="681"/>
      <c r="AC56" s="686"/>
      <c r="AD56" s="681"/>
      <c r="AE56" s="684">
        <v>1</v>
      </c>
      <c r="AF56" s="684">
        <v>1</v>
      </c>
    </row>
    <row r="57" spans="1:1015" s="244" customFormat="1" ht="13.5" customHeight="1">
      <c r="A57" s="225">
        <v>50</v>
      </c>
      <c r="B57" s="217"/>
      <c r="C57" s="222"/>
      <c r="D57" s="217"/>
      <c r="E57" s="222"/>
      <c r="F57" s="222"/>
      <c r="G57" s="241"/>
      <c r="H57" s="241"/>
      <c r="I57" s="241" t="s">
        <v>1193</v>
      </c>
      <c r="J57" s="681" t="s">
        <v>1194</v>
      </c>
      <c r="K57" s="682" t="s">
        <v>1195</v>
      </c>
      <c r="L57" s="681"/>
      <c r="M57" s="682" t="s">
        <v>1196</v>
      </c>
      <c r="N57" s="681"/>
      <c r="O57" s="681"/>
      <c r="P57" s="681"/>
      <c r="Q57" s="681"/>
      <c r="R57" s="683"/>
      <c r="S57" s="681" t="s">
        <v>820</v>
      </c>
      <c r="T57" s="681"/>
      <c r="U57" s="681" t="s">
        <v>863</v>
      </c>
      <c r="V57" s="684" t="s">
        <v>864</v>
      </c>
      <c r="W57" s="681" t="s">
        <v>1197</v>
      </c>
      <c r="X57" s="679" t="s">
        <v>864</v>
      </c>
      <c r="Y57" s="679"/>
      <c r="Z57" s="232"/>
      <c r="AA57" s="685"/>
      <c r="AB57" s="681"/>
      <c r="AC57" s="686"/>
      <c r="AD57" s="681"/>
      <c r="AE57" s="684"/>
      <c r="AF57" s="684">
        <v>1</v>
      </c>
    </row>
    <row r="58" spans="1:1015" s="256" customFormat="1" ht="13.5" customHeight="1">
      <c r="A58" s="225">
        <v>51</v>
      </c>
      <c r="B58" s="217"/>
      <c r="C58" s="217"/>
      <c r="D58" s="217"/>
      <c r="E58" s="217"/>
      <c r="F58" s="217"/>
      <c r="G58" s="217"/>
      <c r="H58" s="217" t="s">
        <v>1198</v>
      </c>
      <c r="I58" s="217"/>
      <c r="J58" s="681" t="s">
        <v>1199</v>
      </c>
      <c r="K58" s="682" t="s">
        <v>1200</v>
      </c>
      <c r="L58" s="681" t="s">
        <v>1201</v>
      </c>
      <c r="M58" s="682" t="s">
        <v>1202</v>
      </c>
      <c r="N58" s="681"/>
      <c r="O58" s="681"/>
      <c r="P58" s="681"/>
      <c r="Q58" s="681"/>
      <c r="R58" s="683">
        <v>1</v>
      </c>
      <c r="S58" s="681" t="s">
        <v>817</v>
      </c>
      <c r="T58" s="681"/>
      <c r="U58" s="681" t="s">
        <v>863</v>
      </c>
      <c r="V58" s="684"/>
      <c r="W58" s="681"/>
      <c r="X58" s="679" t="s">
        <v>864</v>
      </c>
      <c r="Y58" s="679"/>
      <c r="Z58" s="232"/>
      <c r="AA58" s="685"/>
      <c r="AB58" s="681"/>
      <c r="AC58" s="686"/>
      <c r="AD58" s="681"/>
      <c r="AE58" s="684">
        <v>1</v>
      </c>
      <c r="AF58" s="684">
        <v>1</v>
      </c>
    </row>
    <row r="59" spans="1:1015" s="256" customFormat="1" ht="12.95" customHeight="1">
      <c r="A59" s="225">
        <v>52</v>
      </c>
      <c r="B59" s="217"/>
      <c r="C59" s="217"/>
      <c r="D59" s="217"/>
      <c r="E59" s="217"/>
      <c r="F59" s="217"/>
      <c r="G59" s="217" t="s">
        <v>1203</v>
      </c>
      <c r="H59" s="217"/>
      <c r="I59" s="217"/>
      <c r="J59" s="681" t="s">
        <v>1204</v>
      </c>
      <c r="K59" s="682"/>
      <c r="L59" s="681" t="s">
        <v>1205</v>
      </c>
      <c r="M59" s="682" t="s">
        <v>1205</v>
      </c>
      <c r="N59" s="681"/>
      <c r="O59" s="681"/>
      <c r="P59" s="681"/>
      <c r="Q59" s="681"/>
      <c r="R59" s="252"/>
      <c r="S59" s="681" t="s">
        <v>817</v>
      </c>
      <c r="T59" s="681"/>
      <c r="U59" s="681" t="s">
        <v>863</v>
      </c>
      <c r="V59" s="684"/>
      <c r="W59" s="681"/>
      <c r="X59" s="679" t="s">
        <v>864</v>
      </c>
      <c r="Y59" s="679"/>
      <c r="Z59" s="232"/>
      <c r="AA59" s="685"/>
      <c r="AB59" s="681"/>
      <c r="AC59" s="686"/>
      <c r="AD59" s="681"/>
      <c r="AE59" s="684">
        <v>1</v>
      </c>
      <c r="AF59" s="684"/>
    </row>
    <row r="60" spans="1:1015" s="224" customFormat="1" ht="13.5" customHeight="1">
      <c r="A60" s="225">
        <v>53</v>
      </c>
      <c r="B60" s="217"/>
      <c r="C60" s="217"/>
      <c r="D60" s="217"/>
      <c r="E60" s="217"/>
      <c r="F60" s="217" t="s">
        <v>1206</v>
      </c>
      <c r="G60" s="217"/>
      <c r="H60" s="217"/>
      <c r="I60" s="217"/>
      <c r="J60" s="681" t="s">
        <v>1207</v>
      </c>
      <c r="K60" s="682"/>
      <c r="L60" s="681" t="s">
        <v>942</v>
      </c>
      <c r="M60" s="682" t="s">
        <v>1208</v>
      </c>
      <c r="N60" s="681"/>
      <c r="O60" s="681"/>
      <c r="P60" s="681"/>
      <c r="Q60" s="681"/>
      <c r="R60" s="252"/>
      <c r="S60" s="681" t="s">
        <v>823</v>
      </c>
      <c r="T60" s="681" t="s">
        <v>864</v>
      </c>
      <c r="U60" s="243" t="s">
        <v>1208</v>
      </c>
      <c r="V60" s="684"/>
      <c r="W60" s="681"/>
      <c r="X60" s="679" t="s">
        <v>864</v>
      </c>
      <c r="Y60" s="679"/>
      <c r="Z60" s="232"/>
      <c r="AA60" s="685"/>
      <c r="AB60" s="681"/>
      <c r="AC60" s="686"/>
      <c r="AD60" s="681"/>
      <c r="AE60" s="684">
        <v>1</v>
      </c>
      <c r="AF60" s="684">
        <v>1</v>
      </c>
    </row>
    <row r="61" spans="1:1015" s="224" customFormat="1" ht="13.5" customHeight="1">
      <c r="A61" s="225">
        <v>54</v>
      </c>
      <c r="B61" s="217"/>
      <c r="C61" s="217"/>
      <c r="D61" s="217"/>
      <c r="E61" s="217"/>
      <c r="F61" s="217"/>
      <c r="G61" s="217" t="s">
        <v>1209</v>
      </c>
      <c r="H61" s="217"/>
      <c r="I61" s="217"/>
      <c r="J61" s="681" t="s">
        <v>1210</v>
      </c>
      <c r="K61" s="682" t="s">
        <v>1211</v>
      </c>
      <c r="L61" s="681" t="s">
        <v>908</v>
      </c>
      <c r="M61" s="682" t="s">
        <v>939</v>
      </c>
      <c r="N61" s="681"/>
      <c r="O61" s="681"/>
      <c r="P61" s="681"/>
      <c r="Q61" s="681"/>
      <c r="R61" s="252"/>
      <c r="S61" s="681" t="s">
        <v>820</v>
      </c>
      <c r="T61" s="681"/>
      <c r="U61" s="681" t="s">
        <v>863</v>
      </c>
      <c r="V61" s="684" t="s">
        <v>864</v>
      </c>
      <c r="W61" s="681" t="s">
        <v>1212</v>
      </c>
      <c r="X61" s="679" t="s">
        <v>864</v>
      </c>
      <c r="Y61" s="679"/>
      <c r="Z61" s="232"/>
      <c r="AA61" s="685"/>
      <c r="AB61" s="681"/>
      <c r="AC61" s="686"/>
      <c r="AD61" s="681"/>
      <c r="AE61" s="684">
        <v>1</v>
      </c>
      <c r="AF61" s="684">
        <v>1</v>
      </c>
    </row>
    <row r="62" spans="1:1015" s="224" customFormat="1" ht="13.5" customHeight="1">
      <c r="A62" s="225">
        <v>55</v>
      </c>
      <c r="B62" s="217"/>
      <c r="C62" s="217"/>
      <c r="D62" s="217"/>
      <c r="E62" s="217"/>
      <c r="F62" s="217"/>
      <c r="G62" s="217" t="s">
        <v>1213</v>
      </c>
      <c r="H62" s="217"/>
      <c r="I62" s="217"/>
      <c r="J62" s="681" t="s">
        <v>1214</v>
      </c>
      <c r="K62" s="682" t="s">
        <v>1215</v>
      </c>
      <c r="L62" s="681" t="s">
        <v>971</v>
      </c>
      <c r="M62" s="682" t="s">
        <v>971</v>
      </c>
      <c r="N62" s="681"/>
      <c r="O62" s="681"/>
      <c r="P62" s="681"/>
      <c r="Q62" s="681"/>
      <c r="R62" s="252"/>
      <c r="S62" s="681" t="s">
        <v>820</v>
      </c>
      <c r="T62" s="681"/>
      <c r="U62" s="681" t="s">
        <v>863</v>
      </c>
      <c r="V62" s="684" t="s">
        <v>864</v>
      </c>
      <c r="W62" s="681" t="s">
        <v>1216</v>
      </c>
      <c r="X62" s="679" t="s">
        <v>864</v>
      </c>
      <c r="Y62" s="679"/>
      <c r="Z62" s="232"/>
      <c r="AA62" s="685"/>
      <c r="AB62" s="681"/>
      <c r="AC62" s="686"/>
      <c r="AD62" s="681"/>
      <c r="AE62" s="684">
        <v>1</v>
      </c>
      <c r="AF62" s="684">
        <v>1</v>
      </c>
    </row>
    <row r="63" spans="1:1015" s="231" customFormat="1" ht="12.95" customHeight="1">
      <c r="A63" s="225">
        <v>56</v>
      </c>
      <c r="B63" s="217"/>
      <c r="C63" s="217"/>
      <c r="D63" s="217"/>
      <c r="E63" s="217"/>
      <c r="F63" s="217"/>
      <c r="G63" s="217" t="s">
        <v>1078</v>
      </c>
      <c r="H63" s="217"/>
      <c r="I63" s="217"/>
      <c r="J63" s="681" t="s">
        <v>1217</v>
      </c>
      <c r="K63" s="682" t="s">
        <v>1218</v>
      </c>
      <c r="L63" s="681" t="s">
        <v>1219</v>
      </c>
      <c r="M63" s="682" t="s">
        <v>1220</v>
      </c>
      <c r="N63" s="681"/>
      <c r="O63" s="681"/>
      <c r="P63" s="681"/>
      <c r="Q63" s="681"/>
      <c r="R63" s="252"/>
      <c r="S63" s="681" t="s">
        <v>820</v>
      </c>
      <c r="T63" s="681"/>
      <c r="U63" s="687" t="s">
        <v>863</v>
      </c>
      <c r="V63" s="282"/>
      <c r="W63" s="681"/>
      <c r="X63" s="679" t="s">
        <v>864</v>
      </c>
      <c r="Y63" s="679"/>
      <c r="Z63" s="232"/>
      <c r="AA63" s="685"/>
      <c r="AB63" s="681"/>
      <c r="AC63" s="686"/>
      <c r="AD63" s="681"/>
      <c r="AE63" s="684">
        <v>1</v>
      </c>
      <c r="AF63" s="684">
        <v>1</v>
      </c>
      <c r="AG63" s="691"/>
      <c r="AH63" s="691"/>
      <c r="AI63" s="691"/>
      <c r="AJ63" s="691"/>
      <c r="AK63" s="691"/>
      <c r="AL63" s="691"/>
      <c r="AM63" s="691"/>
      <c r="AN63" s="691"/>
      <c r="AO63" s="691"/>
      <c r="AP63" s="691"/>
      <c r="AQ63" s="691"/>
      <c r="AR63" s="691"/>
      <c r="AS63" s="691"/>
      <c r="AT63" s="691"/>
      <c r="AU63" s="691"/>
      <c r="AV63" s="691"/>
      <c r="AW63" s="691"/>
      <c r="AX63" s="691"/>
      <c r="AY63" s="691"/>
      <c r="AZ63" s="691"/>
      <c r="BA63" s="691"/>
      <c r="BB63" s="691"/>
      <c r="BC63" s="691"/>
      <c r="BD63" s="691"/>
      <c r="BE63" s="691"/>
      <c r="BF63" s="691"/>
      <c r="BG63" s="691"/>
      <c r="BH63" s="691"/>
      <c r="BI63" s="691"/>
      <c r="BJ63" s="691"/>
      <c r="BK63" s="691"/>
      <c r="BL63" s="691"/>
      <c r="BM63" s="691"/>
      <c r="BN63" s="691"/>
      <c r="BO63" s="691"/>
      <c r="BP63" s="691"/>
      <c r="BQ63" s="691"/>
      <c r="BR63" s="691"/>
      <c r="BS63" s="691"/>
      <c r="BT63" s="691"/>
      <c r="BU63" s="691"/>
      <c r="BV63" s="691"/>
      <c r="BW63" s="691"/>
      <c r="BX63" s="691"/>
      <c r="BY63" s="691"/>
      <c r="BZ63" s="691"/>
      <c r="CA63" s="691"/>
      <c r="CB63" s="691"/>
      <c r="CC63" s="691"/>
      <c r="CD63" s="691"/>
      <c r="CE63" s="691"/>
      <c r="CF63" s="691"/>
      <c r="CG63" s="691"/>
      <c r="CH63" s="691"/>
      <c r="CI63" s="691"/>
      <c r="CJ63" s="691"/>
      <c r="CK63" s="691"/>
      <c r="CL63" s="691"/>
      <c r="CM63" s="691"/>
      <c r="CN63" s="691"/>
      <c r="CO63" s="691"/>
      <c r="CP63" s="691"/>
      <c r="CQ63" s="691"/>
      <c r="CR63" s="691"/>
      <c r="CS63" s="691"/>
      <c r="CT63" s="691"/>
      <c r="CU63" s="691"/>
      <c r="CV63" s="691"/>
      <c r="CW63" s="691"/>
      <c r="CX63" s="691"/>
      <c r="CY63" s="691"/>
      <c r="CZ63" s="691"/>
      <c r="DA63" s="691"/>
      <c r="DB63" s="691"/>
      <c r="DC63" s="691"/>
      <c r="DD63" s="691"/>
      <c r="DE63" s="691"/>
      <c r="DF63" s="691"/>
      <c r="DG63" s="691"/>
      <c r="DH63" s="691"/>
      <c r="DI63" s="691"/>
      <c r="DJ63" s="691"/>
      <c r="DK63" s="691"/>
      <c r="DL63" s="691"/>
      <c r="DM63" s="691"/>
      <c r="DN63" s="691"/>
      <c r="DO63" s="691"/>
      <c r="DP63" s="691"/>
      <c r="DQ63" s="691"/>
      <c r="DR63" s="691"/>
      <c r="DS63" s="691"/>
      <c r="DT63" s="691"/>
      <c r="DU63" s="691"/>
      <c r="DV63" s="691"/>
      <c r="DW63" s="691"/>
      <c r="DX63" s="691"/>
      <c r="DY63" s="691"/>
      <c r="DZ63" s="691"/>
      <c r="EA63" s="691"/>
      <c r="EB63" s="691"/>
      <c r="EC63" s="691"/>
      <c r="ED63" s="691"/>
      <c r="EE63" s="691"/>
      <c r="EF63" s="691"/>
      <c r="EG63" s="691"/>
      <c r="EH63" s="691"/>
      <c r="EI63" s="691"/>
      <c r="EJ63" s="691"/>
      <c r="EK63" s="691"/>
      <c r="EL63" s="691"/>
      <c r="EM63" s="691"/>
      <c r="EN63" s="691"/>
      <c r="EO63" s="691"/>
      <c r="EP63" s="691"/>
      <c r="EQ63" s="691"/>
      <c r="ER63" s="691"/>
      <c r="ES63" s="691"/>
      <c r="ET63" s="691"/>
      <c r="EU63" s="691"/>
      <c r="EV63" s="691"/>
      <c r="EW63" s="691"/>
      <c r="EX63" s="691"/>
      <c r="EY63" s="691"/>
      <c r="EZ63" s="691"/>
      <c r="FA63" s="691"/>
      <c r="FB63" s="691"/>
      <c r="FC63" s="691"/>
      <c r="FD63" s="691"/>
      <c r="FE63" s="691"/>
      <c r="FF63" s="691"/>
      <c r="FG63" s="691"/>
      <c r="FH63" s="691"/>
      <c r="FI63" s="691"/>
      <c r="FJ63" s="691"/>
      <c r="FK63" s="691"/>
      <c r="FL63" s="691"/>
      <c r="FM63" s="691"/>
      <c r="FN63" s="691"/>
      <c r="FO63" s="691"/>
      <c r="FP63" s="691"/>
      <c r="FQ63" s="691"/>
      <c r="FR63" s="691"/>
      <c r="FS63" s="691"/>
      <c r="FT63" s="691"/>
      <c r="FU63" s="691"/>
      <c r="FV63" s="691"/>
      <c r="FW63" s="691"/>
      <c r="FX63" s="691"/>
      <c r="FY63" s="691"/>
      <c r="FZ63" s="691"/>
      <c r="GA63" s="691"/>
      <c r="GB63" s="691"/>
      <c r="GC63" s="691"/>
      <c r="GD63" s="691"/>
      <c r="GE63" s="691"/>
      <c r="GF63" s="691"/>
      <c r="GG63" s="691"/>
      <c r="GH63" s="691"/>
      <c r="GI63" s="691"/>
      <c r="GJ63" s="691"/>
      <c r="GK63" s="691"/>
      <c r="GL63" s="691"/>
      <c r="GM63" s="691"/>
      <c r="GN63" s="691"/>
      <c r="GO63" s="691"/>
      <c r="GP63" s="691"/>
      <c r="GQ63" s="691"/>
      <c r="GR63" s="691"/>
      <c r="GS63" s="691"/>
      <c r="GT63" s="691"/>
      <c r="GU63" s="691"/>
      <c r="GV63" s="691"/>
      <c r="GW63" s="691"/>
      <c r="GX63" s="691"/>
      <c r="GY63" s="691"/>
      <c r="GZ63" s="691"/>
      <c r="HA63" s="691"/>
      <c r="HB63" s="691"/>
      <c r="HC63" s="691"/>
      <c r="HD63" s="691"/>
      <c r="HE63" s="691"/>
      <c r="HF63" s="691"/>
      <c r="HG63" s="691"/>
      <c r="HH63" s="691"/>
      <c r="HI63" s="691"/>
      <c r="HJ63" s="691"/>
      <c r="HK63" s="691"/>
      <c r="HL63" s="691"/>
      <c r="HM63" s="691"/>
      <c r="HN63" s="691"/>
      <c r="HO63" s="691"/>
      <c r="HP63" s="691"/>
      <c r="HQ63" s="691"/>
      <c r="HR63" s="691"/>
      <c r="HS63" s="691"/>
      <c r="HT63" s="691"/>
      <c r="HU63" s="691"/>
      <c r="HV63" s="691"/>
      <c r="HW63" s="691"/>
      <c r="HX63" s="691"/>
      <c r="HY63" s="691"/>
      <c r="HZ63" s="691"/>
      <c r="IA63" s="691"/>
      <c r="IB63" s="691"/>
      <c r="IC63" s="691"/>
      <c r="ID63" s="691"/>
      <c r="IE63" s="691"/>
      <c r="IF63" s="691"/>
      <c r="IG63" s="691"/>
      <c r="IH63" s="691"/>
      <c r="II63" s="691"/>
      <c r="IJ63" s="691"/>
      <c r="IK63" s="691"/>
      <c r="IL63" s="691"/>
      <c r="IM63" s="691"/>
      <c r="IN63" s="691"/>
      <c r="IO63" s="691"/>
      <c r="IP63" s="691"/>
      <c r="IQ63" s="691"/>
      <c r="IR63" s="691"/>
      <c r="IS63" s="691"/>
      <c r="IT63" s="691"/>
      <c r="IU63" s="691"/>
      <c r="IV63" s="691"/>
      <c r="IW63" s="691"/>
      <c r="IX63" s="691"/>
      <c r="IY63" s="691"/>
      <c r="IZ63" s="691"/>
      <c r="JA63" s="691"/>
      <c r="JB63" s="691"/>
      <c r="JC63" s="691"/>
      <c r="JD63" s="691"/>
      <c r="JE63" s="691"/>
      <c r="JF63" s="691"/>
      <c r="JG63" s="691"/>
      <c r="JH63" s="691"/>
      <c r="JI63" s="691"/>
      <c r="JJ63" s="691"/>
      <c r="JK63" s="691"/>
      <c r="JL63" s="691"/>
      <c r="JM63" s="691"/>
      <c r="JN63" s="691"/>
      <c r="JO63" s="691"/>
      <c r="JP63" s="691"/>
      <c r="JQ63" s="691"/>
      <c r="JR63" s="691"/>
      <c r="JS63" s="691"/>
      <c r="JT63" s="691"/>
      <c r="JU63" s="691"/>
      <c r="JV63" s="691"/>
      <c r="JW63" s="691"/>
      <c r="JX63" s="691"/>
      <c r="JY63" s="691"/>
      <c r="JZ63" s="691"/>
      <c r="KA63" s="691"/>
      <c r="KB63" s="691"/>
      <c r="KC63" s="691"/>
      <c r="KD63" s="691"/>
      <c r="KE63" s="691"/>
      <c r="KF63" s="691"/>
      <c r="KG63" s="691"/>
      <c r="KH63" s="691"/>
      <c r="KI63" s="691"/>
      <c r="KJ63" s="691"/>
      <c r="KK63" s="691"/>
      <c r="KL63" s="691"/>
      <c r="KM63" s="691"/>
      <c r="KN63" s="691"/>
      <c r="KO63" s="691"/>
      <c r="KP63" s="691"/>
      <c r="KQ63" s="691"/>
      <c r="KR63" s="691"/>
      <c r="KS63" s="691"/>
      <c r="KT63" s="691"/>
      <c r="KU63" s="691"/>
      <c r="KV63" s="691"/>
      <c r="KW63" s="691"/>
      <c r="KX63" s="691"/>
      <c r="KY63" s="691"/>
      <c r="KZ63" s="691"/>
      <c r="LA63" s="691"/>
      <c r="LB63" s="691"/>
      <c r="LC63" s="691"/>
      <c r="LD63" s="691"/>
      <c r="LE63" s="691"/>
      <c r="LF63" s="691"/>
      <c r="LG63" s="691"/>
      <c r="LH63" s="691"/>
      <c r="LI63" s="691"/>
      <c r="LJ63" s="691"/>
      <c r="LK63" s="691"/>
      <c r="LL63" s="691"/>
      <c r="LM63" s="691"/>
      <c r="LN63" s="691"/>
      <c r="LO63" s="691"/>
      <c r="LP63" s="691"/>
      <c r="LQ63" s="691"/>
      <c r="LR63" s="691"/>
      <c r="LS63" s="691"/>
      <c r="LT63" s="691"/>
      <c r="LU63" s="691"/>
      <c r="LV63" s="691"/>
      <c r="LW63" s="691"/>
      <c r="LX63" s="691"/>
      <c r="LY63" s="691"/>
      <c r="LZ63" s="691"/>
      <c r="MA63" s="691"/>
      <c r="MB63" s="691"/>
      <c r="MC63" s="691"/>
      <c r="MD63" s="691"/>
      <c r="ME63" s="691"/>
      <c r="MF63" s="691"/>
      <c r="MG63" s="691"/>
      <c r="MH63" s="691"/>
      <c r="MI63" s="691"/>
      <c r="MJ63" s="691"/>
      <c r="MK63" s="691"/>
      <c r="ML63" s="691"/>
      <c r="MM63" s="691"/>
      <c r="MN63" s="691"/>
      <c r="MO63" s="691"/>
      <c r="MP63" s="691"/>
      <c r="MQ63" s="691"/>
      <c r="MR63" s="691"/>
      <c r="MS63" s="691"/>
      <c r="MT63" s="691"/>
      <c r="MU63" s="691"/>
      <c r="MV63" s="691"/>
      <c r="MW63" s="691"/>
      <c r="MX63" s="691"/>
      <c r="MY63" s="691"/>
      <c r="MZ63" s="691"/>
      <c r="NA63" s="691"/>
      <c r="NB63" s="691"/>
      <c r="NC63" s="691"/>
      <c r="ND63" s="691"/>
      <c r="NE63" s="691"/>
      <c r="NF63" s="691"/>
      <c r="NG63" s="691"/>
      <c r="NH63" s="691"/>
      <c r="NI63" s="691"/>
      <c r="NJ63" s="691"/>
      <c r="NK63" s="691"/>
      <c r="NL63" s="691"/>
      <c r="NM63" s="691"/>
      <c r="NN63" s="691"/>
      <c r="NO63" s="691"/>
      <c r="NP63" s="691"/>
      <c r="NQ63" s="691"/>
      <c r="NR63" s="691"/>
      <c r="NS63" s="691"/>
      <c r="NT63" s="691"/>
      <c r="NU63" s="691"/>
      <c r="NV63" s="691"/>
      <c r="NW63" s="691"/>
      <c r="NX63" s="691"/>
      <c r="NY63" s="691"/>
      <c r="NZ63" s="691"/>
      <c r="OA63" s="691"/>
      <c r="OB63" s="691"/>
      <c r="OC63" s="691"/>
      <c r="OD63" s="691"/>
      <c r="OE63" s="691"/>
      <c r="OF63" s="691"/>
      <c r="OG63" s="691"/>
      <c r="OH63" s="691"/>
      <c r="OI63" s="691"/>
      <c r="OJ63" s="691"/>
      <c r="OK63" s="691"/>
      <c r="OL63" s="691"/>
      <c r="OM63" s="691"/>
      <c r="ON63" s="691"/>
      <c r="OO63" s="691"/>
      <c r="OP63" s="691"/>
      <c r="OQ63" s="691"/>
      <c r="OR63" s="691"/>
      <c r="OS63" s="691"/>
      <c r="OT63" s="691"/>
      <c r="OU63" s="691"/>
      <c r="OV63" s="691"/>
      <c r="OW63" s="691"/>
      <c r="OX63" s="691"/>
      <c r="OY63" s="691"/>
      <c r="OZ63" s="691"/>
      <c r="PA63" s="691"/>
      <c r="PB63" s="691"/>
      <c r="PC63" s="691"/>
      <c r="PD63" s="691"/>
      <c r="PE63" s="691"/>
      <c r="PF63" s="691"/>
      <c r="PG63" s="691"/>
      <c r="PH63" s="691"/>
      <c r="PI63" s="691"/>
      <c r="PJ63" s="691"/>
      <c r="PK63" s="691"/>
      <c r="PL63" s="691"/>
      <c r="PM63" s="691"/>
      <c r="PN63" s="691"/>
      <c r="PO63" s="691"/>
      <c r="PP63" s="691"/>
      <c r="PQ63" s="691"/>
      <c r="PR63" s="691"/>
      <c r="PS63" s="691"/>
      <c r="PT63" s="691"/>
      <c r="PU63" s="691"/>
      <c r="PV63" s="691"/>
      <c r="PW63" s="691"/>
      <c r="PX63" s="691"/>
      <c r="PY63" s="691"/>
      <c r="PZ63" s="691"/>
      <c r="QA63" s="691"/>
      <c r="QB63" s="691"/>
      <c r="QC63" s="691"/>
      <c r="QD63" s="691"/>
      <c r="QE63" s="691"/>
      <c r="QF63" s="691"/>
      <c r="QG63" s="691"/>
      <c r="QH63" s="691"/>
      <c r="QI63" s="691"/>
      <c r="QJ63" s="691"/>
      <c r="QK63" s="691"/>
      <c r="QL63" s="691"/>
      <c r="QM63" s="691"/>
      <c r="QN63" s="691"/>
      <c r="QO63" s="691"/>
      <c r="QP63" s="691"/>
      <c r="QQ63" s="691"/>
      <c r="QR63" s="691"/>
      <c r="QS63" s="691"/>
      <c r="QT63" s="691"/>
      <c r="QU63" s="691"/>
      <c r="QV63" s="691"/>
      <c r="QW63" s="691"/>
      <c r="QX63" s="691"/>
      <c r="QY63" s="691"/>
      <c r="QZ63" s="691"/>
      <c r="RA63" s="691"/>
      <c r="RB63" s="691"/>
      <c r="RC63" s="691"/>
      <c r="RD63" s="691"/>
      <c r="RE63" s="691"/>
      <c r="RF63" s="691"/>
      <c r="RG63" s="691"/>
      <c r="RH63" s="691"/>
      <c r="RI63" s="691"/>
      <c r="RJ63" s="691"/>
      <c r="RK63" s="691"/>
      <c r="RL63" s="691"/>
      <c r="RM63" s="691"/>
      <c r="RN63" s="691"/>
      <c r="RO63" s="691"/>
      <c r="RP63" s="691"/>
      <c r="RQ63" s="691"/>
      <c r="RR63" s="691"/>
      <c r="RS63" s="691"/>
      <c r="RT63" s="691"/>
      <c r="RU63" s="691"/>
      <c r="RV63" s="691"/>
      <c r="RW63" s="691"/>
      <c r="RX63" s="691"/>
      <c r="RY63" s="691"/>
      <c r="RZ63" s="691"/>
      <c r="SA63" s="691"/>
      <c r="SB63" s="691"/>
      <c r="SC63" s="691"/>
      <c r="SD63" s="691"/>
      <c r="SE63" s="691"/>
      <c r="SF63" s="691"/>
      <c r="SG63" s="691"/>
      <c r="SH63" s="691"/>
      <c r="SI63" s="691"/>
      <c r="SJ63" s="691"/>
      <c r="SK63" s="691"/>
      <c r="SL63" s="691"/>
      <c r="SM63" s="691"/>
      <c r="SN63" s="691"/>
      <c r="SO63" s="691"/>
      <c r="SP63" s="691"/>
      <c r="SQ63" s="691"/>
      <c r="SR63" s="691"/>
      <c r="SS63" s="691"/>
      <c r="ST63" s="691"/>
      <c r="SU63" s="691"/>
      <c r="SV63" s="691"/>
      <c r="SW63" s="691"/>
      <c r="SX63" s="691"/>
      <c r="SY63" s="691"/>
      <c r="SZ63" s="691"/>
      <c r="TA63" s="691"/>
      <c r="TB63" s="691"/>
      <c r="TC63" s="691"/>
      <c r="TD63" s="691"/>
      <c r="TE63" s="691"/>
      <c r="TF63" s="691"/>
      <c r="TG63" s="691"/>
      <c r="TH63" s="691"/>
      <c r="TI63" s="691"/>
      <c r="TJ63" s="691"/>
      <c r="TK63" s="691"/>
      <c r="TL63" s="691"/>
      <c r="TM63" s="691"/>
      <c r="TN63" s="691"/>
      <c r="TO63" s="691"/>
      <c r="TP63" s="691"/>
      <c r="TQ63" s="691"/>
      <c r="TR63" s="691"/>
      <c r="TS63" s="691"/>
      <c r="TT63" s="691"/>
      <c r="TU63" s="691"/>
      <c r="TV63" s="691"/>
      <c r="TW63" s="691"/>
      <c r="TX63" s="691"/>
      <c r="TY63" s="691"/>
      <c r="TZ63" s="691"/>
      <c r="UA63" s="691"/>
      <c r="UB63" s="691"/>
      <c r="UC63" s="691"/>
      <c r="UD63" s="691"/>
      <c r="UE63" s="691"/>
      <c r="UF63" s="691"/>
      <c r="UG63" s="691"/>
      <c r="UH63" s="691"/>
      <c r="UI63" s="691"/>
      <c r="UJ63" s="691"/>
      <c r="UK63" s="691"/>
      <c r="UL63" s="691"/>
      <c r="UM63" s="691"/>
      <c r="UN63" s="691"/>
      <c r="UO63" s="691"/>
      <c r="UP63" s="691"/>
      <c r="UQ63" s="691"/>
      <c r="UR63" s="691"/>
      <c r="US63" s="691"/>
      <c r="UT63" s="691"/>
      <c r="UU63" s="691"/>
      <c r="UV63" s="691"/>
      <c r="UW63" s="691"/>
      <c r="UX63" s="691"/>
      <c r="UY63" s="691"/>
      <c r="UZ63" s="691"/>
      <c r="VA63" s="691"/>
      <c r="VB63" s="691"/>
      <c r="VC63" s="691"/>
      <c r="VD63" s="691"/>
      <c r="VE63" s="691"/>
      <c r="VF63" s="691"/>
      <c r="VG63" s="691"/>
      <c r="VH63" s="691"/>
      <c r="VI63" s="691"/>
      <c r="VJ63" s="691"/>
      <c r="VK63" s="691"/>
      <c r="VL63" s="691"/>
      <c r="VM63" s="691"/>
      <c r="VN63" s="691"/>
      <c r="VO63" s="691"/>
      <c r="VP63" s="691"/>
      <c r="VQ63" s="691"/>
      <c r="VR63" s="691"/>
      <c r="VS63" s="691"/>
      <c r="VT63" s="691"/>
      <c r="VU63" s="691"/>
      <c r="VV63" s="691"/>
      <c r="VW63" s="691"/>
      <c r="VX63" s="691"/>
      <c r="VY63" s="691"/>
      <c r="VZ63" s="691"/>
      <c r="WA63" s="691"/>
      <c r="WB63" s="691"/>
      <c r="WC63" s="691"/>
      <c r="WD63" s="691"/>
      <c r="WE63" s="691"/>
      <c r="WF63" s="691"/>
      <c r="WG63" s="691"/>
      <c r="WH63" s="691"/>
      <c r="WI63" s="691"/>
      <c r="WJ63" s="691"/>
      <c r="WK63" s="691"/>
      <c r="WL63" s="691"/>
      <c r="WM63" s="691"/>
      <c r="WN63" s="691"/>
      <c r="WO63" s="691"/>
      <c r="WP63" s="691"/>
      <c r="WQ63" s="691"/>
      <c r="WR63" s="691"/>
      <c r="WS63" s="691"/>
      <c r="WT63" s="691"/>
      <c r="WU63" s="691"/>
      <c r="WV63" s="691"/>
      <c r="WW63" s="691"/>
      <c r="WX63" s="691"/>
      <c r="WY63" s="691"/>
      <c r="WZ63" s="691"/>
      <c r="XA63" s="691"/>
      <c r="XB63" s="691"/>
      <c r="XC63" s="691"/>
      <c r="XD63" s="691"/>
      <c r="XE63" s="691"/>
      <c r="XF63" s="691"/>
      <c r="XG63" s="691"/>
      <c r="XH63" s="691"/>
      <c r="XI63" s="691"/>
      <c r="XJ63" s="691"/>
      <c r="XK63" s="691"/>
      <c r="XL63" s="691"/>
      <c r="XM63" s="691"/>
      <c r="XN63" s="691"/>
      <c r="XO63" s="691"/>
      <c r="XP63" s="691"/>
      <c r="XQ63" s="691"/>
      <c r="XR63" s="691"/>
      <c r="XS63" s="691"/>
      <c r="XT63" s="691"/>
      <c r="XU63" s="691"/>
      <c r="XV63" s="691"/>
      <c r="XW63" s="691"/>
      <c r="XX63" s="691"/>
      <c r="XY63" s="691"/>
      <c r="XZ63" s="691"/>
      <c r="YA63" s="691"/>
      <c r="YB63" s="691"/>
      <c r="YC63" s="691"/>
      <c r="YD63" s="691"/>
      <c r="YE63" s="691"/>
      <c r="YF63" s="691"/>
      <c r="YG63" s="691"/>
      <c r="YH63" s="691"/>
      <c r="YI63" s="691"/>
      <c r="YJ63" s="691"/>
      <c r="YK63" s="691"/>
      <c r="YL63" s="691"/>
      <c r="YM63" s="691"/>
      <c r="YN63" s="691"/>
      <c r="YO63" s="691"/>
      <c r="YP63" s="691"/>
      <c r="YQ63" s="691"/>
      <c r="YR63" s="691"/>
      <c r="YS63" s="691"/>
      <c r="YT63" s="691"/>
      <c r="YU63" s="691"/>
      <c r="YV63" s="691"/>
      <c r="YW63" s="691"/>
      <c r="YX63" s="691"/>
      <c r="YY63" s="691"/>
      <c r="YZ63" s="691"/>
      <c r="ZA63" s="691"/>
      <c r="ZB63" s="691"/>
      <c r="ZC63" s="691"/>
      <c r="ZD63" s="691"/>
      <c r="ZE63" s="691"/>
      <c r="ZF63" s="691"/>
      <c r="ZG63" s="691"/>
      <c r="ZH63" s="691"/>
      <c r="ZI63" s="691"/>
      <c r="ZJ63" s="691"/>
      <c r="ZK63" s="691"/>
      <c r="ZL63" s="691"/>
      <c r="ZM63" s="691"/>
      <c r="ZN63" s="691"/>
      <c r="ZO63" s="691"/>
      <c r="ZP63" s="691"/>
      <c r="ZQ63" s="691"/>
      <c r="ZR63" s="691"/>
      <c r="ZS63" s="691"/>
      <c r="ZT63" s="691"/>
      <c r="ZU63" s="691"/>
      <c r="ZV63" s="691"/>
      <c r="ZW63" s="691"/>
      <c r="ZX63" s="691"/>
      <c r="ZY63" s="691"/>
      <c r="ZZ63" s="691"/>
      <c r="AAA63" s="691"/>
      <c r="AAB63" s="691"/>
      <c r="AAC63" s="691"/>
      <c r="AAD63" s="691"/>
      <c r="AAE63" s="691"/>
      <c r="AAF63" s="691"/>
      <c r="AAG63" s="691"/>
      <c r="AAH63" s="691"/>
      <c r="AAI63" s="691"/>
      <c r="AAJ63" s="691"/>
      <c r="AAK63" s="691"/>
      <c r="AAL63" s="691"/>
      <c r="AAM63" s="691"/>
      <c r="AAN63" s="691"/>
      <c r="AAO63" s="691"/>
      <c r="AAP63" s="691"/>
      <c r="AAQ63" s="691"/>
      <c r="AAR63" s="691"/>
      <c r="AAS63" s="691"/>
      <c r="AAT63" s="691"/>
      <c r="AAU63" s="691"/>
      <c r="AAV63" s="691"/>
      <c r="AAW63" s="691"/>
      <c r="AAX63" s="691"/>
      <c r="AAY63" s="691"/>
      <c r="AAZ63" s="691"/>
      <c r="ABA63" s="691"/>
      <c r="ABB63" s="691"/>
      <c r="ABC63" s="691"/>
      <c r="ABD63" s="691"/>
      <c r="ABE63" s="691"/>
      <c r="ABF63" s="691"/>
      <c r="ABG63" s="691"/>
      <c r="ABH63" s="691"/>
      <c r="ABI63" s="691"/>
      <c r="ABJ63" s="691"/>
      <c r="ABK63" s="691"/>
      <c r="ABL63" s="691"/>
      <c r="ABM63" s="691"/>
      <c r="ABN63" s="691"/>
      <c r="ABO63" s="691"/>
      <c r="ABP63" s="691"/>
      <c r="ABQ63" s="691"/>
      <c r="ABR63" s="691"/>
      <c r="ABS63" s="691"/>
      <c r="ABT63" s="691"/>
      <c r="ABU63" s="691"/>
      <c r="ABV63" s="691"/>
      <c r="ABW63" s="691"/>
      <c r="ABX63" s="691"/>
      <c r="ABY63" s="691"/>
      <c r="ABZ63" s="691"/>
      <c r="ACA63" s="691"/>
      <c r="ACB63" s="691"/>
      <c r="ACC63" s="691"/>
      <c r="ACD63" s="691"/>
      <c r="ACE63" s="691"/>
      <c r="ACF63" s="691"/>
      <c r="ACG63" s="691"/>
      <c r="ACH63" s="691"/>
      <c r="ACI63" s="691"/>
      <c r="ACJ63" s="691"/>
      <c r="ACK63" s="691"/>
      <c r="ACL63" s="691"/>
      <c r="ACM63" s="691"/>
      <c r="ACN63" s="691"/>
      <c r="ACO63" s="691"/>
      <c r="ACP63" s="691"/>
      <c r="ACQ63" s="691"/>
      <c r="ACR63" s="691"/>
      <c r="ACS63" s="691"/>
      <c r="ACT63" s="691"/>
      <c r="ACU63" s="691"/>
      <c r="ACV63" s="691"/>
      <c r="ACW63" s="691"/>
      <c r="ACX63" s="691"/>
      <c r="ACY63" s="691"/>
      <c r="ACZ63" s="691"/>
      <c r="ADA63" s="691"/>
      <c r="ADB63" s="691"/>
      <c r="ADC63" s="691"/>
      <c r="ADD63" s="691"/>
      <c r="ADE63" s="691"/>
      <c r="ADF63" s="691"/>
      <c r="ADG63" s="691"/>
      <c r="ADH63" s="691"/>
      <c r="ADI63" s="691"/>
      <c r="ADJ63" s="691"/>
      <c r="ADK63" s="691"/>
      <c r="ADL63" s="691"/>
      <c r="ADM63" s="691"/>
      <c r="ADN63" s="691"/>
      <c r="ADO63" s="691"/>
      <c r="ADP63" s="691"/>
      <c r="ADQ63" s="691"/>
      <c r="ADR63" s="691"/>
      <c r="ADS63" s="691"/>
      <c r="ADT63" s="691"/>
      <c r="ADU63" s="691"/>
      <c r="ADV63" s="691"/>
      <c r="ADW63" s="691"/>
      <c r="ADX63" s="691"/>
      <c r="ADY63" s="691"/>
      <c r="ADZ63" s="691"/>
      <c r="AEA63" s="691"/>
      <c r="AEB63" s="691"/>
      <c r="AEC63" s="691"/>
      <c r="AED63" s="691"/>
      <c r="AEE63" s="691"/>
      <c r="AEF63" s="691"/>
      <c r="AEG63" s="691"/>
      <c r="AEH63" s="691"/>
      <c r="AEI63" s="691"/>
      <c r="AEJ63" s="691"/>
      <c r="AEK63" s="691"/>
      <c r="AEL63" s="691"/>
      <c r="AEM63" s="691"/>
      <c r="AEN63" s="691"/>
      <c r="AEO63" s="691"/>
      <c r="AEP63" s="691"/>
      <c r="AEQ63" s="691"/>
      <c r="AER63" s="691"/>
      <c r="AES63" s="691"/>
      <c r="AET63" s="691"/>
      <c r="AEU63" s="691"/>
      <c r="AEV63" s="691"/>
      <c r="AEW63" s="691"/>
      <c r="AEX63" s="691"/>
      <c r="AEY63" s="691"/>
      <c r="AEZ63" s="691"/>
      <c r="AFA63" s="691"/>
      <c r="AFB63" s="691"/>
      <c r="AFC63" s="691"/>
      <c r="AFD63" s="691"/>
      <c r="AFE63" s="691"/>
      <c r="AFF63" s="691"/>
      <c r="AFG63" s="691"/>
      <c r="AFH63" s="691"/>
      <c r="AFI63" s="691"/>
      <c r="AFJ63" s="691"/>
      <c r="AFK63" s="691"/>
      <c r="AFL63" s="691"/>
      <c r="AFM63" s="691"/>
      <c r="AFN63" s="691"/>
      <c r="AFO63" s="691"/>
      <c r="AFP63" s="691"/>
      <c r="AFQ63" s="691"/>
      <c r="AFR63" s="691"/>
      <c r="AFS63" s="691"/>
      <c r="AFT63" s="691"/>
      <c r="AFU63" s="691"/>
      <c r="AFV63" s="691"/>
      <c r="AFW63" s="691"/>
      <c r="AFX63" s="691"/>
      <c r="AFY63" s="691"/>
      <c r="AFZ63" s="691"/>
      <c r="AGA63" s="691"/>
      <c r="AGB63" s="691"/>
      <c r="AGC63" s="691"/>
      <c r="AGD63" s="691"/>
      <c r="AGE63" s="691"/>
      <c r="AGF63" s="691"/>
      <c r="AGG63" s="691"/>
      <c r="AGH63" s="691"/>
      <c r="AGI63" s="691"/>
      <c r="AGJ63" s="691"/>
      <c r="AGK63" s="691"/>
      <c r="AGL63" s="691"/>
      <c r="AGM63" s="691"/>
      <c r="AGN63" s="691"/>
      <c r="AGO63" s="691"/>
      <c r="AGP63" s="691"/>
      <c r="AGQ63" s="691"/>
      <c r="AGR63" s="691"/>
      <c r="AGS63" s="691"/>
      <c r="AGT63" s="691"/>
      <c r="AGU63" s="691"/>
      <c r="AGV63" s="691"/>
      <c r="AGW63" s="691"/>
      <c r="AGX63" s="691"/>
      <c r="AGY63" s="691"/>
      <c r="AGZ63" s="691"/>
      <c r="AHA63" s="691"/>
      <c r="AHB63" s="691"/>
      <c r="AHC63" s="691"/>
      <c r="AHD63" s="691"/>
      <c r="AHE63" s="691"/>
      <c r="AHF63" s="691"/>
      <c r="AHG63" s="691"/>
      <c r="AHH63" s="691"/>
      <c r="AHI63" s="691"/>
      <c r="AHJ63" s="691"/>
      <c r="AHK63" s="691"/>
      <c r="AHL63" s="691"/>
      <c r="AHM63" s="691"/>
      <c r="AHN63" s="691"/>
      <c r="AHO63" s="691"/>
      <c r="AHP63" s="691"/>
      <c r="AHQ63" s="691"/>
      <c r="AHR63" s="691"/>
      <c r="AHS63" s="691"/>
      <c r="AHT63" s="691"/>
      <c r="AHU63" s="691"/>
      <c r="AHV63" s="691"/>
      <c r="AHW63" s="691"/>
      <c r="AHX63" s="691"/>
      <c r="AHY63" s="691"/>
      <c r="AHZ63" s="691"/>
      <c r="AIA63" s="691"/>
      <c r="AIB63" s="691"/>
      <c r="AIC63" s="691"/>
      <c r="AID63" s="691"/>
      <c r="AIE63" s="691"/>
      <c r="AIF63" s="691"/>
      <c r="AIG63" s="691"/>
      <c r="AIH63" s="691"/>
      <c r="AII63" s="691"/>
      <c r="AIJ63" s="691"/>
      <c r="AIK63" s="691"/>
      <c r="AIL63" s="691"/>
      <c r="AIM63" s="691"/>
      <c r="AIN63" s="691"/>
      <c r="AIO63" s="691"/>
      <c r="AIP63" s="691"/>
      <c r="AIQ63" s="691"/>
      <c r="AIR63" s="691"/>
      <c r="AIS63" s="691"/>
      <c r="AIT63" s="691"/>
      <c r="AIU63" s="691"/>
      <c r="AIV63" s="691"/>
      <c r="AIW63" s="691"/>
      <c r="AIX63" s="691"/>
      <c r="AIY63" s="691"/>
      <c r="AIZ63" s="691"/>
      <c r="AJA63" s="691"/>
      <c r="AJB63" s="691"/>
      <c r="AJC63" s="691"/>
      <c r="AJD63" s="691"/>
      <c r="AJE63" s="691"/>
      <c r="AJF63" s="691"/>
      <c r="AJG63" s="691"/>
      <c r="AJH63" s="691"/>
      <c r="AJI63" s="691"/>
      <c r="AJJ63" s="691"/>
      <c r="AJK63" s="691"/>
      <c r="AJL63" s="691"/>
      <c r="AJM63" s="691"/>
      <c r="AJN63" s="691"/>
      <c r="AJO63" s="691"/>
      <c r="AJP63" s="691"/>
      <c r="AJQ63" s="691"/>
      <c r="AJR63" s="691"/>
      <c r="AJS63" s="691"/>
      <c r="AJT63" s="691"/>
      <c r="AJU63" s="691"/>
      <c r="AJV63" s="691"/>
      <c r="AJW63" s="691"/>
      <c r="AJX63" s="691"/>
      <c r="AJY63" s="691"/>
      <c r="AJZ63" s="691"/>
      <c r="AKA63" s="691"/>
      <c r="AKB63" s="691"/>
      <c r="AKC63" s="691"/>
      <c r="AKD63" s="691"/>
      <c r="AKE63" s="691"/>
      <c r="AKF63" s="691"/>
      <c r="AKG63" s="691"/>
      <c r="AKH63" s="691"/>
      <c r="AKI63" s="691"/>
      <c r="AKJ63" s="691"/>
      <c r="AKK63" s="691"/>
      <c r="AKL63" s="691"/>
      <c r="AKM63" s="691"/>
      <c r="AKN63" s="691"/>
      <c r="AKO63" s="691"/>
      <c r="AKP63" s="691"/>
      <c r="AKQ63" s="691"/>
      <c r="AKR63" s="691"/>
      <c r="AKS63" s="691"/>
      <c r="AKT63" s="691"/>
      <c r="AKU63" s="691"/>
      <c r="AKV63" s="691"/>
      <c r="AKW63" s="691"/>
      <c r="AKX63" s="691"/>
      <c r="AKY63" s="691"/>
      <c r="AKZ63" s="691"/>
      <c r="ALA63" s="691"/>
      <c r="ALB63" s="691"/>
      <c r="ALC63" s="691"/>
      <c r="ALD63" s="691"/>
      <c r="ALE63" s="691"/>
      <c r="ALF63" s="691"/>
      <c r="ALG63" s="691"/>
      <c r="ALH63" s="691"/>
      <c r="ALI63" s="691"/>
      <c r="ALJ63" s="691"/>
      <c r="ALK63" s="691"/>
      <c r="ALL63" s="691"/>
      <c r="ALM63" s="691"/>
      <c r="ALN63" s="691"/>
      <c r="ALO63" s="691"/>
      <c r="ALP63" s="691"/>
      <c r="ALQ63" s="691"/>
      <c r="ALR63" s="691"/>
      <c r="ALS63" s="691"/>
      <c r="ALT63" s="691"/>
      <c r="ALU63" s="691"/>
      <c r="ALV63" s="691"/>
      <c r="ALW63" s="691"/>
      <c r="ALX63" s="691"/>
      <c r="ALY63" s="691"/>
      <c r="ALZ63" s="691"/>
      <c r="AMA63" s="691"/>
    </row>
    <row r="64" spans="1:1015" s="224" customFormat="1" ht="13.5" customHeight="1">
      <c r="A64" s="225">
        <v>57</v>
      </c>
      <c r="B64" s="217"/>
      <c r="C64" s="217"/>
      <c r="D64" s="217"/>
      <c r="E64" s="217"/>
      <c r="F64" s="217" t="s">
        <v>264</v>
      </c>
      <c r="G64" s="217"/>
      <c r="H64" s="217"/>
      <c r="I64" s="217"/>
      <c r="J64" s="681"/>
      <c r="K64" s="682" t="s">
        <v>1221</v>
      </c>
      <c r="L64" s="681" t="s">
        <v>1222</v>
      </c>
      <c r="M64" s="682"/>
      <c r="N64" s="681"/>
      <c r="O64" s="681"/>
      <c r="P64" s="681"/>
      <c r="Q64" s="681"/>
      <c r="R64" s="252"/>
      <c r="S64" s="681" t="s">
        <v>820</v>
      </c>
      <c r="T64" s="681"/>
      <c r="U64" s="687" t="s">
        <v>863</v>
      </c>
      <c r="V64" s="282" t="s">
        <v>864</v>
      </c>
      <c r="W64" s="681" t="s">
        <v>1223</v>
      </c>
      <c r="X64" s="679" t="s">
        <v>864</v>
      </c>
      <c r="Y64" s="679"/>
      <c r="Z64" s="232"/>
      <c r="AA64" s="685"/>
      <c r="AB64" s="681" t="s">
        <v>1224</v>
      </c>
      <c r="AC64" s="245" t="s">
        <v>1225</v>
      </c>
      <c r="AD64" s="681"/>
      <c r="AE64" s="684"/>
      <c r="AF64" s="684">
        <v>1</v>
      </c>
    </row>
    <row r="65" spans="1:32">
      <c r="A65" s="225">
        <f>SUBTOTAL(103,createCase16[ID])</f>
        <v>55</v>
      </c>
      <c r="B65" s="224"/>
      <c r="C65" s="225">
        <f>SUBTOTAL(103,createCase16[Donnée (Niveau 2)])</f>
        <v>4</v>
      </c>
      <c r="D65" s="225">
        <f>SUBTOTAL(103,createCase16[Donnée (Niveau 3)])</f>
        <v>5</v>
      </c>
      <c r="E65" s="225">
        <f>SUBTOTAL(103,createCase16[Donnée (Niveau 4)])</f>
        <v>2</v>
      </c>
      <c r="F65" s="225">
        <f>SUBTOTAL(103,createCase16[Donnée (Niveau 5)])</f>
        <v>10</v>
      </c>
      <c r="G65" s="225">
        <f>SUBTOTAL(103,createCase16[Donnée (Niveau 6)])</f>
        <v>23</v>
      </c>
      <c r="H65" s="225"/>
      <c r="I65" s="225"/>
      <c r="J65" s="225">
        <f>SUBTOTAL(103,createCase16[Description])</f>
        <v>44</v>
      </c>
      <c r="K65" s="225">
        <f>SUBTOTAL(103,createCase16[Exemples])</f>
        <v>39</v>
      </c>
      <c r="L65" s="225">
        <f>SUBTOTAL(103,createCase16[Balise NexSIS])</f>
        <v>18</v>
      </c>
      <c r="M65" s="239">
        <f>SUBTOTAL(103,createCase16[Nouvelle balise])</f>
        <v>51</v>
      </c>
      <c r="N65" s="225">
        <f>SUBTOTAL(103,createCase16[Nantes - balise])</f>
        <v>8</v>
      </c>
      <c r="O65" s="225">
        <f>SUBTOTAL(103,createCase16[Nantes - description])</f>
        <v>8</v>
      </c>
      <c r="P65" s="225">
        <f>SUBTOTAL(103,createCase16[GT399])</f>
        <v>0</v>
      </c>
      <c r="Q65" s="225">
        <f>SUBTOTAL(103,createCase16[GT399 description])</f>
        <v>0</v>
      </c>
      <c r="R65" s="234">
        <f>SUBTOTAL(103,createCase16[Priorisation])</f>
        <v>1</v>
      </c>
      <c r="S65" s="225"/>
      <c r="T65" s="225">
        <f>SUBTOTAL(103,createCase16[Objet])</f>
        <v>12</v>
      </c>
      <c r="U65" s="225">
        <f>SUBTOTAL(103,createCase16[Format (ou type)])</f>
        <v>55</v>
      </c>
      <c r="V65" s="274"/>
      <c r="W65" s="225"/>
      <c r="X65" s="225"/>
      <c r="Y65" s="225"/>
      <c r="Z65" s="224"/>
      <c r="AA65" s="271">
        <f>SUBTOTAL(103,createCase16[Commentaire Hub Santé])</f>
        <v>6</v>
      </c>
      <c r="AB65" s="225">
        <f>SUBTOTAL(103,createCase16[Commentaire Philippe Dreyfus])</f>
        <v>4</v>
      </c>
      <c r="AC65" s="271"/>
      <c r="AD65" s="225">
        <f>SUBTOTAL(103,createCase16[Commentaire Yann Penverne])</f>
        <v>0</v>
      </c>
      <c r="AE65" s="225">
        <f>SUBTOTAL(103,createCase16[NexSIS])-COUNTIFS(createCase16[NexSIS],"=X")</f>
        <v>35</v>
      </c>
      <c r="AF65" s="225">
        <f>SUBTOTAL(103,createCase16[Métier])-COUNTIFS(createCase16[Métier],"=X")</f>
        <v>41</v>
      </c>
    </row>
    <row r="66" spans="1:32">
      <c r="A66" s="3"/>
      <c r="B66" s="3"/>
      <c r="C66" s="131"/>
      <c r="D66" s="131"/>
      <c r="E66" s="131"/>
      <c r="F66" s="131"/>
      <c r="G66" s="5"/>
      <c r="H66" s="5"/>
      <c r="I66" s="5"/>
      <c r="J66" s="155"/>
      <c r="L66" s="5"/>
      <c r="M66" s="155"/>
      <c r="N66" s="5"/>
      <c r="O66" s="5"/>
      <c r="P66" s="5"/>
      <c r="Q66" s="5"/>
      <c r="R66" s="188"/>
      <c r="S66" s="5"/>
      <c r="T66" s="5"/>
      <c r="U66" s="5"/>
      <c r="V66" s="56"/>
      <c r="W66" s="56"/>
      <c r="X66" s="56"/>
      <c r="Y66" s="56"/>
      <c r="AA66" s="178"/>
      <c r="AB66" s="5"/>
      <c r="AC66" s="225"/>
      <c r="AD66" s="56"/>
      <c r="AE66" s="128"/>
      <c r="AF66" s="56"/>
    </row>
    <row r="67" spans="1:32">
      <c r="A67" s="129"/>
      <c r="B67" s="129"/>
      <c r="C67" s="129"/>
      <c r="D67" s="129"/>
      <c r="E67" s="129"/>
      <c r="F67" s="129"/>
      <c r="AE67" s="128"/>
    </row>
    <row r="68" spans="1:32">
      <c r="G68" s="128"/>
      <c r="H68" s="128"/>
      <c r="I68" s="128"/>
      <c r="J68" s="128"/>
      <c r="K68" s="224"/>
      <c r="L68" s="128"/>
      <c r="M68" s="128"/>
      <c r="N68" s="128"/>
      <c r="O68" s="128"/>
      <c r="P68" s="128"/>
      <c r="Q68" s="128"/>
      <c r="R68" s="174"/>
      <c r="S68" s="128"/>
      <c r="AE68" s="128"/>
    </row>
    <row r="69" spans="1:32">
      <c r="G69" s="128"/>
      <c r="H69" s="128"/>
      <c r="I69" s="128"/>
      <c r="J69" s="128"/>
      <c r="K69" s="224"/>
      <c r="L69" s="128"/>
      <c r="M69" s="128"/>
      <c r="N69" s="128"/>
      <c r="O69" s="128"/>
      <c r="P69" s="128"/>
      <c r="Q69" s="128"/>
      <c r="R69" s="174"/>
      <c r="S69" s="128"/>
      <c r="AE69" s="128"/>
    </row>
    <row r="70" spans="1:32">
      <c r="G70" s="128"/>
      <c r="H70" s="128"/>
      <c r="I70" s="128"/>
      <c r="J70" s="128"/>
      <c r="K70" s="224"/>
      <c r="L70" s="128"/>
      <c r="M70" s="128"/>
      <c r="N70" s="128"/>
      <c r="O70" s="128"/>
      <c r="P70" s="128"/>
      <c r="Q70" s="128"/>
      <c r="R70" s="174"/>
      <c r="S70" s="128"/>
      <c r="AE70" s="128"/>
    </row>
    <row r="71" spans="1:32">
      <c r="G71" s="128"/>
      <c r="H71" s="128"/>
      <c r="I71" s="128"/>
      <c r="J71" s="128"/>
      <c r="K71" s="224"/>
      <c r="L71" s="128"/>
      <c r="M71" s="128"/>
      <c r="N71" s="128"/>
      <c r="O71" s="128"/>
      <c r="P71" s="128"/>
      <c r="Q71" s="128"/>
      <c r="R71" s="174"/>
      <c r="S71" s="128"/>
      <c r="AE71" s="128"/>
    </row>
    <row r="72" spans="1:32">
      <c r="G72" s="128"/>
      <c r="H72" s="128"/>
      <c r="I72" s="128"/>
      <c r="J72" s="128"/>
      <c r="K72" s="224"/>
      <c r="L72" s="128"/>
      <c r="M72" s="128"/>
      <c r="N72" s="128"/>
      <c r="O72" s="128"/>
      <c r="P72" s="128"/>
      <c r="Q72" s="128"/>
      <c r="R72" s="174"/>
      <c r="S72" s="128"/>
    </row>
    <row r="73" spans="1:32" ht="12" customHeight="1">
      <c r="AC73" s="161"/>
      <c r="AE73" s="117"/>
    </row>
    <row r="74" spans="1:32" ht="12" customHeight="1">
      <c r="A74" s="117"/>
      <c r="B74" s="117"/>
      <c r="C74" s="117"/>
      <c r="D74" s="117"/>
      <c r="E74" s="117"/>
      <c r="F74" s="117"/>
      <c r="G74" s="117"/>
      <c r="H74" s="117"/>
      <c r="I74" s="117"/>
      <c r="J74" s="117"/>
      <c r="K74" s="251"/>
      <c r="L74" s="117"/>
      <c r="M74" s="117"/>
      <c r="N74" s="117"/>
      <c r="O74" s="117"/>
      <c r="P74" s="117"/>
      <c r="Q74" s="117"/>
      <c r="R74" s="189"/>
      <c r="S74" s="117"/>
    </row>
    <row r="75" spans="1:32" ht="12" customHeight="1">
      <c r="T75" s="112"/>
      <c r="U75" s="112"/>
      <c r="V75" s="125"/>
      <c r="W75" s="112"/>
      <c r="X75" s="112"/>
      <c r="Y75" s="112"/>
      <c r="AA75" s="180"/>
      <c r="AB75" s="112"/>
      <c r="AD75" s="112"/>
      <c r="AF75" s="112"/>
    </row>
    <row r="76" spans="1:32" ht="12" customHeight="1"/>
    <row r="77" spans="1:32" ht="12" customHeight="1"/>
    <row r="78" spans="1:32" ht="12" customHeight="1"/>
    <row r="79" spans="1:32" ht="12" customHeight="1"/>
    <row r="80" spans="1:32" ht="12" customHeight="1"/>
    <row r="81" spans="1:1016" ht="12" customHeight="1"/>
    <row r="82" spans="1:1016" ht="12" customHeight="1"/>
    <row r="83" spans="1:1016" ht="12" customHeight="1"/>
    <row r="84" spans="1:1016" ht="12" customHeight="1"/>
    <row r="85" spans="1:1016" ht="12" customHeight="1"/>
    <row r="86" spans="1:1016" ht="12" customHeight="1"/>
    <row r="87" spans="1:1016" ht="12" customHeight="1">
      <c r="A87" s="130"/>
      <c r="B87" s="130"/>
      <c r="C87" s="130"/>
      <c r="D87" s="130"/>
      <c r="E87" s="130"/>
      <c r="F87" s="130"/>
    </row>
    <row r="88" spans="1:1016" s="117" customFormat="1" ht="12" customHeight="1">
      <c r="A88" s="130"/>
      <c r="B88" s="130"/>
      <c r="C88" s="130"/>
      <c r="D88" s="130"/>
      <c r="E88" s="130"/>
      <c r="F88" s="130"/>
      <c r="G88" s="96"/>
      <c r="H88" s="96"/>
      <c r="I88" s="96"/>
      <c r="J88" s="96"/>
      <c r="K88" s="225"/>
      <c r="L88" s="96"/>
      <c r="M88" s="159"/>
      <c r="N88" s="96"/>
      <c r="O88" s="96"/>
      <c r="P88" s="96"/>
      <c r="Q88" s="96"/>
      <c r="R88" s="173"/>
      <c r="S88" s="96"/>
      <c r="T88" s="96"/>
      <c r="U88" s="96"/>
      <c r="V88" s="278"/>
      <c r="W88" s="96"/>
      <c r="X88" s="96"/>
      <c r="Y88" s="96"/>
      <c r="Z88"/>
      <c r="AA88" s="179"/>
      <c r="AB88" s="96"/>
      <c r="AC88" s="159"/>
      <c r="AD88" s="96"/>
      <c r="AE88"/>
      <c r="AF88" s="96"/>
      <c r="AMB88"/>
    </row>
    <row r="89" spans="1:1016" s="117" customFormat="1" ht="12" customHeight="1">
      <c r="A89" s="130"/>
      <c r="B89" s="130"/>
      <c r="C89" s="130"/>
      <c r="D89" s="130"/>
      <c r="E89" s="130"/>
      <c r="F89" s="130"/>
      <c r="G89" s="96"/>
      <c r="H89" s="96"/>
      <c r="I89" s="96"/>
      <c r="J89" s="96"/>
      <c r="K89" s="225"/>
      <c r="L89" s="96"/>
      <c r="M89" s="159"/>
      <c r="N89" s="96"/>
      <c r="O89" s="96"/>
      <c r="P89" s="96"/>
      <c r="Q89" s="96"/>
      <c r="R89" s="173"/>
      <c r="S89" s="96"/>
      <c r="T89" s="96"/>
      <c r="U89" s="96"/>
      <c r="V89" s="278"/>
      <c r="W89" s="96"/>
      <c r="X89" s="96"/>
      <c r="Y89" s="96"/>
      <c r="Z89"/>
      <c r="AA89" s="179"/>
      <c r="AB89" s="96"/>
      <c r="AC89" s="159"/>
      <c r="AD89" s="96"/>
      <c r="AE89"/>
      <c r="AF89" s="96"/>
      <c r="AMB89"/>
    </row>
    <row r="90" spans="1:1016" s="117" customFormat="1" ht="12" customHeight="1">
      <c r="A90" s="130"/>
      <c r="B90" s="130"/>
      <c r="C90" s="130"/>
      <c r="D90" s="130"/>
      <c r="E90" s="130"/>
      <c r="F90" s="130"/>
      <c r="G90" s="96"/>
      <c r="H90" s="96"/>
      <c r="I90" s="96"/>
      <c r="J90" s="96"/>
      <c r="K90" s="225"/>
      <c r="L90" s="96"/>
      <c r="M90" s="159"/>
      <c r="N90" s="96"/>
      <c r="O90" s="96"/>
      <c r="P90" s="96"/>
      <c r="Q90" s="96"/>
      <c r="R90" s="173"/>
      <c r="S90" s="96"/>
      <c r="T90" s="96"/>
      <c r="U90" s="96"/>
      <c r="V90" s="278"/>
      <c r="W90" s="96"/>
      <c r="X90" s="96"/>
      <c r="Y90" s="96"/>
      <c r="Z90"/>
      <c r="AA90" s="179"/>
      <c r="AB90" s="96"/>
      <c r="AC90" s="159"/>
      <c r="AD90" s="96"/>
      <c r="AE90"/>
      <c r="AF90" s="96"/>
      <c r="AMB90"/>
    </row>
    <row r="91" spans="1:1016" s="117" customFormat="1" ht="12" customHeight="1">
      <c r="A91" s="130"/>
      <c r="B91" s="130"/>
      <c r="C91" s="130"/>
      <c r="D91" s="130"/>
      <c r="E91" s="130"/>
      <c r="F91" s="130"/>
      <c r="G91" s="96"/>
      <c r="H91" s="96"/>
      <c r="I91" s="96"/>
      <c r="J91" s="96"/>
      <c r="K91" s="225"/>
      <c r="L91" s="96"/>
      <c r="M91" s="159"/>
      <c r="N91" s="96"/>
      <c r="O91" s="96"/>
      <c r="P91" s="96"/>
      <c r="Q91" s="96"/>
      <c r="R91" s="173"/>
      <c r="S91" s="96"/>
      <c r="T91" s="96"/>
      <c r="U91" s="96"/>
      <c r="V91" s="278"/>
      <c r="W91" s="96"/>
      <c r="X91" s="96"/>
      <c r="Y91" s="96"/>
      <c r="Z91"/>
      <c r="AA91" s="179"/>
      <c r="AB91" s="96"/>
      <c r="AC91" s="159"/>
      <c r="AD91" s="96"/>
      <c r="AE91"/>
      <c r="AF91" s="96"/>
      <c r="AMB91"/>
    </row>
    <row r="92" spans="1:1016" s="117" customFormat="1" ht="12" customHeight="1">
      <c r="A92" s="130"/>
      <c r="B92" s="130"/>
      <c r="C92" s="130"/>
      <c r="D92" s="130"/>
      <c r="E92" s="130"/>
      <c r="F92" s="130"/>
      <c r="G92" s="96"/>
      <c r="H92" s="96"/>
      <c r="I92" s="96"/>
      <c r="J92" s="96"/>
      <c r="K92" s="225"/>
      <c r="L92" s="96"/>
      <c r="M92" s="159"/>
      <c r="N92" s="96"/>
      <c r="O92" s="96"/>
      <c r="P92" s="96"/>
      <c r="Q92" s="96"/>
      <c r="R92" s="173"/>
      <c r="S92" s="96"/>
      <c r="T92" s="96"/>
      <c r="U92" s="96"/>
      <c r="V92" s="278"/>
      <c r="W92" s="96"/>
      <c r="X92" s="96"/>
      <c r="Y92" s="96"/>
      <c r="Z92"/>
      <c r="AA92" s="179"/>
      <c r="AB92" s="96"/>
      <c r="AC92" s="159"/>
      <c r="AD92" s="96"/>
      <c r="AE92"/>
      <c r="AF92" s="96"/>
      <c r="AMB92"/>
    </row>
    <row r="93" spans="1:1016" s="117" customFormat="1" ht="12" customHeight="1">
      <c r="A93" s="130"/>
      <c r="B93" s="130"/>
      <c r="C93" s="130"/>
      <c r="D93" s="130"/>
      <c r="E93" s="130"/>
      <c r="F93" s="130"/>
      <c r="G93" s="96"/>
      <c r="H93" s="96"/>
      <c r="I93" s="96"/>
      <c r="J93" s="96"/>
      <c r="K93" s="225"/>
      <c r="L93" s="96"/>
      <c r="M93" s="159"/>
      <c r="N93" s="96"/>
      <c r="O93" s="96"/>
      <c r="P93" s="96"/>
      <c r="Q93" s="96"/>
      <c r="R93" s="173"/>
      <c r="S93" s="96"/>
      <c r="T93" s="96"/>
      <c r="U93" s="96"/>
      <c r="V93" s="278"/>
      <c r="W93" s="96"/>
      <c r="X93" s="96"/>
      <c r="Y93" s="96"/>
      <c r="Z93"/>
      <c r="AA93" s="179"/>
      <c r="AB93" s="96"/>
      <c r="AC93" s="159"/>
      <c r="AD93" s="96"/>
      <c r="AE93"/>
      <c r="AF93" s="96"/>
      <c r="AMB93"/>
    </row>
    <row r="94" spans="1:1016" s="117" customFormat="1" ht="12" customHeight="1">
      <c r="A94" s="130"/>
      <c r="B94" s="130"/>
      <c r="C94" s="130"/>
      <c r="D94" s="130"/>
      <c r="E94" s="130"/>
      <c r="F94" s="130"/>
      <c r="G94" s="96"/>
      <c r="H94" s="96"/>
      <c r="I94" s="96"/>
      <c r="J94" s="96"/>
      <c r="K94" s="225"/>
      <c r="L94" s="96"/>
      <c r="M94" s="159"/>
      <c r="N94" s="96"/>
      <c r="O94" s="96"/>
      <c r="P94" s="96"/>
      <c r="Q94" s="96"/>
      <c r="R94" s="173"/>
      <c r="S94" s="96"/>
      <c r="T94" s="96"/>
      <c r="U94" s="96"/>
      <c r="V94" s="278"/>
      <c r="W94" s="96"/>
      <c r="X94" s="96"/>
      <c r="Y94" s="96"/>
      <c r="Z94"/>
      <c r="AA94" s="179"/>
      <c r="AB94" s="96"/>
      <c r="AC94" s="159"/>
      <c r="AD94" s="96"/>
      <c r="AE94"/>
      <c r="AF94" s="96"/>
      <c r="AMB94"/>
    </row>
    <row r="95" spans="1:1016" ht="12" customHeight="1">
      <c r="A95" s="129"/>
      <c r="B95" s="129"/>
      <c r="C95" s="129"/>
      <c r="D95" s="129"/>
      <c r="E95" s="129"/>
      <c r="F95" s="129"/>
    </row>
    <row r="96" spans="1:1016" ht="12" customHeight="1">
      <c r="A96" s="129"/>
      <c r="B96" s="129"/>
      <c r="C96" s="129"/>
      <c r="D96" s="129"/>
      <c r="E96" s="129"/>
      <c r="F96" s="129"/>
    </row>
    <row r="97" spans="1:32" ht="12" customHeight="1">
      <c r="A97" s="129"/>
      <c r="B97" s="129"/>
      <c r="C97" s="129"/>
      <c r="D97" s="129"/>
      <c r="E97" s="129"/>
      <c r="F97" s="129"/>
    </row>
    <row r="98" spans="1:32" ht="12" customHeight="1">
      <c r="A98" s="129"/>
      <c r="B98" s="129"/>
      <c r="C98" s="129"/>
      <c r="D98" s="129"/>
      <c r="E98" s="129"/>
      <c r="F98" s="129"/>
    </row>
    <row r="99" spans="1:32" ht="12" customHeight="1">
      <c r="A99" s="129"/>
      <c r="B99" s="129"/>
      <c r="C99" s="129"/>
      <c r="D99" s="129"/>
      <c r="E99" s="129"/>
      <c r="F99" s="129"/>
    </row>
    <row r="100" spans="1:32" ht="12" customHeight="1">
      <c r="A100" s="129"/>
      <c r="B100" s="129"/>
      <c r="C100" s="129"/>
      <c r="D100" s="129"/>
      <c r="E100" s="129"/>
      <c r="F100" s="129"/>
    </row>
    <row r="101" spans="1:32" ht="12" customHeight="1">
      <c r="A101" s="129"/>
      <c r="B101" s="129"/>
      <c r="C101" s="129"/>
      <c r="D101" s="129"/>
      <c r="E101" s="129"/>
      <c r="F101" s="129"/>
    </row>
    <row r="102" spans="1:32">
      <c r="A102" s="129"/>
      <c r="B102" s="129"/>
      <c r="C102" s="129"/>
      <c r="D102" s="129"/>
      <c r="E102" s="129"/>
      <c r="F102" s="129"/>
      <c r="AC102" s="161"/>
      <c r="AE102" s="117"/>
    </row>
    <row r="103" spans="1:32">
      <c r="A103" s="130"/>
      <c r="B103" s="130"/>
      <c r="C103" s="130"/>
      <c r="D103" s="130"/>
      <c r="E103" s="130"/>
      <c r="F103" s="130"/>
      <c r="AC103" s="161"/>
      <c r="AE103" s="117"/>
    </row>
    <row r="104" spans="1:32">
      <c r="A104" s="123"/>
      <c r="B104" s="123"/>
      <c r="C104" s="123"/>
      <c r="D104" s="123"/>
      <c r="E104" s="123"/>
      <c r="F104" s="123"/>
      <c r="G104" s="112"/>
      <c r="H104" s="112"/>
      <c r="I104" s="112"/>
      <c r="J104" s="112"/>
      <c r="K104" s="277"/>
      <c r="L104" s="112"/>
      <c r="M104" s="161"/>
      <c r="N104" s="112"/>
      <c r="O104" s="112"/>
      <c r="P104" s="112"/>
      <c r="Q104" s="112"/>
      <c r="R104" s="190"/>
      <c r="S104" s="112"/>
      <c r="T104" s="112"/>
      <c r="U104" s="112"/>
      <c r="V104" s="125"/>
      <c r="W104" s="112"/>
      <c r="X104" s="112"/>
      <c r="Y104" s="112"/>
      <c r="AA104" s="180"/>
      <c r="AB104" s="112"/>
      <c r="AC104" s="161"/>
      <c r="AD104" s="112"/>
      <c r="AE104" s="117"/>
      <c r="AF104" s="112"/>
    </row>
    <row r="105" spans="1:32">
      <c r="A105" s="123"/>
      <c r="B105" s="123"/>
      <c r="C105" s="123"/>
      <c r="D105" s="123"/>
      <c r="E105" s="123"/>
      <c r="F105" s="123"/>
      <c r="G105" s="112"/>
      <c r="H105" s="112"/>
      <c r="I105" s="112"/>
      <c r="J105" s="112"/>
      <c r="K105" s="277"/>
      <c r="L105" s="112"/>
      <c r="M105" s="161"/>
      <c r="N105" s="112"/>
      <c r="O105" s="112"/>
      <c r="P105" s="112"/>
      <c r="Q105" s="112"/>
      <c r="R105" s="190"/>
      <c r="S105" s="112"/>
      <c r="T105" s="112"/>
      <c r="U105" s="112"/>
      <c r="V105" s="125"/>
      <c r="W105" s="112"/>
      <c r="X105" s="112"/>
      <c r="Y105" s="112"/>
      <c r="AA105" s="180"/>
      <c r="AB105" s="112"/>
      <c r="AC105" s="161"/>
      <c r="AD105" s="112"/>
      <c r="AE105" s="117"/>
      <c r="AF105" s="112"/>
    </row>
    <row r="106" spans="1:32">
      <c r="A106" s="123"/>
      <c r="B106" s="123"/>
      <c r="C106" s="123"/>
      <c r="D106" s="123"/>
      <c r="E106" s="123"/>
      <c r="F106" s="123"/>
      <c r="G106" s="112"/>
      <c r="H106" s="112"/>
      <c r="I106" s="112"/>
      <c r="J106" s="112"/>
      <c r="K106" s="277"/>
      <c r="L106" s="112"/>
      <c r="M106" s="161"/>
      <c r="N106" s="112"/>
      <c r="O106" s="112"/>
      <c r="P106" s="112"/>
      <c r="Q106" s="112"/>
      <c r="R106" s="190"/>
      <c r="S106" s="112"/>
      <c r="T106" s="112"/>
      <c r="U106" s="112"/>
      <c r="V106" s="125"/>
      <c r="W106" s="112"/>
      <c r="X106" s="112"/>
      <c r="Y106" s="112"/>
      <c r="AA106" s="180"/>
      <c r="AB106" s="112"/>
      <c r="AC106" s="161"/>
      <c r="AD106" s="112"/>
      <c r="AE106" s="117"/>
      <c r="AF106" s="112"/>
    </row>
    <row r="107" spans="1:32">
      <c r="A107" s="123"/>
      <c r="B107" s="123"/>
      <c r="C107" s="123"/>
      <c r="D107" s="123"/>
      <c r="E107" s="123"/>
      <c r="F107" s="123"/>
      <c r="G107" s="112"/>
      <c r="H107" s="112"/>
      <c r="I107" s="112"/>
      <c r="J107" s="112"/>
      <c r="K107" s="277"/>
      <c r="L107" s="112"/>
      <c r="M107" s="161"/>
      <c r="N107" s="112"/>
      <c r="O107" s="112"/>
      <c r="P107" s="112"/>
      <c r="Q107" s="112"/>
      <c r="R107" s="190"/>
      <c r="S107" s="112"/>
      <c r="T107" s="112"/>
      <c r="U107" s="112"/>
      <c r="V107" s="125"/>
      <c r="W107" s="112"/>
      <c r="X107" s="112"/>
      <c r="Y107" s="112"/>
      <c r="AA107" s="180"/>
      <c r="AB107" s="112"/>
      <c r="AC107" s="161"/>
      <c r="AD107" s="112"/>
      <c r="AE107" s="117"/>
      <c r="AF107" s="112"/>
    </row>
    <row r="108" spans="1:32">
      <c r="A108" s="123"/>
      <c r="B108" s="123"/>
      <c r="C108" s="123"/>
      <c r="D108" s="123"/>
      <c r="E108" s="123"/>
      <c r="F108" s="123"/>
      <c r="G108" s="112"/>
      <c r="H108" s="112"/>
      <c r="I108" s="112"/>
      <c r="J108" s="112"/>
      <c r="K108" s="277"/>
      <c r="L108" s="112"/>
      <c r="M108" s="161"/>
      <c r="N108" s="112"/>
      <c r="O108" s="112"/>
      <c r="P108" s="112"/>
      <c r="Q108" s="112"/>
      <c r="R108" s="190"/>
      <c r="S108" s="112"/>
      <c r="T108" s="112"/>
      <c r="U108" s="112"/>
      <c r="V108" s="125"/>
      <c r="W108" s="112"/>
      <c r="X108" s="112"/>
      <c r="Y108" s="112"/>
      <c r="AA108" s="180"/>
      <c r="AB108" s="112"/>
      <c r="AC108" s="161"/>
      <c r="AD108" s="112"/>
      <c r="AE108" s="117"/>
      <c r="AF108" s="112"/>
    </row>
    <row r="109" spans="1:32">
      <c r="A109" s="123"/>
      <c r="B109" s="123"/>
      <c r="C109" s="123"/>
      <c r="D109" s="123"/>
      <c r="E109" s="123"/>
      <c r="F109" s="123"/>
      <c r="G109" s="112"/>
      <c r="H109" s="112"/>
      <c r="I109" s="112"/>
      <c r="J109" s="112"/>
      <c r="K109" s="277"/>
      <c r="L109" s="112"/>
      <c r="M109" s="161"/>
      <c r="N109" s="112"/>
      <c r="O109" s="112"/>
      <c r="P109" s="112"/>
      <c r="Q109" s="112"/>
      <c r="R109" s="190"/>
      <c r="S109" s="112"/>
      <c r="T109" s="112"/>
      <c r="U109" s="112"/>
      <c r="V109" s="125"/>
      <c r="W109" s="112"/>
      <c r="X109" s="112"/>
      <c r="Y109" s="112"/>
      <c r="AA109" s="180"/>
      <c r="AB109" s="112"/>
      <c r="AD109" s="112"/>
      <c r="AF109" s="112"/>
    </row>
    <row r="110" spans="1:32">
      <c r="A110" s="123"/>
      <c r="B110" s="123"/>
      <c r="C110" s="123"/>
      <c r="D110" s="123"/>
      <c r="E110" s="123"/>
      <c r="F110" s="123"/>
      <c r="G110" s="112"/>
      <c r="H110" s="112"/>
      <c r="I110" s="112"/>
      <c r="J110" s="112"/>
      <c r="K110" s="277"/>
      <c r="L110" s="112"/>
      <c r="M110" s="161"/>
      <c r="N110" s="112"/>
      <c r="O110" s="112"/>
      <c r="P110" s="112"/>
      <c r="Q110" s="112"/>
      <c r="R110" s="190"/>
      <c r="S110" s="112"/>
      <c r="T110" s="112"/>
      <c r="U110" s="112"/>
      <c r="V110" s="125"/>
      <c r="W110" s="112"/>
      <c r="X110" s="112"/>
      <c r="Y110" s="112"/>
      <c r="AA110" s="180"/>
      <c r="AB110" s="112"/>
      <c r="AD110" s="112"/>
      <c r="AF110" s="112"/>
    </row>
    <row r="111" spans="1:32">
      <c r="A111" s="130"/>
      <c r="B111" s="130"/>
      <c r="C111" s="130"/>
      <c r="D111" s="130"/>
      <c r="E111" s="130"/>
      <c r="F111" s="130"/>
    </row>
    <row r="112" spans="1:32">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Q1:R1"/>
    <mergeCell ref="N7:Q7"/>
    <mergeCell ref="X7:Y7"/>
    <mergeCell ref="AE7:AF7"/>
  </mergeCells>
  <conditionalFormatting sqref="A66:F67 A87:F927">
    <cfRule type="expression" dxfId="155" priority="259">
      <formula>OR($AF66="X",$AD66="X")</formula>
    </cfRule>
    <cfRule type="expression" dxfId="154" priority="260">
      <formula>AND($AF66=1,$AD66=1)</formula>
    </cfRule>
    <cfRule type="expression" dxfId="153" priority="261">
      <formula>$AF66=1</formula>
    </cfRule>
    <cfRule type="expression" dxfId="152" priority="262">
      <formula>$AD66=1</formula>
    </cfRule>
  </conditionalFormatting>
  <conditionalFormatting sqref="C9:I9 K9:K64">
    <cfRule type="expression" dxfId="151" priority="1">
      <formula>$T9="X"</formula>
    </cfRule>
  </conditionalFormatting>
  <conditionalFormatting sqref="C18:J18">
    <cfRule type="expression" dxfId="150" priority="2">
      <formula>$T18="X"</formula>
    </cfRule>
  </conditionalFormatting>
  <conditionalFormatting sqref="J66:J67 J87:J927">
    <cfRule type="expression" dxfId="149" priority="258">
      <formula>$S66="X"</formula>
    </cfRule>
  </conditionalFormatting>
  <conditionalFormatting sqref="S9:S64">
    <cfRule type="cellIs" dxfId="148" priority="168" operator="equal">
      <formula>"1..1"</formula>
    </cfRule>
    <cfRule type="cellIs" dxfId="147" priority="169" operator="equal">
      <formula>"0..n"</formula>
    </cfRule>
    <cfRule type="cellIs" dxfId="146" priority="170" operator="equal">
      <formula>"0..1"</formula>
    </cfRule>
  </conditionalFormatting>
  <pageMargins left="0.7" right="0.7" top="0.75" bottom="0.75" header="0.3" footer="0.3"/>
  <legacy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MC65"/>
  <sheetViews>
    <sheetView workbookViewId="0">
      <selection activeCell="H54" sqref="H54"/>
    </sheetView>
  </sheetViews>
  <sheetFormatPr baseColWidth="10" defaultColWidth="9.5" defaultRowHeight="15"/>
  <cols>
    <col min="1" max="1" width="4.625" style="128" customWidth="1"/>
    <col min="2" max="2" width="24.625" style="128" customWidth="1"/>
    <col min="3" max="3" width="44.6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7" ht="13.5" customHeight="1">
      <c r="A1" s="228" t="s">
        <v>2476</v>
      </c>
      <c r="C1" s="129" t="s">
        <v>813</v>
      </c>
      <c r="E1" s="150" t="s">
        <v>814</v>
      </c>
      <c r="F1" s="157"/>
      <c r="G1" s="128"/>
      <c r="AC1" s="96"/>
      <c r="AE1"/>
      <c r="AF1" s="128"/>
      <c r="ALZ1"/>
    </row>
    <row r="2" spans="1:1017" ht="13.5" customHeight="1">
      <c r="C2" s="141" t="s">
        <v>818</v>
      </c>
      <c r="D2" s="285"/>
      <c r="E2" s="152" t="s">
        <v>819</v>
      </c>
      <c r="F2" s="157"/>
      <c r="G2" s="1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378"/>
      <c r="E7" s="138"/>
      <c r="F7" s="138"/>
      <c r="L7" s="721" t="s">
        <v>828</v>
      </c>
      <c r="M7" s="721"/>
      <c r="N7" s="721"/>
      <c r="O7" s="721"/>
      <c r="V7" s="722" t="s">
        <v>829</v>
      </c>
      <c r="W7" s="722"/>
      <c r="AC7" s="721" t="s">
        <v>830</v>
      </c>
      <c r="AD7" s="721"/>
      <c r="AE7"/>
      <c r="AF7" s="128"/>
      <c r="ALZ7"/>
    </row>
    <row r="8" spans="1:1017"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526" t="s">
        <v>2207</v>
      </c>
      <c r="C9" s="521"/>
      <c r="D9" s="521"/>
      <c r="E9" s="521"/>
      <c r="F9" s="521"/>
      <c r="G9" s="521"/>
      <c r="H9" s="697"/>
      <c r="I9" s="522"/>
      <c r="J9" s="681"/>
      <c r="K9" s="682" t="s">
        <v>1771</v>
      </c>
      <c r="L9" s="681"/>
      <c r="M9" s="681"/>
      <c r="N9" s="681"/>
      <c r="O9" s="681"/>
      <c r="P9" s="683"/>
      <c r="Q9" s="681" t="s">
        <v>820</v>
      </c>
      <c r="R9" s="684" t="s">
        <v>864</v>
      </c>
      <c r="S9" s="243" t="s">
        <v>1771</v>
      </c>
      <c r="T9" s="681"/>
      <c r="U9" s="681"/>
      <c r="V9" s="679"/>
      <c r="W9" s="679"/>
      <c r="X9" s="232"/>
      <c r="Y9" s="685"/>
      <c r="Z9" s="681"/>
      <c r="AA9" s="686"/>
      <c r="AB9" s="681"/>
      <c r="AC9" s="684"/>
      <c r="AD9" s="684"/>
    </row>
    <row r="10" spans="1:1017" s="224" customFormat="1" ht="13.5" customHeight="1">
      <c r="A10" s="225">
        <v>2</v>
      </c>
      <c r="B10" s="240"/>
      <c r="C10" s="241" t="s">
        <v>2477</v>
      </c>
      <c r="D10" s="241"/>
      <c r="E10" s="241"/>
      <c r="F10" s="241"/>
      <c r="G10" s="241"/>
      <c r="H10" s="681" t="s">
        <v>2478</v>
      </c>
      <c r="I10" s="682" t="s">
        <v>1342</v>
      </c>
      <c r="J10" s="681"/>
      <c r="K10" s="682" t="s">
        <v>2210</v>
      </c>
      <c r="L10" s="681"/>
      <c r="M10" s="681"/>
      <c r="N10" s="681"/>
      <c r="O10" s="681"/>
      <c r="P10" s="683"/>
      <c r="Q10" s="681" t="s">
        <v>820</v>
      </c>
      <c r="R10" s="684"/>
      <c r="S10" s="681" t="s">
        <v>863</v>
      </c>
      <c r="T10" s="681"/>
      <c r="U10" s="681"/>
      <c r="V10" s="679"/>
      <c r="W10" s="679"/>
      <c r="X10" s="232"/>
      <c r="Y10" s="685"/>
      <c r="Z10" s="681"/>
      <c r="AA10" s="686"/>
      <c r="AB10" s="681"/>
      <c r="AC10" s="684"/>
      <c r="AD10" s="684"/>
    </row>
    <row r="11" spans="1:1017" s="224" customFormat="1" ht="13.5" customHeight="1">
      <c r="A11" s="225">
        <v>3</v>
      </c>
      <c r="B11" s="240"/>
      <c r="C11" s="241" t="s">
        <v>2211</v>
      </c>
      <c r="D11" s="241"/>
      <c r="E11" s="241"/>
      <c r="F11" s="241"/>
      <c r="G11" s="241"/>
      <c r="H11" s="681" t="s">
        <v>2212</v>
      </c>
      <c r="I11" s="682" t="s">
        <v>2213</v>
      </c>
      <c r="J11" s="681"/>
      <c r="K11" s="682" t="s">
        <v>2214</v>
      </c>
      <c r="L11" s="681"/>
      <c r="M11" s="681"/>
      <c r="N11" s="681"/>
      <c r="O11" s="681"/>
      <c r="P11" s="683"/>
      <c r="Q11" s="681" t="s">
        <v>820</v>
      </c>
      <c r="R11" s="684"/>
      <c r="S11" s="681" t="s">
        <v>863</v>
      </c>
      <c r="T11" s="681"/>
      <c r="U11" s="681"/>
      <c r="V11" s="679"/>
      <c r="W11" s="679"/>
      <c r="X11" s="232"/>
      <c r="Y11" s="685"/>
      <c r="Z11" s="681"/>
      <c r="AA11" s="686"/>
      <c r="AB11" s="681"/>
      <c r="AC11" s="684"/>
      <c r="AD11" s="684"/>
    </row>
    <row r="12" spans="1:1017" s="224" customFormat="1" ht="13.5" customHeight="1">
      <c r="A12" s="225">
        <v>4</v>
      </c>
      <c r="B12" s="242" t="s">
        <v>2308</v>
      </c>
      <c r="C12" s="523"/>
      <c r="D12" s="523"/>
      <c r="E12" s="523"/>
      <c r="F12" s="523"/>
      <c r="G12" s="523"/>
      <c r="H12" s="697"/>
      <c r="I12" s="698"/>
      <c r="J12" s="681"/>
      <c r="K12" s="682" t="s">
        <v>2479</v>
      </c>
      <c r="L12" s="681"/>
      <c r="M12" s="681"/>
      <c r="N12" s="681"/>
      <c r="O12" s="681"/>
      <c r="P12" s="683"/>
      <c r="Q12" s="681" t="s">
        <v>817</v>
      </c>
      <c r="R12" s="684" t="s">
        <v>864</v>
      </c>
      <c r="S12" s="243" t="s">
        <v>2310</v>
      </c>
      <c r="T12" s="684"/>
      <c r="U12" s="681"/>
      <c r="V12" s="679"/>
      <c r="W12" s="679"/>
      <c r="X12" s="232"/>
      <c r="Y12" s="685"/>
      <c r="Z12" s="681"/>
      <c r="AA12" s="686"/>
      <c r="AB12" s="681"/>
      <c r="AC12" s="684"/>
      <c r="AD12" s="684"/>
    </row>
    <row r="13" spans="1:1017" s="224" customFormat="1" ht="13.5" customHeight="1">
      <c r="A13" s="225">
        <v>5</v>
      </c>
      <c r="B13" s="241"/>
      <c r="C13" s="241" t="s">
        <v>2480</v>
      </c>
      <c r="D13" s="241"/>
      <c r="E13" s="241"/>
      <c r="F13" s="241"/>
      <c r="G13" s="241"/>
      <c r="H13" s="681" t="s">
        <v>2216</v>
      </c>
      <c r="I13" s="682" t="s">
        <v>930</v>
      </c>
      <c r="J13" s="681"/>
      <c r="K13" s="682" t="s">
        <v>2312</v>
      </c>
      <c r="L13" s="681"/>
      <c r="M13" s="681"/>
      <c r="N13" s="681"/>
      <c r="O13" s="681"/>
      <c r="P13" s="683"/>
      <c r="Q13" s="681" t="s">
        <v>820</v>
      </c>
      <c r="R13" s="684"/>
      <c r="S13" s="681" t="s">
        <v>879</v>
      </c>
      <c r="T13" s="684"/>
      <c r="U13" s="681"/>
      <c r="V13" s="679"/>
      <c r="W13" s="679"/>
      <c r="X13" s="232"/>
      <c r="Y13" s="685"/>
      <c r="Z13" s="681"/>
      <c r="AA13" s="686"/>
      <c r="AB13" s="681"/>
      <c r="AC13" s="684"/>
      <c r="AD13" s="684"/>
    </row>
    <row r="14" spans="1:1017" s="224" customFormat="1" ht="13.5" customHeight="1">
      <c r="A14" s="225">
        <v>6</v>
      </c>
      <c r="B14" s="217"/>
      <c r="C14" s="241" t="s">
        <v>2481</v>
      </c>
      <c r="D14" s="241"/>
      <c r="E14" s="241"/>
      <c r="F14" s="241"/>
      <c r="G14" s="241"/>
      <c r="H14" s="681"/>
      <c r="I14" s="682"/>
      <c r="J14" s="681"/>
      <c r="K14" s="682"/>
      <c r="L14" s="681"/>
      <c r="M14" s="681"/>
      <c r="N14" s="681"/>
      <c r="O14" s="681"/>
      <c r="P14" s="683"/>
      <c r="Q14" s="681"/>
      <c r="R14" s="684"/>
      <c r="S14" s="681"/>
      <c r="T14" s="684"/>
      <c r="U14" s="681"/>
      <c r="V14" s="679"/>
      <c r="W14" s="679"/>
      <c r="X14" s="232"/>
      <c r="Y14" s="685"/>
      <c r="Z14" s="681"/>
      <c r="AA14" s="686"/>
      <c r="AB14" s="681"/>
      <c r="AC14" s="684"/>
      <c r="AD14" s="684"/>
    </row>
    <row r="15" spans="1:1017" s="224" customFormat="1" ht="12" customHeight="1">
      <c r="A15" s="225">
        <f>SUBTOTAL(103,createCase291217[ID])</f>
        <v>6</v>
      </c>
      <c r="C15" s="225">
        <f>SUBTOTAL(103,createCase291217[Donnée (Niveau 2)])</f>
        <v>4</v>
      </c>
      <c r="D15" s="225">
        <f>SUBTOTAL(103,createCase291217[Donnée (Niveau 3)])</f>
        <v>0</v>
      </c>
      <c r="E15" s="225">
        <f>SUBTOTAL(103,createCase291217[Donnée (Niveau 4)])</f>
        <v>0</v>
      </c>
      <c r="F15" s="225">
        <f>SUBTOTAL(103,createCase291217[Donnée (Niveau 5)])</f>
        <v>0</v>
      </c>
      <c r="G15" s="225">
        <f>SUBTOTAL(103,createCase291217[Donnée (Niveau 6)])</f>
        <v>0</v>
      </c>
      <c r="H15" s="225">
        <f>SUBTOTAL(103,createCase291217[Description])</f>
        <v>3</v>
      </c>
      <c r="I15" s="225">
        <f>SUBTOTAL(103,createCase291217[Exemples])</f>
        <v>3</v>
      </c>
      <c r="J15" s="225">
        <f>SUBTOTAL(103,createCase291217[Balise NexSIS])</f>
        <v>0</v>
      </c>
      <c r="K15" s="239">
        <f>SUBTOTAL(103,createCase291217[Nouvelle balise])</f>
        <v>5</v>
      </c>
      <c r="L15" s="225">
        <f>SUBTOTAL(103,createCase291217[Nantes - balise])</f>
        <v>0</v>
      </c>
      <c r="M15" s="225">
        <f>SUBTOTAL(103,createCase291217[Nantes - description])</f>
        <v>0</v>
      </c>
      <c r="N15" s="225">
        <f>SUBTOTAL(103,createCase291217[GT399])</f>
        <v>0</v>
      </c>
      <c r="O15" s="225">
        <f>SUBTOTAL(103,createCase291217[GT399 description])</f>
        <v>0</v>
      </c>
      <c r="P15" s="234">
        <f>SUBTOTAL(103,createCase291217[Priorisation])</f>
        <v>0</v>
      </c>
      <c r="Q15" s="225"/>
      <c r="R15" s="274">
        <f>SUBTOTAL(103,createCase291217[Objet])</f>
        <v>2</v>
      </c>
      <c r="S15" s="225">
        <f>SUBTOTAL(103,createCase291217[Format (ou type)])</f>
        <v>5</v>
      </c>
      <c r="T15" s="274"/>
      <c r="U15" s="225"/>
      <c r="V15" s="225"/>
      <c r="W15" s="225"/>
      <c r="Y15" s="271">
        <f>SUBTOTAL(103,createCase291217[Commentaire Hub Santé])</f>
        <v>0</v>
      </c>
      <c r="Z15" s="225">
        <f>SUBTOTAL(103,createCase291217[Commentaire Philippe Dreyfus])</f>
        <v>0</v>
      </c>
      <c r="AA15" s="239"/>
      <c r="AB15" s="225">
        <f>SUBTOTAL(103,createCase291217[Commentaire Yann Penverne])</f>
        <v>0</v>
      </c>
      <c r="AC15" s="225">
        <f>SUBTOTAL(103,createCase291217[NexSIS])-COUNTIFS(createCase291217[NexSIS],"=X")</f>
        <v>0</v>
      </c>
      <c r="AD15" s="225">
        <f>SUBTOTAL(103,createCase291217[Métier])-COUNTIFS(createCase291217[Métier],"=X")</f>
        <v>0</v>
      </c>
    </row>
    <row r="16" spans="1:1017" s="128" customFormat="1" ht="12" customHeight="1">
      <c r="A16" s="3"/>
      <c r="B16" s="3"/>
      <c r="C16" s="131"/>
      <c r="D16" s="131"/>
      <c r="E16" s="131"/>
      <c r="F16" s="131"/>
      <c r="G16" s="5"/>
      <c r="H16" s="155"/>
      <c r="I16" s="225"/>
      <c r="J16" s="5"/>
      <c r="K16" s="155"/>
      <c r="L16" s="5"/>
      <c r="M16" s="5"/>
      <c r="N16" s="5"/>
      <c r="O16" s="5"/>
      <c r="P16" s="188"/>
      <c r="Q16" s="5"/>
      <c r="R16" s="56"/>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278"/>
      <c r="S17" s="96"/>
      <c r="T17" s="278"/>
      <c r="U17" s="96"/>
      <c r="V17" s="96"/>
      <c r="W17" s="96"/>
      <c r="X17"/>
      <c r="Y17" s="179"/>
      <c r="Z17" s="96"/>
      <c r="AA17" s="159"/>
      <c r="AB17" s="96"/>
      <c r="AD17" s="96"/>
      <c r="AMA17"/>
      <c r="AMB17"/>
      <c r="AMC17"/>
    </row>
    <row r="18" spans="1:1017" s="128" customFormat="1" ht="12" customHeight="1">
      <c r="I18" s="224"/>
      <c r="P18" s="174"/>
      <c r="R18" s="278"/>
      <c r="S18" s="96"/>
      <c r="T18" s="278"/>
      <c r="U18" s="96"/>
      <c r="V18" s="96"/>
      <c r="W18" s="96"/>
      <c r="X18"/>
      <c r="Y18" s="179"/>
      <c r="Z18" s="96"/>
      <c r="AA18" s="159"/>
      <c r="AB18" s="96"/>
      <c r="AD18" s="96"/>
      <c r="AMA18"/>
      <c r="AMB18"/>
      <c r="AMC18"/>
    </row>
    <row r="19" spans="1:1017" s="128" customFormat="1" ht="12" customHeight="1">
      <c r="I19" s="224"/>
      <c r="P19" s="174"/>
      <c r="R19" s="278"/>
      <c r="S19" s="96"/>
      <c r="T19" s="278"/>
      <c r="U19" s="96"/>
      <c r="V19" s="96"/>
      <c r="W19" s="96"/>
      <c r="X19"/>
      <c r="Y19" s="179"/>
      <c r="Z19" s="96"/>
      <c r="AA19" s="159"/>
      <c r="AB19" s="96"/>
      <c r="AD19" s="96"/>
      <c r="AMA19"/>
      <c r="AMB19"/>
      <c r="AMC19"/>
    </row>
    <row r="20" spans="1:1017" s="128" customFormat="1" ht="12" customHeight="1">
      <c r="I20" s="224"/>
      <c r="P20" s="174"/>
      <c r="R20" s="278"/>
      <c r="S20" s="96"/>
      <c r="T20" s="278"/>
      <c r="U20" s="96"/>
      <c r="V20" s="96"/>
      <c r="W20" s="96"/>
      <c r="X20"/>
      <c r="Y20" s="179"/>
      <c r="Z20" s="96"/>
      <c r="AA20" s="159"/>
      <c r="AB20" s="96"/>
      <c r="AD20" s="96"/>
      <c r="AMA20"/>
      <c r="AMB20"/>
      <c r="AMC20"/>
    </row>
    <row r="21" spans="1:1017" s="128" customFormat="1" ht="12" customHeight="1">
      <c r="I21" s="224"/>
      <c r="P21" s="174"/>
      <c r="R21" s="278"/>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278"/>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25"/>
      <c r="S25" s="112"/>
      <c r="T25" s="125"/>
      <c r="U25" s="112"/>
      <c r="V25" s="112"/>
      <c r="W25" s="112"/>
      <c r="Y25" s="180"/>
      <c r="Z25" s="112"/>
      <c r="AB25" s="112"/>
      <c r="AD25" s="112"/>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s="117" customFormat="1" ht="12" customHeight="1">
      <c r="A52" s="129"/>
      <c r="B52" s="129"/>
      <c r="C52" s="129"/>
      <c r="D52" s="129"/>
      <c r="E52" s="129"/>
      <c r="F52" s="129"/>
      <c r="G52" s="96"/>
      <c r="H52" s="96"/>
      <c r="I52" s="225"/>
      <c r="J52" s="96"/>
      <c r="K52" s="159"/>
      <c r="L52" s="96"/>
      <c r="M52" s="96"/>
      <c r="N52" s="96"/>
      <c r="O52" s="96"/>
      <c r="P52" s="173"/>
      <c r="Q52" s="96"/>
      <c r="R52" s="278"/>
      <c r="S52" s="96"/>
      <c r="T52" s="278"/>
      <c r="U52" s="96"/>
      <c r="V52" s="96"/>
      <c r="W52" s="96"/>
      <c r="X52"/>
      <c r="Y52" s="179"/>
      <c r="Z52" s="96"/>
      <c r="AA52" s="161"/>
      <c r="AB52" s="96"/>
      <c r="AD52" s="96"/>
      <c r="AMB52"/>
    </row>
    <row r="53" spans="1:1016" s="117" customFormat="1" ht="12" customHeight="1">
      <c r="A53" s="130"/>
      <c r="B53" s="130"/>
      <c r="C53" s="130"/>
      <c r="D53" s="130"/>
      <c r="E53" s="130"/>
      <c r="F53" s="130"/>
      <c r="G53" s="96"/>
      <c r="H53" s="96"/>
      <c r="I53" s="225"/>
      <c r="J53" s="96"/>
      <c r="K53" s="159"/>
      <c r="L53" s="96"/>
      <c r="M53" s="96"/>
      <c r="N53" s="96"/>
      <c r="O53" s="96"/>
      <c r="P53" s="173"/>
      <c r="Q53" s="96"/>
      <c r="R53" s="278"/>
      <c r="S53" s="96"/>
      <c r="T53" s="278"/>
      <c r="U53" s="96"/>
      <c r="V53" s="96"/>
      <c r="W53" s="96"/>
      <c r="X53"/>
      <c r="Y53" s="179"/>
      <c r="Z53" s="96"/>
      <c r="AA53" s="161"/>
      <c r="AB53" s="96"/>
      <c r="AD53" s="96"/>
      <c r="AMB53"/>
    </row>
    <row r="54" spans="1:1016" s="117" customFormat="1" ht="12" customHeight="1">
      <c r="A54" s="123"/>
      <c r="B54" s="123"/>
      <c r="C54" s="123"/>
      <c r="D54" s="123"/>
      <c r="E54" s="123"/>
      <c r="F54" s="123"/>
      <c r="G54" s="112"/>
      <c r="H54" s="112"/>
      <c r="I54" s="277"/>
      <c r="J54" s="112"/>
      <c r="K54" s="161"/>
      <c r="L54" s="112"/>
      <c r="M54" s="112"/>
      <c r="N54" s="112"/>
      <c r="O54" s="112"/>
      <c r="P54" s="190"/>
      <c r="Q54" s="112"/>
      <c r="R54" s="125"/>
      <c r="S54" s="112"/>
      <c r="T54" s="125"/>
      <c r="U54" s="112"/>
      <c r="V54" s="112"/>
      <c r="W54" s="112"/>
      <c r="X54"/>
      <c r="Y54" s="180"/>
      <c r="Z54" s="112"/>
      <c r="AA54" s="161"/>
      <c r="AB54" s="112"/>
      <c r="AD54" s="112"/>
      <c r="AMB54"/>
    </row>
    <row r="55" spans="1:1016" s="117" customFormat="1" ht="12" customHeight="1">
      <c r="A55" s="123"/>
      <c r="B55" s="123"/>
      <c r="C55" s="123"/>
      <c r="D55" s="123"/>
      <c r="E55" s="123"/>
      <c r="F55" s="123"/>
      <c r="G55" s="112"/>
      <c r="H55" s="112"/>
      <c r="I55" s="277"/>
      <c r="J55" s="112"/>
      <c r="K55" s="161"/>
      <c r="L55" s="112"/>
      <c r="M55" s="112"/>
      <c r="N55" s="112"/>
      <c r="O55" s="112"/>
      <c r="P55" s="190"/>
      <c r="Q55" s="112"/>
      <c r="R55" s="125"/>
      <c r="S55" s="112"/>
      <c r="T55" s="125"/>
      <c r="U55" s="112"/>
      <c r="V55" s="112"/>
      <c r="W55" s="112"/>
      <c r="X55"/>
      <c r="Y55" s="180"/>
      <c r="Z55" s="112"/>
      <c r="AA55" s="161"/>
      <c r="AB55" s="112"/>
      <c r="AD55" s="112"/>
      <c r="AMB55"/>
    </row>
    <row r="56" spans="1:1016" s="117" customFormat="1" ht="12" customHeight="1">
      <c r="A56" s="123"/>
      <c r="B56" s="123"/>
      <c r="C56" s="123"/>
      <c r="D56" s="123"/>
      <c r="E56" s="123"/>
      <c r="F56" s="123"/>
      <c r="G56" s="112"/>
      <c r="H56" s="112"/>
      <c r="I56" s="277"/>
      <c r="J56" s="112"/>
      <c r="K56" s="161"/>
      <c r="L56" s="112"/>
      <c r="M56" s="112"/>
      <c r="N56" s="112"/>
      <c r="O56" s="112"/>
      <c r="P56" s="190"/>
      <c r="Q56" s="112"/>
      <c r="R56" s="125"/>
      <c r="S56" s="112"/>
      <c r="T56" s="125"/>
      <c r="U56" s="112"/>
      <c r="V56" s="112"/>
      <c r="W56" s="112"/>
      <c r="X56"/>
      <c r="Y56" s="180"/>
      <c r="Z56" s="112"/>
      <c r="AA56" s="161"/>
      <c r="AB56" s="112"/>
      <c r="AD56" s="112"/>
      <c r="AMB56"/>
    </row>
    <row r="57" spans="1:1016" s="117" customFormat="1" ht="12" customHeight="1">
      <c r="A57" s="123"/>
      <c r="B57" s="123"/>
      <c r="C57" s="123"/>
      <c r="D57" s="123"/>
      <c r="E57" s="123"/>
      <c r="F57" s="123"/>
      <c r="G57" s="112"/>
      <c r="H57" s="112"/>
      <c r="I57" s="277"/>
      <c r="J57" s="112"/>
      <c r="K57" s="161"/>
      <c r="L57" s="112"/>
      <c r="M57" s="112"/>
      <c r="N57" s="112"/>
      <c r="O57" s="112"/>
      <c r="P57" s="190"/>
      <c r="Q57" s="112"/>
      <c r="R57" s="125"/>
      <c r="S57" s="112"/>
      <c r="T57" s="125"/>
      <c r="U57" s="112"/>
      <c r="V57" s="112"/>
      <c r="W57" s="112"/>
      <c r="X57"/>
      <c r="Y57" s="180"/>
      <c r="Z57" s="112"/>
      <c r="AA57" s="161"/>
      <c r="AB57" s="112"/>
      <c r="AD57" s="112"/>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25"/>
      <c r="S58" s="112"/>
      <c r="T58" s="125"/>
      <c r="U58" s="112"/>
      <c r="V58" s="112"/>
      <c r="W58" s="112"/>
      <c r="X58"/>
      <c r="Y58" s="180"/>
      <c r="Z58" s="112"/>
      <c r="AA58" s="161"/>
      <c r="AB58" s="112"/>
      <c r="AD58" s="112"/>
      <c r="AMB58"/>
    </row>
    <row r="59" spans="1:1016" ht="12" customHeight="1">
      <c r="A59" s="123"/>
      <c r="B59" s="123"/>
      <c r="C59" s="123"/>
      <c r="D59" s="123"/>
      <c r="E59" s="123"/>
      <c r="F59" s="123"/>
      <c r="G59" s="112"/>
      <c r="H59" s="112"/>
      <c r="I59" s="277"/>
      <c r="J59" s="112"/>
      <c r="K59" s="161"/>
      <c r="L59" s="112"/>
      <c r="M59" s="112"/>
      <c r="N59" s="112"/>
      <c r="O59" s="112"/>
      <c r="P59" s="190"/>
      <c r="Q59" s="112"/>
      <c r="R59" s="125"/>
      <c r="S59" s="112"/>
      <c r="T59" s="125"/>
      <c r="U59" s="112"/>
      <c r="V59" s="112"/>
      <c r="W59" s="112"/>
      <c r="Y59" s="180"/>
      <c r="Z59" s="112"/>
      <c r="AB59" s="112"/>
      <c r="AD59" s="112"/>
    </row>
    <row r="60" spans="1:1016" ht="12" customHeight="1">
      <c r="A60" s="123"/>
      <c r="B60" s="123"/>
      <c r="C60" s="123"/>
      <c r="D60" s="123"/>
      <c r="E60" s="123"/>
      <c r="F60" s="123"/>
      <c r="G60" s="112"/>
      <c r="H60" s="112"/>
      <c r="I60" s="277"/>
      <c r="J60" s="112"/>
      <c r="K60" s="161"/>
      <c r="L60" s="112"/>
      <c r="M60" s="112"/>
      <c r="N60" s="112"/>
      <c r="O60" s="112"/>
      <c r="P60" s="190"/>
      <c r="Q60" s="112"/>
      <c r="R60" s="125"/>
      <c r="S60" s="112"/>
      <c r="T60" s="125"/>
      <c r="U60" s="112"/>
      <c r="V60" s="112"/>
      <c r="W60" s="112"/>
      <c r="Y60" s="180"/>
      <c r="Z60" s="112"/>
      <c r="AB60" s="112"/>
      <c r="AD60" s="112"/>
    </row>
    <row r="61" spans="1:1016" ht="12" customHeight="1">
      <c r="A61" s="130"/>
      <c r="B61" s="130"/>
      <c r="C61" s="130"/>
      <c r="D61" s="130"/>
      <c r="E61" s="130"/>
      <c r="F61" s="130"/>
    </row>
    <row r="62" spans="1:1016" ht="12" customHeight="1">
      <c r="A62" s="130"/>
      <c r="B62" s="130"/>
      <c r="C62" s="130"/>
      <c r="D62" s="130"/>
      <c r="E62" s="130"/>
      <c r="F62" s="130"/>
    </row>
    <row r="63" spans="1:1016" ht="12" customHeight="1">
      <c r="A63" s="130"/>
      <c r="B63" s="130"/>
      <c r="C63" s="130"/>
      <c r="D63" s="130"/>
      <c r="E63" s="130"/>
      <c r="F63" s="130"/>
    </row>
    <row r="64" spans="1:1016" ht="12" customHeight="1">
      <c r="A64" s="136"/>
      <c r="B64" s="136"/>
      <c r="C64" s="136"/>
      <c r="D64" s="136"/>
      <c r="E64" s="136"/>
      <c r="F64" s="136"/>
    </row>
    <row r="65" spans="1:6" ht="12" customHeight="1">
      <c r="A65" s="136"/>
      <c r="B65" s="136"/>
      <c r="C65" s="136"/>
      <c r="D65" s="136"/>
      <c r="E65" s="136"/>
      <c r="F65" s="136"/>
    </row>
  </sheetData>
  <mergeCells count="3">
    <mergeCell ref="L7:O7"/>
    <mergeCell ref="V7:W7"/>
    <mergeCell ref="AC7:AD7"/>
  </mergeCells>
  <conditionalFormatting sqref="A16:F17 A37:F877">
    <cfRule type="expression" dxfId="145" priority="15">
      <formula>OR($AD16="X",$AB16="X")</formula>
    </cfRule>
    <cfRule type="expression" dxfId="144" priority="16">
      <formula>AND($AD16=1,$AB16=1)</formula>
    </cfRule>
    <cfRule type="expression" dxfId="143" priority="17">
      <formula>$AD16=1</formula>
    </cfRule>
    <cfRule type="expression" dxfId="142" priority="18">
      <formula>$AB16=1</formula>
    </cfRule>
  </conditionalFormatting>
  <conditionalFormatting sqref="F1:F2">
    <cfRule type="dataBar" priority="13">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H16:H17 H37:H877">
    <cfRule type="expression" dxfId="141" priority="14">
      <formula>$Q16="X"</formula>
    </cfRule>
  </conditionalFormatting>
  <conditionalFormatting sqref="Q9:Q14">
    <cfRule type="cellIs" dxfId="140" priority="7" operator="equal">
      <formula>"1..1"</formula>
    </cfRule>
    <cfRule type="cellIs" dxfId="139" priority="8" operator="equal">
      <formula>"0..n"</formula>
    </cfRule>
    <cfRule type="cellIs" dxfId="138" priority="9" operator="equal">
      <formula>"0..1"</formula>
    </cfRule>
  </conditionalFormatting>
  <conditionalFormatting sqref="T9:T11">
    <cfRule type="cellIs" dxfId="137" priority="10" operator="equal">
      <formula>"1..1"</formula>
    </cfRule>
    <cfRule type="cellIs" dxfId="136" priority="11" operator="equal">
      <formula>"0..n"</formula>
    </cfRule>
    <cfRule type="cellIs" dxfId="135" priority="1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topLeftCell="A6" workbookViewId="0">
      <selection activeCell="C33" sqref="C33"/>
    </sheetView>
  </sheetViews>
  <sheetFormatPr baseColWidth="10"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2482</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721" t="s">
        <v>828</v>
      </c>
      <c r="M7" s="721"/>
      <c r="N7" s="721"/>
      <c r="O7" s="721"/>
      <c r="V7" s="722" t="s">
        <v>829</v>
      </c>
      <c r="W7" s="722"/>
      <c r="AC7" s="721" t="s">
        <v>830</v>
      </c>
      <c r="AD7" s="721"/>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680"/>
      <c r="E9" s="680"/>
      <c r="F9" s="680"/>
      <c r="G9" s="680"/>
      <c r="H9" s="681"/>
      <c r="I9" s="317"/>
      <c r="J9" s="681"/>
      <c r="K9" s="682"/>
      <c r="L9" s="681"/>
      <c r="M9" s="681"/>
      <c r="N9" s="681"/>
      <c r="O9" s="681"/>
      <c r="P9" s="683"/>
      <c r="Q9" s="681"/>
      <c r="R9" s="681"/>
      <c r="S9" s="681"/>
      <c r="T9" s="684"/>
      <c r="U9" s="681"/>
      <c r="V9" s="679"/>
      <c r="W9" s="679"/>
      <c r="X9" s="232"/>
      <c r="Y9" s="685"/>
      <c r="Z9" s="681"/>
      <c r="AA9" s="686"/>
      <c r="AB9" s="681"/>
      <c r="AC9" s="684"/>
      <c r="AD9" s="684"/>
    </row>
    <row r="10" spans="1:1014" s="224" customFormat="1" ht="13.5" customHeight="1">
      <c r="A10" s="225">
        <v>2</v>
      </c>
      <c r="B10" s="253"/>
      <c r="C10" s="221"/>
      <c r="D10" s="221"/>
      <c r="E10" s="221"/>
      <c r="F10" s="221"/>
      <c r="G10" s="221"/>
      <c r="H10" s="681"/>
      <c r="I10" s="131"/>
      <c r="J10" s="681"/>
      <c r="K10" s="682"/>
      <c r="L10" s="681"/>
      <c r="M10" s="681"/>
      <c r="N10" s="681"/>
      <c r="O10" s="681"/>
      <c r="P10" s="683"/>
      <c r="Q10" s="681"/>
      <c r="R10" s="681"/>
      <c r="S10" s="681"/>
      <c r="T10" s="684"/>
      <c r="U10" s="681"/>
      <c r="V10" s="679"/>
      <c r="W10" s="679"/>
      <c r="X10" s="232"/>
      <c r="Y10" s="685"/>
      <c r="Z10" s="681"/>
      <c r="AA10" s="686"/>
      <c r="AB10" s="681"/>
      <c r="AC10" s="684"/>
      <c r="AD10" s="684"/>
    </row>
    <row r="11" spans="1:1014" s="224" customFormat="1" ht="13.5" customHeight="1">
      <c r="A11" s="225">
        <v>3</v>
      </c>
      <c r="B11" s="217"/>
      <c r="C11" s="240"/>
      <c r="D11" s="241"/>
      <c r="E11" s="241"/>
      <c r="F11" s="241"/>
      <c r="G11" s="241"/>
      <c r="H11" s="681"/>
      <c r="I11" s="682"/>
      <c r="J11" s="681"/>
      <c r="K11" s="682"/>
      <c r="L11" s="681"/>
      <c r="M11" s="681"/>
      <c r="N11" s="681"/>
      <c r="O11" s="681"/>
      <c r="P11" s="683"/>
      <c r="Q11" s="681"/>
      <c r="R11" s="681"/>
      <c r="S11" s="681"/>
      <c r="T11" s="684"/>
      <c r="U11" s="681"/>
      <c r="V11" s="679"/>
      <c r="W11" s="679"/>
      <c r="X11" s="232"/>
      <c r="Y11" s="685"/>
      <c r="Z11" s="681"/>
      <c r="AA11" s="686"/>
      <c r="AB11" s="681"/>
      <c r="AC11" s="684"/>
      <c r="AD11" s="684"/>
    </row>
    <row r="12" spans="1:1014" s="224" customFormat="1" ht="13.5" customHeight="1">
      <c r="A12" s="225">
        <v>4</v>
      </c>
      <c r="B12" s="217"/>
      <c r="C12" s="240"/>
      <c r="D12" s="241"/>
      <c r="E12" s="241"/>
      <c r="F12" s="241"/>
      <c r="G12" s="241"/>
      <c r="H12" s="681"/>
      <c r="I12" s="682"/>
      <c r="J12" s="681"/>
      <c r="K12" s="682"/>
      <c r="L12" s="681"/>
      <c r="M12" s="681"/>
      <c r="N12" s="681"/>
      <c r="O12" s="681"/>
      <c r="P12" s="683"/>
      <c r="Q12" s="681"/>
      <c r="R12" s="681"/>
      <c r="S12" s="681"/>
      <c r="T12" s="684"/>
      <c r="U12" s="681"/>
      <c r="V12" s="679"/>
      <c r="W12" s="679"/>
      <c r="X12" s="232"/>
      <c r="Y12" s="685"/>
      <c r="Z12" s="681"/>
      <c r="AA12" s="686"/>
      <c r="AB12" s="681"/>
      <c r="AC12" s="684"/>
      <c r="AD12" s="684"/>
    </row>
    <row r="13" spans="1:1014" s="224" customFormat="1" ht="13.5" customHeight="1">
      <c r="A13" s="225">
        <v>5</v>
      </c>
      <c r="B13" s="217"/>
      <c r="C13" s="680"/>
      <c r="D13" s="241"/>
      <c r="E13" s="241"/>
      <c r="F13" s="241"/>
      <c r="G13" s="241"/>
      <c r="H13" s="681"/>
      <c r="I13" s="682"/>
      <c r="J13" s="681"/>
      <c r="K13" s="682"/>
      <c r="L13" s="681"/>
      <c r="M13" s="681"/>
      <c r="N13" s="681"/>
      <c r="O13" s="681"/>
      <c r="P13" s="683"/>
      <c r="Q13" s="681"/>
      <c r="R13" s="681"/>
      <c r="S13" s="243"/>
      <c r="T13" s="684"/>
      <c r="U13" s="681"/>
      <c r="V13" s="679"/>
      <c r="W13" s="679"/>
      <c r="X13" s="232"/>
      <c r="Y13" s="685"/>
      <c r="Z13" s="681"/>
      <c r="AA13" s="686"/>
      <c r="AB13" s="681"/>
      <c r="AC13" s="684"/>
      <c r="AD13" s="684"/>
    </row>
    <row r="14" spans="1:1014" s="224" customFormat="1" ht="13.5" customHeight="1">
      <c r="A14" s="225">
        <v>6</v>
      </c>
      <c r="B14" s="217"/>
      <c r="C14" s="680"/>
      <c r="D14" s="241"/>
      <c r="E14" s="241"/>
      <c r="F14" s="241"/>
      <c r="G14" s="241"/>
      <c r="H14" s="681"/>
      <c r="I14" s="682"/>
      <c r="J14" s="681"/>
      <c r="K14" s="682"/>
      <c r="L14" s="681"/>
      <c r="M14" s="681"/>
      <c r="N14" s="681"/>
      <c r="O14" s="681"/>
      <c r="P14" s="683"/>
      <c r="Q14" s="681"/>
      <c r="R14" s="681"/>
      <c r="S14" s="681"/>
      <c r="T14" s="684"/>
      <c r="U14" s="681"/>
      <c r="V14" s="679"/>
      <c r="W14" s="679"/>
      <c r="X14" s="232"/>
      <c r="Y14" s="685"/>
      <c r="Z14" s="681"/>
      <c r="AA14" s="686"/>
      <c r="AB14" s="681"/>
      <c r="AC14" s="684"/>
      <c r="AD14" s="684"/>
    </row>
    <row r="15" spans="1:1014" s="224" customFormat="1" ht="13.5" customHeight="1">
      <c r="A15" s="225">
        <v>7</v>
      </c>
      <c r="B15" s="217"/>
      <c r="C15" s="680"/>
      <c r="D15" s="241"/>
      <c r="E15" s="241"/>
      <c r="F15" s="241"/>
      <c r="G15" s="241"/>
      <c r="H15" s="681"/>
      <c r="I15" s="682"/>
      <c r="J15" s="681"/>
      <c r="K15" s="682"/>
      <c r="L15" s="681"/>
      <c r="M15" s="681"/>
      <c r="N15" s="681"/>
      <c r="O15" s="681"/>
      <c r="P15" s="683"/>
      <c r="Q15" s="681"/>
      <c r="R15" s="681"/>
      <c r="S15" s="681"/>
      <c r="T15" s="684"/>
      <c r="U15" s="681"/>
      <c r="V15" s="679"/>
      <c r="W15" s="679"/>
      <c r="X15" s="232"/>
      <c r="Y15" s="685"/>
      <c r="Z15" s="681"/>
      <c r="AA15" s="686"/>
      <c r="AB15" s="681"/>
      <c r="AC15" s="684"/>
      <c r="AD15" s="684"/>
    </row>
    <row r="16" spans="1:1014" s="224" customFormat="1" ht="13.5" customHeight="1">
      <c r="A16" s="225">
        <v>8</v>
      </c>
      <c r="B16" s="217"/>
      <c r="C16" s="680"/>
      <c r="D16" s="241"/>
      <c r="E16" s="241"/>
      <c r="F16" s="241"/>
      <c r="G16" s="241"/>
      <c r="H16" s="681"/>
      <c r="I16" s="682"/>
      <c r="J16" s="681"/>
      <c r="K16" s="682"/>
      <c r="L16" s="681"/>
      <c r="M16" s="681"/>
      <c r="N16" s="681"/>
      <c r="O16" s="681"/>
      <c r="P16" s="683"/>
      <c r="Q16" s="681"/>
      <c r="R16" s="681"/>
      <c r="S16" s="681"/>
      <c r="T16" s="684"/>
      <c r="U16" s="681"/>
      <c r="V16" s="679"/>
      <c r="W16" s="679"/>
      <c r="X16" s="232"/>
      <c r="Y16" s="685"/>
      <c r="Z16" s="681"/>
      <c r="AA16" s="686"/>
      <c r="AB16" s="681"/>
      <c r="AC16" s="684"/>
      <c r="AD16" s="684"/>
    </row>
    <row r="17" spans="1:1017" s="224" customFormat="1" ht="13.5" customHeight="1">
      <c r="A17" s="225">
        <v>9</v>
      </c>
      <c r="B17" s="217"/>
      <c r="C17" s="680"/>
      <c r="D17" s="241"/>
      <c r="E17" s="241"/>
      <c r="F17" s="241"/>
      <c r="G17" s="241"/>
      <c r="H17" s="681"/>
      <c r="I17" s="682"/>
      <c r="J17" s="681"/>
      <c r="K17" s="682"/>
      <c r="L17" s="681"/>
      <c r="M17" s="681"/>
      <c r="N17" s="681"/>
      <c r="O17" s="681"/>
      <c r="P17" s="683"/>
      <c r="Q17" s="681"/>
      <c r="R17" s="681"/>
      <c r="S17" s="681"/>
      <c r="T17" s="684"/>
      <c r="U17" s="681"/>
      <c r="V17" s="679"/>
      <c r="W17" s="679"/>
      <c r="X17" s="232"/>
      <c r="Y17" s="685"/>
      <c r="Z17" s="681"/>
      <c r="AA17" s="686"/>
      <c r="AB17" s="681"/>
      <c r="AC17" s="684"/>
      <c r="AD17" s="684"/>
    </row>
    <row r="18" spans="1:1017" s="224" customFormat="1" ht="13.5" customHeight="1">
      <c r="A18" s="225">
        <v>10</v>
      </c>
      <c r="B18" s="217"/>
      <c r="C18" s="680"/>
      <c r="D18" s="241"/>
      <c r="E18" s="241"/>
      <c r="F18" s="241"/>
      <c r="G18" s="241"/>
      <c r="H18" s="681"/>
      <c r="I18" s="682"/>
      <c r="J18" s="681"/>
      <c r="K18" s="682"/>
      <c r="L18" s="681"/>
      <c r="M18" s="681"/>
      <c r="N18" s="681"/>
      <c r="O18" s="681"/>
      <c r="P18" s="683"/>
      <c r="Q18" s="681"/>
      <c r="R18" s="681"/>
      <c r="S18" s="681"/>
      <c r="T18" s="684"/>
      <c r="U18" s="681"/>
      <c r="V18" s="679"/>
      <c r="W18" s="679"/>
      <c r="X18" s="232"/>
      <c r="Y18" s="685"/>
      <c r="Z18" s="681"/>
      <c r="AA18" s="686"/>
      <c r="AB18" s="681"/>
      <c r="AC18" s="684"/>
      <c r="AD18" s="684"/>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134" priority="8">
      <formula>OR($AD10="X",$AC10="X")</formula>
    </cfRule>
  </conditionalFormatting>
  <conditionalFormatting sqref="A20:F21 A41:F881">
    <cfRule type="expression" dxfId="133" priority="20">
      <formula>OR($AD20="X",$AB20="X")</formula>
    </cfRule>
    <cfRule type="expression" dxfId="132" priority="21">
      <formula>AND($AD20=1,$AB20=1)</formula>
    </cfRule>
    <cfRule type="expression" dxfId="131" priority="22">
      <formula>$AD20=1</formula>
    </cfRule>
    <cfRule type="expression" dxfId="130" priority="23">
      <formula>$AB20=1</formula>
    </cfRule>
  </conditionalFormatting>
  <conditionalFormatting sqref="A9:G9 A10:A18">
    <cfRule type="expression" dxfId="129" priority="25">
      <formula>AND($AD9=1,$AC9=1)</formula>
    </cfRule>
    <cfRule type="expression" dxfId="128" priority="26">
      <formula>$AD9=1</formula>
    </cfRule>
    <cfRule type="expression" dxfId="127" priority="27">
      <formula>$AC9=1</formula>
    </cfRule>
  </conditionalFormatting>
  <conditionalFormatting sqref="A9:G9">
    <cfRule type="expression" dxfId="126" priority="24">
      <formula>OR($AD9="X",$AC9="X")</formula>
    </cfRule>
  </conditionalFormatting>
  <conditionalFormatting sqref="A9:G18">
    <cfRule type="expression" dxfId="125" priority="28">
      <formula>AND(NOT(ISBLANK($W9)),ISBLANK($AC9),ISBLANK($AD9))</formula>
    </cfRule>
  </conditionalFormatting>
  <conditionalFormatting sqref="B10:G18">
    <cfRule type="expression" dxfId="124" priority="12">
      <formula>OR($AD10="X",$AC10="X")</formula>
    </cfRule>
    <cfRule type="expression" dxfId="123" priority="13">
      <formula>AND($AD10=1,$AC10=1)</formula>
    </cfRule>
    <cfRule type="expression" dxfId="122" priority="14">
      <formula>$AD10=1</formula>
    </cfRule>
    <cfRule type="expression" dxfId="121" priority="15">
      <formula>$AC10=1</formula>
    </cfRule>
  </conditionalFormatting>
  <conditionalFormatting sqref="C9:C18">
    <cfRule type="expression" dxfId="120" priority="11">
      <formula>AND($R9="X",$B9&lt;&gt;"")</formula>
    </cfRule>
  </conditionalFormatting>
  <conditionalFormatting sqref="D9:D18">
    <cfRule type="expression" dxfId="119" priority="2">
      <formula>AND($R9="X",OR($B9&lt;&gt;"",$C9&lt;&gt;""))</formula>
    </cfRule>
  </conditionalFormatting>
  <conditionalFormatting sqref="E9:E18">
    <cfRule type="expression" dxfId="118"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117" priority="4">
      <formula>AND($R9="X",OR($B9&lt;&gt;"",$C9&lt;&gt;"",$D9&lt;&gt;"",$E9&lt;&gt;""))</formula>
    </cfRule>
  </conditionalFormatting>
  <conditionalFormatting sqref="G9:G18">
    <cfRule type="expression" dxfId="116" priority="1">
      <formula>AND($R9="X",OR($B9&lt;&gt;"",$C9&lt;&gt;"",$D9&lt;&gt;"",$E9&lt;&gt;"",$F9&lt;&gt;""))</formula>
    </cfRule>
  </conditionalFormatting>
  <conditionalFormatting sqref="H20:H21 H41:H881">
    <cfRule type="expression" dxfId="115" priority="19">
      <formula>$Q20="X"</formula>
    </cfRule>
  </conditionalFormatting>
  <conditionalFormatting sqref="I11:I18">
    <cfRule type="expression" dxfId="114" priority="10">
      <formula>$R11="X"</formula>
    </cfRule>
  </conditionalFormatting>
  <conditionalFormatting sqref="Q9:Q18">
    <cfRule type="cellIs" dxfId="113" priority="5" operator="equal">
      <formula>"1..1"</formula>
    </cfRule>
    <cfRule type="cellIs" dxfId="112" priority="6" operator="equal">
      <formula>"0..n"</formula>
    </cfRule>
    <cfRule type="cellIs" dxfId="111"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705"/>
      <c r="L1" s="705"/>
      <c r="M1" s="705"/>
      <c r="N1" s="705"/>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U22" activePane="bottomRight" state="frozen"/>
      <selection pane="topRight"/>
      <selection pane="bottomLeft"/>
      <selection pane="bottomRight" activeCell="A3" sqref="A3"/>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2483</v>
      </c>
      <c r="B1" s="128"/>
      <c r="C1" s="129" t="s">
        <v>813</v>
      </c>
      <c r="D1" s="128"/>
      <c r="E1" s="150" t="s">
        <v>814</v>
      </c>
      <c r="F1" s="157"/>
      <c r="G1" s="128"/>
      <c r="H1" s="148"/>
      <c r="I1" s="275"/>
      <c r="J1" s="148"/>
      <c r="K1" s="159"/>
      <c r="L1" s="96"/>
      <c r="M1" s="96"/>
      <c r="N1" s="96"/>
      <c r="O1" s="720" t="s">
        <v>816</v>
      </c>
      <c r="P1" s="720"/>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721" t="s">
        <v>828</v>
      </c>
      <c r="M7" s="721"/>
      <c r="N7" s="721"/>
      <c r="O7" s="721"/>
      <c r="P7" s="173"/>
      <c r="Q7" s="96"/>
      <c r="R7" s="96"/>
      <c r="S7" s="96"/>
      <c r="T7" s="278"/>
      <c r="U7" s="96"/>
      <c r="V7" s="728" t="s">
        <v>829</v>
      </c>
      <c r="W7" s="728"/>
      <c r="Y7" s="179"/>
      <c r="Z7" s="96"/>
      <c r="AA7" s="159"/>
      <c r="AB7" s="96"/>
      <c r="AC7" s="721" t="s">
        <v>830</v>
      </c>
      <c r="AD7" s="72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2484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0">
        <v>1</v>
      </c>
      <c r="B9" s="415" t="s">
        <v>2485</v>
      </c>
      <c r="C9" s="415"/>
      <c r="D9" s="415"/>
      <c r="E9" s="415"/>
      <c r="F9" s="415"/>
      <c r="G9" s="415"/>
      <c r="H9" s="317" t="s">
        <v>2486</v>
      </c>
      <c r="I9" s="417" t="s">
        <v>1670</v>
      </c>
      <c r="J9" s="317" t="s">
        <v>2487</v>
      </c>
      <c r="K9" s="317" t="s">
        <v>1929</v>
      </c>
      <c r="L9" s="342" t="s">
        <v>864</v>
      </c>
      <c r="M9" s="342" t="s">
        <v>1929</v>
      </c>
      <c r="N9" s="418"/>
      <c r="O9" s="418"/>
      <c r="P9" s="418" t="s">
        <v>864</v>
      </c>
      <c r="Q9" s="417" t="s">
        <v>823</v>
      </c>
      <c r="R9" s="342" t="s">
        <v>864</v>
      </c>
      <c r="S9" s="342" t="s">
        <v>1929</v>
      </c>
      <c r="T9" s="418"/>
      <c r="U9" s="418"/>
      <c r="V9" s="505" t="s">
        <v>864</v>
      </c>
      <c r="W9" s="506" t="s">
        <v>864</v>
      </c>
      <c r="ALN9" s="238"/>
      <c r="ALO9" s="238"/>
      <c r="ALP9" s="238"/>
      <c r="ALQ9" s="238"/>
      <c r="ALR9" s="238"/>
      <c r="ALS9" s="238"/>
      <c r="ALT9" s="238"/>
      <c r="ALU9" s="238"/>
      <c r="ALV9" s="238"/>
      <c r="ALW9" s="238"/>
      <c r="ALX9" s="238"/>
      <c r="ALY9" s="238"/>
      <c r="ALZ9" s="238"/>
    </row>
    <row r="10" spans="1:1014" ht="14.25" customHeight="1">
      <c r="A10" s="396">
        <v>2</v>
      </c>
      <c r="B10" s="397"/>
      <c r="C10" s="397" t="s">
        <v>2488</v>
      </c>
      <c r="D10" s="466"/>
      <c r="E10" s="466"/>
      <c r="F10" s="466"/>
      <c r="G10" s="466"/>
      <c r="H10" s="323" t="s">
        <v>2489</v>
      </c>
      <c r="I10" s="323" t="s">
        <v>2490</v>
      </c>
      <c r="K10" s="323" t="s">
        <v>1219</v>
      </c>
      <c r="Q10" s="325" t="s">
        <v>820</v>
      </c>
      <c r="R10" s="224"/>
      <c r="S10" s="224" t="s">
        <v>863</v>
      </c>
      <c r="V10" s="95" t="s">
        <v>864</v>
      </c>
      <c r="W10" s="95" t="s">
        <v>864</v>
      </c>
    </row>
    <row r="11" spans="1:1014" ht="14.25" customHeight="1">
      <c r="A11" s="396">
        <v>3</v>
      </c>
      <c r="B11" s="397"/>
      <c r="C11" s="397" t="s">
        <v>2491</v>
      </c>
      <c r="D11" s="397"/>
      <c r="E11" s="397"/>
      <c r="F11" s="397"/>
      <c r="G11" s="397"/>
      <c r="H11" s="317" t="s">
        <v>2492</v>
      </c>
      <c r="I11" s="317" t="s">
        <v>2493</v>
      </c>
      <c r="K11" s="317" t="s">
        <v>879</v>
      </c>
      <c r="Q11" s="320" t="s">
        <v>820</v>
      </c>
      <c r="R11" s="224"/>
      <c r="S11" s="224" t="s">
        <v>879</v>
      </c>
      <c r="V11" s="95" t="s">
        <v>864</v>
      </c>
      <c r="W11" s="95" t="s">
        <v>864</v>
      </c>
    </row>
    <row r="12" spans="1:1014" ht="14.25" customHeight="1">
      <c r="A12" s="470">
        <v>4</v>
      </c>
      <c r="B12" s="397"/>
      <c r="C12" s="397" t="s">
        <v>2494</v>
      </c>
      <c r="D12" s="397"/>
      <c r="E12" s="397"/>
      <c r="F12" s="397"/>
      <c r="G12" s="397"/>
      <c r="H12" s="400" t="s">
        <v>2495</v>
      </c>
      <c r="I12" s="400" t="s">
        <v>2496</v>
      </c>
      <c r="K12" s="400" t="s">
        <v>2497</v>
      </c>
      <c r="Q12" s="333" t="s">
        <v>817</v>
      </c>
      <c r="R12" s="224"/>
      <c r="S12" s="224" t="s">
        <v>879</v>
      </c>
      <c r="V12" s="95" t="s">
        <v>864</v>
      </c>
      <c r="W12" s="95" t="s">
        <v>864</v>
      </c>
    </row>
    <row r="13" spans="1:1014" ht="14.25" customHeight="1">
      <c r="A13" s="396">
        <v>5</v>
      </c>
      <c r="B13" s="397"/>
      <c r="C13" s="397" t="s">
        <v>1168</v>
      </c>
      <c r="D13" s="397"/>
      <c r="E13" s="397"/>
      <c r="F13" s="397"/>
      <c r="G13" s="397"/>
      <c r="H13" s="399" t="s">
        <v>2498</v>
      </c>
      <c r="I13" s="394"/>
      <c r="K13" s="399" t="s">
        <v>1170</v>
      </c>
      <c r="Q13" s="395" t="s">
        <v>823</v>
      </c>
      <c r="R13" s="224" t="s">
        <v>864</v>
      </c>
      <c r="S13" s="317" t="s">
        <v>1170</v>
      </c>
      <c r="V13" s="95" t="s">
        <v>864</v>
      </c>
      <c r="W13" s="95" t="s">
        <v>864</v>
      </c>
    </row>
    <row r="14" spans="1:1014" ht="14.25" customHeight="1">
      <c r="A14" s="396">
        <v>6</v>
      </c>
      <c r="B14" s="397"/>
      <c r="C14" s="397"/>
      <c r="D14" s="397" t="s">
        <v>1948</v>
      </c>
      <c r="E14" s="397"/>
      <c r="F14" s="397"/>
      <c r="G14" s="397"/>
      <c r="H14" s="400" t="s">
        <v>2499</v>
      </c>
      <c r="I14" s="400" t="s">
        <v>1951</v>
      </c>
      <c r="K14" s="400" t="s">
        <v>1174</v>
      </c>
      <c r="Q14" s="325" t="s">
        <v>820</v>
      </c>
      <c r="R14" s="224"/>
      <c r="S14" s="323" t="s">
        <v>1093</v>
      </c>
      <c r="V14" s="95" t="s">
        <v>864</v>
      </c>
      <c r="W14" s="95" t="s">
        <v>864</v>
      </c>
    </row>
    <row r="15" spans="1:1014" ht="14.25" customHeight="1">
      <c r="A15" s="470">
        <v>7</v>
      </c>
      <c r="B15" s="397"/>
      <c r="C15" s="397"/>
      <c r="D15" s="397" t="s">
        <v>1177</v>
      </c>
      <c r="E15" s="397"/>
      <c r="F15" s="397"/>
      <c r="G15" s="397"/>
      <c r="H15" s="399" t="s">
        <v>2500</v>
      </c>
      <c r="I15" s="401" t="s">
        <v>1955</v>
      </c>
      <c r="K15" s="399" t="s">
        <v>1180</v>
      </c>
      <c r="Q15" s="320" t="s">
        <v>820</v>
      </c>
      <c r="R15" s="224"/>
      <c r="S15" s="317" t="s">
        <v>1093</v>
      </c>
      <c r="V15" s="95" t="s">
        <v>864</v>
      </c>
      <c r="W15" s="95" t="s">
        <v>864</v>
      </c>
    </row>
    <row r="16" spans="1:1014" ht="14.25" customHeight="1">
      <c r="A16" s="396">
        <v>8</v>
      </c>
      <c r="B16" s="397"/>
      <c r="C16" s="397"/>
      <c r="D16" s="397" t="s">
        <v>1957</v>
      </c>
      <c r="E16" s="397"/>
      <c r="F16" s="397"/>
      <c r="G16" s="397"/>
      <c r="H16" s="400" t="s">
        <v>2501</v>
      </c>
      <c r="I16" s="402">
        <v>1</v>
      </c>
      <c r="K16" s="400" t="s">
        <v>1183</v>
      </c>
      <c r="Q16" s="333" t="s">
        <v>817</v>
      </c>
      <c r="R16" s="224"/>
      <c r="S16" s="323" t="s">
        <v>1093</v>
      </c>
      <c r="V16" s="95" t="s">
        <v>864</v>
      </c>
      <c r="W16" s="95" t="s">
        <v>864</v>
      </c>
    </row>
    <row r="17" spans="1:23" ht="14.25" customHeight="1">
      <c r="A17" s="396">
        <v>9</v>
      </c>
      <c r="B17" s="397"/>
      <c r="C17" s="397" t="s">
        <v>2502</v>
      </c>
      <c r="D17" s="397"/>
      <c r="E17" s="397"/>
      <c r="F17" s="397"/>
      <c r="G17" s="397"/>
      <c r="H17" s="399" t="s">
        <v>2503</v>
      </c>
      <c r="I17" s="464">
        <v>80</v>
      </c>
      <c r="K17" s="399" t="s">
        <v>1191</v>
      </c>
      <c r="Q17" s="333" t="s">
        <v>817</v>
      </c>
      <c r="R17" s="224"/>
      <c r="S17" s="323" t="s">
        <v>1093</v>
      </c>
      <c r="V17" s="95" t="s">
        <v>864</v>
      </c>
      <c r="W17" s="95" t="s">
        <v>864</v>
      </c>
    </row>
    <row r="18" spans="1:23" ht="14.25" customHeight="1">
      <c r="A18" s="470">
        <v>10</v>
      </c>
      <c r="B18" s="397"/>
      <c r="C18" s="397" t="s">
        <v>2504</v>
      </c>
      <c r="D18" s="397"/>
      <c r="E18" s="397"/>
      <c r="F18" s="397"/>
      <c r="G18" s="397"/>
      <c r="H18" s="400" t="s">
        <v>2505</v>
      </c>
      <c r="I18" s="402">
        <v>96</v>
      </c>
      <c r="K18" s="400" t="s">
        <v>2506</v>
      </c>
      <c r="Q18" s="333" t="s">
        <v>817</v>
      </c>
      <c r="R18" s="224"/>
      <c r="S18" s="224" t="s">
        <v>863</v>
      </c>
      <c r="V18" s="95" t="s">
        <v>864</v>
      </c>
      <c r="W18" s="95" t="s">
        <v>864</v>
      </c>
    </row>
    <row r="19" spans="1:23" ht="14.25" customHeight="1">
      <c r="A19" s="396">
        <v>11</v>
      </c>
      <c r="B19" s="397"/>
      <c r="C19" s="397" t="s">
        <v>2507</v>
      </c>
      <c r="D19" s="397"/>
      <c r="E19" s="397"/>
      <c r="F19" s="397"/>
      <c r="G19" s="397"/>
      <c r="H19" s="399" t="s">
        <v>2508</v>
      </c>
      <c r="I19" s="464" t="s">
        <v>2509</v>
      </c>
      <c r="K19" s="399" t="s">
        <v>2510</v>
      </c>
      <c r="Q19" s="333" t="s">
        <v>817</v>
      </c>
      <c r="R19" s="224"/>
      <c r="S19" s="224" t="s">
        <v>863</v>
      </c>
      <c r="T19" s="457" t="s">
        <v>864</v>
      </c>
      <c r="U19" t="s">
        <v>2511</v>
      </c>
      <c r="V19" s="95" t="s">
        <v>864</v>
      </c>
      <c r="W19" s="95" t="s">
        <v>864</v>
      </c>
    </row>
    <row r="20" spans="1:23" ht="14.25" customHeight="1">
      <c r="A20" s="396">
        <v>12</v>
      </c>
      <c r="B20" s="397"/>
      <c r="C20" s="397" t="s">
        <v>2512</v>
      </c>
      <c r="D20" s="397"/>
      <c r="E20" s="397"/>
      <c r="F20" s="397"/>
      <c r="G20" s="397"/>
      <c r="H20" s="323" t="s">
        <v>2513</v>
      </c>
      <c r="I20" s="376" t="b">
        <v>1</v>
      </c>
      <c r="K20" s="323" t="s">
        <v>2514</v>
      </c>
      <c r="Q20" s="333" t="s">
        <v>817</v>
      </c>
      <c r="R20" s="224"/>
      <c r="S20" s="323" t="s">
        <v>2238</v>
      </c>
      <c r="T20" s="457"/>
      <c r="U20" s="225"/>
      <c r="V20" s="95" t="s">
        <v>864</v>
      </c>
      <c r="W20" s="95" t="s">
        <v>864</v>
      </c>
    </row>
    <row r="21" spans="1:23" ht="14.25" customHeight="1">
      <c r="A21" s="470">
        <v>13</v>
      </c>
      <c r="B21" s="397"/>
      <c r="C21" s="397" t="s">
        <v>2515</v>
      </c>
      <c r="D21" s="397"/>
      <c r="E21" s="397"/>
      <c r="F21" s="397"/>
      <c r="G21" s="397"/>
      <c r="H21" s="399" t="s">
        <v>2516</v>
      </c>
      <c r="I21" s="376" t="b">
        <v>1</v>
      </c>
      <c r="K21" s="399" t="s">
        <v>2517</v>
      </c>
      <c r="Q21" s="333" t="s">
        <v>817</v>
      </c>
      <c r="R21" s="224"/>
      <c r="S21" s="323" t="s">
        <v>2238</v>
      </c>
      <c r="T21" s="457"/>
      <c r="U21" s="225"/>
      <c r="V21" s="95" t="s">
        <v>864</v>
      </c>
      <c r="W21" s="95" t="s">
        <v>864</v>
      </c>
    </row>
    <row r="22" spans="1:23" ht="14.25" customHeight="1">
      <c r="A22" s="396">
        <v>14</v>
      </c>
      <c r="B22" s="397"/>
      <c r="C22" s="397" t="s">
        <v>2103</v>
      </c>
      <c r="D22" s="397"/>
      <c r="E22" s="397"/>
      <c r="F22" s="397"/>
      <c r="G22" s="397"/>
      <c r="H22" s="323" t="s">
        <v>2518</v>
      </c>
      <c r="I22" s="376" t="s">
        <v>2519</v>
      </c>
      <c r="K22" s="323" t="s">
        <v>888</v>
      </c>
      <c r="Q22" s="333" t="s">
        <v>817</v>
      </c>
      <c r="R22" s="224"/>
      <c r="S22" s="224" t="s">
        <v>863</v>
      </c>
      <c r="T22" s="238" t="s">
        <v>864</v>
      </c>
      <c r="U22" s="225" t="s">
        <v>2520</v>
      </c>
      <c r="V22" s="95" t="s">
        <v>864</v>
      </c>
      <c r="W22" s="95" t="s">
        <v>864</v>
      </c>
    </row>
    <row r="23" spans="1:23" ht="14.25" customHeight="1" thickBot="1">
      <c r="A23" s="491">
        <v>15</v>
      </c>
      <c r="B23" s="476"/>
      <c r="C23" s="476" t="s">
        <v>2521</v>
      </c>
      <c r="D23" s="476"/>
      <c r="E23" s="476"/>
      <c r="F23" s="476"/>
      <c r="G23" s="476"/>
      <c r="H23" s="494" t="s">
        <v>2522</v>
      </c>
      <c r="I23" s="495" t="s">
        <v>2523</v>
      </c>
      <c r="J23" s="479"/>
      <c r="K23" s="494" t="s">
        <v>2524</v>
      </c>
      <c r="L23" s="479"/>
      <c r="M23" s="479"/>
      <c r="N23" s="479"/>
      <c r="O23" s="479"/>
      <c r="P23" s="479"/>
      <c r="Q23" s="480" t="s">
        <v>817</v>
      </c>
      <c r="R23" s="482"/>
      <c r="S23" s="482" t="s">
        <v>863</v>
      </c>
      <c r="T23" s="481" t="s">
        <v>864</v>
      </c>
      <c r="U23" s="496" t="s">
        <v>2525</v>
      </c>
      <c r="V23" s="497" t="s">
        <v>864</v>
      </c>
      <c r="W23" s="497" t="s">
        <v>864</v>
      </c>
    </row>
    <row r="24" spans="1:23" ht="15.75"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K9" activePane="bottomRight" state="frozen"/>
      <selection pane="topRight"/>
      <selection pane="bottomLeft"/>
      <selection pane="bottomRight" activeCell="E25" sqref="E25"/>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2526</v>
      </c>
      <c r="B1" s="128"/>
      <c r="C1" s="129" t="s">
        <v>813</v>
      </c>
      <c r="D1" s="128"/>
      <c r="E1" s="150" t="s">
        <v>814</v>
      </c>
      <c r="F1" s="157"/>
      <c r="G1" s="128"/>
      <c r="H1" s="96"/>
      <c r="I1" s="225"/>
      <c r="J1" s="96"/>
      <c r="K1" s="159"/>
      <c r="L1" s="96"/>
      <c r="M1" s="96"/>
      <c r="N1" s="96"/>
      <c r="O1" s="720" t="s">
        <v>816</v>
      </c>
      <c r="P1" s="720"/>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721" t="s">
        <v>828</v>
      </c>
      <c r="M7" s="721"/>
      <c r="N7" s="721"/>
      <c r="O7" s="721"/>
      <c r="P7" s="173"/>
      <c r="Q7" s="96"/>
      <c r="R7" s="96"/>
      <c r="S7" s="96"/>
      <c r="T7" s="278"/>
      <c r="U7" s="96"/>
      <c r="V7" s="728" t="s">
        <v>829</v>
      </c>
      <c r="W7" s="728"/>
      <c r="Y7" s="179"/>
      <c r="Z7" s="96"/>
      <c r="AA7" s="159"/>
      <c r="AB7" s="96"/>
      <c r="AC7" s="721" t="s">
        <v>830</v>
      </c>
      <c r="AD7" s="72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2484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1">
        <v>1</v>
      </c>
      <c r="B9" s="475" t="s">
        <v>2527</v>
      </c>
      <c r="C9" s="492"/>
      <c r="D9" s="475"/>
      <c r="E9" s="476"/>
      <c r="F9" s="476"/>
      <c r="G9" s="476"/>
      <c r="H9" s="493" t="s">
        <v>2528</v>
      </c>
      <c r="I9" s="493" t="s">
        <v>2490</v>
      </c>
      <c r="J9" s="479"/>
      <c r="K9" s="493" t="s">
        <v>1659</v>
      </c>
      <c r="L9" s="479"/>
      <c r="M9" s="479"/>
      <c r="N9" s="479"/>
      <c r="O9" s="479"/>
      <c r="P9" s="479"/>
      <c r="Q9" s="480" t="s">
        <v>893</v>
      </c>
      <c r="R9" s="482"/>
      <c r="S9" s="482" t="s">
        <v>863</v>
      </c>
      <c r="T9" s="479"/>
      <c r="U9" s="479"/>
      <c r="V9" s="479" t="s">
        <v>864</v>
      </c>
      <c r="W9" s="479" t="s">
        <v>864</v>
      </c>
    </row>
    <row r="10" spans="1:1014" ht="15.75"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10" activePane="bottomRight" state="frozen"/>
      <selection pane="topRight"/>
      <selection pane="bottomLeft"/>
      <selection pane="bottomRight" activeCell="C10" sqref="C10:C11"/>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2529</v>
      </c>
      <c r="B1" s="128"/>
      <c r="C1" s="129" t="s">
        <v>813</v>
      </c>
      <c r="D1" s="128"/>
      <c r="E1" s="150" t="s">
        <v>814</v>
      </c>
      <c r="F1" s="157"/>
      <c r="G1" s="128"/>
      <c r="H1" s="96"/>
      <c r="I1" s="225"/>
      <c r="J1" s="96"/>
      <c r="K1" s="159"/>
      <c r="L1" s="96"/>
      <c r="M1" s="96"/>
      <c r="N1" s="96"/>
      <c r="O1" s="720" t="s">
        <v>816</v>
      </c>
      <c r="P1" s="720"/>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721" t="s">
        <v>828</v>
      </c>
      <c r="M7" s="721"/>
      <c r="N7" s="721"/>
      <c r="O7" s="721"/>
      <c r="P7" s="173"/>
      <c r="Q7" s="96"/>
      <c r="R7" s="96"/>
      <c r="S7" s="96"/>
      <c r="T7" s="278"/>
      <c r="U7" s="96"/>
      <c r="V7" s="728" t="s">
        <v>829</v>
      </c>
      <c r="W7" s="728"/>
      <c r="Y7" s="179"/>
      <c r="Z7" s="96"/>
      <c r="AA7" s="159"/>
      <c r="AB7" s="96"/>
      <c r="AC7" s="721" t="s">
        <v>830</v>
      </c>
      <c r="AD7" s="72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2484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8">
        <v>1</v>
      </c>
      <c r="B9" s="393" t="s">
        <v>2036</v>
      </c>
      <c r="C9" s="393"/>
      <c r="D9" s="393"/>
      <c r="E9" s="397"/>
      <c r="F9" s="397"/>
      <c r="G9" s="397"/>
      <c r="H9" s="317" t="s">
        <v>2530</v>
      </c>
      <c r="I9" s="395"/>
      <c r="K9" s="317" t="s">
        <v>1366</v>
      </c>
      <c r="Q9" s="395" t="s">
        <v>823</v>
      </c>
      <c r="R9" s="224" t="s">
        <v>864</v>
      </c>
      <c r="S9" s="224" t="s">
        <v>1366</v>
      </c>
      <c r="T9" s="457"/>
      <c r="U9" s="224"/>
      <c r="V9" t="s">
        <v>864</v>
      </c>
      <c r="W9" t="s">
        <v>864</v>
      </c>
    </row>
    <row r="10" spans="1:1014" ht="13.5" customHeight="1">
      <c r="A10" s="396">
        <v>2</v>
      </c>
      <c r="B10" s="468"/>
      <c r="C10" s="468" t="s">
        <v>2488</v>
      </c>
      <c r="D10" s="468"/>
      <c r="E10" s="466"/>
      <c r="F10" s="466"/>
      <c r="G10" s="397"/>
      <c r="H10" s="323" t="s">
        <v>2489</v>
      </c>
      <c r="I10" s="323" t="s">
        <v>2490</v>
      </c>
      <c r="K10" s="323" t="s">
        <v>1219</v>
      </c>
      <c r="Q10" s="320" t="s">
        <v>820</v>
      </c>
      <c r="R10" s="224"/>
      <c r="S10" s="224" t="s">
        <v>863</v>
      </c>
      <c r="T10" s="457"/>
      <c r="U10" s="224"/>
      <c r="V10" t="s">
        <v>864</v>
      </c>
      <c r="W10" t="s">
        <v>864</v>
      </c>
    </row>
    <row r="11" spans="1:1014" ht="13.5" customHeight="1">
      <c r="A11" s="398">
        <v>3</v>
      </c>
      <c r="B11" s="393"/>
      <c r="C11" s="393" t="s">
        <v>1987</v>
      </c>
      <c r="D11" s="393"/>
      <c r="E11" s="397"/>
      <c r="F11" s="397"/>
      <c r="G11" s="397"/>
      <c r="H11" s="317" t="s">
        <v>2531</v>
      </c>
      <c r="I11" s="317" t="s">
        <v>2532</v>
      </c>
      <c r="K11" s="317" t="s">
        <v>2533</v>
      </c>
      <c r="Q11" s="320" t="s">
        <v>820</v>
      </c>
      <c r="R11" s="224"/>
      <c r="S11" s="224" t="s">
        <v>863</v>
      </c>
      <c r="T11" s="457"/>
      <c r="U11" s="224"/>
      <c r="V11" t="s">
        <v>864</v>
      </c>
      <c r="W11" t="s">
        <v>864</v>
      </c>
    </row>
    <row r="12" spans="1:1014" ht="13.5" customHeight="1">
      <c r="A12" s="396">
        <v>4</v>
      </c>
      <c r="B12" s="393"/>
      <c r="C12" s="393" t="s">
        <v>2066</v>
      </c>
      <c r="D12" s="393"/>
      <c r="E12" s="397"/>
      <c r="F12" s="397"/>
      <c r="G12" s="397"/>
      <c r="H12" s="323" t="s">
        <v>2534</v>
      </c>
      <c r="I12" s="323" t="s">
        <v>2535</v>
      </c>
      <c r="K12" s="323" t="s">
        <v>871</v>
      </c>
      <c r="Q12" s="333" t="s">
        <v>817</v>
      </c>
      <c r="R12" s="224"/>
      <c r="S12" s="224" t="s">
        <v>863</v>
      </c>
      <c r="T12" s="457"/>
      <c r="U12" s="224"/>
      <c r="V12" t="s">
        <v>864</v>
      </c>
      <c r="W12" t="s">
        <v>864</v>
      </c>
    </row>
    <row r="13" spans="1:1014" ht="13.5" customHeight="1">
      <c r="A13" s="398">
        <v>5</v>
      </c>
      <c r="B13" s="393"/>
      <c r="C13" s="393" t="s">
        <v>2536</v>
      </c>
      <c r="D13" s="393"/>
      <c r="E13" s="397"/>
      <c r="F13" s="397"/>
      <c r="G13" s="397"/>
      <c r="H13" s="317" t="s">
        <v>2537</v>
      </c>
      <c r="I13" s="317" t="s">
        <v>2345</v>
      </c>
      <c r="K13" s="317" t="s">
        <v>971</v>
      </c>
      <c r="Q13" s="325" t="s">
        <v>820</v>
      </c>
      <c r="R13" s="224"/>
      <c r="S13" s="224" t="s">
        <v>863</v>
      </c>
      <c r="T13" s="457" t="s">
        <v>864</v>
      </c>
      <c r="U13" s="224" t="s">
        <v>2538</v>
      </c>
      <c r="V13" t="s">
        <v>864</v>
      </c>
      <c r="W13" t="s">
        <v>864</v>
      </c>
    </row>
    <row r="14" spans="1:1014" ht="13.5" customHeight="1">
      <c r="A14" s="396">
        <v>6</v>
      </c>
      <c r="B14" s="393"/>
      <c r="C14" s="393" t="s">
        <v>2539</v>
      </c>
      <c r="D14" s="393"/>
      <c r="E14" s="397"/>
      <c r="F14" s="397"/>
      <c r="G14" s="397"/>
      <c r="H14" s="323" t="s">
        <v>2540</v>
      </c>
      <c r="I14" s="323" t="s">
        <v>2541</v>
      </c>
      <c r="K14" s="323" t="s">
        <v>2542</v>
      </c>
      <c r="Q14" s="333" t="s">
        <v>817</v>
      </c>
      <c r="R14" s="224"/>
      <c r="S14" s="224" t="s">
        <v>863</v>
      </c>
      <c r="T14" s="457" t="s">
        <v>864</v>
      </c>
      <c r="U14" s="224" t="s">
        <v>2543</v>
      </c>
      <c r="V14" t="s">
        <v>864</v>
      </c>
      <c r="W14" t="s">
        <v>864</v>
      </c>
    </row>
    <row r="15" spans="1:1014" ht="13.5" customHeight="1">
      <c r="A15" s="398">
        <v>7</v>
      </c>
      <c r="B15" s="393"/>
      <c r="C15" s="393" t="s">
        <v>2544</v>
      </c>
      <c r="D15" s="393"/>
      <c r="E15" s="397"/>
      <c r="F15" s="397"/>
      <c r="G15" s="397"/>
      <c r="H15" s="317" t="s">
        <v>2545</v>
      </c>
      <c r="I15" s="317" t="s">
        <v>2546</v>
      </c>
      <c r="K15" s="317" t="s">
        <v>2547</v>
      </c>
      <c r="Q15" s="333" t="s">
        <v>817</v>
      </c>
      <c r="R15" s="224"/>
      <c r="S15" s="224" t="s">
        <v>863</v>
      </c>
      <c r="T15" s="457" t="s">
        <v>864</v>
      </c>
      <c r="U15" s="224" t="s">
        <v>2548</v>
      </c>
      <c r="V15" t="s">
        <v>864</v>
      </c>
      <c r="W15" t="s">
        <v>864</v>
      </c>
    </row>
    <row r="16" spans="1:1014" ht="13.5" customHeight="1">
      <c r="A16" s="396">
        <v>8</v>
      </c>
      <c r="B16" s="393"/>
      <c r="C16" s="393" t="s">
        <v>2051</v>
      </c>
      <c r="D16" s="393"/>
      <c r="E16" s="397"/>
      <c r="F16" s="397"/>
      <c r="G16" s="397"/>
      <c r="H16" s="323" t="s">
        <v>2549</v>
      </c>
      <c r="I16" s="323" t="s">
        <v>2550</v>
      </c>
      <c r="K16" s="323" t="s">
        <v>2551</v>
      </c>
      <c r="Q16" s="333" t="s">
        <v>817</v>
      </c>
      <c r="R16" s="224"/>
      <c r="S16" s="224" t="s">
        <v>863</v>
      </c>
      <c r="T16" s="457" t="s">
        <v>864</v>
      </c>
      <c r="U16" s="224" t="s">
        <v>2552</v>
      </c>
      <c r="V16" t="s">
        <v>864</v>
      </c>
      <c r="W16" t="s">
        <v>864</v>
      </c>
    </row>
    <row r="17" spans="1:23" ht="13.5" customHeight="1">
      <c r="A17" s="398">
        <v>9</v>
      </c>
      <c r="B17" s="393"/>
      <c r="C17" s="393" t="s">
        <v>2112</v>
      </c>
      <c r="D17" s="393"/>
      <c r="E17" s="397"/>
      <c r="F17" s="397"/>
      <c r="G17" s="397"/>
      <c r="H17" s="399" t="s">
        <v>2113</v>
      </c>
      <c r="I17" s="394"/>
      <c r="K17" s="317" t="s">
        <v>2553</v>
      </c>
      <c r="Q17" s="395" t="s">
        <v>823</v>
      </c>
      <c r="R17" s="224" t="s">
        <v>864</v>
      </c>
      <c r="S17" s="224" t="s">
        <v>1265</v>
      </c>
      <c r="T17" s="457"/>
      <c r="U17" s="224"/>
      <c r="V17" t="s">
        <v>864</v>
      </c>
      <c r="W17" t="s">
        <v>864</v>
      </c>
    </row>
    <row r="18" spans="1:23" ht="13.5" customHeight="1">
      <c r="A18" s="471">
        <v>10</v>
      </c>
      <c r="B18" s="469"/>
      <c r="C18" s="469"/>
      <c r="D18" s="469" t="s">
        <v>2116</v>
      </c>
      <c r="E18" s="467"/>
      <c r="F18" s="467"/>
      <c r="G18" s="467"/>
      <c r="H18" s="472" t="s">
        <v>2554</v>
      </c>
      <c r="I18" s="472" t="s">
        <v>1269</v>
      </c>
      <c r="K18" s="472" t="s">
        <v>971</v>
      </c>
      <c r="Q18" s="473" t="s">
        <v>817</v>
      </c>
      <c r="R18" s="224"/>
      <c r="S18" s="507" t="s">
        <v>863</v>
      </c>
      <c r="T18" s="457" t="s">
        <v>864</v>
      </c>
      <c r="U18" s="224" t="s">
        <v>2555</v>
      </c>
      <c r="V18" t="s">
        <v>864</v>
      </c>
      <c r="W18" t="s">
        <v>864</v>
      </c>
    </row>
    <row r="19" spans="1:23" ht="13.5" customHeight="1" thickBot="1">
      <c r="A19" s="474">
        <v>11</v>
      </c>
      <c r="B19" s="475"/>
      <c r="C19" s="475"/>
      <c r="D19" s="475" t="s">
        <v>2119</v>
      </c>
      <c r="E19" s="476"/>
      <c r="F19" s="476"/>
      <c r="G19" s="476"/>
      <c r="H19" s="477" t="s">
        <v>2556</v>
      </c>
      <c r="I19" s="478" t="s">
        <v>2557</v>
      </c>
      <c r="J19" s="479"/>
      <c r="K19" s="477" t="s">
        <v>1014</v>
      </c>
      <c r="L19" s="479"/>
      <c r="M19" s="479"/>
      <c r="N19" s="479"/>
      <c r="O19" s="479"/>
      <c r="P19" s="479"/>
      <c r="Q19" s="480" t="s">
        <v>817</v>
      </c>
      <c r="R19" s="482"/>
      <c r="S19" s="508" t="s">
        <v>863</v>
      </c>
      <c r="T19" s="481"/>
      <c r="U19" s="482"/>
      <c r="V19" s="479" t="s">
        <v>864</v>
      </c>
      <c r="W19" s="479" t="s">
        <v>864</v>
      </c>
    </row>
    <row r="20" spans="1:23" ht="15.75"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D11" sqref="D11"/>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2558</v>
      </c>
      <c r="B1" s="272"/>
      <c r="C1" s="129" t="s">
        <v>813</v>
      </c>
      <c r="D1" s="128"/>
      <c r="E1" s="729" t="s">
        <v>814</v>
      </c>
      <c r="F1" s="729"/>
      <c r="G1" s="128"/>
      <c r="H1" s="724" t="s">
        <v>1670</v>
      </c>
      <c r="I1" s="724"/>
      <c r="J1" s="724"/>
      <c r="K1" s="96"/>
      <c r="L1" s="96"/>
      <c r="M1" s="96"/>
      <c r="N1" s="96"/>
      <c r="O1" s="730" t="s">
        <v>816</v>
      </c>
      <c r="P1" s="730"/>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737" t="s">
        <v>819</v>
      </c>
      <c r="F2" s="737"/>
      <c r="G2" s="128"/>
      <c r="H2" s="724"/>
      <c r="I2" s="724"/>
      <c r="J2" s="724"/>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736" t="s">
        <v>822</v>
      </c>
      <c r="F3" s="736"/>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734" t="s">
        <v>825</v>
      </c>
      <c r="F4" s="735"/>
      <c r="G4" s="137" t="s">
        <v>1670</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1670</v>
      </c>
      <c r="E5" s="732" t="s">
        <v>912</v>
      </c>
      <c r="F5" s="733"/>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1670</v>
      </c>
      <c r="E6" s="128"/>
      <c r="F6" s="138" t="s">
        <v>1670</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1670</v>
      </c>
      <c r="D7" s="410" t="s">
        <v>1670</v>
      </c>
      <c r="E7" s="304" t="s">
        <v>1670</v>
      </c>
      <c r="F7" s="304" t="s">
        <v>1670</v>
      </c>
      <c r="G7" s="96"/>
      <c r="H7" s="96"/>
      <c r="I7" s="5"/>
      <c r="J7" s="96"/>
      <c r="K7" s="96"/>
      <c r="L7" s="725" t="s">
        <v>828</v>
      </c>
      <c r="M7" s="725"/>
      <c r="N7" s="725"/>
      <c r="O7" s="725"/>
      <c r="P7" s="96"/>
      <c r="Q7" s="96"/>
      <c r="R7" s="96"/>
      <c r="S7" s="96"/>
      <c r="T7" s="96"/>
      <c r="U7" s="96"/>
      <c r="V7" s="731" t="s">
        <v>829</v>
      </c>
      <c r="W7" s="731"/>
      <c r="Y7" s="96"/>
      <c r="Z7" s="96"/>
      <c r="AA7" s="96"/>
      <c r="AB7" s="96"/>
      <c r="AC7" s="725" t="s">
        <v>830</v>
      </c>
      <c r="AD7" s="72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2559</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2560</v>
      </c>
      <c r="C9" s="322"/>
      <c r="D9" s="322"/>
      <c r="E9" s="415"/>
      <c r="F9" s="415"/>
      <c r="G9" s="415"/>
      <c r="H9" s="436" t="s">
        <v>2561</v>
      </c>
      <c r="I9" s="416"/>
      <c r="J9" s="418"/>
      <c r="K9" s="317" t="s">
        <v>2562</v>
      </c>
      <c r="L9" s="418"/>
      <c r="M9" s="418"/>
      <c r="N9" s="418"/>
      <c r="O9" s="418"/>
      <c r="P9" s="418"/>
      <c r="Q9" s="417" t="s">
        <v>820</v>
      </c>
      <c r="R9" s="342" t="s">
        <v>864</v>
      </c>
      <c r="S9" s="342" t="s">
        <v>2562</v>
      </c>
      <c r="T9" s="418"/>
      <c r="U9" s="418"/>
      <c r="V9" s="418" t="s">
        <v>864</v>
      </c>
      <c r="W9" s="418" t="s">
        <v>864</v>
      </c>
    </row>
    <row r="10" spans="1:1014" ht="15" customHeight="1">
      <c r="A10" s="425">
        <v>2</v>
      </c>
      <c r="B10" s="322"/>
      <c r="C10" s="322" t="s">
        <v>2563</v>
      </c>
      <c r="D10" s="322"/>
      <c r="E10" s="415"/>
      <c r="F10" s="415"/>
      <c r="G10" s="415"/>
      <c r="H10" s="448" t="s">
        <v>2564</v>
      </c>
      <c r="I10" s="420">
        <v>101</v>
      </c>
      <c r="J10" s="424"/>
      <c r="K10" s="421" t="s">
        <v>2565</v>
      </c>
      <c r="L10" s="422"/>
      <c r="M10" s="422"/>
      <c r="N10" s="422"/>
      <c r="O10" s="422"/>
      <c r="P10" s="422"/>
      <c r="Q10" s="417" t="s">
        <v>820</v>
      </c>
      <c r="R10" s="345"/>
      <c r="S10" s="345" t="s">
        <v>1093</v>
      </c>
      <c r="T10" s="422"/>
      <c r="U10" s="422"/>
      <c r="V10" s="422" t="s">
        <v>864</v>
      </c>
      <c r="W10" s="422" t="s">
        <v>864</v>
      </c>
    </row>
    <row r="11" spans="1:1014" ht="15" customHeight="1">
      <c r="A11" s="425">
        <v>3</v>
      </c>
      <c r="B11" s="322"/>
      <c r="C11" s="322" t="s">
        <v>2566</v>
      </c>
      <c r="D11" s="322"/>
      <c r="E11" s="415"/>
      <c r="F11" s="415"/>
      <c r="G11" s="415"/>
      <c r="H11" s="447" t="s">
        <v>2567</v>
      </c>
      <c r="I11" s="423" t="s">
        <v>2568</v>
      </c>
      <c r="J11" s="418"/>
      <c r="K11" s="317" t="s">
        <v>2569</v>
      </c>
      <c r="L11" s="418"/>
      <c r="M11" s="418"/>
      <c r="N11" s="418"/>
      <c r="O11" s="418"/>
      <c r="P11" s="418"/>
      <c r="Q11" s="417" t="s">
        <v>820</v>
      </c>
      <c r="R11" s="342"/>
      <c r="S11" s="342" t="s">
        <v>863</v>
      </c>
      <c r="T11" s="418"/>
      <c r="U11" s="418"/>
      <c r="V11" s="418" t="s">
        <v>864</v>
      </c>
      <c r="W11" s="418" t="s">
        <v>864</v>
      </c>
    </row>
    <row r="12" spans="1:1014" ht="15" customHeight="1">
      <c r="A12" s="425">
        <v>4</v>
      </c>
      <c r="B12" s="322" t="s">
        <v>2570</v>
      </c>
      <c r="C12" s="322"/>
      <c r="D12" s="322"/>
      <c r="E12" s="415"/>
      <c r="F12" s="415"/>
      <c r="G12" s="415"/>
      <c r="H12" s="449" t="s">
        <v>2571</v>
      </c>
      <c r="I12" s="420" t="s">
        <v>2572</v>
      </c>
      <c r="J12" s="424"/>
      <c r="K12" s="421" t="s">
        <v>2573</v>
      </c>
      <c r="L12" s="422"/>
      <c r="M12" s="422"/>
      <c r="N12" s="422"/>
      <c r="O12" s="422"/>
      <c r="P12" s="422"/>
      <c r="Q12" s="417" t="s">
        <v>820</v>
      </c>
      <c r="R12" s="345"/>
      <c r="S12" s="345" t="s">
        <v>863</v>
      </c>
      <c r="T12" s="422"/>
      <c r="U12" s="422"/>
      <c r="V12" s="422" t="s">
        <v>864</v>
      </c>
      <c r="W12" s="422" t="s">
        <v>864</v>
      </c>
    </row>
    <row r="13" spans="1:1014" ht="15" customHeight="1">
      <c r="A13" s="430">
        <v>5</v>
      </c>
      <c r="B13" s="431" t="s">
        <v>2574</v>
      </c>
      <c r="C13" s="431"/>
      <c r="D13" s="431"/>
      <c r="E13" s="432"/>
      <c r="F13" s="432"/>
      <c r="G13" s="432"/>
      <c r="H13" s="450" t="s">
        <v>2575</v>
      </c>
      <c r="I13" s="433"/>
      <c r="J13" s="434"/>
      <c r="K13" s="433" t="s">
        <v>2576</v>
      </c>
      <c r="L13" s="434"/>
      <c r="M13" s="434"/>
      <c r="N13" s="434"/>
      <c r="O13" s="434"/>
      <c r="P13" s="434"/>
      <c r="Q13" s="435" t="s">
        <v>817</v>
      </c>
      <c r="R13" s="509" t="s">
        <v>864</v>
      </c>
      <c r="S13" s="510" t="s">
        <v>2576</v>
      </c>
      <c r="T13" s="434"/>
      <c r="U13" s="434"/>
      <c r="V13" s="434" t="s">
        <v>864</v>
      </c>
      <c r="W13" s="434" t="s">
        <v>864</v>
      </c>
    </row>
    <row r="14" spans="1:1014" ht="15" customHeight="1" thickBot="1">
      <c r="A14" s="484">
        <v>6</v>
      </c>
      <c r="B14" s="485" t="s">
        <v>2577</v>
      </c>
      <c r="C14" s="485"/>
      <c r="D14" s="485"/>
      <c r="E14" s="486"/>
      <c r="F14" s="486"/>
      <c r="G14" s="486"/>
      <c r="H14" s="487" t="s">
        <v>2578</v>
      </c>
      <c r="I14" s="488"/>
      <c r="J14" s="489"/>
      <c r="K14" s="477" t="s">
        <v>2579</v>
      </c>
      <c r="L14" s="489"/>
      <c r="M14" s="489"/>
      <c r="N14" s="489"/>
      <c r="O14" s="489"/>
      <c r="P14" s="489"/>
      <c r="Q14" s="490" t="s">
        <v>820</v>
      </c>
      <c r="R14" s="511"/>
      <c r="S14" s="511" t="s">
        <v>863</v>
      </c>
      <c r="T14" s="489"/>
      <c r="U14" s="489"/>
      <c r="V14" s="489" t="s">
        <v>864</v>
      </c>
      <c r="W14" s="489" t="s">
        <v>864</v>
      </c>
    </row>
    <row r="15" spans="1:1014" s="456" customFormat="1" ht="15">
      <c r="A15" s="483">
        <f>SUBTOTAL(103, Tableau9[ID])</f>
        <v>6</v>
      </c>
      <c r="B15" s="483">
        <f>SUBTOTAL(103, Tableau9[Donnée (Niveau 1)])</f>
        <v>4</v>
      </c>
      <c r="C15" s="483">
        <f>SUBTOTAL(103, Tableau9[Donnée (Niveau 2)])</f>
        <v>2</v>
      </c>
      <c r="D15" s="483">
        <f>SUBTOTAL(103, Tableau9[Donnée (Niveau 3)])</f>
        <v>0</v>
      </c>
      <c r="E15" s="483">
        <f>SUBTOTAL(103, Tableau9[Donnée (Niveau 4)])</f>
        <v>0</v>
      </c>
      <c r="F15" s="483">
        <f>SUBTOTAL(103, Tableau9[Donnée (Niveau 5)])</f>
        <v>0</v>
      </c>
      <c r="G15" s="483">
        <f>SUBTOTAL(103, Tableau9[Donnée (Niveau 6)])</f>
        <v>0</v>
      </c>
      <c r="H15" s="483">
        <f>SUBTOTAL(103, Tableau9[Description])</f>
        <v>6</v>
      </c>
      <c r="I15" s="483">
        <f>SUBTOTAL(103, Tableau9[Exemples])</f>
        <v>3</v>
      </c>
      <c r="J15" s="483">
        <f>SUBTOTAL(103, Tableau9[Balise NexSIS])</f>
        <v>0</v>
      </c>
      <c r="K15" s="483">
        <f>SUBTOTAL(103, Tableau9[Nouvelle balise])</f>
        <v>6</v>
      </c>
      <c r="L15" s="483">
        <f>SUBTOTAL(103, Tableau9[Nantes - balise])</f>
        <v>0</v>
      </c>
      <c r="M15" s="483">
        <f>SUBTOTAL(103, Tableau9[Nantes - description])</f>
        <v>0</v>
      </c>
      <c r="N15" s="483">
        <f>SUBTOTAL(103, Tableau9[GT399])</f>
        <v>0</v>
      </c>
      <c r="O15" s="483">
        <f>SUBTOTAL(103, Tableau9[GT399 description])</f>
        <v>0</v>
      </c>
      <c r="P15" s="483">
        <f>SUBTOTAL(103, Tableau9[Priorisation])</f>
        <v>0</v>
      </c>
      <c r="Q15" s="483">
        <f>SUBTOTAL(103, Tableau9[Cardinalité])</f>
        <v>6</v>
      </c>
      <c r="R15" s="483">
        <f>SUBTOTAL(103, Tableau9[Objet])</f>
        <v>2</v>
      </c>
      <c r="S15" s="483">
        <f>SUBTOTAL(103, Tableau9[Format (ou type)])</f>
        <v>6</v>
      </c>
      <c r="T15" s="483">
        <f>SUBTOTAL(103, Tableau9[Nomenclature/ énumération])</f>
        <v>0</v>
      </c>
      <c r="U15" s="483">
        <f>SUBTOTAL(103, Tableau9[Détails de format])</f>
        <v>0</v>
      </c>
      <c r="V15" s="483">
        <f>SUBTOTAL(103, Tableau9[15-18])</f>
        <v>6</v>
      </c>
      <c r="W15" s="483">
        <f>SUBTOTAL(103, Tableau9[15-15])</f>
        <v>6</v>
      </c>
    </row>
    <row r="16" spans="1:1014">
      <c r="E16" s="57"/>
      <c r="AF16" s="452"/>
      <c r="AG16" s="453"/>
      <c r="AH16" s="453"/>
      <c r="AI16" s="454"/>
    </row>
    <row r="17" spans="3:5">
      <c r="E17" s="57"/>
    </row>
    <row r="18" spans="3:5">
      <c r="E18" s="57"/>
    </row>
    <row r="19" spans="3:5">
      <c r="C19" s="455"/>
      <c r="E19" s="57"/>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2580</v>
      </c>
      <c r="B1" s="128"/>
      <c r="C1" s="129" t="s">
        <v>813</v>
      </c>
      <c r="D1" s="128"/>
      <c r="E1" s="294" t="s">
        <v>814</v>
      </c>
      <c r="F1" s="128"/>
      <c r="G1" s="128"/>
      <c r="H1" s="724" t="s">
        <v>1670</v>
      </c>
      <c r="I1" s="724"/>
      <c r="J1" s="96"/>
      <c r="K1" s="96"/>
      <c r="L1" s="96"/>
      <c r="M1" s="96"/>
      <c r="N1" s="96"/>
      <c r="O1" s="730" t="s">
        <v>816</v>
      </c>
      <c r="P1" s="730"/>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724"/>
      <c r="I2" s="724"/>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1670</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1670</v>
      </c>
      <c r="E5" s="408" t="s">
        <v>912</v>
      </c>
      <c r="F5" s="146" t="s">
        <v>1670</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1670</v>
      </c>
      <c r="E6" s="128"/>
      <c r="F6" s="138" t="s">
        <v>1670</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1670</v>
      </c>
      <c r="D7" s="410" t="s">
        <v>1670</v>
      </c>
      <c r="E7" s="304" t="s">
        <v>1670</v>
      </c>
      <c r="F7" s="304" t="s">
        <v>1670</v>
      </c>
      <c r="G7" s="96"/>
      <c r="H7" s="96"/>
      <c r="I7" s="5"/>
      <c r="J7" s="96"/>
      <c r="K7" s="96"/>
      <c r="L7" s="725" t="s">
        <v>828</v>
      </c>
      <c r="M7" s="725"/>
      <c r="N7" s="725"/>
      <c r="O7" s="725"/>
      <c r="P7" s="96"/>
      <c r="Q7" s="96"/>
      <c r="R7" s="96"/>
      <c r="S7" s="96"/>
      <c r="T7" s="96"/>
      <c r="V7" s="411" t="s">
        <v>829</v>
      </c>
      <c r="W7" s="411"/>
      <c r="Y7" s="96"/>
      <c r="Z7" s="96"/>
      <c r="AA7" s="96"/>
      <c r="AB7" s="96"/>
      <c r="AC7" s="725" t="s">
        <v>830</v>
      </c>
      <c r="AD7" s="725"/>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2559</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2581</v>
      </c>
      <c r="C9" s="322"/>
      <c r="D9" s="322"/>
      <c r="E9" s="415"/>
      <c r="F9" s="415"/>
      <c r="G9" s="415"/>
      <c r="H9" s="436" t="s">
        <v>2582</v>
      </c>
      <c r="I9" s="399"/>
      <c r="J9" s="418"/>
      <c r="K9" s="317" t="s">
        <v>2580</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6.1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1853</v>
      </c>
      <c r="B1" s="272"/>
      <c r="C1" s="129" t="s">
        <v>813</v>
      </c>
      <c r="D1" s="128"/>
      <c r="E1" s="294" t="s">
        <v>814</v>
      </c>
      <c r="F1" s="128"/>
      <c r="G1" s="128"/>
      <c r="H1" s="724" t="s">
        <v>1670</v>
      </c>
      <c r="I1" s="724"/>
      <c r="J1" s="295"/>
      <c r="K1" s="96"/>
      <c r="L1" s="96"/>
      <c r="M1" s="96"/>
      <c r="N1" s="96"/>
      <c r="O1" s="730" t="s">
        <v>816</v>
      </c>
      <c r="P1" s="730"/>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t="s">
        <v>303</v>
      </c>
      <c r="B2" s="128"/>
      <c r="C2" s="296" t="s">
        <v>818</v>
      </c>
      <c r="D2" s="128"/>
      <c r="E2" s="297" t="s">
        <v>819</v>
      </c>
      <c r="F2" s="128"/>
      <c r="G2" s="128"/>
      <c r="H2" s="724"/>
      <c r="I2" s="724"/>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1670</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1670</v>
      </c>
      <c r="E5" s="408" t="s">
        <v>912</v>
      </c>
      <c r="F5" s="146" t="s">
        <v>1670</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1670</v>
      </c>
      <c r="E6" s="128"/>
      <c r="F6" s="138" t="s">
        <v>1670</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1670</v>
      </c>
      <c r="D7" s="410" t="s">
        <v>1670</v>
      </c>
      <c r="E7" s="304" t="s">
        <v>1670</v>
      </c>
      <c r="F7" s="304" t="s">
        <v>1670</v>
      </c>
      <c r="G7" s="96"/>
      <c r="H7" s="96"/>
      <c r="I7" s="5"/>
      <c r="J7" s="5"/>
      <c r="K7" s="96"/>
      <c r="L7" s="725" t="s">
        <v>828</v>
      </c>
      <c r="M7" s="725"/>
      <c r="N7" s="725"/>
      <c r="O7" s="725"/>
      <c r="P7" s="96"/>
      <c r="Q7" s="96"/>
      <c r="R7" s="96"/>
      <c r="S7" s="96"/>
      <c r="T7" s="96"/>
      <c r="U7" s="96"/>
      <c r="V7" s="731" t="s">
        <v>829</v>
      </c>
      <c r="W7" s="731"/>
      <c r="Y7" s="96"/>
      <c r="Z7" s="96"/>
      <c r="AA7" s="96"/>
      <c r="AB7" s="96"/>
      <c r="AC7" s="725" t="s">
        <v>830</v>
      </c>
      <c r="AD7" s="725"/>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2559</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2583</v>
      </c>
      <c r="C9" s="451"/>
      <c r="D9" s="322"/>
      <c r="E9" s="415"/>
      <c r="F9" s="415"/>
      <c r="G9" s="415"/>
      <c r="H9" s="317" t="s">
        <v>2584</v>
      </c>
      <c r="I9" s="417"/>
      <c r="J9" s="399"/>
      <c r="K9" s="317" t="s">
        <v>2585</v>
      </c>
      <c r="L9" s="317"/>
      <c r="M9" s="317"/>
      <c r="N9" s="317"/>
      <c r="O9" s="317"/>
      <c r="P9" s="317"/>
      <c r="Q9" s="417" t="s">
        <v>820</v>
      </c>
      <c r="R9" s="342"/>
      <c r="S9" s="342" t="s">
        <v>863</v>
      </c>
      <c r="T9" s="418"/>
      <c r="U9" s="418"/>
      <c r="V9" s="418" t="s">
        <v>864</v>
      </c>
      <c r="W9" s="418" t="s">
        <v>864</v>
      </c>
    </row>
    <row r="10" spans="1:1020" ht="15" customHeight="1">
      <c r="A10" s="415">
        <v>2</v>
      </c>
      <c r="B10" s="322" t="s">
        <v>2586</v>
      </c>
      <c r="C10" s="451"/>
      <c r="D10" s="322"/>
      <c r="E10" s="415"/>
      <c r="F10" s="415"/>
      <c r="G10" s="415"/>
      <c r="H10" s="317" t="s">
        <v>2587</v>
      </c>
      <c r="I10" s="417"/>
      <c r="J10" s="399"/>
      <c r="K10" s="317" t="s">
        <v>2588</v>
      </c>
      <c r="L10" s="317"/>
      <c r="M10" s="317"/>
      <c r="N10" s="317"/>
      <c r="O10" s="317"/>
      <c r="P10" s="317"/>
      <c r="Q10" s="333" t="s">
        <v>817</v>
      </c>
      <c r="R10" s="345"/>
      <c r="S10" s="345" t="s">
        <v>2238</v>
      </c>
      <c r="T10" s="422"/>
      <c r="U10" s="422"/>
      <c r="V10" s="422" t="s">
        <v>864</v>
      </c>
      <c r="W10" s="422" t="s">
        <v>864</v>
      </c>
    </row>
    <row r="11" spans="1:1020" ht="15">
      <c r="A11" s="415">
        <v>3</v>
      </c>
      <c r="B11" s="322" t="s">
        <v>2589</v>
      </c>
      <c r="C11" s="339"/>
      <c r="D11" s="322"/>
      <c r="E11" s="415"/>
      <c r="F11" s="415"/>
      <c r="G11" s="415"/>
      <c r="H11" s="317" t="s">
        <v>2590</v>
      </c>
      <c r="I11" s="417"/>
      <c r="J11" s="399"/>
      <c r="K11" s="317" t="s">
        <v>2591</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2592</v>
      </c>
      <c r="B1" s="272"/>
      <c r="C1" s="129" t="s">
        <v>813</v>
      </c>
      <c r="D1" s="128"/>
      <c r="E1" s="294" t="s">
        <v>814</v>
      </c>
      <c r="F1" s="128"/>
      <c r="G1" s="128"/>
      <c r="H1" s="724" t="s">
        <v>1670</v>
      </c>
      <c r="I1" s="724"/>
      <c r="J1" s="295"/>
      <c r="K1" s="96"/>
      <c r="L1" s="96"/>
      <c r="M1" s="96"/>
      <c r="N1" s="96"/>
      <c r="O1" s="730" t="s">
        <v>816</v>
      </c>
      <c r="P1" s="730"/>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724"/>
      <c r="I2" s="724"/>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1670</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1670</v>
      </c>
      <c r="E5" s="408" t="s">
        <v>912</v>
      </c>
      <c r="F5" s="146" t="s">
        <v>1670</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1670</v>
      </c>
      <c r="E6" s="128"/>
      <c r="F6" s="138" t="s">
        <v>1670</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1670</v>
      </c>
      <c r="D7" s="410" t="s">
        <v>1670</v>
      </c>
      <c r="E7" s="304" t="s">
        <v>1670</v>
      </c>
      <c r="F7" s="304" t="s">
        <v>1670</v>
      </c>
      <c r="G7" s="96"/>
      <c r="H7" s="96"/>
      <c r="I7" s="5"/>
      <c r="J7" s="5"/>
      <c r="K7" s="96"/>
      <c r="L7" s="725" t="s">
        <v>828</v>
      </c>
      <c r="M7" s="725"/>
      <c r="N7" s="725"/>
      <c r="O7" s="725"/>
      <c r="P7" s="96"/>
      <c r="Q7" s="96"/>
      <c r="R7" s="96"/>
      <c r="S7" s="96"/>
      <c r="T7" s="96"/>
      <c r="U7" s="96"/>
      <c r="V7" s="411" t="s">
        <v>829</v>
      </c>
      <c r="W7" s="411"/>
      <c r="Y7" s="96"/>
      <c r="Z7" s="96"/>
      <c r="AA7" s="96"/>
      <c r="AB7" s="96"/>
      <c r="AC7" s="725" t="s">
        <v>830</v>
      </c>
      <c r="AD7" s="725"/>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2559</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5"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2593</v>
      </c>
    </row>
    <row r="2" spans="2:6" s="4" customFormat="1"/>
    <row r="3" spans="2:6" s="134" customFormat="1">
      <c r="B3" s="133" t="s">
        <v>2594</v>
      </c>
      <c r="C3" s="135"/>
      <c r="D3" s="135"/>
      <c r="E3" s="135"/>
      <c r="F3" s="135"/>
    </row>
    <row r="4" spans="2:6" ht="18" customHeight="1">
      <c r="B4" s="131" t="s">
        <v>2595</v>
      </c>
    </row>
    <row r="5" spans="2:6" ht="18" customHeight="1">
      <c r="B5" s="131" t="s">
        <v>2596</v>
      </c>
    </row>
    <row r="6" spans="2:6" ht="18" customHeight="1">
      <c r="B6" s="131" t="s">
        <v>2597</v>
      </c>
    </row>
    <row r="7" spans="2:6" ht="18" customHeight="1">
      <c r="B7" s="131" t="s">
        <v>2598</v>
      </c>
    </row>
    <row r="8" spans="2:6" ht="18" customHeight="1">
      <c r="B8" s="131" t="s">
        <v>2599</v>
      </c>
    </row>
    <row r="9" spans="2:6" ht="24" customHeight="1">
      <c r="B9" s="738" t="s">
        <v>2600</v>
      </c>
      <c r="C9" s="738"/>
      <c r="D9" s="738"/>
      <c r="E9" s="738"/>
      <c r="F9" s="738"/>
    </row>
    <row r="10" spans="2:6" ht="14.25" customHeight="1">
      <c r="B10" s="739" t="s">
        <v>2601</v>
      </c>
      <c r="C10" s="739"/>
      <c r="D10" s="739"/>
      <c r="E10" s="739"/>
      <c r="F10" s="73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705"/>
      <c r="L1" s="705"/>
      <c r="M1" s="705"/>
      <c r="N1" s="705"/>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705"/>
      <c r="L1" s="705"/>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706" t="s">
        <v>726</v>
      </c>
      <c r="C2" s="707"/>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711" t="s">
        <v>742</v>
      </c>
      <c r="B1" s="712"/>
      <c r="C1" s="712"/>
      <c r="D1" s="712"/>
      <c r="E1" s="712"/>
      <c r="F1" s="712"/>
      <c r="G1" s="712"/>
      <c r="H1" s="71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709" t="s">
        <v>753</v>
      </c>
      <c r="G12" s="709"/>
      <c r="H12" s="709"/>
      <c r="I12" s="203"/>
      <c r="J12" s="203"/>
      <c r="R12" s="196"/>
      <c r="S12" s="196"/>
      <c r="T12" s="196"/>
    </row>
    <row r="13" spans="1:20" ht="14.25" customHeight="1">
      <c r="B13" s="204" t="s">
        <v>754</v>
      </c>
      <c r="C13" s="204"/>
      <c r="D13" s="204"/>
      <c r="E13" s="204"/>
      <c r="F13" s="709" t="s">
        <v>755</v>
      </c>
      <c r="G13" s="709"/>
      <c r="H13" s="709"/>
      <c r="I13" s="204"/>
      <c r="J13" s="204"/>
      <c r="K13" s="204"/>
      <c r="L13" s="204"/>
      <c r="M13" s="204"/>
      <c r="N13" s="204"/>
      <c r="R13" s="196"/>
      <c r="S13" s="196"/>
      <c r="T13" s="196"/>
    </row>
    <row r="14" spans="1:20" ht="14.25" customHeight="1">
      <c r="B14" s="204" t="s">
        <v>756</v>
      </c>
      <c r="C14" s="204"/>
      <c r="D14" s="204"/>
      <c r="E14" s="204"/>
      <c r="F14" s="709" t="s">
        <v>755</v>
      </c>
      <c r="G14" s="709"/>
      <c r="H14" s="709"/>
      <c r="I14" s="204"/>
      <c r="J14" s="204"/>
      <c r="R14" s="196"/>
      <c r="S14" s="196"/>
      <c r="T14" s="196"/>
    </row>
    <row r="15" spans="1:20">
      <c r="B15" s="203" t="s">
        <v>757</v>
      </c>
      <c r="C15" s="203"/>
      <c r="D15" s="203"/>
      <c r="E15" s="203"/>
      <c r="F15" s="709" t="s">
        <v>755</v>
      </c>
      <c r="G15" s="709"/>
      <c r="H15" s="709"/>
      <c r="I15" s="203"/>
      <c r="J15" s="203"/>
      <c r="R15" s="196"/>
      <c r="S15" s="196"/>
      <c r="T15" s="196"/>
    </row>
    <row r="16" spans="1:20">
      <c r="B16" s="708"/>
      <c r="C16" s="708"/>
      <c r="D16" s="708"/>
      <c r="E16" s="708"/>
      <c r="F16" s="708"/>
      <c r="G16" s="708"/>
      <c r="H16" s="708"/>
      <c r="I16" s="708"/>
      <c r="J16" s="708"/>
      <c r="K16" s="708"/>
      <c r="L16" s="708"/>
      <c r="M16" s="708"/>
      <c r="N16" s="708"/>
      <c r="O16" s="708"/>
      <c r="P16" s="708"/>
      <c r="Q16" s="708"/>
    </row>
    <row r="17" spans="1:17" ht="15" thickBot="1">
      <c r="B17" s="708"/>
      <c r="C17" s="708"/>
      <c r="D17" s="708"/>
      <c r="E17" s="708"/>
      <c r="F17" s="708"/>
      <c r="G17" s="708"/>
      <c r="H17" s="708"/>
      <c r="I17" s="708"/>
      <c r="J17" s="708"/>
      <c r="K17" s="708"/>
      <c r="L17" s="708"/>
      <c r="M17" s="708"/>
      <c r="N17" s="708"/>
      <c r="O17" s="708"/>
      <c r="P17" s="708"/>
      <c r="Q17" s="708"/>
    </row>
    <row r="18" spans="1:17" ht="102.75" customHeight="1" thickBot="1">
      <c r="A18" s="714" t="s">
        <v>758</v>
      </c>
      <c r="B18" s="715"/>
      <c r="C18" s="715"/>
      <c r="D18" s="715"/>
      <c r="E18" s="715"/>
      <c r="F18" s="715"/>
      <c r="G18" s="715"/>
      <c r="H18" s="71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708"/>
      <c r="C20" s="708"/>
      <c r="D20" s="708"/>
      <c r="E20" s="708"/>
      <c r="F20" s="708"/>
      <c r="G20" s="708"/>
      <c r="H20" s="708"/>
      <c r="I20" s="708"/>
      <c r="J20" s="708"/>
      <c r="K20" s="708"/>
      <c r="L20" s="708"/>
      <c r="M20" s="708"/>
      <c r="N20" s="708"/>
      <c r="O20" s="708"/>
      <c r="P20" s="708"/>
      <c r="Q20" s="708"/>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718" t="s">
        <v>791</v>
      </c>
      <c r="B30" s="717" t="s">
        <v>792</v>
      </c>
      <c r="C30" s="717" t="s">
        <v>774</v>
      </c>
      <c r="D30" s="717" t="s">
        <v>774</v>
      </c>
      <c r="E30" s="717" t="s">
        <v>770</v>
      </c>
      <c r="F30" s="206" t="s">
        <v>793</v>
      </c>
      <c r="G30" s="710" t="s">
        <v>794</v>
      </c>
      <c r="H30" s="206" t="s">
        <v>795</v>
      </c>
    </row>
    <row r="31" spans="1:17" ht="114.75">
      <c r="A31" s="718"/>
      <c r="B31" s="717"/>
      <c r="C31" s="717"/>
      <c r="D31" s="717"/>
      <c r="E31" s="717"/>
      <c r="F31" s="209" t="s">
        <v>796</v>
      </c>
      <c r="G31" s="710"/>
      <c r="H31" s="206"/>
    </row>
    <row r="32" spans="1:17" ht="85.5">
      <c r="A32" s="208" t="s">
        <v>797</v>
      </c>
      <c r="B32" s="207" t="s">
        <v>798</v>
      </c>
      <c r="C32" s="207" t="s">
        <v>774</v>
      </c>
      <c r="D32" s="207" t="s">
        <v>774</v>
      </c>
      <c r="E32" s="207" t="s">
        <v>770</v>
      </c>
      <c r="F32" s="209" t="s">
        <v>799</v>
      </c>
      <c r="G32" s="209" t="s">
        <v>783</v>
      </c>
      <c r="H32" s="206" t="s">
        <v>800</v>
      </c>
    </row>
    <row r="33" spans="1:8" ht="29.25">
      <c r="A33" s="718" t="s">
        <v>801</v>
      </c>
      <c r="B33" s="717" t="s">
        <v>802</v>
      </c>
      <c r="C33" s="717" t="s">
        <v>774</v>
      </c>
      <c r="D33" s="717" t="s">
        <v>774</v>
      </c>
      <c r="E33" s="717" t="s">
        <v>770</v>
      </c>
      <c r="F33" s="209" t="s">
        <v>803</v>
      </c>
      <c r="G33" s="710" t="s">
        <v>783</v>
      </c>
      <c r="H33" s="206" t="s">
        <v>804</v>
      </c>
    </row>
    <row r="34" spans="1:8" ht="228.75">
      <c r="A34" s="718"/>
      <c r="B34" s="717"/>
      <c r="C34" s="717"/>
      <c r="D34" s="717"/>
      <c r="E34" s="717"/>
      <c r="F34" s="209" t="s">
        <v>805</v>
      </c>
      <c r="G34" s="710"/>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H26"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719" t="s">
        <v>815</v>
      </c>
      <c r="J1" s="719"/>
      <c r="K1" s="719"/>
      <c r="L1" s="719"/>
      <c r="Q1" s="720" t="s">
        <v>816</v>
      </c>
      <c r="R1" s="720"/>
      <c r="S1" s="96" t="s">
        <v>817</v>
      </c>
      <c r="AC1" s="96"/>
      <c r="AE1" s="128"/>
      <c r="ALY1"/>
    </row>
    <row r="2" spans="1:1016" ht="15.95" customHeight="1">
      <c r="C2" s="141" t="s">
        <v>818</v>
      </c>
      <c r="D2" s="152" t="s">
        <v>819</v>
      </c>
      <c r="E2" s="157">
        <f>createCase8[[#Totals],[NexSIS]] / createCase8[[#Totals],[ID]]</f>
        <v>0.83333333333333337</v>
      </c>
      <c r="G2" s="128"/>
      <c r="H2" s="227"/>
      <c r="I2" s="719"/>
      <c r="J2" s="719"/>
      <c r="K2" s="719"/>
      <c r="L2" s="719"/>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721" t="s">
        <v>828</v>
      </c>
      <c r="O7" s="721"/>
      <c r="P7" s="721"/>
      <c r="Q7" s="721"/>
      <c r="W7" s="722" t="s">
        <v>829</v>
      </c>
      <c r="X7" s="722"/>
      <c r="AC7" s="721" t="s">
        <v>830</v>
      </c>
      <c r="AD7" s="721"/>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954" priority="37">
      <formula>OR($AD22="X",$AB22="X")</formula>
    </cfRule>
    <cfRule type="expression" dxfId="953" priority="38">
      <formula>AND($AD22=1,$AB22=1)</formula>
    </cfRule>
    <cfRule type="expression" dxfId="952" priority="39">
      <formula>$AD22=1</formula>
    </cfRule>
    <cfRule type="expression" dxfId="951" priority="40">
      <formula>$AB22=1</formula>
    </cfRule>
  </conditionalFormatting>
  <conditionalFormatting sqref="A9:G20">
    <cfRule type="expression" dxfId="950" priority="641">
      <formula>OR(#REF!="X",$AD9="X")</formula>
    </cfRule>
    <cfRule type="expression" dxfId="949" priority="642">
      <formula>AND(#REF!=1,$AD9=1)</formula>
    </cfRule>
    <cfRule type="expression" dxfId="948" priority="643">
      <formula>#REF!=1</formula>
    </cfRule>
    <cfRule type="expression" dxfId="947" priority="644">
      <formula>$AD9=1</formula>
    </cfRule>
  </conditionalFormatting>
  <conditionalFormatting sqref="C9:C20">
    <cfRule type="expression" dxfId="946" priority="1">
      <formula>AND($T9="X",$B9&lt;&gt;"")</formula>
    </cfRule>
  </conditionalFormatting>
  <conditionalFormatting sqref="C17:C19">
    <cfRule type="expression" dxfId="945" priority="2">
      <formula>AND($T17="X",OR($B17&lt;&gt;"",$C17&lt;&gt;""))</formula>
    </cfRule>
  </conditionalFormatting>
  <conditionalFormatting sqref="D9:D20">
    <cfRule type="expression" dxfId="944" priority="11">
      <formula>AND($T9="X",OR($B9&lt;&gt;"",$C9&lt;&gt;""))</formula>
    </cfRule>
  </conditionalFormatting>
  <conditionalFormatting sqref="D18:D19">
    <cfRule type="expression" dxfId="943"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942" priority="12">
      <formula>AND($T9="X",OR($B9&lt;&gt;"",$C9&lt;&gt;"",$D9&lt;&gt;""))</formula>
    </cfRule>
  </conditionalFormatting>
  <conditionalFormatting sqref="F9:F20">
    <cfRule type="expression" dxfId="941" priority="13">
      <formula>AND($T9="X",OR($B9&lt;&gt;"",$C9&lt;&gt;"",$D9&lt;&gt;"",$E9&lt;&gt;""))</formula>
    </cfRule>
  </conditionalFormatting>
  <conditionalFormatting sqref="G9:G20">
    <cfRule type="expression" dxfId="940" priority="14">
      <formula>AND($T9="X",OR($B9&lt;&gt;"",$C9&lt;&gt;"",$D9&lt;&gt;"",$E9&lt;&gt;"",$F9&lt;&gt;""))</formula>
    </cfRule>
  </conditionalFormatting>
  <conditionalFormatting sqref="H22:H23 H43:H883">
    <cfRule type="expression" dxfId="939" priority="36">
      <formula>$S22="X"</formula>
    </cfRule>
  </conditionalFormatting>
  <conditionalFormatting sqref="I9:I20">
    <cfRule type="expression" dxfId="938" priority="16">
      <formula>$T9="X"</formula>
    </cfRule>
  </conditionalFormatting>
  <conditionalFormatting sqref="S9:S20">
    <cfRule type="cellIs" dxfId="937" priority="7" operator="equal">
      <formula>"1..1"</formula>
    </cfRule>
    <cfRule type="cellIs" dxfId="936" priority="8" operator="equal">
      <formula>"0..n"</formula>
    </cfRule>
    <cfRule type="cellIs" dxfId="935"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719" t="s">
        <v>911</v>
      </c>
      <c r="I1" s="719"/>
      <c r="J1" s="719"/>
      <c r="O1" s="720" t="s">
        <v>816</v>
      </c>
      <c r="P1" s="720"/>
      <c r="AC1" s="96"/>
      <c r="AE1"/>
      <c r="AF1" s="128"/>
      <c r="ALZ1"/>
    </row>
    <row r="2" spans="1:1017" ht="13.5" customHeight="1">
      <c r="C2" s="141" t="s">
        <v>818</v>
      </c>
      <c r="D2" s="285"/>
      <c r="E2" s="152" t="s">
        <v>819</v>
      </c>
      <c r="F2" s="157">
        <f>createCase3[[#Totals],[NexSIS]] / createCase3[[#Totals],[ID]]</f>
        <v>0.83333333333333337</v>
      </c>
      <c r="G2" s="128"/>
      <c r="H2" s="719"/>
      <c r="I2" s="719"/>
      <c r="J2" s="719"/>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721" t="s">
        <v>828</v>
      </c>
      <c r="M7" s="721"/>
      <c r="N7" s="721"/>
      <c r="O7" s="721"/>
      <c r="V7" s="722" t="s">
        <v>829</v>
      </c>
      <c r="W7" s="722"/>
      <c r="AC7" s="721" t="s">
        <v>830</v>
      </c>
      <c r="AD7" s="721"/>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680"/>
      <c r="E9" s="680"/>
      <c r="F9" s="680"/>
      <c r="G9" s="680"/>
      <c r="H9" s="681" t="s">
        <v>917</v>
      </c>
      <c r="I9" s="682" t="s">
        <v>918</v>
      </c>
      <c r="J9" s="681"/>
      <c r="K9" s="682" t="s">
        <v>919</v>
      </c>
      <c r="L9" s="681"/>
      <c r="M9" s="681"/>
      <c r="N9" s="681"/>
      <c r="O9" s="681"/>
      <c r="P9" s="683"/>
      <c r="Q9" s="681" t="s">
        <v>820</v>
      </c>
      <c r="R9" s="681"/>
      <c r="S9" s="681" t="s">
        <v>863</v>
      </c>
      <c r="T9" s="684"/>
      <c r="U9" s="681"/>
      <c r="V9" s="679" t="s">
        <v>864</v>
      </c>
      <c r="W9" s="679" t="s">
        <v>864</v>
      </c>
      <c r="X9" s="232"/>
      <c r="Y9" s="685"/>
      <c r="Z9" s="681" t="s">
        <v>920</v>
      </c>
      <c r="AA9" s="686" t="s">
        <v>921</v>
      </c>
      <c r="AB9" s="681"/>
      <c r="AC9" s="684">
        <v>1</v>
      </c>
      <c r="AD9" s="684"/>
    </row>
    <row r="10" spans="1:1017" s="224" customFormat="1" ht="13.5" customHeight="1">
      <c r="A10" s="225">
        <v>2</v>
      </c>
      <c r="B10" s="239" t="s">
        <v>922</v>
      </c>
      <c r="C10" s="221"/>
      <c r="D10" s="221"/>
      <c r="E10" s="221"/>
      <c r="F10" s="221"/>
      <c r="G10" s="221"/>
      <c r="H10" s="681" t="s">
        <v>923</v>
      </c>
      <c r="I10" s="682" t="s">
        <v>924</v>
      </c>
      <c r="J10" s="681"/>
      <c r="K10" s="682" t="s">
        <v>925</v>
      </c>
      <c r="L10" s="681" t="s">
        <v>926</v>
      </c>
      <c r="M10" s="681" t="s">
        <v>927</v>
      </c>
      <c r="N10" s="681"/>
      <c r="O10" s="681"/>
      <c r="P10" s="683"/>
      <c r="Q10" s="681" t="s">
        <v>817</v>
      </c>
      <c r="R10" s="681"/>
      <c r="S10" s="681" t="s">
        <v>863</v>
      </c>
      <c r="T10" s="684"/>
      <c r="U10" s="681"/>
      <c r="V10" s="679" t="s">
        <v>864</v>
      </c>
      <c r="W10" s="679" t="s">
        <v>864</v>
      </c>
      <c r="X10" s="232"/>
      <c r="Y10" s="685"/>
      <c r="Z10" s="681"/>
      <c r="AA10" s="686"/>
      <c r="AB10" s="681"/>
      <c r="AC10" s="684"/>
      <c r="AD10" s="684"/>
    </row>
    <row r="11" spans="1:1017" s="224" customFormat="1" ht="13.5" customHeight="1">
      <c r="A11" s="225">
        <v>3</v>
      </c>
      <c r="B11" s="239" t="s">
        <v>928</v>
      </c>
      <c r="C11" s="240"/>
      <c r="D11" s="241"/>
      <c r="E11" s="241"/>
      <c r="F11" s="241"/>
      <c r="G11" s="241"/>
      <c r="H11" s="681" t="s">
        <v>929</v>
      </c>
      <c r="I11" s="682" t="s">
        <v>930</v>
      </c>
      <c r="J11" s="681"/>
      <c r="K11" s="682" t="s">
        <v>931</v>
      </c>
      <c r="L11" s="681"/>
      <c r="M11" s="681"/>
      <c r="N11" s="681"/>
      <c r="O11" s="681"/>
      <c r="P11" s="683"/>
      <c r="Q11" s="681" t="s">
        <v>820</v>
      </c>
      <c r="R11" s="681"/>
      <c r="S11" s="681" t="s">
        <v>879</v>
      </c>
      <c r="T11" s="684"/>
      <c r="U11" s="681" t="s">
        <v>932</v>
      </c>
      <c r="V11" s="679" t="s">
        <v>864</v>
      </c>
      <c r="W11" s="679" t="s">
        <v>864</v>
      </c>
      <c r="X11" s="232"/>
      <c r="Y11" s="685"/>
      <c r="Z11" s="681"/>
      <c r="AA11" s="686"/>
      <c r="AB11" s="681"/>
      <c r="AC11" s="684">
        <v>1</v>
      </c>
      <c r="AD11" s="684"/>
    </row>
    <row r="12" spans="1:1017" s="224" customFormat="1" ht="13.5" customHeight="1">
      <c r="A12" s="225">
        <v>4</v>
      </c>
      <c r="B12" s="239" t="s">
        <v>933</v>
      </c>
      <c r="C12" s="240"/>
      <c r="D12" s="241"/>
      <c r="E12" s="241"/>
      <c r="F12" s="241"/>
      <c r="G12" s="241"/>
      <c r="H12" s="681" t="s">
        <v>934</v>
      </c>
      <c r="I12" s="682" t="s">
        <v>935</v>
      </c>
      <c r="J12" s="681"/>
      <c r="K12" s="682" t="s">
        <v>936</v>
      </c>
      <c r="L12" s="681"/>
      <c r="M12" s="681"/>
      <c r="N12" s="681"/>
      <c r="O12" s="681"/>
      <c r="P12" s="683"/>
      <c r="Q12" s="681" t="s">
        <v>820</v>
      </c>
      <c r="R12" s="681"/>
      <c r="S12" s="681" t="s">
        <v>863</v>
      </c>
      <c r="T12" s="684"/>
      <c r="U12" s="681"/>
      <c r="V12" s="679" t="s">
        <v>864</v>
      </c>
      <c r="W12" s="679" t="s">
        <v>864</v>
      </c>
      <c r="X12" s="232"/>
      <c r="Y12" s="685"/>
      <c r="Z12" s="681"/>
      <c r="AA12" s="686"/>
      <c r="AB12" s="681"/>
      <c r="AC12" s="684">
        <v>1</v>
      </c>
      <c r="AD12" s="684"/>
    </row>
    <row r="13" spans="1:1017" s="224" customFormat="1" ht="13.5" customHeight="1">
      <c r="A13" s="225">
        <v>5</v>
      </c>
      <c r="B13" s="239" t="s">
        <v>937</v>
      </c>
      <c r="C13" s="240"/>
      <c r="D13" s="241"/>
      <c r="E13" s="241"/>
      <c r="F13" s="241"/>
      <c r="G13" s="241"/>
      <c r="H13" s="681" t="s">
        <v>938</v>
      </c>
      <c r="I13" s="682"/>
      <c r="J13" s="681"/>
      <c r="K13" s="682" t="s">
        <v>939</v>
      </c>
      <c r="L13" s="681"/>
      <c r="M13" s="681"/>
      <c r="N13" s="681"/>
      <c r="O13" s="681"/>
      <c r="P13" s="683"/>
      <c r="Q13" s="681" t="s">
        <v>820</v>
      </c>
      <c r="R13" s="681"/>
      <c r="S13" s="681" t="s">
        <v>863</v>
      </c>
      <c r="T13" s="684"/>
      <c r="U13" s="681"/>
      <c r="V13" s="679" t="s">
        <v>864</v>
      </c>
      <c r="W13" s="679" t="s">
        <v>864</v>
      </c>
      <c r="X13" s="232"/>
      <c r="Y13" s="685"/>
      <c r="Z13" s="681"/>
      <c r="AA13" s="686"/>
      <c r="AB13" s="681"/>
      <c r="AC13" s="684">
        <v>1</v>
      </c>
      <c r="AD13" s="684"/>
    </row>
    <row r="14" spans="1:1017" s="224" customFormat="1" ht="13.5" customHeight="1">
      <c r="A14" s="225">
        <v>6</v>
      </c>
      <c r="B14" s="239" t="s">
        <v>940</v>
      </c>
      <c r="C14" s="680"/>
      <c r="D14" s="241"/>
      <c r="E14" s="241"/>
      <c r="F14" s="241"/>
      <c r="G14" s="241"/>
      <c r="H14" s="681" t="s">
        <v>941</v>
      </c>
      <c r="I14" s="682"/>
      <c r="J14" s="681"/>
      <c r="K14" s="682" t="s">
        <v>942</v>
      </c>
      <c r="L14" s="681"/>
      <c r="M14" s="681"/>
      <c r="N14" s="681"/>
      <c r="O14" s="681"/>
      <c r="P14" s="683"/>
      <c r="Q14" s="681" t="s">
        <v>817</v>
      </c>
      <c r="R14" s="681"/>
      <c r="S14" s="681" t="s">
        <v>875</v>
      </c>
      <c r="T14" s="684"/>
      <c r="U14" s="681"/>
      <c r="V14" s="679" t="s">
        <v>864</v>
      </c>
      <c r="W14" s="679" t="s">
        <v>864</v>
      </c>
      <c r="X14" s="232"/>
      <c r="Y14" s="685"/>
      <c r="Z14" s="681"/>
      <c r="AA14" s="686"/>
      <c r="AB14" s="681"/>
      <c r="AC14" s="684">
        <v>1</v>
      </c>
      <c r="AD14" s="684"/>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934" priority="78">
      <formula>OR($AD16="X",$AB16="X")</formula>
    </cfRule>
    <cfRule type="expression" dxfId="933" priority="79">
      <formula>AND($AD16=1,$AB16=1)</formula>
    </cfRule>
    <cfRule type="expression" dxfId="932" priority="80">
      <formula>$AD16=1</formula>
    </cfRule>
    <cfRule type="expression" dxfId="931" priority="81">
      <formula>$AB16=1</formula>
    </cfRule>
  </conditionalFormatting>
  <conditionalFormatting sqref="A9:G14">
    <cfRule type="expression" dxfId="930" priority="23">
      <formula>OR($AD9="X",$AC9="X")</formula>
    </cfRule>
    <cfRule type="expression" dxfId="929" priority="25">
      <formula>AND($AD9=1,$AC9=1)</formula>
    </cfRule>
    <cfRule type="expression" dxfId="928" priority="26">
      <formula>$AD9=1</formula>
    </cfRule>
    <cfRule type="expression" dxfId="927" priority="27">
      <formula>$AC9=1</formula>
    </cfRule>
    <cfRule type="expression" dxfId="926" priority="28">
      <formula>AND(NOT(ISBLANK($W9)),ISBLANK($AC9),ISBLANK($AD9))</formula>
    </cfRule>
  </conditionalFormatting>
  <conditionalFormatting sqref="C9:C14">
    <cfRule type="expression" dxfId="925" priority="22">
      <formula>AND($R9="X",$B9&lt;&gt;"")</formula>
    </cfRule>
  </conditionalFormatting>
  <conditionalFormatting sqref="D9:D14">
    <cfRule type="expression" dxfId="924" priority="24">
      <formula>AND($R9="X",OR($B9&lt;&gt;"",$C9&lt;&gt;""))</formula>
    </cfRule>
  </conditionalFormatting>
  <conditionalFormatting sqref="E9:E14">
    <cfRule type="expression" dxfId="923"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922" priority="20">
      <formula>AND($R9="X",OR($B9&lt;&gt;"",$C9&lt;&gt;"",$D9&lt;&gt;"",$E9&lt;&gt;""))</formula>
    </cfRule>
  </conditionalFormatting>
  <conditionalFormatting sqref="G9:G14">
    <cfRule type="expression" dxfId="921" priority="21">
      <formula>AND($R9="X",OR($B9&lt;&gt;"",$C9&lt;&gt;"",$D9&lt;&gt;"",$E9&lt;&gt;"",$F9&lt;&gt;""))</formula>
    </cfRule>
  </conditionalFormatting>
  <conditionalFormatting sqref="H16:H17 H37:H877">
    <cfRule type="expression" dxfId="920" priority="77">
      <formula>$Q16="X"</formula>
    </cfRule>
  </conditionalFormatting>
  <conditionalFormatting sqref="I9:I14">
    <cfRule type="expression" dxfId="919" priority="18">
      <formula>$R9="X"</formula>
    </cfRule>
  </conditionalFormatting>
  <conditionalFormatting sqref="Q9:Q14">
    <cfRule type="cellIs" dxfId="918" priority="2" operator="equal">
      <formula>"1..1"</formula>
    </cfRule>
    <cfRule type="cellIs" dxfId="917" priority="3" operator="equal">
      <formula>"0..n"</formula>
    </cfRule>
    <cfRule type="cellIs" dxfId="916"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FE37-B527-4A6A-B635-C8964A880D03}">
  <sheetPr>
    <tabColor theme="8" tint="0.79998168889431442"/>
  </sheetPr>
  <dimension ref="A1:AMD242"/>
  <sheetViews>
    <sheetView zoomScaleNormal="100" workbookViewId="0">
      <pane xSplit="7" ySplit="11" topLeftCell="H121" activePane="bottomRight" state="frozen"/>
      <selection pane="topRight" activeCell="H1" sqref="H1"/>
      <selection pane="bottomLeft" activeCell="A9" sqref="A9"/>
      <selection pane="bottomRight" activeCell="C126" sqref="C126"/>
    </sheetView>
  </sheetViews>
  <sheetFormatPr baseColWidth="10"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8"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629" t="s">
        <v>943</v>
      </c>
      <c r="E1" s="150"/>
      <c r="F1" s="157">
        <f>createCase142[[#Totals],[Métier]] / createCase142[[#Totals],[ID]]</f>
        <v>0.96022727272727271</v>
      </c>
      <c r="G1" s="128"/>
      <c r="H1" s="719" t="s">
        <v>911</v>
      </c>
      <c r="I1" s="719"/>
      <c r="J1" s="719"/>
      <c r="O1" s="720" t="s">
        <v>816</v>
      </c>
      <c r="P1" s="720"/>
      <c r="AC1" s="96"/>
      <c r="AE1"/>
      <c r="AF1" s="128"/>
      <c r="ALZ1"/>
    </row>
    <row r="2" spans="1:1014" ht="13.5" customHeight="1">
      <c r="C2" s="575" t="s">
        <v>944</v>
      </c>
      <c r="D2" s="285"/>
      <c r="E2" s="152"/>
      <c r="F2" s="157">
        <f>createCase142[[#Totals],[NexSIS]] / createCase142[[#Totals],[ID]]</f>
        <v>0.47727272727272729</v>
      </c>
      <c r="G2" s="128"/>
      <c r="H2" s="719"/>
      <c r="I2" s="719"/>
      <c r="J2" s="719"/>
      <c r="AC2" s="96"/>
      <c r="AE2"/>
      <c r="AF2" s="128"/>
      <c r="ALZ2"/>
    </row>
    <row r="3" spans="1:1014" ht="13.5" customHeight="1">
      <c r="C3" s="612" t="s">
        <v>945</v>
      </c>
      <c r="E3" s="151"/>
      <c r="G3" s="128"/>
      <c r="AC3" s="96"/>
      <c r="AE3"/>
      <c r="AF3" s="128"/>
      <c r="ALZ3"/>
    </row>
    <row r="4" spans="1:1014" ht="13.5" customHeight="1">
      <c r="C4" s="143"/>
      <c r="E4" s="153"/>
      <c r="G4" s="137"/>
      <c r="AC4" s="96"/>
      <c r="AE4"/>
      <c r="AF4" s="128"/>
      <c r="ALZ4"/>
    </row>
    <row r="5" spans="1:1014" s="149" customFormat="1" ht="13.5" customHeight="1">
      <c r="A5" s="128"/>
      <c r="B5" s="128"/>
      <c r="C5" s="145"/>
      <c r="D5" s="146"/>
      <c r="E5" s="291"/>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c r="D6" s="138"/>
      <c r="F6" s="138"/>
      <c r="AC6" s="96"/>
      <c r="AE6"/>
      <c r="AF6" s="128"/>
      <c r="ALZ6"/>
    </row>
    <row r="7" spans="1:1014" ht="13.5" customHeight="1">
      <c r="A7"/>
      <c r="B7"/>
      <c r="C7" s="138"/>
      <c r="D7" s="378"/>
      <c r="E7" s="138"/>
      <c r="F7" s="138"/>
      <c r="L7" s="721" t="s">
        <v>828</v>
      </c>
      <c r="M7" s="721"/>
      <c r="N7" s="721"/>
      <c r="O7" s="721"/>
      <c r="AC7" s="721" t="s">
        <v>830</v>
      </c>
      <c r="AD7" s="721"/>
      <c r="AE7"/>
      <c r="AF7" s="128"/>
      <c r="ALZ7"/>
    </row>
    <row r="8" spans="1:1014" ht="13.5" customHeight="1">
      <c r="A8"/>
      <c r="B8" s="552" t="s">
        <v>946</v>
      </c>
      <c r="C8" s="272"/>
      <c r="D8" s="551"/>
      <c r="E8" s="272"/>
      <c r="F8" s="272"/>
      <c r="L8" s="539"/>
      <c r="M8" s="539"/>
      <c r="N8" s="539"/>
      <c r="O8" s="539"/>
      <c r="AC8" s="539"/>
      <c r="AD8" s="539"/>
      <c r="AE8"/>
      <c r="AF8" s="128"/>
      <c r="ALZ8"/>
    </row>
    <row r="9" spans="1:1014" s="553" customFormat="1" ht="13.5" customHeight="1">
      <c r="B9" s="554" t="s">
        <v>947</v>
      </c>
      <c r="C9" s="555"/>
      <c r="D9" s="556"/>
      <c r="E9" s="555"/>
      <c r="F9" s="555"/>
      <c r="G9" s="557"/>
      <c r="H9" s="557"/>
      <c r="I9" s="558"/>
      <c r="J9" s="557"/>
      <c r="K9" s="559"/>
      <c r="L9" s="560"/>
      <c r="M9" s="560"/>
      <c r="N9" s="560"/>
      <c r="O9" s="560"/>
      <c r="P9" s="561"/>
      <c r="Q9" s="557"/>
      <c r="R9" s="557"/>
      <c r="S9" s="557"/>
      <c r="T9" s="562"/>
      <c r="U9" s="557"/>
      <c r="V9" s="723" t="s">
        <v>829</v>
      </c>
      <c r="W9" s="723"/>
      <c r="Y9" s="563"/>
      <c r="Z9" s="557"/>
      <c r="AA9" s="559"/>
      <c r="AB9" s="557"/>
      <c r="AC9" s="560"/>
      <c r="AD9" s="560"/>
      <c r="AF9" s="556"/>
      <c r="AG9" s="556"/>
      <c r="AH9" s="556"/>
      <c r="AI9" s="556"/>
      <c r="AJ9" s="556"/>
      <c r="AK9" s="556"/>
      <c r="AL9" s="556"/>
      <c r="AM9" s="556"/>
      <c r="AN9" s="556"/>
      <c r="AO9" s="556"/>
      <c r="AP9" s="556"/>
      <c r="AQ9" s="556"/>
      <c r="AR9" s="556"/>
      <c r="AS9" s="556"/>
      <c r="AT9" s="556"/>
      <c r="AU9" s="556"/>
      <c r="AV9" s="556"/>
      <c r="AW9" s="556"/>
      <c r="AX9" s="556"/>
      <c r="AY9" s="556"/>
      <c r="AZ9" s="556"/>
      <c r="BA9" s="556"/>
      <c r="BB9" s="556"/>
      <c r="BC9" s="556"/>
      <c r="BD9" s="556"/>
      <c r="BE9" s="556"/>
      <c r="BF9" s="556"/>
      <c r="BG9" s="556"/>
      <c r="BH9" s="556"/>
      <c r="BI9" s="556"/>
      <c r="BJ9" s="556"/>
      <c r="BK9" s="556"/>
      <c r="BL9" s="556"/>
      <c r="BM9" s="556"/>
      <c r="BN9" s="556"/>
      <c r="BO9" s="556"/>
      <c r="BP9" s="556"/>
      <c r="BQ9" s="556"/>
      <c r="BR9" s="556"/>
      <c r="BS9" s="556"/>
      <c r="BT9" s="556"/>
      <c r="BU9" s="556"/>
      <c r="BV9" s="556"/>
      <c r="BW9" s="556"/>
      <c r="BX9" s="556"/>
      <c r="BY9" s="556"/>
      <c r="BZ9" s="556"/>
      <c r="CA9" s="556"/>
      <c r="CB9" s="556"/>
      <c r="CC9" s="556"/>
      <c r="CD9" s="556"/>
      <c r="CE9" s="556"/>
      <c r="CF9" s="556"/>
      <c r="CG9" s="556"/>
      <c r="CH9" s="556"/>
      <c r="CI9" s="556"/>
      <c r="CJ9" s="556"/>
      <c r="CK9" s="556"/>
      <c r="CL9" s="556"/>
      <c r="CM9" s="556"/>
      <c r="CN9" s="556"/>
      <c r="CO9" s="556"/>
      <c r="CP9" s="556"/>
      <c r="CQ9" s="556"/>
      <c r="CR9" s="556"/>
      <c r="CS9" s="556"/>
      <c r="CT9" s="556"/>
      <c r="CU9" s="556"/>
      <c r="CV9" s="556"/>
      <c r="CW9" s="556"/>
      <c r="CX9" s="556"/>
      <c r="CY9" s="556"/>
      <c r="CZ9" s="556"/>
      <c r="DA9" s="556"/>
      <c r="DB9" s="556"/>
      <c r="DC9" s="556"/>
      <c r="DD9" s="556"/>
      <c r="DE9" s="556"/>
      <c r="DF9" s="556"/>
      <c r="DG9" s="556"/>
      <c r="DH9" s="556"/>
      <c r="DI9" s="556"/>
      <c r="DJ9" s="556"/>
      <c r="DK9" s="556"/>
      <c r="DL9" s="556"/>
      <c r="DM9" s="556"/>
      <c r="DN9" s="556"/>
      <c r="DO9" s="556"/>
      <c r="DP9" s="556"/>
      <c r="DQ9" s="556"/>
      <c r="DR9" s="556"/>
      <c r="DS9" s="556"/>
      <c r="DT9" s="556"/>
      <c r="DU9" s="556"/>
      <c r="DV9" s="556"/>
      <c r="DW9" s="556"/>
      <c r="DX9" s="556"/>
      <c r="DY9" s="556"/>
      <c r="DZ9" s="556"/>
      <c r="EA9" s="556"/>
      <c r="EB9" s="556"/>
      <c r="EC9" s="556"/>
      <c r="ED9" s="556"/>
      <c r="EE9" s="556"/>
      <c r="EF9" s="556"/>
      <c r="EG9" s="556"/>
      <c r="EH9" s="556"/>
      <c r="EI9" s="556"/>
      <c r="EJ9" s="556"/>
      <c r="EK9" s="556"/>
      <c r="EL9" s="556"/>
      <c r="EM9" s="556"/>
      <c r="EN9" s="556"/>
      <c r="EO9" s="556"/>
      <c r="EP9" s="556"/>
      <c r="EQ9" s="556"/>
      <c r="ER9" s="556"/>
      <c r="ES9" s="556"/>
      <c r="ET9" s="556"/>
      <c r="EU9" s="556"/>
      <c r="EV9" s="556"/>
      <c r="EW9" s="556"/>
      <c r="EX9" s="556"/>
      <c r="EY9" s="556"/>
      <c r="EZ9" s="556"/>
      <c r="FA9" s="556"/>
      <c r="FB9" s="556"/>
      <c r="FC9" s="556"/>
      <c r="FD9" s="556"/>
      <c r="FE9" s="556"/>
      <c r="FF9" s="556"/>
      <c r="FG9" s="556"/>
      <c r="FH9" s="556"/>
      <c r="FI9" s="556"/>
      <c r="FJ9" s="556"/>
      <c r="FK9" s="556"/>
      <c r="FL9" s="556"/>
      <c r="FM9" s="556"/>
      <c r="FN9" s="556"/>
      <c r="FO9" s="556"/>
      <c r="FP9" s="556"/>
      <c r="FQ9" s="556"/>
      <c r="FR9" s="556"/>
      <c r="FS9" s="556"/>
      <c r="FT9" s="556"/>
      <c r="FU9" s="556"/>
      <c r="FV9" s="556"/>
      <c r="FW9" s="556"/>
      <c r="FX9" s="556"/>
      <c r="FY9" s="556"/>
      <c r="FZ9" s="556"/>
      <c r="GA9" s="556"/>
      <c r="GB9" s="556"/>
      <c r="GC9" s="556"/>
      <c r="GD9" s="556"/>
      <c r="GE9" s="556"/>
      <c r="GF9" s="556"/>
      <c r="GG9" s="556"/>
      <c r="GH9" s="556"/>
      <c r="GI9" s="556"/>
      <c r="GJ9" s="556"/>
      <c r="GK9" s="556"/>
      <c r="GL9" s="556"/>
      <c r="GM9" s="556"/>
      <c r="GN9" s="556"/>
      <c r="GO9" s="556"/>
      <c r="GP9" s="556"/>
      <c r="GQ9" s="556"/>
      <c r="GR9" s="556"/>
      <c r="GS9" s="556"/>
      <c r="GT9" s="556"/>
      <c r="GU9" s="556"/>
      <c r="GV9" s="556"/>
      <c r="GW9" s="556"/>
      <c r="GX9" s="556"/>
      <c r="GY9" s="556"/>
      <c r="GZ9" s="556"/>
      <c r="HA9" s="556"/>
      <c r="HB9" s="556"/>
      <c r="HC9" s="556"/>
      <c r="HD9" s="556"/>
      <c r="HE9" s="556"/>
      <c r="HF9" s="556"/>
      <c r="HG9" s="556"/>
      <c r="HH9" s="556"/>
      <c r="HI9" s="556"/>
      <c r="HJ9" s="556"/>
      <c r="HK9" s="556"/>
      <c r="HL9" s="556"/>
      <c r="HM9" s="556"/>
      <c r="HN9" s="556"/>
      <c r="HO9" s="556"/>
      <c r="HP9" s="556"/>
      <c r="HQ9" s="556"/>
      <c r="HR9" s="556"/>
      <c r="HS9" s="556"/>
      <c r="HT9" s="556"/>
      <c r="HU9" s="556"/>
      <c r="HV9" s="556"/>
      <c r="HW9" s="556"/>
      <c r="HX9" s="556"/>
      <c r="HY9" s="556"/>
      <c r="HZ9" s="556"/>
      <c r="IA9" s="556"/>
      <c r="IB9" s="556"/>
      <c r="IC9" s="556"/>
      <c r="ID9" s="556"/>
      <c r="IE9" s="556"/>
      <c r="IF9" s="556"/>
      <c r="IG9" s="556"/>
      <c r="IH9" s="556"/>
      <c r="II9" s="556"/>
      <c r="IJ9" s="556"/>
      <c r="IK9" s="556"/>
      <c r="IL9" s="556"/>
      <c r="IM9" s="556"/>
      <c r="IN9" s="556"/>
      <c r="IO9" s="556"/>
      <c r="IP9" s="556"/>
      <c r="IQ9" s="556"/>
      <c r="IR9" s="556"/>
      <c r="IS9" s="556"/>
      <c r="IT9" s="556"/>
      <c r="IU9" s="556"/>
      <c r="IV9" s="556"/>
      <c r="IW9" s="556"/>
      <c r="IX9" s="556"/>
      <c r="IY9" s="556"/>
      <c r="IZ9" s="556"/>
      <c r="JA9" s="556"/>
      <c r="JB9" s="556"/>
      <c r="JC9" s="556"/>
      <c r="JD9" s="556"/>
      <c r="JE9" s="556"/>
      <c r="JF9" s="556"/>
      <c r="JG9" s="556"/>
      <c r="JH9" s="556"/>
      <c r="JI9" s="556"/>
      <c r="JJ9" s="556"/>
      <c r="JK9" s="556"/>
      <c r="JL9" s="556"/>
      <c r="JM9" s="556"/>
      <c r="JN9" s="556"/>
      <c r="JO9" s="556"/>
      <c r="JP9" s="556"/>
      <c r="JQ9" s="556"/>
      <c r="JR9" s="556"/>
      <c r="JS9" s="556"/>
      <c r="JT9" s="556"/>
      <c r="JU9" s="556"/>
      <c r="JV9" s="556"/>
      <c r="JW9" s="556"/>
      <c r="JX9" s="556"/>
      <c r="JY9" s="556"/>
      <c r="JZ9" s="556"/>
      <c r="KA9" s="556"/>
      <c r="KB9" s="556"/>
      <c r="KC9" s="556"/>
      <c r="KD9" s="556"/>
      <c r="KE9" s="556"/>
      <c r="KF9" s="556"/>
      <c r="KG9" s="556"/>
      <c r="KH9" s="556"/>
      <c r="KI9" s="556"/>
      <c r="KJ9" s="556"/>
      <c r="KK9" s="556"/>
      <c r="KL9" s="556"/>
      <c r="KM9" s="556"/>
      <c r="KN9" s="556"/>
      <c r="KO9" s="556"/>
      <c r="KP9" s="556"/>
      <c r="KQ9" s="556"/>
      <c r="KR9" s="556"/>
      <c r="KS9" s="556"/>
      <c r="KT9" s="556"/>
      <c r="KU9" s="556"/>
      <c r="KV9" s="556"/>
      <c r="KW9" s="556"/>
      <c r="KX9" s="556"/>
      <c r="KY9" s="556"/>
      <c r="KZ9" s="556"/>
      <c r="LA9" s="556"/>
      <c r="LB9" s="556"/>
      <c r="LC9" s="556"/>
      <c r="LD9" s="556"/>
      <c r="LE9" s="556"/>
      <c r="LF9" s="556"/>
      <c r="LG9" s="556"/>
      <c r="LH9" s="556"/>
      <c r="LI9" s="556"/>
      <c r="LJ9" s="556"/>
      <c r="LK9" s="556"/>
      <c r="LL9" s="556"/>
      <c r="LM9" s="556"/>
      <c r="LN9" s="556"/>
      <c r="LO9" s="556"/>
      <c r="LP9" s="556"/>
      <c r="LQ9" s="556"/>
      <c r="LR9" s="556"/>
      <c r="LS9" s="556"/>
      <c r="LT9" s="556"/>
      <c r="LU9" s="556"/>
      <c r="LV9" s="556"/>
      <c r="LW9" s="556"/>
      <c r="LX9" s="556"/>
      <c r="LY9" s="556"/>
      <c r="LZ9" s="556"/>
      <c r="MA9" s="556"/>
      <c r="MB9" s="556"/>
      <c r="MC9" s="556"/>
      <c r="MD9" s="556"/>
      <c r="ME9" s="556"/>
      <c r="MF9" s="556"/>
      <c r="MG9" s="556"/>
      <c r="MH9" s="556"/>
      <c r="MI9" s="556"/>
      <c r="MJ9" s="556"/>
      <c r="MK9" s="556"/>
      <c r="ML9" s="556"/>
      <c r="MM9" s="556"/>
      <c r="MN9" s="556"/>
      <c r="MO9" s="556"/>
      <c r="MP9" s="556"/>
      <c r="MQ9" s="556"/>
      <c r="MR9" s="556"/>
      <c r="MS9" s="556"/>
      <c r="MT9" s="556"/>
      <c r="MU9" s="556"/>
      <c r="MV9" s="556"/>
      <c r="MW9" s="556"/>
      <c r="MX9" s="556"/>
      <c r="MY9" s="556"/>
      <c r="MZ9" s="556"/>
      <c r="NA9" s="556"/>
      <c r="NB9" s="556"/>
      <c r="NC9" s="556"/>
      <c r="ND9" s="556"/>
      <c r="NE9" s="556"/>
      <c r="NF9" s="556"/>
      <c r="NG9" s="556"/>
      <c r="NH9" s="556"/>
      <c r="NI9" s="556"/>
      <c r="NJ9" s="556"/>
      <c r="NK9" s="556"/>
      <c r="NL9" s="556"/>
      <c r="NM9" s="556"/>
      <c r="NN9" s="556"/>
      <c r="NO9" s="556"/>
      <c r="NP9" s="556"/>
      <c r="NQ9" s="556"/>
      <c r="NR9" s="556"/>
      <c r="NS9" s="556"/>
      <c r="NT9" s="556"/>
      <c r="NU9" s="556"/>
      <c r="NV9" s="556"/>
      <c r="NW9" s="556"/>
      <c r="NX9" s="556"/>
      <c r="NY9" s="556"/>
      <c r="NZ9" s="556"/>
      <c r="OA9" s="556"/>
      <c r="OB9" s="556"/>
      <c r="OC9" s="556"/>
      <c r="OD9" s="556"/>
      <c r="OE9" s="556"/>
      <c r="OF9" s="556"/>
      <c r="OG9" s="556"/>
      <c r="OH9" s="556"/>
      <c r="OI9" s="556"/>
      <c r="OJ9" s="556"/>
      <c r="OK9" s="556"/>
      <c r="OL9" s="556"/>
      <c r="OM9" s="556"/>
      <c r="ON9" s="556"/>
      <c r="OO9" s="556"/>
      <c r="OP9" s="556"/>
      <c r="OQ9" s="556"/>
      <c r="OR9" s="556"/>
      <c r="OS9" s="556"/>
      <c r="OT9" s="556"/>
      <c r="OU9" s="556"/>
      <c r="OV9" s="556"/>
      <c r="OW9" s="556"/>
      <c r="OX9" s="556"/>
      <c r="OY9" s="556"/>
      <c r="OZ9" s="556"/>
      <c r="PA9" s="556"/>
      <c r="PB9" s="556"/>
      <c r="PC9" s="556"/>
      <c r="PD9" s="556"/>
      <c r="PE9" s="556"/>
      <c r="PF9" s="556"/>
      <c r="PG9" s="556"/>
      <c r="PH9" s="556"/>
      <c r="PI9" s="556"/>
      <c r="PJ9" s="556"/>
      <c r="PK9" s="556"/>
      <c r="PL9" s="556"/>
      <c r="PM9" s="556"/>
      <c r="PN9" s="556"/>
      <c r="PO9" s="556"/>
      <c r="PP9" s="556"/>
      <c r="PQ9" s="556"/>
      <c r="PR9" s="556"/>
      <c r="PS9" s="556"/>
      <c r="PT9" s="556"/>
      <c r="PU9" s="556"/>
      <c r="PV9" s="556"/>
      <c r="PW9" s="556"/>
      <c r="PX9" s="556"/>
      <c r="PY9" s="556"/>
      <c r="PZ9" s="556"/>
      <c r="QA9" s="556"/>
      <c r="QB9" s="556"/>
      <c r="QC9" s="556"/>
      <c r="QD9" s="556"/>
      <c r="QE9" s="556"/>
      <c r="QF9" s="556"/>
      <c r="QG9" s="556"/>
      <c r="QH9" s="556"/>
      <c r="QI9" s="556"/>
      <c r="QJ9" s="556"/>
      <c r="QK9" s="556"/>
      <c r="QL9" s="556"/>
      <c r="QM9" s="556"/>
      <c r="QN9" s="556"/>
      <c r="QO9" s="556"/>
      <c r="QP9" s="556"/>
      <c r="QQ9" s="556"/>
      <c r="QR9" s="556"/>
      <c r="QS9" s="556"/>
      <c r="QT9" s="556"/>
      <c r="QU9" s="556"/>
      <c r="QV9" s="556"/>
      <c r="QW9" s="556"/>
      <c r="QX9" s="556"/>
      <c r="QY9" s="556"/>
      <c r="QZ9" s="556"/>
      <c r="RA9" s="556"/>
      <c r="RB9" s="556"/>
      <c r="RC9" s="556"/>
      <c r="RD9" s="556"/>
      <c r="RE9" s="556"/>
      <c r="RF9" s="556"/>
      <c r="RG9" s="556"/>
      <c r="RH9" s="556"/>
      <c r="RI9" s="556"/>
      <c r="RJ9" s="556"/>
      <c r="RK9" s="556"/>
      <c r="RL9" s="556"/>
      <c r="RM9" s="556"/>
      <c r="RN9" s="556"/>
      <c r="RO9" s="556"/>
      <c r="RP9" s="556"/>
      <c r="RQ9" s="556"/>
      <c r="RR9" s="556"/>
      <c r="RS9" s="556"/>
      <c r="RT9" s="556"/>
      <c r="RU9" s="556"/>
      <c r="RV9" s="556"/>
      <c r="RW9" s="556"/>
      <c r="RX9" s="556"/>
      <c r="RY9" s="556"/>
      <c r="RZ9" s="556"/>
      <c r="SA9" s="556"/>
      <c r="SB9" s="556"/>
      <c r="SC9" s="556"/>
      <c r="SD9" s="556"/>
      <c r="SE9" s="556"/>
      <c r="SF9" s="556"/>
      <c r="SG9" s="556"/>
      <c r="SH9" s="556"/>
      <c r="SI9" s="556"/>
      <c r="SJ9" s="556"/>
      <c r="SK9" s="556"/>
      <c r="SL9" s="556"/>
      <c r="SM9" s="556"/>
      <c r="SN9" s="556"/>
      <c r="SO9" s="556"/>
      <c r="SP9" s="556"/>
      <c r="SQ9" s="556"/>
      <c r="SR9" s="556"/>
      <c r="SS9" s="556"/>
      <c r="ST9" s="556"/>
      <c r="SU9" s="556"/>
      <c r="SV9" s="556"/>
      <c r="SW9" s="556"/>
      <c r="SX9" s="556"/>
      <c r="SY9" s="556"/>
      <c r="SZ9" s="556"/>
      <c r="TA9" s="556"/>
      <c r="TB9" s="556"/>
      <c r="TC9" s="556"/>
      <c r="TD9" s="556"/>
      <c r="TE9" s="556"/>
      <c r="TF9" s="556"/>
      <c r="TG9" s="556"/>
      <c r="TH9" s="556"/>
      <c r="TI9" s="556"/>
      <c r="TJ9" s="556"/>
      <c r="TK9" s="556"/>
      <c r="TL9" s="556"/>
      <c r="TM9" s="556"/>
      <c r="TN9" s="556"/>
      <c r="TO9" s="556"/>
      <c r="TP9" s="556"/>
      <c r="TQ9" s="556"/>
      <c r="TR9" s="556"/>
      <c r="TS9" s="556"/>
      <c r="TT9" s="556"/>
      <c r="TU9" s="556"/>
      <c r="TV9" s="556"/>
      <c r="TW9" s="556"/>
      <c r="TX9" s="556"/>
      <c r="TY9" s="556"/>
      <c r="TZ9" s="556"/>
      <c r="UA9" s="556"/>
      <c r="UB9" s="556"/>
      <c r="UC9" s="556"/>
      <c r="UD9" s="556"/>
      <c r="UE9" s="556"/>
      <c r="UF9" s="556"/>
      <c r="UG9" s="556"/>
      <c r="UH9" s="556"/>
      <c r="UI9" s="556"/>
      <c r="UJ9" s="556"/>
      <c r="UK9" s="556"/>
      <c r="UL9" s="556"/>
      <c r="UM9" s="556"/>
      <c r="UN9" s="556"/>
      <c r="UO9" s="556"/>
      <c r="UP9" s="556"/>
      <c r="UQ9" s="556"/>
      <c r="UR9" s="556"/>
      <c r="US9" s="556"/>
      <c r="UT9" s="556"/>
      <c r="UU9" s="556"/>
      <c r="UV9" s="556"/>
      <c r="UW9" s="556"/>
      <c r="UX9" s="556"/>
      <c r="UY9" s="556"/>
      <c r="UZ9" s="556"/>
      <c r="VA9" s="556"/>
      <c r="VB9" s="556"/>
      <c r="VC9" s="556"/>
      <c r="VD9" s="556"/>
      <c r="VE9" s="556"/>
      <c r="VF9" s="556"/>
      <c r="VG9" s="556"/>
      <c r="VH9" s="556"/>
      <c r="VI9" s="556"/>
      <c r="VJ9" s="556"/>
      <c r="VK9" s="556"/>
      <c r="VL9" s="556"/>
      <c r="VM9" s="556"/>
      <c r="VN9" s="556"/>
      <c r="VO9" s="556"/>
      <c r="VP9" s="556"/>
      <c r="VQ9" s="556"/>
      <c r="VR9" s="556"/>
      <c r="VS9" s="556"/>
      <c r="VT9" s="556"/>
      <c r="VU9" s="556"/>
      <c r="VV9" s="556"/>
      <c r="VW9" s="556"/>
      <c r="VX9" s="556"/>
      <c r="VY9" s="556"/>
      <c r="VZ9" s="556"/>
      <c r="WA9" s="556"/>
      <c r="WB9" s="556"/>
      <c r="WC9" s="556"/>
      <c r="WD9" s="556"/>
      <c r="WE9" s="556"/>
      <c r="WF9" s="556"/>
      <c r="WG9" s="556"/>
      <c r="WH9" s="556"/>
      <c r="WI9" s="556"/>
      <c r="WJ9" s="556"/>
      <c r="WK9" s="556"/>
      <c r="WL9" s="556"/>
      <c r="WM9" s="556"/>
      <c r="WN9" s="556"/>
      <c r="WO9" s="556"/>
      <c r="WP9" s="556"/>
      <c r="WQ9" s="556"/>
      <c r="WR9" s="556"/>
      <c r="WS9" s="556"/>
      <c r="WT9" s="556"/>
      <c r="WU9" s="556"/>
      <c r="WV9" s="556"/>
      <c r="WW9" s="556"/>
      <c r="WX9" s="556"/>
      <c r="WY9" s="556"/>
      <c r="WZ9" s="556"/>
      <c r="XA9" s="556"/>
      <c r="XB9" s="556"/>
      <c r="XC9" s="556"/>
      <c r="XD9" s="556"/>
      <c r="XE9" s="556"/>
      <c r="XF9" s="556"/>
      <c r="XG9" s="556"/>
      <c r="XH9" s="556"/>
      <c r="XI9" s="556"/>
      <c r="XJ9" s="556"/>
      <c r="XK9" s="556"/>
      <c r="XL9" s="556"/>
      <c r="XM9" s="556"/>
      <c r="XN9" s="556"/>
      <c r="XO9" s="556"/>
      <c r="XP9" s="556"/>
      <c r="XQ9" s="556"/>
      <c r="XR9" s="556"/>
      <c r="XS9" s="556"/>
      <c r="XT9" s="556"/>
      <c r="XU9" s="556"/>
      <c r="XV9" s="556"/>
      <c r="XW9" s="556"/>
      <c r="XX9" s="556"/>
      <c r="XY9" s="556"/>
      <c r="XZ9" s="556"/>
      <c r="YA9" s="556"/>
      <c r="YB9" s="556"/>
      <c r="YC9" s="556"/>
      <c r="YD9" s="556"/>
      <c r="YE9" s="556"/>
      <c r="YF9" s="556"/>
      <c r="YG9" s="556"/>
      <c r="YH9" s="556"/>
      <c r="YI9" s="556"/>
      <c r="YJ9" s="556"/>
      <c r="YK9" s="556"/>
      <c r="YL9" s="556"/>
      <c r="YM9" s="556"/>
      <c r="YN9" s="556"/>
      <c r="YO9" s="556"/>
      <c r="YP9" s="556"/>
      <c r="YQ9" s="556"/>
      <c r="YR9" s="556"/>
      <c r="YS9" s="556"/>
      <c r="YT9" s="556"/>
      <c r="YU9" s="556"/>
      <c r="YV9" s="556"/>
      <c r="YW9" s="556"/>
      <c r="YX9" s="556"/>
      <c r="YY9" s="556"/>
      <c r="YZ9" s="556"/>
      <c r="ZA9" s="556"/>
      <c r="ZB9" s="556"/>
      <c r="ZC9" s="556"/>
      <c r="ZD9" s="556"/>
      <c r="ZE9" s="556"/>
      <c r="ZF9" s="556"/>
      <c r="ZG9" s="556"/>
      <c r="ZH9" s="556"/>
      <c r="ZI9" s="556"/>
      <c r="ZJ9" s="556"/>
      <c r="ZK9" s="556"/>
      <c r="ZL9" s="556"/>
      <c r="ZM9" s="556"/>
      <c r="ZN9" s="556"/>
      <c r="ZO9" s="556"/>
      <c r="ZP9" s="556"/>
      <c r="ZQ9" s="556"/>
      <c r="ZR9" s="556"/>
      <c r="ZS9" s="556"/>
      <c r="ZT9" s="556"/>
      <c r="ZU9" s="556"/>
      <c r="ZV9" s="556"/>
      <c r="ZW9" s="556"/>
      <c r="ZX9" s="556"/>
      <c r="ZY9" s="556"/>
      <c r="ZZ9" s="556"/>
      <c r="AAA9" s="556"/>
      <c r="AAB9" s="556"/>
      <c r="AAC9" s="556"/>
      <c r="AAD9" s="556"/>
      <c r="AAE9" s="556"/>
      <c r="AAF9" s="556"/>
      <c r="AAG9" s="556"/>
      <c r="AAH9" s="556"/>
      <c r="AAI9" s="556"/>
      <c r="AAJ9" s="556"/>
      <c r="AAK9" s="556"/>
      <c r="AAL9" s="556"/>
      <c r="AAM9" s="556"/>
      <c r="AAN9" s="556"/>
      <c r="AAO9" s="556"/>
      <c r="AAP9" s="556"/>
      <c r="AAQ9" s="556"/>
      <c r="AAR9" s="556"/>
      <c r="AAS9" s="556"/>
      <c r="AAT9" s="556"/>
      <c r="AAU9" s="556"/>
      <c r="AAV9" s="556"/>
      <c r="AAW9" s="556"/>
      <c r="AAX9" s="556"/>
      <c r="AAY9" s="556"/>
      <c r="AAZ9" s="556"/>
      <c r="ABA9" s="556"/>
      <c r="ABB9" s="556"/>
      <c r="ABC9" s="556"/>
      <c r="ABD9" s="556"/>
      <c r="ABE9" s="556"/>
      <c r="ABF9" s="556"/>
      <c r="ABG9" s="556"/>
      <c r="ABH9" s="556"/>
      <c r="ABI9" s="556"/>
      <c r="ABJ9" s="556"/>
      <c r="ABK9" s="556"/>
      <c r="ABL9" s="556"/>
      <c r="ABM9" s="556"/>
      <c r="ABN9" s="556"/>
      <c r="ABO9" s="556"/>
      <c r="ABP9" s="556"/>
      <c r="ABQ9" s="556"/>
      <c r="ABR9" s="556"/>
      <c r="ABS9" s="556"/>
      <c r="ABT9" s="556"/>
      <c r="ABU9" s="556"/>
      <c r="ABV9" s="556"/>
      <c r="ABW9" s="556"/>
      <c r="ABX9" s="556"/>
      <c r="ABY9" s="556"/>
      <c r="ABZ9" s="556"/>
      <c r="ACA9" s="556"/>
      <c r="ACB9" s="556"/>
      <c r="ACC9" s="556"/>
      <c r="ACD9" s="556"/>
      <c r="ACE9" s="556"/>
      <c r="ACF9" s="556"/>
      <c r="ACG9" s="556"/>
      <c r="ACH9" s="556"/>
      <c r="ACI9" s="556"/>
      <c r="ACJ9" s="556"/>
      <c r="ACK9" s="556"/>
      <c r="ACL9" s="556"/>
      <c r="ACM9" s="556"/>
      <c r="ACN9" s="556"/>
      <c r="ACO9" s="556"/>
      <c r="ACP9" s="556"/>
      <c r="ACQ9" s="556"/>
      <c r="ACR9" s="556"/>
      <c r="ACS9" s="556"/>
      <c r="ACT9" s="556"/>
      <c r="ACU9" s="556"/>
      <c r="ACV9" s="556"/>
      <c r="ACW9" s="556"/>
      <c r="ACX9" s="556"/>
      <c r="ACY9" s="556"/>
      <c r="ACZ9" s="556"/>
      <c r="ADA9" s="556"/>
      <c r="ADB9" s="556"/>
      <c r="ADC9" s="556"/>
      <c r="ADD9" s="556"/>
      <c r="ADE9" s="556"/>
      <c r="ADF9" s="556"/>
      <c r="ADG9" s="556"/>
      <c r="ADH9" s="556"/>
      <c r="ADI9" s="556"/>
      <c r="ADJ9" s="556"/>
      <c r="ADK9" s="556"/>
      <c r="ADL9" s="556"/>
      <c r="ADM9" s="556"/>
      <c r="ADN9" s="556"/>
      <c r="ADO9" s="556"/>
      <c r="ADP9" s="556"/>
      <c r="ADQ9" s="556"/>
      <c r="ADR9" s="556"/>
      <c r="ADS9" s="556"/>
      <c r="ADT9" s="556"/>
      <c r="ADU9" s="556"/>
      <c r="ADV9" s="556"/>
      <c r="ADW9" s="556"/>
      <c r="ADX9" s="556"/>
      <c r="ADY9" s="556"/>
      <c r="ADZ9" s="556"/>
      <c r="AEA9" s="556"/>
      <c r="AEB9" s="556"/>
      <c r="AEC9" s="556"/>
      <c r="AED9" s="556"/>
      <c r="AEE9" s="556"/>
      <c r="AEF9" s="556"/>
      <c r="AEG9" s="556"/>
      <c r="AEH9" s="556"/>
      <c r="AEI9" s="556"/>
      <c r="AEJ9" s="556"/>
      <c r="AEK9" s="556"/>
      <c r="AEL9" s="556"/>
      <c r="AEM9" s="556"/>
      <c r="AEN9" s="556"/>
      <c r="AEO9" s="556"/>
      <c r="AEP9" s="556"/>
      <c r="AEQ9" s="556"/>
      <c r="AER9" s="556"/>
      <c r="AES9" s="556"/>
      <c r="AET9" s="556"/>
      <c r="AEU9" s="556"/>
      <c r="AEV9" s="556"/>
      <c r="AEW9" s="556"/>
      <c r="AEX9" s="556"/>
      <c r="AEY9" s="556"/>
      <c r="AEZ9" s="556"/>
      <c r="AFA9" s="556"/>
      <c r="AFB9" s="556"/>
      <c r="AFC9" s="556"/>
      <c r="AFD9" s="556"/>
      <c r="AFE9" s="556"/>
      <c r="AFF9" s="556"/>
      <c r="AFG9" s="556"/>
      <c r="AFH9" s="556"/>
      <c r="AFI9" s="556"/>
      <c r="AFJ9" s="556"/>
      <c r="AFK9" s="556"/>
      <c r="AFL9" s="556"/>
      <c r="AFM9" s="556"/>
      <c r="AFN9" s="556"/>
      <c r="AFO9" s="556"/>
      <c r="AFP9" s="556"/>
      <c r="AFQ9" s="556"/>
      <c r="AFR9" s="556"/>
      <c r="AFS9" s="556"/>
      <c r="AFT9" s="556"/>
      <c r="AFU9" s="556"/>
      <c r="AFV9" s="556"/>
      <c r="AFW9" s="556"/>
      <c r="AFX9" s="556"/>
      <c r="AFY9" s="556"/>
      <c r="AFZ9" s="556"/>
      <c r="AGA9" s="556"/>
      <c r="AGB9" s="556"/>
      <c r="AGC9" s="556"/>
      <c r="AGD9" s="556"/>
      <c r="AGE9" s="556"/>
      <c r="AGF9" s="556"/>
      <c r="AGG9" s="556"/>
      <c r="AGH9" s="556"/>
      <c r="AGI9" s="556"/>
      <c r="AGJ9" s="556"/>
      <c r="AGK9" s="556"/>
      <c r="AGL9" s="556"/>
      <c r="AGM9" s="556"/>
      <c r="AGN9" s="556"/>
      <c r="AGO9" s="556"/>
      <c r="AGP9" s="556"/>
      <c r="AGQ9" s="556"/>
      <c r="AGR9" s="556"/>
      <c r="AGS9" s="556"/>
      <c r="AGT9" s="556"/>
      <c r="AGU9" s="556"/>
      <c r="AGV9" s="556"/>
      <c r="AGW9" s="556"/>
      <c r="AGX9" s="556"/>
      <c r="AGY9" s="556"/>
      <c r="AGZ9" s="556"/>
      <c r="AHA9" s="556"/>
      <c r="AHB9" s="556"/>
      <c r="AHC9" s="556"/>
      <c r="AHD9" s="556"/>
      <c r="AHE9" s="556"/>
      <c r="AHF9" s="556"/>
      <c r="AHG9" s="556"/>
      <c r="AHH9" s="556"/>
      <c r="AHI9" s="556"/>
      <c r="AHJ9" s="556"/>
      <c r="AHK9" s="556"/>
      <c r="AHL9" s="556"/>
      <c r="AHM9" s="556"/>
      <c r="AHN9" s="556"/>
      <c r="AHO9" s="556"/>
      <c r="AHP9" s="556"/>
      <c r="AHQ9" s="556"/>
      <c r="AHR9" s="556"/>
      <c r="AHS9" s="556"/>
      <c r="AHT9" s="556"/>
      <c r="AHU9" s="556"/>
      <c r="AHV9" s="556"/>
      <c r="AHW9" s="556"/>
      <c r="AHX9" s="556"/>
      <c r="AHY9" s="556"/>
      <c r="AHZ9" s="556"/>
      <c r="AIA9" s="556"/>
      <c r="AIB9" s="556"/>
      <c r="AIC9" s="556"/>
      <c r="AID9" s="556"/>
      <c r="AIE9" s="556"/>
      <c r="AIF9" s="556"/>
      <c r="AIG9" s="556"/>
      <c r="AIH9" s="556"/>
      <c r="AII9" s="556"/>
      <c r="AIJ9" s="556"/>
      <c r="AIK9" s="556"/>
      <c r="AIL9" s="556"/>
      <c r="AIM9" s="556"/>
      <c r="AIN9" s="556"/>
      <c r="AIO9" s="556"/>
      <c r="AIP9" s="556"/>
      <c r="AIQ9" s="556"/>
      <c r="AIR9" s="556"/>
      <c r="AIS9" s="556"/>
      <c r="AIT9" s="556"/>
      <c r="AIU9" s="556"/>
      <c r="AIV9" s="556"/>
      <c r="AIW9" s="556"/>
      <c r="AIX9" s="556"/>
      <c r="AIY9" s="556"/>
      <c r="AIZ9" s="556"/>
      <c r="AJA9" s="556"/>
      <c r="AJB9" s="556"/>
      <c r="AJC9" s="556"/>
      <c r="AJD9" s="556"/>
      <c r="AJE9" s="556"/>
      <c r="AJF9" s="556"/>
      <c r="AJG9" s="556"/>
      <c r="AJH9" s="556"/>
      <c r="AJI9" s="556"/>
      <c r="AJJ9" s="556"/>
      <c r="AJK9" s="556"/>
      <c r="AJL9" s="556"/>
      <c r="AJM9" s="556"/>
      <c r="AJN9" s="556"/>
      <c r="AJO9" s="556"/>
      <c r="AJP9" s="556"/>
      <c r="AJQ9" s="556"/>
      <c r="AJR9" s="556"/>
      <c r="AJS9" s="556"/>
      <c r="AJT9" s="556"/>
      <c r="AJU9" s="556"/>
      <c r="AJV9" s="556"/>
      <c r="AJW9" s="556"/>
      <c r="AJX9" s="556"/>
      <c r="AJY9" s="556"/>
      <c r="AJZ9" s="556"/>
      <c r="AKA9" s="556"/>
      <c r="AKB9" s="556"/>
      <c r="AKC9" s="556"/>
      <c r="AKD9" s="556"/>
      <c r="AKE9" s="556"/>
      <c r="AKF9" s="556"/>
      <c r="AKG9" s="556"/>
      <c r="AKH9" s="556"/>
      <c r="AKI9" s="556"/>
      <c r="AKJ9" s="556"/>
      <c r="AKK9" s="556"/>
      <c r="AKL9" s="556"/>
      <c r="AKM9" s="556"/>
      <c r="AKN9" s="556"/>
      <c r="AKO9" s="556"/>
      <c r="AKP9" s="556"/>
      <c r="AKQ9" s="556"/>
      <c r="AKR9" s="556"/>
      <c r="AKS9" s="556"/>
      <c r="AKT9" s="556"/>
      <c r="AKU9" s="556"/>
      <c r="AKV9" s="556"/>
      <c r="AKW9" s="556"/>
      <c r="AKX9" s="556"/>
      <c r="AKY9" s="556"/>
      <c r="AKZ9" s="556"/>
      <c r="ALA9" s="556"/>
      <c r="ALB9" s="556"/>
      <c r="ALC9" s="556"/>
      <c r="ALD9" s="556"/>
      <c r="ALE9" s="556"/>
      <c r="ALF9" s="556"/>
      <c r="ALG9" s="556"/>
      <c r="ALH9" s="556"/>
      <c r="ALI9" s="556"/>
      <c r="ALJ9" s="556"/>
      <c r="ALK9" s="556"/>
      <c r="ALL9" s="556"/>
      <c r="ALM9" s="556"/>
      <c r="ALN9" s="556"/>
      <c r="ALO9" s="556"/>
      <c r="ALP9" s="556"/>
      <c r="ALQ9" s="556"/>
      <c r="ALR9" s="556"/>
      <c r="ALS9" s="556"/>
      <c r="ALT9" s="556"/>
      <c r="ALU9" s="556"/>
      <c r="ALV9" s="556"/>
      <c r="ALW9" s="556"/>
      <c r="ALX9" s="556"/>
      <c r="ALY9" s="556"/>
    </row>
    <row r="10" spans="1:1014" s="553" customFormat="1" ht="13.5" customHeight="1">
      <c r="B10" s="554" t="s">
        <v>948</v>
      </c>
      <c r="C10" s="555"/>
      <c r="D10" s="556"/>
      <c r="E10" s="555"/>
      <c r="F10" s="555"/>
      <c r="G10" s="557"/>
      <c r="H10" s="557"/>
      <c r="I10" s="558"/>
      <c r="J10" s="557"/>
      <c r="K10" s="559"/>
      <c r="L10" s="560"/>
      <c r="M10" s="560"/>
      <c r="N10" s="560"/>
      <c r="O10" s="560"/>
      <c r="P10" s="561"/>
      <c r="Q10" s="557"/>
      <c r="R10" s="557"/>
      <c r="S10" s="557"/>
      <c r="T10" s="562"/>
      <c r="U10" s="557"/>
      <c r="V10" s="723"/>
      <c r="W10" s="723"/>
      <c r="Y10" s="563"/>
      <c r="Z10" s="557"/>
      <c r="AA10" s="559"/>
      <c r="AB10" s="557"/>
      <c r="AC10" s="560"/>
      <c r="AD10" s="560"/>
      <c r="AF10" s="556"/>
      <c r="AG10" s="556"/>
      <c r="AH10" s="556"/>
      <c r="AI10" s="556"/>
      <c r="AJ10" s="556"/>
      <c r="AK10" s="556"/>
      <c r="AL10" s="556"/>
      <c r="AM10" s="556"/>
      <c r="AN10" s="556"/>
      <c r="AO10" s="556"/>
      <c r="AP10" s="556"/>
      <c r="AQ10" s="556"/>
      <c r="AR10" s="556"/>
      <c r="AS10" s="556"/>
      <c r="AT10" s="556"/>
      <c r="AU10" s="556"/>
      <c r="AV10" s="556"/>
      <c r="AW10" s="556"/>
      <c r="AX10" s="556"/>
      <c r="AY10" s="556"/>
      <c r="AZ10" s="556"/>
      <c r="BA10" s="556"/>
      <c r="BB10" s="556"/>
      <c r="BC10" s="556"/>
      <c r="BD10" s="556"/>
      <c r="BE10" s="556"/>
      <c r="BF10" s="556"/>
      <c r="BG10" s="556"/>
      <c r="BH10" s="556"/>
      <c r="BI10" s="556"/>
      <c r="BJ10" s="556"/>
      <c r="BK10" s="556"/>
      <c r="BL10" s="556"/>
      <c r="BM10" s="556"/>
      <c r="BN10" s="556"/>
      <c r="BO10" s="556"/>
      <c r="BP10" s="556"/>
      <c r="BQ10" s="556"/>
      <c r="BR10" s="556"/>
      <c r="BS10" s="556"/>
      <c r="BT10" s="556"/>
      <c r="BU10" s="556"/>
      <c r="BV10" s="556"/>
      <c r="BW10" s="556"/>
      <c r="BX10" s="556"/>
      <c r="BY10" s="556"/>
      <c r="BZ10" s="556"/>
      <c r="CA10" s="556"/>
      <c r="CB10" s="556"/>
      <c r="CC10" s="556"/>
      <c r="CD10" s="556"/>
      <c r="CE10" s="556"/>
      <c r="CF10" s="556"/>
      <c r="CG10" s="556"/>
      <c r="CH10" s="556"/>
      <c r="CI10" s="556"/>
      <c r="CJ10" s="556"/>
      <c r="CK10" s="556"/>
      <c r="CL10" s="556"/>
      <c r="CM10" s="556"/>
      <c r="CN10" s="556"/>
      <c r="CO10" s="556"/>
      <c r="CP10" s="556"/>
      <c r="CQ10" s="556"/>
      <c r="CR10" s="556"/>
      <c r="CS10" s="556"/>
      <c r="CT10" s="556"/>
      <c r="CU10" s="556"/>
      <c r="CV10" s="556"/>
      <c r="CW10" s="556"/>
      <c r="CX10" s="556"/>
      <c r="CY10" s="556"/>
      <c r="CZ10" s="556"/>
      <c r="DA10" s="556"/>
      <c r="DB10" s="556"/>
      <c r="DC10" s="556"/>
      <c r="DD10" s="556"/>
      <c r="DE10" s="556"/>
      <c r="DF10" s="556"/>
      <c r="DG10" s="556"/>
      <c r="DH10" s="556"/>
      <c r="DI10" s="556"/>
      <c r="DJ10" s="556"/>
      <c r="DK10" s="556"/>
      <c r="DL10" s="556"/>
      <c r="DM10" s="556"/>
      <c r="DN10" s="556"/>
      <c r="DO10" s="556"/>
      <c r="DP10" s="556"/>
      <c r="DQ10" s="556"/>
      <c r="DR10" s="556"/>
      <c r="DS10" s="556"/>
      <c r="DT10" s="556"/>
      <c r="DU10" s="556"/>
      <c r="DV10" s="556"/>
      <c r="DW10" s="556"/>
      <c r="DX10" s="556"/>
      <c r="DY10" s="556"/>
      <c r="DZ10" s="556"/>
      <c r="EA10" s="556"/>
      <c r="EB10" s="556"/>
      <c r="EC10" s="556"/>
      <c r="ED10" s="556"/>
      <c r="EE10" s="556"/>
      <c r="EF10" s="556"/>
      <c r="EG10" s="556"/>
      <c r="EH10" s="556"/>
      <c r="EI10" s="556"/>
      <c r="EJ10" s="556"/>
      <c r="EK10" s="556"/>
      <c r="EL10" s="556"/>
      <c r="EM10" s="556"/>
      <c r="EN10" s="556"/>
      <c r="EO10" s="556"/>
      <c r="EP10" s="556"/>
      <c r="EQ10" s="556"/>
      <c r="ER10" s="556"/>
      <c r="ES10" s="556"/>
      <c r="ET10" s="556"/>
      <c r="EU10" s="556"/>
      <c r="EV10" s="556"/>
      <c r="EW10" s="556"/>
      <c r="EX10" s="556"/>
      <c r="EY10" s="556"/>
      <c r="EZ10" s="556"/>
      <c r="FA10" s="556"/>
      <c r="FB10" s="556"/>
      <c r="FC10" s="556"/>
      <c r="FD10" s="556"/>
      <c r="FE10" s="556"/>
      <c r="FF10" s="556"/>
      <c r="FG10" s="556"/>
      <c r="FH10" s="556"/>
      <c r="FI10" s="556"/>
      <c r="FJ10" s="556"/>
      <c r="FK10" s="556"/>
      <c r="FL10" s="556"/>
      <c r="FM10" s="556"/>
      <c r="FN10" s="556"/>
      <c r="FO10" s="556"/>
      <c r="FP10" s="556"/>
      <c r="FQ10" s="556"/>
      <c r="FR10" s="556"/>
      <c r="FS10" s="556"/>
      <c r="FT10" s="556"/>
      <c r="FU10" s="556"/>
      <c r="FV10" s="556"/>
      <c r="FW10" s="556"/>
      <c r="FX10" s="556"/>
      <c r="FY10" s="556"/>
      <c r="FZ10" s="556"/>
      <c r="GA10" s="556"/>
      <c r="GB10" s="556"/>
      <c r="GC10" s="556"/>
      <c r="GD10" s="556"/>
      <c r="GE10" s="556"/>
      <c r="GF10" s="556"/>
      <c r="GG10" s="556"/>
      <c r="GH10" s="556"/>
      <c r="GI10" s="556"/>
      <c r="GJ10" s="556"/>
      <c r="GK10" s="556"/>
      <c r="GL10" s="556"/>
      <c r="GM10" s="556"/>
      <c r="GN10" s="556"/>
      <c r="GO10" s="556"/>
      <c r="GP10" s="556"/>
      <c r="GQ10" s="556"/>
      <c r="GR10" s="556"/>
      <c r="GS10" s="556"/>
      <c r="GT10" s="556"/>
      <c r="GU10" s="556"/>
      <c r="GV10" s="556"/>
      <c r="GW10" s="556"/>
      <c r="GX10" s="556"/>
      <c r="GY10" s="556"/>
      <c r="GZ10" s="556"/>
      <c r="HA10" s="556"/>
      <c r="HB10" s="556"/>
      <c r="HC10" s="556"/>
      <c r="HD10" s="556"/>
      <c r="HE10" s="556"/>
      <c r="HF10" s="556"/>
      <c r="HG10" s="556"/>
      <c r="HH10" s="556"/>
      <c r="HI10" s="556"/>
      <c r="HJ10" s="556"/>
      <c r="HK10" s="556"/>
      <c r="HL10" s="556"/>
      <c r="HM10" s="556"/>
      <c r="HN10" s="556"/>
      <c r="HO10" s="556"/>
      <c r="HP10" s="556"/>
      <c r="HQ10" s="556"/>
      <c r="HR10" s="556"/>
      <c r="HS10" s="556"/>
      <c r="HT10" s="556"/>
      <c r="HU10" s="556"/>
      <c r="HV10" s="556"/>
      <c r="HW10" s="556"/>
      <c r="HX10" s="556"/>
      <c r="HY10" s="556"/>
      <c r="HZ10" s="556"/>
      <c r="IA10" s="556"/>
      <c r="IB10" s="556"/>
      <c r="IC10" s="556"/>
      <c r="ID10" s="556"/>
      <c r="IE10" s="556"/>
      <c r="IF10" s="556"/>
      <c r="IG10" s="556"/>
      <c r="IH10" s="556"/>
      <c r="II10" s="556"/>
      <c r="IJ10" s="556"/>
      <c r="IK10" s="556"/>
      <c r="IL10" s="556"/>
      <c r="IM10" s="556"/>
      <c r="IN10" s="556"/>
      <c r="IO10" s="556"/>
      <c r="IP10" s="556"/>
      <c r="IQ10" s="556"/>
      <c r="IR10" s="556"/>
      <c r="IS10" s="556"/>
      <c r="IT10" s="556"/>
      <c r="IU10" s="556"/>
      <c r="IV10" s="556"/>
      <c r="IW10" s="556"/>
      <c r="IX10" s="556"/>
      <c r="IY10" s="556"/>
      <c r="IZ10" s="556"/>
      <c r="JA10" s="556"/>
      <c r="JB10" s="556"/>
      <c r="JC10" s="556"/>
      <c r="JD10" s="556"/>
      <c r="JE10" s="556"/>
      <c r="JF10" s="556"/>
      <c r="JG10" s="556"/>
      <c r="JH10" s="556"/>
      <c r="JI10" s="556"/>
      <c r="JJ10" s="556"/>
      <c r="JK10" s="556"/>
      <c r="JL10" s="556"/>
      <c r="JM10" s="556"/>
      <c r="JN10" s="556"/>
      <c r="JO10" s="556"/>
      <c r="JP10" s="556"/>
      <c r="JQ10" s="556"/>
      <c r="JR10" s="556"/>
      <c r="JS10" s="556"/>
      <c r="JT10" s="556"/>
      <c r="JU10" s="556"/>
      <c r="JV10" s="556"/>
      <c r="JW10" s="556"/>
      <c r="JX10" s="556"/>
      <c r="JY10" s="556"/>
      <c r="JZ10" s="556"/>
      <c r="KA10" s="556"/>
      <c r="KB10" s="556"/>
      <c r="KC10" s="556"/>
      <c r="KD10" s="556"/>
      <c r="KE10" s="556"/>
      <c r="KF10" s="556"/>
      <c r="KG10" s="556"/>
      <c r="KH10" s="556"/>
      <c r="KI10" s="556"/>
      <c r="KJ10" s="556"/>
      <c r="KK10" s="556"/>
      <c r="KL10" s="556"/>
      <c r="KM10" s="556"/>
      <c r="KN10" s="556"/>
      <c r="KO10" s="556"/>
      <c r="KP10" s="556"/>
      <c r="KQ10" s="556"/>
      <c r="KR10" s="556"/>
      <c r="KS10" s="556"/>
      <c r="KT10" s="556"/>
      <c r="KU10" s="556"/>
      <c r="KV10" s="556"/>
      <c r="KW10" s="556"/>
      <c r="KX10" s="556"/>
      <c r="KY10" s="556"/>
      <c r="KZ10" s="556"/>
      <c r="LA10" s="556"/>
      <c r="LB10" s="556"/>
      <c r="LC10" s="556"/>
      <c r="LD10" s="556"/>
      <c r="LE10" s="556"/>
      <c r="LF10" s="556"/>
      <c r="LG10" s="556"/>
      <c r="LH10" s="556"/>
      <c r="LI10" s="556"/>
      <c r="LJ10" s="556"/>
      <c r="LK10" s="556"/>
      <c r="LL10" s="556"/>
      <c r="LM10" s="556"/>
      <c r="LN10" s="556"/>
      <c r="LO10" s="556"/>
      <c r="LP10" s="556"/>
      <c r="LQ10" s="556"/>
      <c r="LR10" s="556"/>
      <c r="LS10" s="556"/>
      <c r="LT10" s="556"/>
      <c r="LU10" s="556"/>
      <c r="LV10" s="556"/>
      <c r="LW10" s="556"/>
      <c r="LX10" s="556"/>
      <c r="LY10" s="556"/>
      <c r="LZ10" s="556"/>
      <c r="MA10" s="556"/>
      <c r="MB10" s="556"/>
      <c r="MC10" s="556"/>
      <c r="MD10" s="556"/>
      <c r="ME10" s="556"/>
      <c r="MF10" s="556"/>
      <c r="MG10" s="556"/>
      <c r="MH10" s="556"/>
      <c r="MI10" s="556"/>
      <c r="MJ10" s="556"/>
      <c r="MK10" s="556"/>
      <c r="ML10" s="556"/>
      <c r="MM10" s="556"/>
      <c r="MN10" s="556"/>
      <c r="MO10" s="556"/>
      <c r="MP10" s="556"/>
      <c r="MQ10" s="556"/>
      <c r="MR10" s="556"/>
      <c r="MS10" s="556"/>
      <c r="MT10" s="556"/>
      <c r="MU10" s="556"/>
      <c r="MV10" s="556"/>
      <c r="MW10" s="556"/>
      <c r="MX10" s="556"/>
      <c r="MY10" s="556"/>
      <c r="MZ10" s="556"/>
      <c r="NA10" s="556"/>
      <c r="NB10" s="556"/>
      <c r="NC10" s="556"/>
      <c r="ND10" s="556"/>
      <c r="NE10" s="556"/>
      <c r="NF10" s="556"/>
      <c r="NG10" s="556"/>
      <c r="NH10" s="556"/>
      <c r="NI10" s="556"/>
      <c r="NJ10" s="556"/>
      <c r="NK10" s="556"/>
      <c r="NL10" s="556"/>
      <c r="NM10" s="556"/>
      <c r="NN10" s="556"/>
      <c r="NO10" s="556"/>
      <c r="NP10" s="556"/>
      <c r="NQ10" s="556"/>
      <c r="NR10" s="556"/>
      <c r="NS10" s="556"/>
      <c r="NT10" s="556"/>
      <c r="NU10" s="556"/>
      <c r="NV10" s="556"/>
      <c r="NW10" s="556"/>
      <c r="NX10" s="556"/>
      <c r="NY10" s="556"/>
      <c r="NZ10" s="556"/>
      <c r="OA10" s="556"/>
      <c r="OB10" s="556"/>
      <c r="OC10" s="556"/>
      <c r="OD10" s="556"/>
      <c r="OE10" s="556"/>
      <c r="OF10" s="556"/>
      <c r="OG10" s="556"/>
      <c r="OH10" s="556"/>
      <c r="OI10" s="556"/>
      <c r="OJ10" s="556"/>
      <c r="OK10" s="556"/>
      <c r="OL10" s="556"/>
      <c r="OM10" s="556"/>
      <c r="ON10" s="556"/>
      <c r="OO10" s="556"/>
      <c r="OP10" s="556"/>
      <c r="OQ10" s="556"/>
      <c r="OR10" s="556"/>
      <c r="OS10" s="556"/>
      <c r="OT10" s="556"/>
      <c r="OU10" s="556"/>
      <c r="OV10" s="556"/>
      <c r="OW10" s="556"/>
      <c r="OX10" s="556"/>
      <c r="OY10" s="556"/>
      <c r="OZ10" s="556"/>
      <c r="PA10" s="556"/>
      <c r="PB10" s="556"/>
      <c r="PC10" s="556"/>
      <c r="PD10" s="556"/>
      <c r="PE10" s="556"/>
      <c r="PF10" s="556"/>
      <c r="PG10" s="556"/>
      <c r="PH10" s="556"/>
      <c r="PI10" s="556"/>
      <c r="PJ10" s="556"/>
      <c r="PK10" s="556"/>
      <c r="PL10" s="556"/>
      <c r="PM10" s="556"/>
      <c r="PN10" s="556"/>
      <c r="PO10" s="556"/>
      <c r="PP10" s="556"/>
      <c r="PQ10" s="556"/>
      <c r="PR10" s="556"/>
      <c r="PS10" s="556"/>
      <c r="PT10" s="556"/>
      <c r="PU10" s="556"/>
      <c r="PV10" s="556"/>
      <c r="PW10" s="556"/>
      <c r="PX10" s="556"/>
      <c r="PY10" s="556"/>
      <c r="PZ10" s="556"/>
      <c r="QA10" s="556"/>
      <c r="QB10" s="556"/>
      <c r="QC10" s="556"/>
      <c r="QD10" s="556"/>
      <c r="QE10" s="556"/>
      <c r="QF10" s="556"/>
      <c r="QG10" s="556"/>
      <c r="QH10" s="556"/>
      <c r="QI10" s="556"/>
      <c r="QJ10" s="556"/>
      <c r="QK10" s="556"/>
      <c r="QL10" s="556"/>
      <c r="QM10" s="556"/>
      <c r="QN10" s="556"/>
      <c r="QO10" s="556"/>
      <c r="QP10" s="556"/>
      <c r="QQ10" s="556"/>
      <c r="QR10" s="556"/>
      <c r="QS10" s="556"/>
      <c r="QT10" s="556"/>
      <c r="QU10" s="556"/>
      <c r="QV10" s="556"/>
      <c r="QW10" s="556"/>
      <c r="QX10" s="556"/>
      <c r="QY10" s="556"/>
      <c r="QZ10" s="556"/>
      <c r="RA10" s="556"/>
      <c r="RB10" s="556"/>
      <c r="RC10" s="556"/>
      <c r="RD10" s="556"/>
      <c r="RE10" s="556"/>
      <c r="RF10" s="556"/>
      <c r="RG10" s="556"/>
      <c r="RH10" s="556"/>
      <c r="RI10" s="556"/>
      <c r="RJ10" s="556"/>
      <c r="RK10" s="556"/>
      <c r="RL10" s="556"/>
      <c r="RM10" s="556"/>
      <c r="RN10" s="556"/>
      <c r="RO10" s="556"/>
      <c r="RP10" s="556"/>
      <c r="RQ10" s="556"/>
      <c r="RR10" s="556"/>
      <c r="RS10" s="556"/>
      <c r="RT10" s="556"/>
      <c r="RU10" s="556"/>
      <c r="RV10" s="556"/>
      <c r="RW10" s="556"/>
      <c r="RX10" s="556"/>
      <c r="RY10" s="556"/>
      <c r="RZ10" s="556"/>
      <c r="SA10" s="556"/>
      <c r="SB10" s="556"/>
      <c r="SC10" s="556"/>
      <c r="SD10" s="556"/>
      <c r="SE10" s="556"/>
      <c r="SF10" s="556"/>
      <c r="SG10" s="556"/>
      <c r="SH10" s="556"/>
      <c r="SI10" s="556"/>
      <c r="SJ10" s="556"/>
      <c r="SK10" s="556"/>
      <c r="SL10" s="556"/>
      <c r="SM10" s="556"/>
      <c r="SN10" s="556"/>
      <c r="SO10" s="556"/>
      <c r="SP10" s="556"/>
      <c r="SQ10" s="556"/>
      <c r="SR10" s="556"/>
      <c r="SS10" s="556"/>
      <c r="ST10" s="556"/>
      <c r="SU10" s="556"/>
      <c r="SV10" s="556"/>
      <c r="SW10" s="556"/>
      <c r="SX10" s="556"/>
      <c r="SY10" s="556"/>
      <c r="SZ10" s="556"/>
      <c r="TA10" s="556"/>
      <c r="TB10" s="556"/>
      <c r="TC10" s="556"/>
      <c r="TD10" s="556"/>
      <c r="TE10" s="556"/>
      <c r="TF10" s="556"/>
      <c r="TG10" s="556"/>
      <c r="TH10" s="556"/>
      <c r="TI10" s="556"/>
      <c r="TJ10" s="556"/>
      <c r="TK10" s="556"/>
      <c r="TL10" s="556"/>
      <c r="TM10" s="556"/>
      <c r="TN10" s="556"/>
      <c r="TO10" s="556"/>
      <c r="TP10" s="556"/>
      <c r="TQ10" s="556"/>
      <c r="TR10" s="556"/>
      <c r="TS10" s="556"/>
      <c r="TT10" s="556"/>
      <c r="TU10" s="556"/>
      <c r="TV10" s="556"/>
      <c r="TW10" s="556"/>
      <c r="TX10" s="556"/>
      <c r="TY10" s="556"/>
      <c r="TZ10" s="556"/>
      <c r="UA10" s="556"/>
      <c r="UB10" s="556"/>
      <c r="UC10" s="556"/>
      <c r="UD10" s="556"/>
      <c r="UE10" s="556"/>
      <c r="UF10" s="556"/>
      <c r="UG10" s="556"/>
      <c r="UH10" s="556"/>
      <c r="UI10" s="556"/>
      <c r="UJ10" s="556"/>
      <c r="UK10" s="556"/>
      <c r="UL10" s="556"/>
      <c r="UM10" s="556"/>
      <c r="UN10" s="556"/>
      <c r="UO10" s="556"/>
      <c r="UP10" s="556"/>
      <c r="UQ10" s="556"/>
      <c r="UR10" s="556"/>
      <c r="US10" s="556"/>
      <c r="UT10" s="556"/>
      <c r="UU10" s="556"/>
      <c r="UV10" s="556"/>
      <c r="UW10" s="556"/>
      <c r="UX10" s="556"/>
      <c r="UY10" s="556"/>
      <c r="UZ10" s="556"/>
      <c r="VA10" s="556"/>
      <c r="VB10" s="556"/>
      <c r="VC10" s="556"/>
      <c r="VD10" s="556"/>
      <c r="VE10" s="556"/>
      <c r="VF10" s="556"/>
      <c r="VG10" s="556"/>
      <c r="VH10" s="556"/>
      <c r="VI10" s="556"/>
      <c r="VJ10" s="556"/>
      <c r="VK10" s="556"/>
      <c r="VL10" s="556"/>
      <c r="VM10" s="556"/>
      <c r="VN10" s="556"/>
      <c r="VO10" s="556"/>
      <c r="VP10" s="556"/>
      <c r="VQ10" s="556"/>
      <c r="VR10" s="556"/>
      <c r="VS10" s="556"/>
      <c r="VT10" s="556"/>
      <c r="VU10" s="556"/>
      <c r="VV10" s="556"/>
      <c r="VW10" s="556"/>
      <c r="VX10" s="556"/>
      <c r="VY10" s="556"/>
      <c r="VZ10" s="556"/>
      <c r="WA10" s="556"/>
      <c r="WB10" s="556"/>
      <c r="WC10" s="556"/>
      <c r="WD10" s="556"/>
      <c r="WE10" s="556"/>
      <c r="WF10" s="556"/>
      <c r="WG10" s="556"/>
      <c r="WH10" s="556"/>
      <c r="WI10" s="556"/>
      <c r="WJ10" s="556"/>
      <c r="WK10" s="556"/>
      <c r="WL10" s="556"/>
      <c r="WM10" s="556"/>
      <c r="WN10" s="556"/>
      <c r="WO10" s="556"/>
      <c r="WP10" s="556"/>
      <c r="WQ10" s="556"/>
      <c r="WR10" s="556"/>
      <c r="WS10" s="556"/>
      <c r="WT10" s="556"/>
      <c r="WU10" s="556"/>
      <c r="WV10" s="556"/>
      <c r="WW10" s="556"/>
      <c r="WX10" s="556"/>
      <c r="WY10" s="556"/>
      <c r="WZ10" s="556"/>
      <c r="XA10" s="556"/>
      <c r="XB10" s="556"/>
      <c r="XC10" s="556"/>
      <c r="XD10" s="556"/>
      <c r="XE10" s="556"/>
      <c r="XF10" s="556"/>
      <c r="XG10" s="556"/>
      <c r="XH10" s="556"/>
      <c r="XI10" s="556"/>
      <c r="XJ10" s="556"/>
      <c r="XK10" s="556"/>
      <c r="XL10" s="556"/>
      <c r="XM10" s="556"/>
      <c r="XN10" s="556"/>
      <c r="XO10" s="556"/>
      <c r="XP10" s="556"/>
      <c r="XQ10" s="556"/>
      <c r="XR10" s="556"/>
      <c r="XS10" s="556"/>
      <c r="XT10" s="556"/>
      <c r="XU10" s="556"/>
      <c r="XV10" s="556"/>
      <c r="XW10" s="556"/>
      <c r="XX10" s="556"/>
      <c r="XY10" s="556"/>
      <c r="XZ10" s="556"/>
      <c r="YA10" s="556"/>
      <c r="YB10" s="556"/>
      <c r="YC10" s="556"/>
      <c r="YD10" s="556"/>
      <c r="YE10" s="556"/>
      <c r="YF10" s="556"/>
      <c r="YG10" s="556"/>
      <c r="YH10" s="556"/>
      <c r="YI10" s="556"/>
      <c r="YJ10" s="556"/>
      <c r="YK10" s="556"/>
      <c r="YL10" s="556"/>
      <c r="YM10" s="556"/>
      <c r="YN10" s="556"/>
      <c r="YO10" s="556"/>
      <c r="YP10" s="556"/>
      <c r="YQ10" s="556"/>
      <c r="YR10" s="556"/>
      <c r="YS10" s="556"/>
      <c r="YT10" s="556"/>
      <c r="YU10" s="556"/>
      <c r="YV10" s="556"/>
      <c r="YW10" s="556"/>
      <c r="YX10" s="556"/>
      <c r="YY10" s="556"/>
      <c r="YZ10" s="556"/>
      <c r="ZA10" s="556"/>
      <c r="ZB10" s="556"/>
      <c r="ZC10" s="556"/>
      <c r="ZD10" s="556"/>
      <c r="ZE10" s="556"/>
      <c r="ZF10" s="556"/>
      <c r="ZG10" s="556"/>
      <c r="ZH10" s="556"/>
      <c r="ZI10" s="556"/>
      <c r="ZJ10" s="556"/>
      <c r="ZK10" s="556"/>
      <c r="ZL10" s="556"/>
      <c r="ZM10" s="556"/>
      <c r="ZN10" s="556"/>
      <c r="ZO10" s="556"/>
      <c r="ZP10" s="556"/>
      <c r="ZQ10" s="556"/>
      <c r="ZR10" s="556"/>
      <c r="ZS10" s="556"/>
      <c r="ZT10" s="556"/>
      <c r="ZU10" s="556"/>
      <c r="ZV10" s="556"/>
      <c r="ZW10" s="556"/>
      <c r="ZX10" s="556"/>
      <c r="ZY10" s="556"/>
      <c r="ZZ10" s="556"/>
      <c r="AAA10" s="556"/>
      <c r="AAB10" s="556"/>
      <c r="AAC10" s="556"/>
      <c r="AAD10" s="556"/>
      <c r="AAE10" s="556"/>
      <c r="AAF10" s="556"/>
      <c r="AAG10" s="556"/>
      <c r="AAH10" s="556"/>
      <c r="AAI10" s="556"/>
      <c r="AAJ10" s="556"/>
      <c r="AAK10" s="556"/>
      <c r="AAL10" s="556"/>
      <c r="AAM10" s="556"/>
      <c r="AAN10" s="556"/>
      <c r="AAO10" s="556"/>
      <c r="AAP10" s="556"/>
      <c r="AAQ10" s="556"/>
      <c r="AAR10" s="556"/>
      <c r="AAS10" s="556"/>
      <c r="AAT10" s="556"/>
      <c r="AAU10" s="556"/>
      <c r="AAV10" s="556"/>
      <c r="AAW10" s="556"/>
      <c r="AAX10" s="556"/>
      <c r="AAY10" s="556"/>
      <c r="AAZ10" s="556"/>
      <c r="ABA10" s="556"/>
      <c r="ABB10" s="556"/>
      <c r="ABC10" s="556"/>
      <c r="ABD10" s="556"/>
      <c r="ABE10" s="556"/>
      <c r="ABF10" s="556"/>
      <c r="ABG10" s="556"/>
      <c r="ABH10" s="556"/>
      <c r="ABI10" s="556"/>
      <c r="ABJ10" s="556"/>
      <c r="ABK10" s="556"/>
      <c r="ABL10" s="556"/>
      <c r="ABM10" s="556"/>
      <c r="ABN10" s="556"/>
      <c r="ABO10" s="556"/>
      <c r="ABP10" s="556"/>
      <c r="ABQ10" s="556"/>
      <c r="ABR10" s="556"/>
      <c r="ABS10" s="556"/>
      <c r="ABT10" s="556"/>
      <c r="ABU10" s="556"/>
      <c r="ABV10" s="556"/>
      <c r="ABW10" s="556"/>
      <c r="ABX10" s="556"/>
      <c r="ABY10" s="556"/>
      <c r="ABZ10" s="556"/>
      <c r="ACA10" s="556"/>
      <c r="ACB10" s="556"/>
      <c r="ACC10" s="556"/>
      <c r="ACD10" s="556"/>
      <c r="ACE10" s="556"/>
      <c r="ACF10" s="556"/>
      <c r="ACG10" s="556"/>
      <c r="ACH10" s="556"/>
      <c r="ACI10" s="556"/>
      <c r="ACJ10" s="556"/>
      <c r="ACK10" s="556"/>
      <c r="ACL10" s="556"/>
      <c r="ACM10" s="556"/>
      <c r="ACN10" s="556"/>
      <c r="ACO10" s="556"/>
      <c r="ACP10" s="556"/>
      <c r="ACQ10" s="556"/>
      <c r="ACR10" s="556"/>
      <c r="ACS10" s="556"/>
      <c r="ACT10" s="556"/>
      <c r="ACU10" s="556"/>
      <c r="ACV10" s="556"/>
      <c r="ACW10" s="556"/>
      <c r="ACX10" s="556"/>
      <c r="ACY10" s="556"/>
      <c r="ACZ10" s="556"/>
      <c r="ADA10" s="556"/>
      <c r="ADB10" s="556"/>
      <c r="ADC10" s="556"/>
      <c r="ADD10" s="556"/>
      <c r="ADE10" s="556"/>
      <c r="ADF10" s="556"/>
      <c r="ADG10" s="556"/>
      <c r="ADH10" s="556"/>
      <c r="ADI10" s="556"/>
      <c r="ADJ10" s="556"/>
      <c r="ADK10" s="556"/>
      <c r="ADL10" s="556"/>
      <c r="ADM10" s="556"/>
      <c r="ADN10" s="556"/>
      <c r="ADO10" s="556"/>
      <c r="ADP10" s="556"/>
      <c r="ADQ10" s="556"/>
      <c r="ADR10" s="556"/>
      <c r="ADS10" s="556"/>
      <c r="ADT10" s="556"/>
      <c r="ADU10" s="556"/>
      <c r="ADV10" s="556"/>
      <c r="ADW10" s="556"/>
      <c r="ADX10" s="556"/>
      <c r="ADY10" s="556"/>
      <c r="ADZ10" s="556"/>
      <c r="AEA10" s="556"/>
      <c r="AEB10" s="556"/>
      <c r="AEC10" s="556"/>
      <c r="AED10" s="556"/>
      <c r="AEE10" s="556"/>
      <c r="AEF10" s="556"/>
      <c r="AEG10" s="556"/>
      <c r="AEH10" s="556"/>
      <c r="AEI10" s="556"/>
      <c r="AEJ10" s="556"/>
      <c r="AEK10" s="556"/>
      <c r="AEL10" s="556"/>
      <c r="AEM10" s="556"/>
      <c r="AEN10" s="556"/>
      <c r="AEO10" s="556"/>
      <c r="AEP10" s="556"/>
      <c r="AEQ10" s="556"/>
      <c r="AER10" s="556"/>
      <c r="AES10" s="556"/>
      <c r="AET10" s="556"/>
      <c r="AEU10" s="556"/>
      <c r="AEV10" s="556"/>
      <c r="AEW10" s="556"/>
      <c r="AEX10" s="556"/>
      <c r="AEY10" s="556"/>
      <c r="AEZ10" s="556"/>
      <c r="AFA10" s="556"/>
      <c r="AFB10" s="556"/>
      <c r="AFC10" s="556"/>
      <c r="AFD10" s="556"/>
      <c r="AFE10" s="556"/>
      <c r="AFF10" s="556"/>
      <c r="AFG10" s="556"/>
      <c r="AFH10" s="556"/>
      <c r="AFI10" s="556"/>
      <c r="AFJ10" s="556"/>
      <c r="AFK10" s="556"/>
      <c r="AFL10" s="556"/>
      <c r="AFM10" s="556"/>
      <c r="AFN10" s="556"/>
      <c r="AFO10" s="556"/>
      <c r="AFP10" s="556"/>
      <c r="AFQ10" s="556"/>
      <c r="AFR10" s="556"/>
      <c r="AFS10" s="556"/>
      <c r="AFT10" s="556"/>
      <c r="AFU10" s="556"/>
      <c r="AFV10" s="556"/>
      <c r="AFW10" s="556"/>
      <c r="AFX10" s="556"/>
      <c r="AFY10" s="556"/>
      <c r="AFZ10" s="556"/>
      <c r="AGA10" s="556"/>
      <c r="AGB10" s="556"/>
      <c r="AGC10" s="556"/>
      <c r="AGD10" s="556"/>
      <c r="AGE10" s="556"/>
      <c r="AGF10" s="556"/>
      <c r="AGG10" s="556"/>
      <c r="AGH10" s="556"/>
      <c r="AGI10" s="556"/>
      <c r="AGJ10" s="556"/>
      <c r="AGK10" s="556"/>
      <c r="AGL10" s="556"/>
      <c r="AGM10" s="556"/>
      <c r="AGN10" s="556"/>
      <c r="AGO10" s="556"/>
      <c r="AGP10" s="556"/>
      <c r="AGQ10" s="556"/>
      <c r="AGR10" s="556"/>
      <c r="AGS10" s="556"/>
      <c r="AGT10" s="556"/>
      <c r="AGU10" s="556"/>
      <c r="AGV10" s="556"/>
      <c r="AGW10" s="556"/>
      <c r="AGX10" s="556"/>
      <c r="AGY10" s="556"/>
      <c r="AGZ10" s="556"/>
      <c r="AHA10" s="556"/>
      <c r="AHB10" s="556"/>
      <c r="AHC10" s="556"/>
      <c r="AHD10" s="556"/>
      <c r="AHE10" s="556"/>
      <c r="AHF10" s="556"/>
      <c r="AHG10" s="556"/>
      <c r="AHH10" s="556"/>
      <c r="AHI10" s="556"/>
      <c r="AHJ10" s="556"/>
      <c r="AHK10" s="556"/>
      <c r="AHL10" s="556"/>
      <c r="AHM10" s="556"/>
      <c r="AHN10" s="556"/>
      <c r="AHO10" s="556"/>
      <c r="AHP10" s="556"/>
      <c r="AHQ10" s="556"/>
      <c r="AHR10" s="556"/>
      <c r="AHS10" s="556"/>
      <c r="AHT10" s="556"/>
      <c r="AHU10" s="556"/>
      <c r="AHV10" s="556"/>
      <c r="AHW10" s="556"/>
      <c r="AHX10" s="556"/>
      <c r="AHY10" s="556"/>
      <c r="AHZ10" s="556"/>
      <c r="AIA10" s="556"/>
      <c r="AIB10" s="556"/>
      <c r="AIC10" s="556"/>
      <c r="AID10" s="556"/>
      <c r="AIE10" s="556"/>
      <c r="AIF10" s="556"/>
      <c r="AIG10" s="556"/>
      <c r="AIH10" s="556"/>
      <c r="AII10" s="556"/>
      <c r="AIJ10" s="556"/>
      <c r="AIK10" s="556"/>
      <c r="AIL10" s="556"/>
      <c r="AIM10" s="556"/>
      <c r="AIN10" s="556"/>
      <c r="AIO10" s="556"/>
      <c r="AIP10" s="556"/>
      <c r="AIQ10" s="556"/>
      <c r="AIR10" s="556"/>
      <c r="AIS10" s="556"/>
      <c r="AIT10" s="556"/>
      <c r="AIU10" s="556"/>
      <c r="AIV10" s="556"/>
      <c r="AIW10" s="556"/>
      <c r="AIX10" s="556"/>
      <c r="AIY10" s="556"/>
      <c r="AIZ10" s="556"/>
      <c r="AJA10" s="556"/>
      <c r="AJB10" s="556"/>
      <c r="AJC10" s="556"/>
      <c r="AJD10" s="556"/>
      <c r="AJE10" s="556"/>
      <c r="AJF10" s="556"/>
      <c r="AJG10" s="556"/>
      <c r="AJH10" s="556"/>
      <c r="AJI10" s="556"/>
      <c r="AJJ10" s="556"/>
      <c r="AJK10" s="556"/>
      <c r="AJL10" s="556"/>
      <c r="AJM10" s="556"/>
      <c r="AJN10" s="556"/>
      <c r="AJO10" s="556"/>
      <c r="AJP10" s="556"/>
      <c r="AJQ10" s="556"/>
      <c r="AJR10" s="556"/>
      <c r="AJS10" s="556"/>
      <c r="AJT10" s="556"/>
      <c r="AJU10" s="556"/>
      <c r="AJV10" s="556"/>
      <c r="AJW10" s="556"/>
      <c r="AJX10" s="556"/>
      <c r="AJY10" s="556"/>
      <c r="AJZ10" s="556"/>
      <c r="AKA10" s="556"/>
      <c r="AKB10" s="556"/>
      <c r="AKC10" s="556"/>
      <c r="AKD10" s="556"/>
      <c r="AKE10" s="556"/>
      <c r="AKF10" s="556"/>
      <c r="AKG10" s="556"/>
      <c r="AKH10" s="556"/>
      <c r="AKI10" s="556"/>
      <c r="AKJ10" s="556"/>
      <c r="AKK10" s="556"/>
      <c r="AKL10" s="556"/>
      <c r="AKM10" s="556"/>
      <c r="AKN10" s="556"/>
      <c r="AKO10" s="556"/>
      <c r="AKP10" s="556"/>
      <c r="AKQ10" s="556"/>
      <c r="AKR10" s="556"/>
      <c r="AKS10" s="556"/>
      <c r="AKT10" s="556"/>
      <c r="AKU10" s="556"/>
      <c r="AKV10" s="556"/>
      <c r="AKW10" s="556"/>
      <c r="AKX10" s="556"/>
      <c r="AKY10" s="556"/>
      <c r="AKZ10" s="556"/>
      <c r="ALA10" s="556"/>
      <c r="ALB10" s="556"/>
      <c r="ALC10" s="556"/>
      <c r="ALD10" s="556"/>
      <c r="ALE10" s="556"/>
      <c r="ALF10" s="556"/>
      <c r="ALG10" s="556"/>
      <c r="ALH10" s="556"/>
      <c r="ALI10" s="556"/>
      <c r="ALJ10" s="556"/>
      <c r="ALK10" s="556"/>
      <c r="ALL10" s="556"/>
      <c r="ALM10" s="556"/>
      <c r="ALN10" s="556"/>
      <c r="ALO10" s="556"/>
      <c r="ALP10" s="556"/>
      <c r="ALQ10" s="556"/>
      <c r="ALR10" s="556"/>
      <c r="ALS10" s="556"/>
      <c r="ALT10" s="556"/>
      <c r="ALU10" s="556"/>
      <c r="ALV10" s="556"/>
      <c r="ALW10" s="556"/>
      <c r="ALX10" s="556"/>
      <c r="ALY10" s="556"/>
    </row>
    <row r="11" spans="1:1014" s="238" customFormat="1" ht="55.5" customHeight="1">
      <c r="A11" s="233" t="s">
        <v>831</v>
      </c>
      <c r="B11" s="382" t="s">
        <v>832</v>
      </c>
      <c r="C11" s="279" t="s">
        <v>833</v>
      </c>
      <c r="D11" s="279" t="s">
        <v>834</v>
      </c>
      <c r="E11" s="279" t="s">
        <v>835</v>
      </c>
      <c r="F11" s="279" t="s">
        <v>836</v>
      </c>
      <c r="G11" s="279" t="s">
        <v>837</v>
      </c>
      <c r="H11" s="234" t="s">
        <v>9</v>
      </c>
      <c r="I11" s="234" t="s">
        <v>838</v>
      </c>
      <c r="J11" s="234" t="s">
        <v>841</v>
      </c>
      <c r="K11" s="234" t="s">
        <v>842</v>
      </c>
      <c r="L11" s="235" t="s">
        <v>843</v>
      </c>
      <c r="M11" s="235" t="s">
        <v>844</v>
      </c>
      <c r="N11" s="235" t="s">
        <v>845</v>
      </c>
      <c r="O11" s="235" t="s">
        <v>846</v>
      </c>
      <c r="P11" s="235" t="s">
        <v>847</v>
      </c>
      <c r="Q11" s="234" t="s">
        <v>677</v>
      </c>
      <c r="R11" s="234" t="s">
        <v>3</v>
      </c>
      <c r="S11" s="234" t="s">
        <v>913</v>
      </c>
      <c r="T11" s="284" t="s">
        <v>914</v>
      </c>
      <c r="U11" s="234" t="s">
        <v>849</v>
      </c>
      <c r="V11" s="229" t="s">
        <v>949</v>
      </c>
      <c r="W11" s="229" t="s">
        <v>851</v>
      </c>
      <c r="X11" s="230" t="s">
        <v>852</v>
      </c>
      <c r="Y11" s="235" t="s">
        <v>853</v>
      </c>
      <c r="Z11" s="235" t="s">
        <v>854</v>
      </c>
      <c r="AA11" s="236" t="s">
        <v>855</v>
      </c>
      <c r="AB11" s="235" t="s">
        <v>856</v>
      </c>
      <c r="AC11" s="235" t="s">
        <v>857</v>
      </c>
      <c r="AD11" s="237" t="s">
        <v>915</v>
      </c>
    </row>
    <row r="12" spans="1:1014" s="598" customFormat="1" ht="13.5" customHeight="1">
      <c r="A12" s="587">
        <v>1</v>
      </c>
      <c r="B12" s="588" t="s">
        <v>916</v>
      </c>
      <c r="C12" s="589"/>
      <c r="D12" s="588"/>
      <c r="E12" s="588"/>
      <c r="F12" s="588"/>
      <c r="G12" s="588"/>
      <c r="H12" s="587" t="s">
        <v>950</v>
      </c>
      <c r="I12" s="590" t="s">
        <v>951</v>
      </c>
      <c r="J12" s="587" t="s">
        <v>952</v>
      </c>
      <c r="K12" s="591" t="s">
        <v>919</v>
      </c>
      <c r="L12" s="587" t="s">
        <v>953</v>
      </c>
      <c r="M12" s="587" t="s">
        <v>954</v>
      </c>
      <c r="N12" s="587"/>
      <c r="O12" s="587"/>
      <c r="P12" s="592">
        <v>1</v>
      </c>
      <c r="Q12" s="587" t="s">
        <v>820</v>
      </c>
      <c r="R12" s="587"/>
      <c r="S12" s="587" t="s">
        <v>863</v>
      </c>
      <c r="T12" s="593"/>
      <c r="U12" s="587"/>
      <c r="V12" s="594"/>
      <c r="W12" s="594" t="s">
        <v>864</v>
      </c>
      <c r="X12" s="595"/>
      <c r="Y12" s="596"/>
      <c r="Z12" s="587" t="s">
        <v>920</v>
      </c>
      <c r="AA12" s="597" t="s">
        <v>921</v>
      </c>
      <c r="AB12" s="587"/>
      <c r="AC12" s="593">
        <v>1</v>
      </c>
      <c r="AD12" s="593">
        <v>1</v>
      </c>
      <c r="AE12" s="594" t="s">
        <v>864</v>
      </c>
    </row>
    <row r="13" spans="1:1014" s="224" customFormat="1" ht="13.5" customHeight="1">
      <c r="A13" s="225">
        <v>2</v>
      </c>
      <c r="B13" s="253" t="s">
        <v>955</v>
      </c>
      <c r="C13" s="221"/>
      <c r="D13" s="221"/>
      <c r="E13" s="221"/>
      <c r="F13" s="221"/>
      <c r="G13" s="221"/>
      <c r="H13" s="681" t="s">
        <v>956</v>
      </c>
      <c r="I13" s="131" t="s">
        <v>957</v>
      </c>
      <c r="J13" s="681"/>
      <c r="K13" s="682" t="s">
        <v>925</v>
      </c>
      <c r="L13" s="681" t="s">
        <v>926</v>
      </c>
      <c r="M13" s="681" t="s">
        <v>927</v>
      </c>
      <c r="N13" s="681"/>
      <c r="O13" s="681"/>
      <c r="P13" s="683"/>
      <c r="Q13" s="681" t="s">
        <v>817</v>
      </c>
      <c r="R13" s="681"/>
      <c r="S13" s="681" t="s">
        <v>863</v>
      </c>
      <c r="T13" s="684"/>
      <c r="U13" s="681"/>
      <c r="V13" s="679" t="s">
        <v>864</v>
      </c>
      <c r="W13" s="679" t="s">
        <v>864</v>
      </c>
      <c r="X13" s="232"/>
      <c r="Y13" s="685"/>
      <c r="Z13" s="681"/>
      <c r="AA13" s="686"/>
      <c r="AB13" s="681"/>
      <c r="AC13" s="684">
        <v>1</v>
      </c>
      <c r="AD13" s="684">
        <v>1</v>
      </c>
    </row>
    <row r="14" spans="1:1014" s="550" customFormat="1" ht="13.5" customHeight="1">
      <c r="A14" s="540">
        <v>3</v>
      </c>
      <c r="B14" s="541" t="s">
        <v>958</v>
      </c>
      <c r="C14" s="542"/>
      <c r="D14" s="541"/>
      <c r="E14" s="541"/>
      <c r="F14" s="541"/>
      <c r="G14" s="541"/>
      <c r="H14" s="540" t="s">
        <v>959</v>
      </c>
      <c r="I14" s="543" t="s">
        <v>930</v>
      </c>
      <c r="J14" s="540" t="s">
        <v>960</v>
      </c>
      <c r="K14" s="543" t="s">
        <v>931</v>
      </c>
      <c r="L14" s="540"/>
      <c r="M14" s="540"/>
      <c r="N14" s="540"/>
      <c r="O14" s="540"/>
      <c r="P14" s="544">
        <v>1</v>
      </c>
      <c r="Q14" s="540" t="s">
        <v>817</v>
      </c>
      <c r="R14" s="540"/>
      <c r="S14" s="540" t="s">
        <v>879</v>
      </c>
      <c r="T14" s="545"/>
      <c r="U14" s="540"/>
      <c r="V14" s="546"/>
      <c r="W14" s="546" t="s">
        <v>864</v>
      </c>
      <c r="X14" s="547"/>
      <c r="Y14" s="548"/>
      <c r="Z14" s="540"/>
      <c r="AA14" s="549"/>
      <c r="AB14" s="540"/>
      <c r="AC14" s="545">
        <v>1</v>
      </c>
      <c r="AD14" s="545">
        <v>1</v>
      </c>
    </row>
    <row r="15" spans="1:1014" s="573" customFormat="1" ht="13.5" customHeight="1">
      <c r="A15" s="565">
        <v>4</v>
      </c>
      <c r="B15" s="564" t="s">
        <v>961</v>
      </c>
      <c r="C15" s="564"/>
      <c r="D15" s="564"/>
      <c r="E15" s="564"/>
      <c r="F15" s="564"/>
      <c r="G15" s="564"/>
      <c r="H15" s="565" t="s">
        <v>962</v>
      </c>
      <c r="I15" s="566" t="s">
        <v>963</v>
      </c>
      <c r="J15" s="565"/>
      <c r="K15" s="566" t="s">
        <v>965</v>
      </c>
      <c r="L15" s="565"/>
      <c r="M15" s="565"/>
      <c r="N15" s="565"/>
      <c r="O15" s="565"/>
      <c r="P15" s="567"/>
      <c r="Q15" s="565" t="s">
        <v>817</v>
      </c>
      <c r="R15" s="565"/>
      <c r="S15" s="565" t="s">
        <v>863</v>
      </c>
      <c r="T15" s="568"/>
      <c r="U15" s="565" t="s">
        <v>966</v>
      </c>
      <c r="V15" s="569" t="s">
        <v>864</v>
      </c>
      <c r="W15" s="569"/>
      <c r="X15" s="570"/>
      <c r="Y15" s="574" t="s">
        <v>967</v>
      </c>
      <c r="Z15" s="565"/>
      <c r="AA15" s="572"/>
      <c r="AB15" s="565"/>
      <c r="AC15" s="568">
        <v>1</v>
      </c>
      <c r="AD15" s="568">
        <v>1</v>
      </c>
    </row>
    <row r="16" spans="1:1014" s="573" customFormat="1" ht="13.5" customHeight="1">
      <c r="A16" s="565"/>
      <c r="B16" s="564" t="s">
        <v>968</v>
      </c>
      <c r="C16" s="564"/>
      <c r="D16" s="564"/>
      <c r="E16" s="564"/>
      <c r="F16" s="564"/>
      <c r="G16" s="564"/>
      <c r="H16" s="565" t="s">
        <v>969</v>
      </c>
      <c r="I16" s="566" t="s">
        <v>970</v>
      </c>
      <c r="J16" s="565"/>
      <c r="K16" s="566" t="s">
        <v>971</v>
      </c>
      <c r="L16" s="565"/>
      <c r="M16" s="565"/>
      <c r="N16" s="565"/>
      <c r="O16" s="565"/>
      <c r="P16" s="567"/>
      <c r="Q16" s="565" t="s">
        <v>817</v>
      </c>
      <c r="R16" s="565"/>
      <c r="S16" s="565" t="s">
        <v>863</v>
      </c>
      <c r="T16" s="568"/>
      <c r="U16" s="565" t="s">
        <v>972</v>
      </c>
      <c r="V16" s="569" t="s">
        <v>864</v>
      </c>
      <c r="W16" s="569"/>
      <c r="X16" s="570"/>
      <c r="Y16" s="571"/>
      <c r="Z16" s="565"/>
      <c r="AA16" s="572"/>
      <c r="AB16" s="565"/>
      <c r="AC16" s="568"/>
      <c r="AD16" s="568"/>
    </row>
    <row r="17" spans="1:30" s="224" customFormat="1" ht="13.5" customHeight="1">
      <c r="A17" s="225">
        <v>5</v>
      </c>
      <c r="B17" s="611" t="s">
        <v>973</v>
      </c>
      <c r="C17" s="680"/>
      <c r="D17" s="241"/>
      <c r="E17" s="241"/>
      <c r="F17" s="241"/>
      <c r="G17" s="241"/>
      <c r="H17" s="681" t="s">
        <v>974</v>
      </c>
      <c r="I17" s="682"/>
      <c r="J17" s="681" t="s">
        <v>975</v>
      </c>
      <c r="K17" s="682" t="s">
        <v>976</v>
      </c>
      <c r="L17" s="681"/>
      <c r="M17" s="681"/>
      <c r="N17" s="681"/>
      <c r="O17" s="681"/>
      <c r="P17" s="683"/>
      <c r="Q17" s="681" t="s">
        <v>820</v>
      </c>
      <c r="R17" s="681"/>
      <c r="S17" s="243" t="s">
        <v>976</v>
      </c>
      <c r="T17" s="684"/>
      <c r="U17" s="681"/>
      <c r="V17" s="679" t="s">
        <v>864</v>
      </c>
      <c r="W17" s="679" t="s">
        <v>864</v>
      </c>
      <c r="X17" s="232"/>
      <c r="Y17" s="685"/>
      <c r="Z17" s="681"/>
      <c r="AA17" s="686"/>
      <c r="AB17" s="681"/>
      <c r="AC17" s="684">
        <v>1</v>
      </c>
      <c r="AD17" s="684">
        <v>1</v>
      </c>
    </row>
    <row r="18" spans="1:30" s="573" customFormat="1" ht="13.5" customHeight="1">
      <c r="A18" s="565"/>
      <c r="B18" s="564"/>
      <c r="C18" s="564" t="s">
        <v>977</v>
      </c>
      <c r="D18" s="564"/>
      <c r="E18" s="564"/>
      <c r="F18" s="564"/>
      <c r="G18" s="564"/>
      <c r="H18" s="565" t="s">
        <v>978</v>
      </c>
      <c r="I18" s="566"/>
      <c r="J18" s="565"/>
      <c r="K18" s="566" t="s">
        <v>939</v>
      </c>
      <c r="L18" s="565"/>
      <c r="M18" s="565"/>
      <c r="N18" s="565"/>
      <c r="O18" s="565"/>
      <c r="P18" s="567"/>
      <c r="Q18" s="565" t="s">
        <v>823</v>
      </c>
      <c r="R18" s="565"/>
      <c r="S18" s="565" t="s">
        <v>863</v>
      </c>
      <c r="T18" s="568"/>
      <c r="U18" s="565"/>
      <c r="V18" s="569" t="s">
        <v>864</v>
      </c>
      <c r="W18" s="569"/>
      <c r="X18" s="570"/>
      <c r="Y18" s="571" t="s">
        <v>979</v>
      </c>
      <c r="Z18" s="565"/>
      <c r="AA18" s="572"/>
      <c r="AB18" s="565"/>
      <c r="AC18" s="568"/>
      <c r="AD18" s="568"/>
    </row>
    <row r="19" spans="1:30" s="586" customFormat="1" ht="13.5" customHeight="1">
      <c r="A19" s="576">
        <v>17</v>
      </c>
      <c r="B19" s="577"/>
      <c r="C19" s="578" t="s">
        <v>980</v>
      </c>
      <c r="D19" s="577"/>
      <c r="E19" s="577"/>
      <c r="F19" s="577"/>
      <c r="G19" s="577"/>
      <c r="H19" s="576" t="s">
        <v>981</v>
      </c>
      <c r="I19" s="579" t="s">
        <v>982</v>
      </c>
      <c r="J19" s="576"/>
      <c r="K19" s="579" t="s">
        <v>983</v>
      </c>
      <c r="L19" s="576"/>
      <c r="M19" s="576"/>
      <c r="N19" s="576"/>
      <c r="O19" s="576"/>
      <c r="P19" s="580"/>
      <c r="Q19" s="576" t="s">
        <v>817</v>
      </c>
      <c r="R19" s="576"/>
      <c r="S19" s="576" t="s">
        <v>863</v>
      </c>
      <c r="T19" s="581"/>
      <c r="U19" s="576"/>
      <c r="V19" s="582" t="s">
        <v>864</v>
      </c>
      <c r="W19" s="582"/>
      <c r="X19" s="583"/>
      <c r="Y19" s="584" t="s">
        <v>984</v>
      </c>
      <c r="Z19" s="576" t="s">
        <v>985</v>
      </c>
      <c r="AA19" s="585"/>
      <c r="AB19" s="576"/>
      <c r="AC19" s="581"/>
      <c r="AD19" s="581">
        <v>1</v>
      </c>
    </row>
    <row r="20" spans="1:30" s="550" customFormat="1" ht="13.5" customHeight="1">
      <c r="A20" s="540">
        <v>10</v>
      </c>
      <c r="B20" s="541"/>
      <c r="C20" s="541" t="s">
        <v>986</v>
      </c>
      <c r="D20" s="541" t="s">
        <v>987</v>
      </c>
      <c r="E20" s="541"/>
      <c r="F20" s="541"/>
      <c r="G20" s="541"/>
      <c r="H20" s="540" t="s">
        <v>988</v>
      </c>
      <c r="I20" s="543"/>
      <c r="J20" s="540" t="s">
        <v>989</v>
      </c>
      <c r="K20" s="543"/>
      <c r="L20" s="540" t="s">
        <v>990</v>
      </c>
      <c r="M20" s="540" t="s">
        <v>991</v>
      </c>
      <c r="N20" s="540"/>
      <c r="O20" s="540"/>
      <c r="P20" s="544">
        <v>1</v>
      </c>
      <c r="Q20" s="540" t="s">
        <v>817</v>
      </c>
      <c r="R20" s="540" t="s">
        <v>864</v>
      </c>
      <c r="S20" s="540" t="s">
        <v>992</v>
      </c>
      <c r="T20" s="545"/>
      <c r="U20" s="540"/>
      <c r="V20" s="546"/>
      <c r="W20" s="546" t="s">
        <v>864</v>
      </c>
      <c r="X20" s="547"/>
      <c r="Y20" s="548"/>
      <c r="Z20" s="540" t="s">
        <v>993</v>
      </c>
      <c r="AA20" s="549"/>
      <c r="AB20" s="540"/>
      <c r="AC20" s="545">
        <v>1</v>
      </c>
      <c r="AD20" s="545">
        <v>1</v>
      </c>
    </row>
    <row r="21" spans="1:30" s="224" customFormat="1" ht="13.5" customHeight="1">
      <c r="A21" s="225">
        <v>6</v>
      </c>
      <c r="B21" s="217"/>
      <c r="C21" s="680" t="s">
        <v>994</v>
      </c>
      <c r="D21" s="241"/>
      <c r="E21" s="241"/>
      <c r="F21" s="241"/>
      <c r="G21" s="241"/>
      <c r="H21" s="681" t="s">
        <v>995</v>
      </c>
      <c r="I21" s="682"/>
      <c r="J21" s="681" t="s">
        <v>996</v>
      </c>
      <c r="K21" s="682"/>
      <c r="L21" s="681" t="s">
        <v>997</v>
      </c>
      <c r="M21" s="681" t="s">
        <v>998</v>
      </c>
      <c r="N21" s="681"/>
      <c r="O21" s="681"/>
      <c r="P21" s="683">
        <v>1</v>
      </c>
      <c r="Q21" s="681" t="s">
        <v>820</v>
      </c>
      <c r="R21" s="681" t="s">
        <v>864</v>
      </c>
      <c r="S21" s="681" t="s">
        <v>992</v>
      </c>
      <c r="T21" s="684"/>
      <c r="U21" s="681"/>
      <c r="V21" s="679" t="s">
        <v>864</v>
      </c>
      <c r="W21" s="679" t="s">
        <v>864</v>
      </c>
      <c r="X21" s="232"/>
      <c r="Y21" s="685"/>
      <c r="Z21" s="681" t="s">
        <v>993</v>
      </c>
      <c r="AA21" s="686"/>
      <c r="AB21" s="681"/>
      <c r="AC21" s="684">
        <v>1</v>
      </c>
      <c r="AD21" s="684">
        <v>1</v>
      </c>
    </row>
    <row r="22" spans="1:30" s="224" customFormat="1" ht="13.5" customHeight="1">
      <c r="A22" s="225">
        <v>7</v>
      </c>
      <c r="B22" s="217"/>
      <c r="C22" s="680"/>
      <c r="D22" s="241" t="s">
        <v>667</v>
      </c>
      <c r="E22" s="241"/>
      <c r="F22" s="241"/>
      <c r="G22" s="241"/>
      <c r="H22" s="681" t="s">
        <v>999</v>
      </c>
      <c r="I22" s="682" t="s">
        <v>1000</v>
      </c>
      <c r="J22" s="681" t="s">
        <v>1001</v>
      </c>
      <c r="K22" s="682"/>
      <c r="L22" s="681"/>
      <c r="M22" s="681"/>
      <c r="N22" s="681"/>
      <c r="O22" s="681"/>
      <c r="P22" s="683">
        <v>1</v>
      </c>
      <c r="Q22" s="681" t="s">
        <v>820</v>
      </c>
      <c r="R22" s="681"/>
      <c r="S22" s="681" t="s">
        <v>863</v>
      </c>
      <c r="T22" s="684"/>
      <c r="U22" s="681"/>
      <c r="V22" s="679" t="s">
        <v>864</v>
      </c>
      <c r="W22" s="679" t="s">
        <v>864</v>
      </c>
      <c r="X22" s="232"/>
      <c r="Y22" s="685"/>
      <c r="Z22" s="681" t="s">
        <v>993</v>
      </c>
      <c r="AA22" s="686"/>
      <c r="AB22" s="681"/>
      <c r="AC22" s="684">
        <v>1</v>
      </c>
      <c r="AD22" s="684">
        <v>1</v>
      </c>
    </row>
    <row r="23" spans="1:30" s="224" customFormat="1" ht="13.5" customHeight="1">
      <c r="A23" s="225">
        <v>8</v>
      </c>
      <c r="B23" s="217"/>
      <c r="C23" s="680"/>
      <c r="D23" s="241" t="s">
        <v>1002</v>
      </c>
      <c r="E23" s="241"/>
      <c r="F23" s="241"/>
      <c r="G23" s="241"/>
      <c r="H23" s="681" t="s">
        <v>1003</v>
      </c>
      <c r="I23" s="682" t="s">
        <v>1004</v>
      </c>
      <c r="J23" s="681" t="s">
        <v>1005</v>
      </c>
      <c r="K23" s="682"/>
      <c r="L23" s="681"/>
      <c r="M23" s="681"/>
      <c r="N23" s="681"/>
      <c r="O23" s="681"/>
      <c r="P23" s="683">
        <v>1</v>
      </c>
      <c r="Q23" s="681" t="s">
        <v>820</v>
      </c>
      <c r="R23" s="681"/>
      <c r="S23" s="681" t="s">
        <v>863</v>
      </c>
      <c r="T23" s="684"/>
      <c r="U23" s="681"/>
      <c r="V23" s="679" t="s">
        <v>864</v>
      </c>
      <c r="W23" s="679" t="s">
        <v>864</v>
      </c>
      <c r="X23" s="232"/>
      <c r="Y23" s="685"/>
      <c r="Z23" s="681" t="s">
        <v>993</v>
      </c>
      <c r="AA23" s="686"/>
      <c r="AB23" s="681"/>
      <c r="AC23" s="684">
        <v>1</v>
      </c>
      <c r="AD23" s="684">
        <v>1</v>
      </c>
    </row>
    <row r="24" spans="1:30" s="224" customFormat="1" ht="13.5" customHeight="1">
      <c r="A24" s="225">
        <v>9</v>
      </c>
      <c r="B24" s="217"/>
      <c r="C24" s="680"/>
      <c r="D24" s="241" t="s">
        <v>767</v>
      </c>
      <c r="E24" s="241"/>
      <c r="F24" s="241"/>
      <c r="G24" s="241"/>
      <c r="H24" s="681" t="s">
        <v>1006</v>
      </c>
      <c r="I24" s="682"/>
      <c r="J24" s="681" t="s">
        <v>939</v>
      </c>
      <c r="K24" s="682"/>
      <c r="L24" s="681"/>
      <c r="M24" s="681"/>
      <c r="N24" s="681"/>
      <c r="O24" s="681"/>
      <c r="P24" s="683"/>
      <c r="Q24" s="681" t="s">
        <v>817</v>
      </c>
      <c r="R24" s="681"/>
      <c r="S24" s="681" t="s">
        <v>863</v>
      </c>
      <c r="T24" s="684"/>
      <c r="U24" s="681"/>
      <c r="V24" s="679" t="s">
        <v>864</v>
      </c>
      <c r="W24" s="679" t="s">
        <v>864</v>
      </c>
      <c r="X24" s="232"/>
      <c r="Y24" s="685"/>
      <c r="Z24" s="681" t="s">
        <v>993</v>
      </c>
      <c r="AA24" s="686"/>
      <c r="AB24" s="681"/>
      <c r="AC24" s="684">
        <v>1</v>
      </c>
      <c r="AD24" s="684">
        <v>1</v>
      </c>
    </row>
    <row r="25" spans="1:30" s="550" customFormat="1" ht="13.5" customHeight="1">
      <c r="A25" s="540">
        <v>11</v>
      </c>
      <c r="B25" s="541"/>
      <c r="C25" s="541" t="s">
        <v>1007</v>
      </c>
      <c r="D25" s="541" t="s">
        <v>987</v>
      </c>
      <c r="E25" s="541"/>
      <c r="F25" s="541"/>
      <c r="G25" s="541"/>
      <c r="H25" s="540" t="s">
        <v>1008</v>
      </c>
      <c r="I25" s="543"/>
      <c r="J25" s="540" t="s">
        <v>1009</v>
      </c>
      <c r="K25" s="543"/>
      <c r="L25" s="540"/>
      <c r="M25" s="540"/>
      <c r="N25" s="540"/>
      <c r="O25" s="540"/>
      <c r="P25" s="544">
        <v>1</v>
      </c>
      <c r="Q25" s="540" t="s">
        <v>823</v>
      </c>
      <c r="R25" s="540" t="s">
        <v>864</v>
      </c>
      <c r="S25" s="540" t="s">
        <v>992</v>
      </c>
      <c r="T25" s="545"/>
      <c r="U25" s="540"/>
      <c r="V25" s="546"/>
      <c r="W25" s="546" t="s">
        <v>864</v>
      </c>
      <c r="X25" s="547"/>
      <c r="Y25" s="548"/>
      <c r="Z25" s="540" t="s">
        <v>993</v>
      </c>
      <c r="AA25" s="549"/>
      <c r="AB25" s="540"/>
      <c r="AC25" s="545">
        <v>1</v>
      </c>
      <c r="AD25" s="545">
        <v>1</v>
      </c>
    </row>
    <row r="26" spans="1:30" s="550" customFormat="1" ht="13.5" customHeight="1">
      <c r="A26" s="540">
        <v>12</v>
      </c>
      <c r="B26" s="541"/>
      <c r="C26" s="541" t="s">
        <v>1010</v>
      </c>
      <c r="D26" s="541" t="s">
        <v>987</v>
      </c>
      <c r="E26" s="541"/>
      <c r="F26" s="541"/>
      <c r="G26" s="541"/>
      <c r="H26" s="540" t="s">
        <v>1011</v>
      </c>
      <c r="I26" s="543"/>
      <c r="J26" s="540" t="s">
        <v>1012</v>
      </c>
      <c r="K26" s="543"/>
      <c r="L26" s="540"/>
      <c r="M26" s="540"/>
      <c r="N26" s="540"/>
      <c r="O26" s="540"/>
      <c r="P26" s="544">
        <v>1</v>
      </c>
      <c r="Q26" s="540" t="s">
        <v>817</v>
      </c>
      <c r="R26" s="540" t="s">
        <v>864</v>
      </c>
      <c r="S26" s="540" t="s">
        <v>992</v>
      </c>
      <c r="T26" s="545"/>
      <c r="U26" s="540"/>
      <c r="V26" s="546"/>
      <c r="W26" s="546" t="s">
        <v>864</v>
      </c>
      <c r="X26" s="547"/>
      <c r="Y26" s="548"/>
      <c r="Z26" s="540" t="s">
        <v>993</v>
      </c>
      <c r="AA26" s="549"/>
      <c r="AB26" s="540"/>
      <c r="AC26" s="545">
        <v>1</v>
      </c>
      <c r="AD26" s="545"/>
    </row>
    <row r="27" spans="1:30" s="598" customFormat="1" ht="13.5" customHeight="1">
      <c r="A27" s="587">
        <v>13</v>
      </c>
      <c r="B27" s="588"/>
      <c r="C27" s="588" t="s">
        <v>1013</v>
      </c>
      <c r="D27" s="588"/>
      <c r="E27" s="588"/>
      <c r="F27" s="588"/>
      <c r="G27" s="588"/>
      <c r="H27" s="587"/>
      <c r="I27" s="591"/>
      <c r="J27" s="587"/>
      <c r="K27" s="587" t="s">
        <v>1014</v>
      </c>
      <c r="L27" s="587"/>
      <c r="M27" s="587"/>
      <c r="N27" s="587"/>
      <c r="O27" s="587"/>
      <c r="P27" s="592"/>
      <c r="Q27" s="587" t="s">
        <v>817</v>
      </c>
      <c r="R27" s="587" t="s">
        <v>864</v>
      </c>
      <c r="S27" s="599" t="s">
        <v>1015</v>
      </c>
      <c r="T27" s="593"/>
      <c r="U27" s="587"/>
      <c r="V27" s="594"/>
      <c r="W27" s="594" t="s">
        <v>864</v>
      </c>
      <c r="X27" s="595"/>
      <c r="Y27" s="596"/>
      <c r="Z27" s="587" t="s">
        <v>1016</v>
      </c>
      <c r="AA27" s="597"/>
      <c r="AB27" s="587"/>
      <c r="AC27" s="593"/>
      <c r="AD27" s="593">
        <v>1</v>
      </c>
    </row>
    <row r="28" spans="1:30" s="598" customFormat="1" ht="13.5" customHeight="1">
      <c r="A28" s="587">
        <v>14</v>
      </c>
      <c r="B28" s="588"/>
      <c r="C28" s="588"/>
      <c r="D28" s="588" t="s">
        <v>495</v>
      </c>
      <c r="E28" s="588"/>
      <c r="F28" s="588"/>
      <c r="G28" s="588"/>
      <c r="H28" s="587" t="s">
        <v>1017</v>
      </c>
      <c r="I28" s="591"/>
      <c r="J28" s="587"/>
      <c r="K28" s="587" t="s">
        <v>888</v>
      </c>
      <c r="L28" s="587"/>
      <c r="M28" s="587"/>
      <c r="N28" s="587"/>
      <c r="O28" s="587"/>
      <c r="P28" s="592"/>
      <c r="Q28" s="587" t="s">
        <v>817</v>
      </c>
      <c r="R28" s="587"/>
      <c r="S28" s="587" t="s">
        <v>863</v>
      </c>
      <c r="T28" s="593"/>
      <c r="U28" s="587" t="s">
        <v>1018</v>
      </c>
      <c r="V28" s="594"/>
      <c r="W28" s="594" t="s">
        <v>864</v>
      </c>
      <c r="X28" s="595"/>
      <c r="Y28" s="596"/>
      <c r="Z28" s="596" t="s">
        <v>1019</v>
      </c>
      <c r="AA28" s="597"/>
      <c r="AB28" s="587"/>
      <c r="AC28" s="593"/>
      <c r="AD28" s="593">
        <v>1</v>
      </c>
    </row>
    <row r="29" spans="1:30" s="598" customFormat="1" ht="13.5" customHeight="1">
      <c r="A29" s="587">
        <v>15</v>
      </c>
      <c r="B29" s="588"/>
      <c r="C29" s="588"/>
      <c r="D29" s="588" t="s">
        <v>968</v>
      </c>
      <c r="E29" s="588"/>
      <c r="F29" s="588"/>
      <c r="G29" s="588"/>
      <c r="H29" s="587" t="s">
        <v>1020</v>
      </c>
      <c r="I29" s="591" t="s">
        <v>1021</v>
      </c>
      <c r="J29" s="587"/>
      <c r="K29" s="587" t="s">
        <v>971</v>
      </c>
      <c r="L29" s="587"/>
      <c r="M29" s="587"/>
      <c r="N29" s="587"/>
      <c r="O29" s="587"/>
      <c r="P29" s="592"/>
      <c r="Q29" s="587" t="s">
        <v>817</v>
      </c>
      <c r="R29" s="587"/>
      <c r="S29" s="587" t="s">
        <v>863</v>
      </c>
      <c r="T29" s="593"/>
      <c r="U29" s="587" t="s">
        <v>1022</v>
      </c>
      <c r="V29" s="594"/>
      <c r="W29" s="594" t="s">
        <v>864</v>
      </c>
      <c r="X29" s="595"/>
      <c r="Y29" s="596"/>
      <c r="Z29" s="596" t="s">
        <v>1023</v>
      </c>
      <c r="AA29" s="597"/>
      <c r="AB29" s="587"/>
      <c r="AC29" s="593"/>
      <c r="AD29" s="593">
        <v>1</v>
      </c>
    </row>
    <row r="30" spans="1:30" s="602" customFormat="1" ht="13.5" customHeight="1">
      <c r="A30" s="600">
        <v>16</v>
      </c>
      <c r="B30" s="601"/>
      <c r="C30" s="601"/>
      <c r="D30" s="601" t="s">
        <v>1024</v>
      </c>
      <c r="E30" s="601"/>
      <c r="F30" s="601"/>
      <c r="G30" s="601"/>
      <c r="H30" s="600" t="s">
        <v>1025</v>
      </c>
      <c r="I30" s="602" t="s">
        <v>1026</v>
      </c>
      <c r="J30" s="600"/>
      <c r="K30" s="603" t="s">
        <v>1027</v>
      </c>
      <c r="L30" s="600"/>
      <c r="M30" s="600"/>
      <c r="N30" s="600"/>
      <c r="O30" s="600"/>
      <c r="P30" s="604"/>
      <c r="Q30" s="600" t="s">
        <v>817</v>
      </c>
      <c r="R30" s="600"/>
      <c r="S30" s="600" t="s">
        <v>863</v>
      </c>
      <c r="T30" s="605"/>
      <c r="U30" s="605"/>
      <c r="V30" s="606"/>
      <c r="W30" s="606" t="s">
        <v>864</v>
      </c>
      <c r="X30" s="607"/>
      <c r="Y30" s="608" t="s">
        <v>1028</v>
      </c>
      <c r="Z30" s="600" t="s">
        <v>1029</v>
      </c>
      <c r="AA30" s="609"/>
      <c r="AB30" s="600"/>
      <c r="AC30" s="605"/>
      <c r="AD30" s="605">
        <v>1</v>
      </c>
    </row>
    <row r="31" spans="1:30" s="598" customFormat="1" ht="13.5" customHeight="1">
      <c r="A31" s="587">
        <v>17</v>
      </c>
      <c r="B31" s="588"/>
      <c r="C31" s="588"/>
      <c r="D31" s="588" t="s">
        <v>1030</v>
      </c>
      <c r="E31" s="588"/>
      <c r="F31" s="588"/>
      <c r="G31" s="588"/>
      <c r="H31" s="587" t="s">
        <v>981</v>
      </c>
      <c r="I31" s="591" t="s">
        <v>982</v>
      </c>
      <c r="J31" s="587"/>
      <c r="K31" s="591" t="s">
        <v>983</v>
      </c>
      <c r="L31" s="587"/>
      <c r="M31" s="587"/>
      <c r="N31" s="587"/>
      <c r="O31" s="587"/>
      <c r="P31" s="592"/>
      <c r="Q31" s="587" t="s">
        <v>817</v>
      </c>
      <c r="R31" s="587"/>
      <c r="S31" s="587" t="s">
        <v>863</v>
      </c>
      <c r="T31" s="593"/>
      <c r="U31" s="587"/>
      <c r="V31" s="594"/>
      <c r="W31" s="594" t="s">
        <v>864</v>
      </c>
      <c r="X31" s="595"/>
      <c r="Y31" s="610" t="s">
        <v>984</v>
      </c>
      <c r="Z31" s="587" t="s">
        <v>985</v>
      </c>
      <c r="AA31" s="597"/>
      <c r="AB31" s="587"/>
      <c r="AC31" s="593"/>
      <c r="AD31" s="593">
        <v>1</v>
      </c>
    </row>
    <row r="32" spans="1:30" s="598" customFormat="1" ht="13.5" customHeight="1">
      <c r="A32" s="587">
        <v>18</v>
      </c>
      <c r="B32" s="588"/>
      <c r="C32" s="588" t="s">
        <v>1031</v>
      </c>
      <c r="D32" s="588"/>
      <c r="E32" s="588"/>
      <c r="F32" s="588"/>
      <c r="G32" s="588"/>
      <c r="H32" s="587"/>
      <c r="I32" s="591"/>
      <c r="J32" s="587" t="s">
        <v>1032</v>
      </c>
      <c r="K32" s="591"/>
      <c r="L32" s="587"/>
      <c r="M32" s="587"/>
      <c r="N32" s="587"/>
      <c r="O32" s="587"/>
      <c r="P32" s="592"/>
      <c r="Q32" s="587" t="s">
        <v>817</v>
      </c>
      <c r="R32" s="587" t="s">
        <v>864</v>
      </c>
      <c r="S32" s="599" t="s">
        <v>1032</v>
      </c>
      <c r="T32" s="593"/>
      <c r="U32" s="587"/>
      <c r="V32" s="594"/>
      <c r="W32" s="594" t="s">
        <v>864</v>
      </c>
      <c r="X32" s="595"/>
      <c r="Y32" s="596"/>
      <c r="Z32" s="587"/>
      <c r="AA32" s="597"/>
      <c r="AB32" s="587"/>
      <c r="AC32" s="593">
        <v>1</v>
      </c>
      <c r="AD32" s="593">
        <v>1</v>
      </c>
    </row>
    <row r="33" spans="1:30" s="598" customFormat="1" ht="13.5" customHeight="1">
      <c r="A33" s="587">
        <v>19</v>
      </c>
      <c r="B33" s="588"/>
      <c r="C33" s="588"/>
      <c r="D33" s="588" t="s">
        <v>1033</v>
      </c>
      <c r="E33" s="588"/>
      <c r="F33" s="588"/>
      <c r="G33" s="588"/>
      <c r="H33" s="587" t="s">
        <v>1034</v>
      </c>
      <c r="I33" s="591" t="s">
        <v>1035</v>
      </c>
      <c r="J33" s="587" t="s">
        <v>1036</v>
      </c>
      <c r="K33" s="591"/>
      <c r="L33" s="587" t="s">
        <v>1037</v>
      </c>
      <c r="M33" s="587" t="s">
        <v>1038</v>
      </c>
      <c r="N33" s="587"/>
      <c r="O33" s="587"/>
      <c r="P33" s="592"/>
      <c r="Q33" s="587" t="s">
        <v>817</v>
      </c>
      <c r="R33" s="587"/>
      <c r="S33" s="587" t="s">
        <v>863</v>
      </c>
      <c r="T33" s="593"/>
      <c r="U33" s="587" t="s">
        <v>1039</v>
      </c>
      <c r="V33" s="594"/>
      <c r="W33" s="594" t="s">
        <v>864</v>
      </c>
      <c r="X33" s="595"/>
      <c r="Y33" s="596"/>
      <c r="Z33" s="587"/>
      <c r="AA33" s="597"/>
      <c r="AB33" s="587"/>
      <c r="AC33" s="593">
        <v>1</v>
      </c>
      <c r="AD33" s="593">
        <v>1</v>
      </c>
    </row>
    <row r="34" spans="1:30" s="598" customFormat="1" ht="13.5" customHeight="1">
      <c r="A34" s="587">
        <v>20</v>
      </c>
      <c r="B34" s="588"/>
      <c r="C34" s="588"/>
      <c r="D34" s="588" t="s">
        <v>1040</v>
      </c>
      <c r="E34" s="588"/>
      <c r="F34" s="588"/>
      <c r="G34" s="588"/>
      <c r="H34" s="587" t="s">
        <v>1041</v>
      </c>
      <c r="I34" s="591" t="s">
        <v>1042</v>
      </c>
      <c r="J34" s="587" t="s">
        <v>1043</v>
      </c>
      <c r="K34" s="591"/>
      <c r="L34" s="587"/>
      <c r="M34" s="587"/>
      <c r="N34" s="587"/>
      <c r="O34" s="587"/>
      <c r="P34" s="592"/>
      <c r="Q34" s="587" t="s">
        <v>817</v>
      </c>
      <c r="R34" s="587"/>
      <c r="S34" s="587" t="s">
        <v>863</v>
      </c>
      <c r="T34" s="593"/>
      <c r="U34" s="587" t="s">
        <v>1044</v>
      </c>
      <c r="V34" s="594"/>
      <c r="W34" s="594" t="s">
        <v>864</v>
      </c>
      <c r="X34" s="595"/>
      <c r="Y34" s="596"/>
      <c r="Z34" s="587"/>
      <c r="AA34" s="597" t="s">
        <v>1045</v>
      </c>
      <c r="AB34" s="587"/>
      <c r="AC34" s="593">
        <v>1</v>
      </c>
      <c r="AD34" s="593">
        <v>1</v>
      </c>
    </row>
    <row r="35" spans="1:30" s="598" customFormat="1" ht="13.5" customHeight="1">
      <c r="A35" s="587">
        <v>21</v>
      </c>
      <c r="B35" s="588"/>
      <c r="C35" s="588"/>
      <c r="D35" s="588" t="s">
        <v>1046</v>
      </c>
      <c r="E35" s="588"/>
      <c r="F35" s="588"/>
      <c r="G35" s="588"/>
      <c r="H35" s="587" t="s">
        <v>1047</v>
      </c>
      <c r="I35" s="591" t="s">
        <v>1048</v>
      </c>
      <c r="J35" s="587" t="s">
        <v>939</v>
      </c>
      <c r="K35" s="591"/>
      <c r="L35" s="587"/>
      <c r="M35" s="587"/>
      <c r="N35" s="587"/>
      <c r="O35" s="587"/>
      <c r="P35" s="592"/>
      <c r="Q35" s="587" t="s">
        <v>817</v>
      </c>
      <c r="R35" s="587"/>
      <c r="S35" s="587" t="s">
        <v>863</v>
      </c>
      <c r="T35" s="593"/>
      <c r="U35" s="587"/>
      <c r="V35" s="594"/>
      <c r="W35" s="594" t="s">
        <v>864</v>
      </c>
      <c r="X35" s="595"/>
      <c r="Y35" s="596"/>
      <c r="Z35" s="587"/>
      <c r="AA35" s="597"/>
      <c r="AB35" s="587"/>
      <c r="AC35" s="593">
        <v>1</v>
      </c>
      <c r="AD35" s="593">
        <v>1</v>
      </c>
    </row>
    <row r="36" spans="1:30" s="573" customFormat="1" ht="13.5" customHeight="1">
      <c r="A36" s="565"/>
      <c r="B36" s="564"/>
      <c r="C36" s="564" t="s">
        <v>1049</v>
      </c>
      <c r="D36" s="564"/>
      <c r="E36" s="564"/>
      <c r="F36" s="564"/>
      <c r="G36" s="564"/>
      <c r="H36" s="390" t="s">
        <v>1050</v>
      </c>
      <c r="I36" s="566"/>
      <c r="J36" s="565"/>
      <c r="K36" s="566" t="s">
        <v>908</v>
      </c>
      <c r="L36" s="565"/>
      <c r="M36" s="565"/>
      <c r="N36" s="565"/>
      <c r="O36" s="565"/>
      <c r="P36" s="567"/>
      <c r="Q36" s="565" t="s">
        <v>817</v>
      </c>
      <c r="R36" s="565"/>
      <c r="S36" s="565" t="s">
        <v>863</v>
      </c>
      <c r="T36" s="568"/>
      <c r="U36" s="565" t="s">
        <v>1051</v>
      </c>
      <c r="V36" s="569" t="s">
        <v>864</v>
      </c>
      <c r="W36" s="569"/>
      <c r="X36" s="570"/>
      <c r="Y36" s="571"/>
      <c r="Z36" s="565"/>
      <c r="AA36" s="572"/>
      <c r="AB36" s="565"/>
      <c r="AC36" s="568"/>
      <c r="AD36" s="568"/>
    </row>
    <row r="37" spans="1:30" s="224" customFormat="1" ht="13.5" customHeight="1">
      <c r="A37" s="225">
        <v>22</v>
      </c>
      <c r="B37" s="611" t="s">
        <v>1052</v>
      </c>
      <c r="C37" s="216"/>
      <c r="D37" s="217"/>
      <c r="E37" s="217"/>
      <c r="F37" s="217"/>
      <c r="G37" s="217"/>
      <c r="H37" s="681" t="s">
        <v>1053</v>
      </c>
      <c r="I37" s="682"/>
      <c r="J37" s="681" t="s">
        <v>1054</v>
      </c>
      <c r="K37" s="682" t="s">
        <v>1055</v>
      </c>
      <c r="L37" s="681"/>
      <c r="M37" s="681"/>
      <c r="N37" s="681"/>
      <c r="O37" s="681"/>
      <c r="P37" s="683"/>
      <c r="Q37" s="681" t="s">
        <v>820</v>
      </c>
      <c r="R37" s="681" t="s">
        <v>864</v>
      </c>
      <c r="S37" s="243" t="s">
        <v>1055</v>
      </c>
      <c r="T37" s="281"/>
      <c r="U37" s="681"/>
      <c r="V37" s="679"/>
      <c r="W37" s="679" t="s">
        <v>864</v>
      </c>
      <c r="X37" s="232"/>
      <c r="Y37" s="685"/>
      <c r="Z37" s="681"/>
      <c r="AA37" s="686"/>
      <c r="AB37" s="681"/>
      <c r="AC37" s="684">
        <v>1</v>
      </c>
      <c r="AD37" s="684">
        <v>1</v>
      </c>
    </row>
    <row r="38" spans="1:30" s="598" customFormat="1" ht="13.5" customHeight="1">
      <c r="A38" s="587">
        <v>23</v>
      </c>
      <c r="B38" s="588"/>
      <c r="C38" s="588" t="s">
        <v>1056</v>
      </c>
      <c r="D38" s="588"/>
      <c r="E38" s="588"/>
      <c r="F38" s="588"/>
      <c r="G38" s="588"/>
      <c r="H38" s="587" t="s">
        <v>1057</v>
      </c>
      <c r="I38" s="591" t="s">
        <v>1058</v>
      </c>
      <c r="J38" s="587" t="s">
        <v>1059</v>
      </c>
      <c r="K38" s="591"/>
      <c r="L38" s="587"/>
      <c r="M38" s="587"/>
      <c r="N38" s="587"/>
      <c r="O38" s="587"/>
      <c r="P38" s="592"/>
      <c r="Q38" s="587" t="s">
        <v>820</v>
      </c>
      <c r="R38" s="587"/>
      <c r="S38" s="587" t="s">
        <v>863</v>
      </c>
      <c r="T38" s="593"/>
      <c r="U38" s="587"/>
      <c r="V38" s="594"/>
      <c r="W38" s="594" t="s">
        <v>864</v>
      </c>
      <c r="X38" s="595"/>
      <c r="Y38" s="596"/>
      <c r="Z38" s="587"/>
      <c r="AA38" s="597"/>
      <c r="AB38" s="587"/>
      <c r="AC38" s="593">
        <v>1</v>
      </c>
      <c r="AD38" s="593">
        <v>1</v>
      </c>
    </row>
    <row r="39" spans="1:30" s="598" customFormat="1" ht="13.5" customHeight="1">
      <c r="A39" s="587">
        <v>24</v>
      </c>
      <c r="B39" s="588"/>
      <c r="C39" s="588" t="s">
        <v>1060</v>
      </c>
      <c r="D39" s="588"/>
      <c r="E39" s="589"/>
      <c r="F39" s="589"/>
      <c r="G39" s="589"/>
      <c r="H39" s="587" t="s">
        <v>1061</v>
      </c>
      <c r="I39" s="591" t="s">
        <v>1062</v>
      </c>
      <c r="J39" s="587" t="s">
        <v>1063</v>
      </c>
      <c r="K39" s="591"/>
      <c r="L39" s="587"/>
      <c r="M39" s="587"/>
      <c r="N39" s="587"/>
      <c r="O39" s="587"/>
      <c r="P39" s="613"/>
      <c r="Q39" s="587" t="s">
        <v>817</v>
      </c>
      <c r="R39" s="587"/>
      <c r="S39" s="587" t="s">
        <v>863</v>
      </c>
      <c r="T39" s="593"/>
      <c r="U39" s="587"/>
      <c r="V39" s="594"/>
      <c r="W39" s="594" t="s">
        <v>864</v>
      </c>
      <c r="X39" s="595"/>
      <c r="Y39" s="596"/>
      <c r="Z39" s="587"/>
      <c r="AA39" s="597"/>
      <c r="AB39" s="587"/>
      <c r="AC39" s="593">
        <v>1</v>
      </c>
      <c r="AD39" s="593"/>
    </row>
    <row r="40" spans="1:30" s="224" customFormat="1" ht="13.5" customHeight="1">
      <c r="A40" s="225">
        <v>25</v>
      </c>
      <c r="B40" s="217"/>
      <c r="C40" s="217" t="s">
        <v>1064</v>
      </c>
      <c r="D40" s="217"/>
      <c r="E40" s="217"/>
      <c r="F40" s="217"/>
      <c r="G40" s="217"/>
      <c r="H40" s="263" t="s">
        <v>1065</v>
      </c>
      <c r="I40" s="682" t="s">
        <v>1066</v>
      </c>
      <c r="J40" s="681" t="s">
        <v>871</v>
      </c>
      <c r="K40" s="682"/>
      <c r="L40" s="681" t="s">
        <v>1067</v>
      </c>
      <c r="M40" s="681" t="s">
        <v>1068</v>
      </c>
      <c r="N40" s="681"/>
      <c r="O40" s="681"/>
      <c r="P40" s="252"/>
      <c r="Q40" s="681" t="s">
        <v>817</v>
      </c>
      <c r="R40" s="681"/>
      <c r="S40" s="681" t="s">
        <v>863</v>
      </c>
      <c r="T40" s="684"/>
      <c r="U40" s="681"/>
      <c r="V40" s="679" t="s">
        <v>864</v>
      </c>
      <c r="W40" s="679" t="s">
        <v>864</v>
      </c>
      <c r="X40" s="232"/>
      <c r="Y40" s="685"/>
      <c r="Z40" s="681"/>
      <c r="AA40" s="686"/>
      <c r="AB40" s="681"/>
      <c r="AC40" s="684">
        <v>1</v>
      </c>
      <c r="AD40" s="684">
        <v>1</v>
      </c>
    </row>
    <row r="41" spans="1:30" s="598" customFormat="1" ht="13.5" customHeight="1">
      <c r="A41" s="587">
        <v>110</v>
      </c>
      <c r="B41" s="588"/>
      <c r="C41" s="588" t="s">
        <v>1069</v>
      </c>
      <c r="D41" s="589"/>
      <c r="E41" s="589"/>
      <c r="F41" s="589"/>
      <c r="G41" s="589"/>
      <c r="H41" s="587" t="s">
        <v>1070</v>
      </c>
      <c r="I41" s="614"/>
      <c r="J41" s="587"/>
      <c r="K41" s="591" t="s">
        <v>1071</v>
      </c>
      <c r="L41" s="587"/>
      <c r="M41" s="587"/>
      <c r="N41" s="587"/>
      <c r="O41" s="587"/>
      <c r="P41" s="592"/>
      <c r="Q41" s="587" t="s">
        <v>823</v>
      </c>
      <c r="R41" s="587" t="s">
        <v>864</v>
      </c>
      <c r="S41" s="615" t="s">
        <v>1071</v>
      </c>
      <c r="T41" s="593"/>
      <c r="U41" s="593"/>
      <c r="V41" s="594"/>
      <c r="W41" s="594" t="s">
        <v>864</v>
      </c>
      <c r="X41" s="595"/>
      <c r="Y41" s="596"/>
      <c r="Z41" s="587"/>
      <c r="AA41" s="597"/>
      <c r="AB41" s="587"/>
      <c r="AC41" s="593"/>
      <c r="AD41" s="593">
        <v>1</v>
      </c>
    </row>
    <row r="42" spans="1:30" s="598" customFormat="1" ht="13.5" customHeight="1">
      <c r="A42" s="587">
        <v>111</v>
      </c>
      <c r="B42" s="588"/>
      <c r="C42" s="588"/>
      <c r="D42" s="588" t="s">
        <v>1072</v>
      </c>
      <c r="E42" s="588"/>
      <c r="F42" s="588"/>
      <c r="G42" s="588"/>
      <c r="H42" s="587" t="s">
        <v>1073</v>
      </c>
      <c r="I42" s="614" t="s">
        <v>1074</v>
      </c>
      <c r="J42" s="587"/>
      <c r="K42" s="591" t="s">
        <v>908</v>
      </c>
      <c r="L42" s="587"/>
      <c r="M42" s="587"/>
      <c r="N42" s="587"/>
      <c r="O42" s="587"/>
      <c r="P42" s="592"/>
      <c r="Q42" s="587" t="s">
        <v>820</v>
      </c>
      <c r="R42" s="587"/>
      <c r="S42" s="587" t="s">
        <v>863</v>
      </c>
      <c r="T42" s="593"/>
      <c r="U42" s="591" t="s">
        <v>1075</v>
      </c>
      <c r="V42" s="594"/>
      <c r="W42" s="594" t="s">
        <v>864</v>
      </c>
      <c r="X42" s="595"/>
      <c r="Y42" s="596" t="s">
        <v>1076</v>
      </c>
      <c r="Z42" s="587" t="s">
        <v>1077</v>
      </c>
      <c r="AA42" s="597"/>
      <c r="AB42" s="587"/>
      <c r="AC42" s="593"/>
      <c r="AD42" s="593">
        <v>1</v>
      </c>
    </row>
    <row r="43" spans="1:30" s="598" customFormat="1" ht="13.5" customHeight="1">
      <c r="A43" s="587">
        <v>112</v>
      </c>
      <c r="B43" s="588"/>
      <c r="C43" s="588"/>
      <c r="D43" s="588" t="s">
        <v>1078</v>
      </c>
      <c r="E43" s="588"/>
      <c r="F43" s="588"/>
      <c r="G43" s="588"/>
      <c r="H43" s="587" t="s">
        <v>1079</v>
      </c>
      <c r="I43" s="614" t="s">
        <v>1080</v>
      </c>
      <c r="J43" s="587"/>
      <c r="K43" s="591" t="s">
        <v>1081</v>
      </c>
      <c r="L43" s="587"/>
      <c r="M43" s="587"/>
      <c r="N43" s="587"/>
      <c r="O43" s="587"/>
      <c r="P43" s="592"/>
      <c r="Q43" s="587" t="s">
        <v>820</v>
      </c>
      <c r="R43" s="587"/>
      <c r="S43" s="587" t="s">
        <v>863</v>
      </c>
      <c r="T43" s="593"/>
      <c r="U43" s="593"/>
      <c r="V43" s="594"/>
      <c r="W43" s="594" t="s">
        <v>864</v>
      </c>
      <c r="X43" s="595"/>
      <c r="Y43" s="596"/>
      <c r="Z43" s="587"/>
      <c r="AA43" s="597"/>
      <c r="AB43" s="587"/>
      <c r="AC43" s="593"/>
      <c r="AD43" s="593">
        <v>1</v>
      </c>
    </row>
    <row r="44" spans="1:30" s="598" customFormat="1" ht="13.5" customHeight="1">
      <c r="A44" s="587">
        <v>26</v>
      </c>
      <c r="B44" s="588"/>
      <c r="C44" s="588" t="s">
        <v>1082</v>
      </c>
      <c r="D44" s="589"/>
      <c r="E44" s="589"/>
      <c r="F44" s="589"/>
      <c r="G44" s="589"/>
      <c r="H44" s="587"/>
      <c r="I44" s="591"/>
      <c r="J44" s="587"/>
      <c r="K44" s="591" t="s">
        <v>1083</v>
      </c>
      <c r="L44" s="587"/>
      <c r="M44" s="587"/>
      <c r="N44" s="587"/>
      <c r="O44" s="587"/>
      <c r="P44" s="592"/>
      <c r="Q44" s="587" t="s">
        <v>817</v>
      </c>
      <c r="R44" s="587" t="s">
        <v>864</v>
      </c>
      <c r="S44" s="599" t="s">
        <v>1083</v>
      </c>
      <c r="T44" s="593"/>
      <c r="U44" s="587"/>
      <c r="V44" s="594"/>
      <c r="W44" s="594" t="s">
        <v>864</v>
      </c>
      <c r="X44" s="595"/>
      <c r="Y44" s="596"/>
      <c r="Z44" s="587"/>
      <c r="AA44" s="597"/>
      <c r="AB44" s="587"/>
      <c r="AC44" s="593">
        <v>1</v>
      </c>
      <c r="AD44" s="593">
        <v>1</v>
      </c>
    </row>
    <row r="45" spans="1:30" s="586" customFormat="1" ht="13.5" customHeight="1">
      <c r="A45" s="576">
        <v>27</v>
      </c>
      <c r="B45" s="577"/>
      <c r="C45" s="578" t="s">
        <v>1084</v>
      </c>
      <c r="D45" s="577"/>
      <c r="E45" s="616"/>
      <c r="F45" s="579"/>
      <c r="G45" s="579"/>
      <c r="H45" s="576" t="s">
        <v>1085</v>
      </c>
      <c r="I45" s="579" t="s">
        <v>1086</v>
      </c>
      <c r="J45" s="576" t="s">
        <v>1087</v>
      </c>
      <c r="K45" s="579" t="s">
        <v>1088</v>
      </c>
      <c r="L45" s="576"/>
      <c r="M45" s="576"/>
      <c r="N45" s="576"/>
      <c r="O45" s="576"/>
      <c r="P45" s="580"/>
      <c r="Q45" s="576" t="s">
        <v>820</v>
      </c>
      <c r="R45" s="576"/>
      <c r="S45" s="576" t="s">
        <v>863</v>
      </c>
      <c r="T45" s="581"/>
      <c r="U45" s="576" t="s">
        <v>1089</v>
      </c>
      <c r="V45" s="582" t="s">
        <v>864</v>
      </c>
      <c r="W45" s="582" t="s">
        <v>864</v>
      </c>
      <c r="X45" s="583"/>
      <c r="Y45" s="617"/>
      <c r="Z45" s="576"/>
      <c r="AA45" s="585"/>
      <c r="AB45" s="576"/>
      <c r="AC45" s="581">
        <v>1</v>
      </c>
      <c r="AD45" s="581">
        <v>1</v>
      </c>
    </row>
    <row r="46" spans="1:30" s="598" customFormat="1" ht="13.5" customHeight="1">
      <c r="A46" s="587">
        <v>28</v>
      </c>
      <c r="B46" s="588"/>
      <c r="C46" s="588"/>
      <c r="D46" s="588" t="s">
        <v>1090</v>
      </c>
      <c r="E46" s="589"/>
      <c r="F46" s="589"/>
      <c r="G46" s="589"/>
      <c r="H46" s="587" t="s">
        <v>1091</v>
      </c>
      <c r="I46" s="591" t="s">
        <v>1092</v>
      </c>
      <c r="J46" s="587"/>
      <c r="K46" s="591" t="s">
        <v>1093</v>
      </c>
      <c r="L46" s="587" t="s">
        <v>1094</v>
      </c>
      <c r="M46" s="587" t="s">
        <v>254</v>
      </c>
      <c r="N46" s="587"/>
      <c r="O46" s="587"/>
      <c r="P46" s="592"/>
      <c r="Q46" s="587" t="s">
        <v>817</v>
      </c>
      <c r="R46" s="587"/>
      <c r="S46" s="587" t="s">
        <v>863</v>
      </c>
      <c r="T46" s="593"/>
      <c r="U46" s="587"/>
      <c r="V46" s="594"/>
      <c r="W46" s="594" t="s">
        <v>864</v>
      </c>
      <c r="X46" s="595"/>
      <c r="Y46" s="596"/>
      <c r="Z46" s="587"/>
      <c r="AA46" s="597"/>
      <c r="AB46" s="587"/>
      <c r="AC46" s="593">
        <v>1</v>
      </c>
      <c r="AD46" s="593">
        <v>1</v>
      </c>
    </row>
    <row r="47" spans="1:30" s="598" customFormat="1" ht="13.5" customHeight="1">
      <c r="A47" s="587">
        <v>29</v>
      </c>
      <c r="B47" s="588"/>
      <c r="C47" s="588"/>
      <c r="D47" s="588" t="s">
        <v>1095</v>
      </c>
      <c r="E47" s="589"/>
      <c r="F47" s="589"/>
      <c r="G47" s="589"/>
      <c r="H47" s="587"/>
      <c r="I47" s="591"/>
      <c r="J47" s="587"/>
      <c r="K47" s="591" t="s">
        <v>1096</v>
      </c>
      <c r="L47" s="587" t="s">
        <v>1097</v>
      </c>
      <c r="M47" s="587" t="s">
        <v>1098</v>
      </c>
      <c r="N47" s="587"/>
      <c r="O47" s="587"/>
      <c r="P47" s="592"/>
      <c r="Q47" s="587" t="s">
        <v>817</v>
      </c>
      <c r="R47" s="587" t="s">
        <v>864</v>
      </c>
      <c r="S47" s="599" t="s">
        <v>1096</v>
      </c>
      <c r="T47" s="593"/>
      <c r="U47" s="587"/>
      <c r="V47" s="594"/>
      <c r="W47" s="594" t="s">
        <v>864</v>
      </c>
      <c r="X47" s="595"/>
      <c r="Y47" s="596"/>
      <c r="Z47" s="587"/>
      <c r="AA47" s="597"/>
      <c r="AB47" s="587"/>
      <c r="AC47" s="593">
        <v>1</v>
      </c>
      <c r="AD47" s="593">
        <v>1</v>
      </c>
    </row>
    <row r="48" spans="1:30" s="598" customFormat="1" ht="13.5" customHeight="1">
      <c r="A48" s="587">
        <v>30</v>
      </c>
      <c r="B48" s="588"/>
      <c r="C48" s="588"/>
      <c r="D48" s="588"/>
      <c r="E48" s="588" t="s">
        <v>1099</v>
      </c>
      <c r="F48" s="588"/>
      <c r="G48" s="588"/>
      <c r="H48" s="587" t="s">
        <v>1100</v>
      </c>
      <c r="I48" s="591" t="s">
        <v>1101</v>
      </c>
      <c r="J48" s="587"/>
      <c r="K48" s="591" t="s">
        <v>1088</v>
      </c>
      <c r="L48" s="587"/>
      <c r="M48" s="587"/>
      <c r="N48" s="587"/>
      <c r="O48" s="587"/>
      <c r="P48" s="592"/>
      <c r="Q48" s="587" t="s">
        <v>820</v>
      </c>
      <c r="R48" s="587"/>
      <c r="S48" s="587" t="s">
        <v>863</v>
      </c>
      <c r="T48" s="593"/>
      <c r="U48" s="587" t="s">
        <v>1102</v>
      </c>
      <c r="V48" s="594"/>
      <c r="W48" s="594" t="s">
        <v>864</v>
      </c>
      <c r="X48" s="595"/>
      <c r="Y48" s="596"/>
      <c r="Z48" s="587"/>
      <c r="AA48" s="597"/>
      <c r="AB48" s="587"/>
      <c r="AC48" s="593">
        <v>1</v>
      </c>
      <c r="AD48" s="593">
        <v>1</v>
      </c>
    </row>
    <row r="49" spans="1:30" s="598" customFormat="1" ht="13.5" customHeight="1">
      <c r="A49" s="587">
        <v>31</v>
      </c>
      <c r="B49" s="588"/>
      <c r="C49" s="588"/>
      <c r="D49" s="588"/>
      <c r="E49" s="588" t="s">
        <v>1103</v>
      </c>
      <c r="F49" s="588"/>
      <c r="G49" s="588"/>
      <c r="H49" s="587"/>
      <c r="I49" s="591" t="s">
        <v>1104</v>
      </c>
      <c r="J49" s="587"/>
      <c r="K49" s="591" t="s">
        <v>971</v>
      </c>
      <c r="L49" s="587"/>
      <c r="M49" s="587"/>
      <c r="N49" s="587"/>
      <c r="O49" s="587"/>
      <c r="P49" s="592"/>
      <c r="Q49" s="587" t="s">
        <v>817</v>
      </c>
      <c r="R49" s="587"/>
      <c r="S49" s="587" t="s">
        <v>863</v>
      </c>
      <c r="T49" s="593"/>
      <c r="U49" s="587"/>
      <c r="V49" s="594"/>
      <c r="W49" s="594" t="s">
        <v>864</v>
      </c>
      <c r="X49" s="595"/>
      <c r="Y49" s="596"/>
      <c r="Z49" s="587"/>
      <c r="AA49" s="597"/>
      <c r="AB49" s="587"/>
      <c r="AC49" s="593">
        <v>1</v>
      </c>
      <c r="AD49" s="593">
        <v>1</v>
      </c>
    </row>
    <row r="50" spans="1:30" s="598" customFormat="1" ht="13.5" customHeight="1">
      <c r="A50" s="587">
        <v>32</v>
      </c>
      <c r="B50" s="588"/>
      <c r="C50" s="588"/>
      <c r="D50" s="588"/>
      <c r="E50" s="588" t="s">
        <v>1105</v>
      </c>
      <c r="F50" s="588"/>
      <c r="G50" s="588"/>
      <c r="H50" s="587"/>
      <c r="I50" s="591" t="s">
        <v>1106</v>
      </c>
      <c r="J50" s="587"/>
      <c r="K50" s="591" t="s">
        <v>871</v>
      </c>
      <c r="L50" s="587"/>
      <c r="M50" s="587"/>
      <c r="N50" s="587"/>
      <c r="O50" s="587"/>
      <c r="P50" s="592"/>
      <c r="Q50" s="587" t="s">
        <v>817</v>
      </c>
      <c r="R50" s="587"/>
      <c r="S50" s="587" t="s">
        <v>863</v>
      </c>
      <c r="T50" s="593"/>
      <c r="U50" s="587"/>
      <c r="V50" s="594"/>
      <c r="W50" s="594" t="s">
        <v>864</v>
      </c>
      <c r="X50" s="595"/>
      <c r="Y50" s="596"/>
      <c r="Z50" s="587"/>
      <c r="AA50" s="597"/>
      <c r="AB50" s="587"/>
      <c r="AC50" s="593">
        <v>1</v>
      </c>
      <c r="AD50" s="593">
        <v>1</v>
      </c>
    </row>
    <row r="51" spans="1:30" s="598" customFormat="1" ht="13.5" customHeight="1">
      <c r="A51" s="587">
        <v>33</v>
      </c>
      <c r="B51" s="588"/>
      <c r="C51" s="588" t="s">
        <v>1107</v>
      </c>
      <c r="D51" s="589"/>
      <c r="E51" s="589"/>
      <c r="F51" s="589"/>
      <c r="G51" s="589"/>
      <c r="H51" s="587"/>
      <c r="I51" s="591"/>
      <c r="J51" s="587"/>
      <c r="K51" s="591" t="s">
        <v>1108</v>
      </c>
      <c r="L51" s="587"/>
      <c r="M51" s="587"/>
      <c r="N51" s="587"/>
      <c r="O51" s="587"/>
      <c r="P51" s="592"/>
      <c r="Q51" s="587" t="s">
        <v>817</v>
      </c>
      <c r="R51" s="587" t="s">
        <v>864</v>
      </c>
      <c r="S51" s="599" t="s">
        <v>1108</v>
      </c>
      <c r="T51" s="593"/>
      <c r="U51" s="587"/>
      <c r="V51" s="594"/>
      <c r="W51" s="594" t="s">
        <v>864</v>
      </c>
      <c r="X51" s="595"/>
      <c r="Y51" s="596"/>
      <c r="Z51" s="587"/>
      <c r="AA51" s="597"/>
      <c r="AB51" s="587"/>
      <c r="AC51" s="593"/>
      <c r="AD51" s="593">
        <v>1</v>
      </c>
    </row>
    <row r="52" spans="1:30" s="627" customFormat="1" ht="13.5" customHeight="1">
      <c r="A52" s="619">
        <v>34</v>
      </c>
      <c r="B52" s="578"/>
      <c r="C52" s="578" t="s">
        <v>388</v>
      </c>
      <c r="D52" s="578"/>
      <c r="E52" s="578"/>
      <c r="F52" s="578"/>
      <c r="G52" s="578"/>
      <c r="H52" s="619" t="s">
        <v>1109</v>
      </c>
      <c r="I52" s="620" t="s">
        <v>1110</v>
      </c>
      <c r="J52" s="619" t="s">
        <v>1108</v>
      </c>
      <c r="K52" s="620" t="s">
        <v>871</v>
      </c>
      <c r="L52" s="619" t="s">
        <v>1111</v>
      </c>
      <c r="M52" s="619" t="s">
        <v>388</v>
      </c>
      <c r="N52" s="619"/>
      <c r="O52" s="619"/>
      <c r="P52" s="621"/>
      <c r="Q52" s="619" t="s">
        <v>817</v>
      </c>
      <c r="R52" s="619"/>
      <c r="S52" s="619" t="s">
        <v>863</v>
      </c>
      <c r="T52" s="622"/>
      <c r="U52" s="619"/>
      <c r="V52" s="623" t="s">
        <v>864</v>
      </c>
      <c r="W52" s="623" t="s">
        <v>864</v>
      </c>
      <c r="X52" s="624"/>
      <c r="Y52" s="625"/>
      <c r="Z52" s="619"/>
      <c r="AA52" s="626" t="s">
        <v>1112</v>
      </c>
      <c r="AB52" s="619"/>
      <c r="AC52" s="622">
        <v>1</v>
      </c>
      <c r="AD52" s="622">
        <v>1</v>
      </c>
    </row>
    <row r="53" spans="1:30" s="627" customFormat="1" ht="13.5" customHeight="1">
      <c r="A53" s="619">
        <v>35</v>
      </c>
      <c r="B53" s="578"/>
      <c r="C53" s="578" t="s">
        <v>392</v>
      </c>
      <c r="D53" s="578"/>
      <c r="E53" s="578"/>
      <c r="F53" s="578"/>
      <c r="G53" s="578"/>
      <c r="H53" s="619" t="s">
        <v>1113</v>
      </c>
      <c r="I53" s="620">
        <v>59350</v>
      </c>
      <c r="J53" s="619" t="s">
        <v>1114</v>
      </c>
      <c r="K53" s="620" t="s">
        <v>1115</v>
      </c>
      <c r="L53" s="619" t="s">
        <v>1116</v>
      </c>
      <c r="M53" s="619" t="s">
        <v>392</v>
      </c>
      <c r="N53" s="619"/>
      <c r="O53" s="619"/>
      <c r="P53" s="621"/>
      <c r="Q53" s="619" t="s">
        <v>817</v>
      </c>
      <c r="R53" s="619"/>
      <c r="S53" s="619" t="s">
        <v>863</v>
      </c>
      <c r="T53" s="622"/>
      <c r="U53" s="619" t="s">
        <v>1117</v>
      </c>
      <c r="V53" s="623" t="s">
        <v>864</v>
      </c>
      <c r="W53" s="623" t="s">
        <v>864</v>
      </c>
      <c r="X53" s="624"/>
      <c r="Y53" s="625"/>
      <c r="Z53" s="619"/>
      <c r="AA53" s="626"/>
      <c r="AB53" s="619"/>
      <c r="AC53" s="622">
        <v>1</v>
      </c>
      <c r="AD53" s="622">
        <v>1</v>
      </c>
    </row>
    <row r="54" spans="1:30" s="598" customFormat="1" ht="13.5" customHeight="1">
      <c r="A54" s="587">
        <v>36</v>
      </c>
      <c r="B54" s="588"/>
      <c r="C54" s="588"/>
      <c r="D54" s="588" t="s">
        <v>1118</v>
      </c>
      <c r="E54" s="588"/>
      <c r="F54" s="588"/>
      <c r="G54" s="588"/>
      <c r="H54" s="587" t="s">
        <v>1119</v>
      </c>
      <c r="I54" s="591" t="s">
        <v>1120</v>
      </c>
      <c r="J54" s="587"/>
      <c r="K54" s="591" t="s">
        <v>1121</v>
      </c>
      <c r="L54" s="587"/>
      <c r="M54" s="587"/>
      <c r="N54" s="587"/>
      <c r="O54" s="587"/>
      <c r="P54" s="592"/>
      <c r="Q54" s="587" t="s">
        <v>817</v>
      </c>
      <c r="R54" s="587"/>
      <c r="S54" s="618" t="s">
        <v>863</v>
      </c>
      <c r="T54" s="593"/>
      <c r="U54" s="587"/>
      <c r="V54" s="594"/>
      <c r="W54" s="594" t="s">
        <v>864</v>
      </c>
      <c r="X54" s="595"/>
      <c r="Y54" s="596"/>
      <c r="Z54" s="587"/>
      <c r="AA54" s="597"/>
      <c r="AB54" s="587"/>
      <c r="AC54" s="593"/>
      <c r="AD54" s="593">
        <v>1</v>
      </c>
    </row>
    <row r="55" spans="1:30" s="256" customFormat="1" ht="12.75" customHeight="1">
      <c r="A55" s="225">
        <v>37</v>
      </c>
      <c r="B55" s="217"/>
      <c r="C55" s="217" t="s">
        <v>1122</v>
      </c>
      <c r="D55" s="221"/>
      <c r="E55" s="221"/>
      <c r="F55" s="221"/>
      <c r="G55" s="221"/>
      <c r="H55" s="681" t="s">
        <v>1123</v>
      </c>
      <c r="I55" s="682"/>
      <c r="J55" s="681"/>
      <c r="K55" s="682" t="s">
        <v>1124</v>
      </c>
      <c r="L55" s="681"/>
      <c r="M55" s="681"/>
      <c r="N55" s="681"/>
      <c r="O55" s="681"/>
      <c r="P55" s="683"/>
      <c r="Q55" s="681" t="s">
        <v>817</v>
      </c>
      <c r="R55" s="681" t="s">
        <v>864</v>
      </c>
      <c r="S55" s="243" t="s">
        <v>1124</v>
      </c>
      <c r="T55" s="684"/>
      <c r="U55" s="681"/>
      <c r="V55" s="679" t="s">
        <v>864</v>
      </c>
      <c r="W55" s="679" t="s">
        <v>864</v>
      </c>
      <c r="X55" s="232"/>
      <c r="Y55" s="685"/>
      <c r="Z55" s="681"/>
      <c r="AA55" s="686"/>
      <c r="AB55" s="681"/>
      <c r="AC55" s="684">
        <v>1</v>
      </c>
      <c r="AD55" s="684">
        <v>1</v>
      </c>
    </row>
    <row r="56" spans="1:30" s="256" customFormat="1" ht="12.75" customHeight="1">
      <c r="A56" s="225">
        <v>38</v>
      </c>
      <c r="B56" s="217"/>
      <c r="C56" s="217"/>
      <c r="D56" s="680" t="s">
        <v>415</v>
      </c>
      <c r="E56" s="221"/>
      <c r="F56" s="221"/>
      <c r="G56" s="221"/>
      <c r="H56" s="681" t="s">
        <v>1125</v>
      </c>
      <c r="I56" s="682" t="s">
        <v>1126</v>
      </c>
      <c r="J56" s="681"/>
      <c r="K56" s="682" t="s">
        <v>1127</v>
      </c>
      <c r="L56" s="681" t="s">
        <v>1128</v>
      </c>
      <c r="M56" s="681" t="s">
        <v>415</v>
      </c>
      <c r="N56" s="681"/>
      <c r="O56" s="681"/>
      <c r="P56" s="683"/>
      <c r="Q56" s="681" t="s">
        <v>817</v>
      </c>
      <c r="R56" s="681"/>
      <c r="S56" s="687" t="s">
        <v>863</v>
      </c>
      <c r="T56" s="282"/>
      <c r="U56" s="681"/>
      <c r="V56" s="679" t="s">
        <v>864</v>
      </c>
      <c r="W56" s="679" t="s">
        <v>864</v>
      </c>
      <c r="X56" s="232"/>
      <c r="Y56" s="685"/>
      <c r="Z56" s="681"/>
      <c r="AA56" s="686"/>
      <c r="AB56" s="681"/>
      <c r="AC56" s="684">
        <v>1</v>
      </c>
      <c r="AD56" s="684">
        <v>1</v>
      </c>
    </row>
    <row r="57" spans="1:30" s="256" customFormat="1" ht="12.75" customHeight="1">
      <c r="A57" s="225">
        <v>39</v>
      </c>
      <c r="B57" s="217"/>
      <c r="C57" s="217"/>
      <c r="D57" s="680" t="s">
        <v>1129</v>
      </c>
      <c r="E57" s="221"/>
      <c r="F57" s="221"/>
      <c r="G57" s="221"/>
      <c r="H57" s="681" t="s">
        <v>1130</v>
      </c>
      <c r="I57" s="682" t="s">
        <v>1131</v>
      </c>
      <c r="J57" s="681"/>
      <c r="K57" s="682" t="s">
        <v>1132</v>
      </c>
      <c r="L57" s="681" t="s">
        <v>1133</v>
      </c>
      <c r="M57" s="681" t="s">
        <v>424</v>
      </c>
      <c r="N57" s="681"/>
      <c r="O57" s="681"/>
      <c r="P57" s="683"/>
      <c r="Q57" s="681" t="s">
        <v>817</v>
      </c>
      <c r="R57" s="681"/>
      <c r="S57" s="687" t="s">
        <v>863</v>
      </c>
      <c r="T57" s="282"/>
      <c r="U57" s="681"/>
      <c r="V57" s="679" t="s">
        <v>864</v>
      </c>
      <c r="W57" s="679" t="s">
        <v>864</v>
      </c>
      <c r="X57" s="232"/>
      <c r="Y57" s="685"/>
      <c r="Z57" s="681"/>
      <c r="AA57" s="686"/>
      <c r="AB57" s="681"/>
      <c r="AC57" s="684">
        <v>1</v>
      </c>
      <c r="AD57" s="684">
        <v>1</v>
      </c>
    </row>
    <row r="58" spans="1:30" s="244" customFormat="1" ht="12.75" customHeight="1">
      <c r="A58" s="225">
        <v>40</v>
      </c>
      <c r="B58" s="217"/>
      <c r="C58" s="222"/>
      <c r="D58" s="680" t="s">
        <v>429</v>
      </c>
      <c r="E58" s="221"/>
      <c r="F58" s="221"/>
      <c r="G58" s="221"/>
      <c r="H58" s="681" t="s">
        <v>1134</v>
      </c>
      <c r="I58" s="682" t="s">
        <v>1135</v>
      </c>
      <c r="J58" s="681"/>
      <c r="K58" s="682" t="s">
        <v>1136</v>
      </c>
      <c r="L58" s="681"/>
      <c r="M58" s="681"/>
      <c r="N58" s="681"/>
      <c r="O58" s="681"/>
      <c r="P58" s="683"/>
      <c r="Q58" s="681" t="s">
        <v>817</v>
      </c>
      <c r="R58" s="681"/>
      <c r="S58" s="687" t="s">
        <v>863</v>
      </c>
      <c r="T58" s="282"/>
      <c r="U58" s="681"/>
      <c r="V58" s="679" t="s">
        <v>864</v>
      </c>
      <c r="W58" s="679" t="s">
        <v>864</v>
      </c>
      <c r="X58" s="232"/>
      <c r="Y58" s="685"/>
      <c r="Z58" s="681"/>
      <c r="AA58" s="686"/>
      <c r="AB58" s="681"/>
      <c r="AC58" s="684">
        <v>1</v>
      </c>
      <c r="AD58" s="684">
        <v>1</v>
      </c>
    </row>
    <row r="59" spans="1:30" s="244" customFormat="1" ht="12.75" customHeight="1">
      <c r="A59" s="225">
        <v>41</v>
      </c>
      <c r="B59" s="217"/>
      <c r="C59" s="222"/>
      <c r="D59" s="680" t="s">
        <v>426</v>
      </c>
      <c r="E59" s="221"/>
      <c r="F59" s="221"/>
      <c r="G59" s="221"/>
      <c r="H59" s="681" t="s">
        <v>1137</v>
      </c>
      <c r="I59" s="682" t="s">
        <v>1138</v>
      </c>
      <c r="J59" s="681"/>
      <c r="K59" s="682" t="s">
        <v>1139</v>
      </c>
      <c r="L59" s="681" t="s">
        <v>1140</v>
      </c>
      <c r="M59" s="681" t="s">
        <v>426</v>
      </c>
      <c r="N59" s="681"/>
      <c r="O59" s="681"/>
      <c r="P59" s="683"/>
      <c r="Q59" s="681" t="s">
        <v>823</v>
      </c>
      <c r="R59" s="681"/>
      <c r="S59" s="687" t="s">
        <v>863</v>
      </c>
      <c r="T59" s="282"/>
      <c r="U59" s="681"/>
      <c r="V59" s="679" t="s">
        <v>864</v>
      </c>
      <c r="W59" s="679" t="s">
        <v>864</v>
      </c>
      <c r="X59" s="232"/>
      <c r="Y59" s="685"/>
      <c r="Z59" s="681"/>
      <c r="AA59" s="686"/>
      <c r="AB59" s="681"/>
      <c r="AC59" s="684">
        <v>1</v>
      </c>
      <c r="AD59" s="684">
        <v>1</v>
      </c>
    </row>
    <row r="60" spans="1:30" s="244" customFormat="1" ht="12.75" customHeight="1">
      <c r="A60" s="225">
        <v>42</v>
      </c>
      <c r="B60" s="217"/>
      <c r="C60" s="222"/>
      <c r="D60" s="680" t="s">
        <v>1141</v>
      </c>
      <c r="E60" s="221"/>
      <c r="F60" s="221"/>
      <c r="G60" s="221"/>
      <c r="H60" s="681" t="s">
        <v>1142</v>
      </c>
      <c r="I60" s="682" t="s">
        <v>1143</v>
      </c>
      <c r="J60" s="681"/>
      <c r="K60" s="682" t="s">
        <v>1144</v>
      </c>
      <c r="L60" s="681"/>
      <c r="M60" s="681"/>
      <c r="N60" s="681"/>
      <c r="O60" s="681"/>
      <c r="P60" s="683"/>
      <c r="Q60" s="681" t="s">
        <v>817</v>
      </c>
      <c r="R60" s="681"/>
      <c r="S60" s="687" t="s">
        <v>863</v>
      </c>
      <c r="T60" s="282"/>
      <c r="U60" s="681"/>
      <c r="V60" s="679" t="s">
        <v>864</v>
      </c>
      <c r="W60" s="679" t="s">
        <v>864</v>
      </c>
      <c r="X60" s="232"/>
      <c r="Y60" s="685"/>
      <c r="Z60" s="681"/>
      <c r="AA60" s="686"/>
      <c r="AB60" s="681"/>
      <c r="AC60" s="684">
        <v>1</v>
      </c>
      <c r="AD60" s="684">
        <v>1</v>
      </c>
    </row>
    <row r="61" spans="1:30" s="257" customFormat="1" ht="12.75" customHeight="1">
      <c r="A61" s="225">
        <v>43</v>
      </c>
      <c r="B61" s="217"/>
      <c r="C61" s="222"/>
      <c r="D61" s="680" t="s">
        <v>1145</v>
      </c>
      <c r="E61" s="221"/>
      <c r="F61" s="221"/>
      <c r="G61" s="221"/>
      <c r="H61" s="681" t="s">
        <v>410</v>
      </c>
      <c r="I61" s="682" t="s">
        <v>1146</v>
      </c>
      <c r="J61" s="681"/>
      <c r="K61" s="682" t="s">
        <v>1147</v>
      </c>
      <c r="L61" s="681"/>
      <c r="M61" s="681"/>
      <c r="N61" s="681"/>
      <c r="O61" s="681"/>
      <c r="P61" s="683"/>
      <c r="Q61" s="681" t="s">
        <v>817</v>
      </c>
      <c r="R61" s="681"/>
      <c r="S61" s="687" t="s">
        <v>863</v>
      </c>
      <c r="T61" s="282"/>
      <c r="U61" s="681"/>
      <c r="V61" s="679" t="s">
        <v>864</v>
      </c>
      <c r="W61" s="679" t="s">
        <v>864</v>
      </c>
      <c r="X61" s="232"/>
      <c r="Y61" s="685"/>
      <c r="Z61" s="681"/>
      <c r="AA61" s="686"/>
      <c r="AB61" s="681"/>
      <c r="AC61" s="684">
        <v>1</v>
      </c>
      <c r="AD61" s="684">
        <v>1</v>
      </c>
    </row>
    <row r="62" spans="1:30" s="258" customFormat="1" ht="12.75" customHeight="1">
      <c r="A62" s="225">
        <v>44</v>
      </c>
      <c r="B62" s="217"/>
      <c r="C62" s="218"/>
      <c r="D62" s="680" t="s">
        <v>1148</v>
      </c>
      <c r="E62" s="221"/>
      <c r="F62" s="221"/>
      <c r="G62" s="221"/>
      <c r="H62" s="681"/>
      <c r="I62" s="682" t="s">
        <v>1149</v>
      </c>
      <c r="J62" s="681"/>
      <c r="K62" s="682" t="s">
        <v>1150</v>
      </c>
      <c r="L62" s="681"/>
      <c r="M62" s="681"/>
      <c r="N62" s="681"/>
      <c r="O62" s="681"/>
      <c r="P62" s="683"/>
      <c r="Q62" s="681" t="s">
        <v>817</v>
      </c>
      <c r="R62" s="681"/>
      <c r="S62" s="687" t="s">
        <v>863</v>
      </c>
      <c r="T62" s="282"/>
      <c r="U62" s="681"/>
      <c r="V62" s="679" t="s">
        <v>864</v>
      </c>
      <c r="W62" s="679" t="s">
        <v>864</v>
      </c>
      <c r="X62" s="232"/>
      <c r="Y62" s="685"/>
      <c r="Z62" s="681"/>
      <c r="AA62" s="686"/>
      <c r="AB62" s="681"/>
      <c r="AC62" s="684">
        <v>1</v>
      </c>
      <c r="AD62" s="684">
        <v>1</v>
      </c>
    </row>
    <row r="63" spans="1:30" s="256" customFormat="1" ht="12.95" customHeight="1">
      <c r="A63" s="225">
        <v>45</v>
      </c>
      <c r="B63" s="217"/>
      <c r="C63" s="218"/>
      <c r="D63" s="680" t="s">
        <v>178</v>
      </c>
      <c r="E63" s="221"/>
      <c r="F63" s="221"/>
      <c r="G63" s="221"/>
      <c r="H63" s="681" t="s">
        <v>1151</v>
      </c>
      <c r="I63" s="682" t="s">
        <v>1152</v>
      </c>
      <c r="J63" s="681"/>
      <c r="K63" s="682" t="s">
        <v>1153</v>
      </c>
      <c r="L63" s="681"/>
      <c r="M63" s="681"/>
      <c r="N63" s="681"/>
      <c r="O63" s="681"/>
      <c r="P63" s="683"/>
      <c r="Q63" s="681" t="s">
        <v>817</v>
      </c>
      <c r="R63" s="681"/>
      <c r="S63" s="687" t="s">
        <v>863</v>
      </c>
      <c r="T63" s="282"/>
      <c r="U63" s="681"/>
      <c r="V63" s="679" t="s">
        <v>864</v>
      </c>
      <c r="W63" s="679" t="s">
        <v>864</v>
      </c>
      <c r="X63" s="232"/>
      <c r="Y63" s="685"/>
      <c r="Z63" s="681"/>
      <c r="AA63" s="686"/>
      <c r="AB63" s="681"/>
      <c r="AC63" s="684">
        <v>1</v>
      </c>
      <c r="AD63" s="684">
        <v>1</v>
      </c>
    </row>
    <row r="64" spans="1:30" s="256" customFormat="1" ht="12.95" customHeight="1">
      <c r="A64" s="225">
        <v>46</v>
      </c>
      <c r="B64" s="217"/>
      <c r="C64" s="218"/>
      <c r="D64" s="241" t="s">
        <v>1154</v>
      </c>
      <c r="E64" s="241"/>
      <c r="F64" s="241"/>
      <c r="G64" s="241"/>
      <c r="H64" s="681" t="s">
        <v>1155</v>
      </c>
      <c r="I64" s="682">
        <v>33123452323</v>
      </c>
      <c r="J64" s="681"/>
      <c r="K64" s="682" t="s">
        <v>1156</v>
      </c>
      <c r="L64" s="681"/>
      <c r="M64" s="681"/>
      <c r="N64" s="681"/>
      <c r="O64" s="681"/>
      <c r="P64" s="683"/>
      <c r="Q64" s="681" t="s">
        <v>817</v>
      </c>
      <c r="R64" s="681"/>
      <c r="S64" s="681" t="s">
        <v>1093</v>
      </c>
      <c r="T64" s="684"/>
      <c r="U64" s="681"/>
      <c r="V64" s="679" t="s">
        <v>864</v>
      </c>
      <c r="W64" s="679" t="s">
        <v>864</v>
      </c>
      <c r="X64" s="232"/>
      <c r="Y64" s="685"/>
      <c r="Z64" s="681" t="s">
        <v>1157</v>
      </c>
      <c r="AA64" s="686"/>
      <c r="AB64" s="681"/>
      <c r="AC64" s="684"/>
      <c r="AD64" s="684">
        <v>1</v>
      </c>
    </row>
    <row r="65" spans="1:30" s="598" customFormat="1" ht="13.5" customHeight="1">
      <c r="A65" s="587">
        <v>47</v>
      </c>
      <c r="B65" s="588"/>
      <c r="C65" s="588" t="s">
        <v>1158</v>
      </c>
      <c r="D65" s="588"/>
      <c r="E65" s="588"/>
      <c r="F65" s="588"/>
      <c r="G65" s="588"/>
      <c r="H65" s="587"/>
      <c r="I65" s="591"/>
      <c r="J65" s="587" t="s">
        <v>1159</v>
      </c>
      <c r="K65" s="591" t="s">
        <v>1160</v>
      </c>
      <c r="L65" s="587"/>
      <c r="M65" s="587"/>
      <c r="N65" s="587"/>
      <c r="O65" s="587"/>
      <c r="P65" s="613"/>
      <c r="Q65" s="587" t="s">
        <v>817</v>
      </c>
      <c r="R65" s="587" t="s">
        <v>864</v>
      </c>
      <c r="S65" s="599" t="s">
        <v>1160</v>
      </c>
      <c r="T65" s="593"/>
      <c r="U65" s="587"/>
      <c r="V65" s="594"/>
      <c r="W65" s="594" t="s">
        <v>864</v>
      </c>
      <c r="X65" s="595"/>
      <c r="Y65" s="596"/>
      <c r="Z65" s="587"/>
      <c r="AA65" s="597"/>
      <c r="AB65" s="587"/>
      <c r="AC65" s="593">
        <v>1</v>
      </c>
      <c r="AD65" s="593"/>
    </row>
    <row r="66" spans="1:30" s="598" customFormat="1" ht="13.5" customHeight="1">
      <c r="A66" s="587">
        <v>48</v>
      </c>
      <c r="B66" s="588"/>
      <c r="C66" s="588"/>
      <c r="D66" s="588" t="s">
        <v>1161</v>
      </c>
      <c r="E66" s="588"/>
      <c r="F66" s="588"/>
      <c r="G66" s="588"/>
      <c r="H66" s="587" t="s">
        <v>1162</v>
      </c>
      <c r="I66" s="591" t="s">
        <v>930</v>
      </c>
      <c r="J66" s="587"/>
      <c r="K66" s="591" t="s">
        <v>1163</v>
      </c>
      <c r="L66" s="587"/>
      <c r="M66" s="587"/>
      <c r="N66" s="587"/>
      <c r="O66" s="587"/>
      <c r="P66" s="592"/>
      <c r="Q66" s="587" t="s">
        <v>820</v>
      </c>
      <c r="R66" s="587"/>
      <c r="S66" s="587" t="s">
        <v>879</v>
      </c>
      <c r="T66" s="593"/>
      <c r="U66" s="587"/>
      <c r="V66" s="594"/>
      <c r="W66" s="594" t="s">
        <v>864</v>
      </c>
      <c r="X66" s="595"/>
      <c r="Y66" s="596"/>
      <c r="Z66" s="587" t="s">
        <v>1164</v>
      </c>
      <c r="AA66" s="597"/>
      <c r="AB66" s="587"/>
      <c r="AC66" s="593"/>
      <c r="AD66" s="593">
        <v>1</v>
      </c>
    </row>
    <row r="67" spans="1:30" s="598" customFormat="1" ht="13.5" customHeight="1">
      <c r="A67" s="587">
        <v>49</v>
      </c>
      <c r="B67" s="588"/>
      <c r="C67" s="588"/>
      <c r="D67" s="588" t="s">
        <v>1165</v>
      </c>
      <c r="E67" s="588"/>
      <c r="F67" s="588"/>
      <c r="G67" s="588"/>
      <c r="H67" s="587" t="s">
        <v>1166</v>
      </c>
      <c r="I67" s="591"/>
      <c r="J67" s="587" t="s">
        <v>1167</v>
      </c>
      <c r="K67" s="591" t="s">
        <v>1167</v>
      </c>
      <c r="L67" s="587"/>
      <c r="M67" s="587"/>
      <c r="N67" s="587"/>
      <c r="O67" s="587"/>
      <c r="P67" s="613"/>
      <c r="Q67" s="587" t="s">
        <v>817</v>
      </c>
      <c r="R67" s="587" t="s">
        <v>864</v>
      </c>
      <c r="S67" s="599" t="s">
        <v>1167</v>
      </c>
      <c r="T67" s="593"/>
      <c r="U67" s="587"/>
      <c r="V67" s="594"/>
      <c r="W67" s="594" t="s">
        <v>864</v>
      </c>
      <c r="X67" s="595"/>
      <c r="Y67" s="596"/>
      <c r="Z67" s="587"/>
      <c r="AA67" s="597"/>
      <c r="AB67" s="587"/>
      <c r="AC67" s="593">
        <v>1</v>
      </c>
      <c r="AD67" s="593">
        <v>1</v>
      </c>
    </row>
    <row r="68" spans="1:30" s="627" customFormat="1" ht="13.5" customHeight="1">
      <c r="A68" s="619">
        <v>50</v>
      </c>
      <c r="B68" s="578"/>
      <c r="C68" s="217" t="s">
        <v>1168</v>
      </c>
      <c r="D68" s="578"/>
      <c r="E68" s="578"/>
      <c r="F68" s="578"/>
      <c r="G68" s="578"/>
      <c r="H68" s="619" t="s">
        <v>1169</v>
      </c>
      <c r="I68" s="620"/>
      <c r="J68" s="619" t="s">
        <v>1170</v>
      </c>
      <c r="K68" s="620" t="s">
        <v>1170</v>
      </c>
      <c r="L68" s="619"/>
      <c r="M68" s="619"/>
      <c r="N68" s="619"/>
      <c r="O68" s="619"/>
      <c r="P68" s="621"/>
      <c r="Q68" s="619" t="s">
        <v>820</v>
      </c>
      <c r="R68" s="619" t="s">
        <v>864</v>
      </c>
      <c r="S68" s="630" t="s">
        <v>1170</v>
      </c>
      <c r="T68" s="622"/>
      <c r="U68" s="619"/>
      <c r="V68" s="623" t="s">
        <v>864</v>
      </c>
      <c r="W68" s="623" t="s">
        <v>864</v>
      </c>
      <c r="X68" s="624"/>
      <c r="Y68" s="625"/>
      <c r="Z68" s="619"/>
      <c r="AA68" s="626"/>
      <c r="AB68" s="619"/>
      <c r="AC68" s="622">
        <v>1</v>
      </c>
      <c r="AD68" s="622">
        <v>1</v>
      </c>
    </row>
    <row r="69" spans="1:30" s="627" customFormat="1" ht="13.5" customHeight="1">
      <c r="A69" s="619">
        <v>51</v>
      </c>
      <c r="B69" s="578"/>
      <c r="C69" s="578"/>
      <c r="D69" s="578" t="s">
        <v>1171</v>
      </c>
      <c r="E69" s="578"/>
      <c r="F69" s="578"/>
      <c r="G69" s="578"/>
      <c r="H69" s="619" t="s">
        <v>1172</v>
      </c>
      <c r="I69" s="620" t="s">
        <v>1173</v>
      </c>
      <c r="J69" s="619" t="s">
        <v>1174</v>
      </c>
      <c r="K69" s="620" t="s">
        <v>1174</v>
      </c>
      <c r="L69" s="619"/>
      <c r="M69" s="619"/>
      <c r="N69" s="619"/>
      <c r="O69" s="619"/>
      <c r="P69" s="621"/>
      <c r="Q69" s="619" t="s">
        <v>820</v>
      </c>
      <c r="R69" s="619"/>
      <c r="S69" s="619" t="s">
        <v>1093</v>
      </c>
      <c r="T69" s="622"/>
      <c r="U69" s="619"/>
      <c r="V69" s="623" t="s">
        <v>864</v>
      </c>
      <c r="W69" s="623" t="s">
        <v>864</v>
      </c>
      <c r="X69" s="624"/>
      <c r="Y69" s="619" t="s">
        <v>1175</v>
      </c>
      <c r="Z69" s="619"/>
      <c r="AA69" s="626" t="s">
        <v>1176</v>
      </c>
      <c r="AB69" s="619"/>
      <c r="AC69" s="622">
        <v>1</v>
      </c>
      <c r="AD69" s="622">
        <v>1</v>
      </c>
    </row>
    <row r="70" spans="1:30" s="627" customFormat="1" ht="13.5" customHeight="1">
      <c r="A70" s="619">
        <v>52</v>
      </c>
      <c r="B70" s="578"/>
      <c r="C70" s="578"/>
      <c r="D70" s="578" t="s">
        <v>1177</v>
      </c>
      <c r="E70" s="578"/>
      <c r="F70" s="578"/>
      <c r="G70" s="578"/>
      <c r="H70" s="619" t="s">
        <v>1178</v>
      </c>
      <c r="I70" s="620" t="s">
        <v>1179</v>
      </c>
      <c r="J70" s="619" t="s">
        <v>1180</v>
      </c>
      <c r="K70" s="620" t="s">
        <v>1180</v>
      </c>
      <c r="L70" s="619"/>
      <c r="M70" s="619"/>
      <c r="N70" s="619"/>
      <c r="O70" s="619"/>
      <c r="P70" s="621"/>
      <c r="Q70" s="619" t="s">
        <v>820</v>
      </c>
      <c r="R70" s="619"/>
      <c r="S70" s="619" t="s">
        <v>1093</v>
      </c>
      <c r="T70" s="622"/>
      <c r="U70" s="619"/>
      <c r="V70" s="623" t="s">
        <v>864</v>
      </c>
      <c r="W70" s="623" t="s">
        <v>864</v>
      </c>
      <c r="X70" s="624"/>
      <c r="Y70" s="619" t="s">
        <v>1175</v>
      </c>
      <c r="Z70" s="619"/>
      <c r="AA70" s="626" t="s">
        <v>1176</v>
      </c>
      <c r="AB70" s="619"/>
      <c r="AC70" s="622">
        <v>1</v>
      </c>
      <c r="AD70" s="622">
        <v>1</v>
      </c>
    </row>
    <row r="71" spans="1:30" s="628" customFormat="1" ht="13.5" customHeight="1">
      <c r="A71" s="587">
        <v>53</v>
      </c>
      <c r="B71" s="588"/>
      <c r="C71" s="588"/>
      <c r="D71" s="588"/>
      <c r="E71" s="588"/>
      <c r="F71" s="588" t="s">
        <v>1181</v>
      </c>
      <c r="G71" s="589"/>
      <c r="H71" s="587" t="s">
        <v>1182</v>
      </c>
      <c r="I71" s="591">
        <v>120</v>
      </c>
      <c r="J71" s="587"/>
      <c r="K71" s="587" t="s">
        <v>1183</v>
      </c>
      <c r="L71" s="587"/>
      <c r="M71" s="587"/>
      <c r="N71" s="587"/>
      <c r="O71" s="587"/>
      <c r="P71" s="592"/>
      <c r="Q71" s="587" t="s">
        <v>817</v>
      </c>
      <c r="R71" s="587"/>
      <c r="S71" s="587" t="s">
        <v>1093</v>
      </c>
      <c r="T71" s="593"/>
      <c r="U71" s="587"/>
      <c r="V71" s="594"/>
      <c r="W71" s="594" t="s">
        <v>864</v>
      </c>
      <c r="X71" s="595"/>
      <c r="Y71" s="587" t="s">
        <v>1184</v>
      </c>
      <c r="Z71" s="587"/>
      <c r="AA71" s="597"/>
      <c r="AB71" s="587"/>
      <c r="AC71" s="593">
        <v>1</v>
      </c>
      <c r="AD71" s="593">
        <v>1</v>
      </c>
    </row>
    <row r="72" spans="1:30" s="628" customFormat="1" ht="13.5" customHeight="1">
      <c r="A72" s="587">
        <v>54</v>
      </c>
      <c r="B72" s="588"/>
      <c r="C72" s="588"/>
      <c r="D72" s="588"/>
      <c r="E72" s="588"/>
      <c r="F72" s="588" t="s">
        <v>1185</v>
      </c>
      <c r="G72" s="589"/>
      <c r="H72" s="587" t="s">
        <v>1186</v>
      </c>
      <c r="I72" s="591">
        <v>96</v>
      </c>
      <c r="J72" s="587"/>
      <c r="K72" s="587" t="s">
        <v>1187</v>
      </c>
      <c r="L72" s="587"/>
      <c r="M72" s="587"/>
      <c r="N72" s="587"/>
      <c r="O72" s="587"/>
      <c r="P72" s="592"/>
      <c r="Q72" s="587" t="s">
        <v>817</v>
      </c>
      <c r="R72" s="587"/>
      <c r="S72" s="587" t="s">
        <v>1093</v>
      </c>
      <c r="T72" s="593"/>
      <c r="U72" s="587"/>
      <c r="V72" s="594"/>
      <c r="W72" s="594" t="s">
        <v>864</v>
      </c>
      <c r="X72" s="595"/>
      <c r="Y72" s="587" t="s">
        <v>1188</v>
      </c>
      <c r="Z72" s="587"/>
      <c r="AA72" s="597"/>
      <c r="AB72" s="587"/>
      <c r="AC72" s="593">
        <v>1</v>
      </c>
      <c r="AD72" s="593">
        <v>1</v>
      </c>
    </row>
    <row r="73" spans="1:30" s="628" customFormat="1" ht="13.5" customHeight="1">
      <c r="A73" s="587">
        <v>55</v>
      </c>
      <c r="B73" s="588"/>
      <c r="C73" s="588"/>
      <c r="D73" s="588"/>
      <c r="E73" s="588"/>
      <c r="F73" s="588" t="s">
        <v>1189</v>
      </c>
      <c r="G73" s="589"/>
      <c r="H73" s="587" t="s">
        <v>1190</v>
      </c>
      <c r="I73" s="591">
        <v>34</v>
      </c>
      <c r="J73" s="587"/>
      <c r="K73" s="587" t="s">
        <v>1191</v>
      </c>
      <c r="L73" s="587"/>
      <c r="M73" s="587"/>
      <c r="N73" s="587"/>
      <c r="O73" s="587"/>
      <c r="P73" s="592"/>
      <c r="Q73" s="587" t="s">
        <v>817</v>
      </c>
      <c r="R73" s="587"/>
      <c r="S73" s="587" t="s">
        <v>1093</v>
      </c>
      <c r="T73" s="593"/>
      <c r="U73" s="587"/>
      <c r="V73" s="594"/>
      <c r="W73" s="594" t="s">
        <v>864</v>
      </c>
      <c r="X73" s="595"/>
      <c r="Y73" s="587" t="s">
        <v>1192</v>
      </c>
      <c r="Z73" s="587"/>
      <c r="AA73" s="597"/>
      <c r="AB73" s="587"/>
      <c r="AC73" s="593">
        <v>1</v>
      </c>
      <c r="AD73" s="593">
        <v>1</v>
      </c>
    </row>
    <row r="74" spans="1:30" s="628" customFormat="1" ht="13.5" customHeight="1">
      <c r="A74" s="587">
        <v>56</v>
      </c>
      <c r="B74" s="588"/>
      <c r="C74" s="588"/>
      <c r="D74" s="588"/>
      <c r="E74" s="588"/>
      <c r="F74" s="588" t="s">
        <v>1193</v>
      </c>
      <c r="G74" s="588"/>
      <c r="H74" s="587" t="s">
        <v>1194</v>
      </c>
      <c r="I74" s="591" t="s">
        <v>1195</v>
      </c>
      <c r="J74" s="587"/>
      <c r="K74" s="591" t="s">
        <v>1196</v>
      </c>
      <c r="L74" s="587"/>
      <c r="M74" s="587"/>
      <c r="N74" s="587"/>
      <c r="O74" s="587"/>
      <c r="P74" s="592"/>
      <c r="Q74" s="587" t="s">
        <v>820</v>
      </c>
      <c r="R74" s="587"/>
      <c r="S74" s="587" t="s">
        <v>863</v>
      </c>
      <c r="T74" s="593"/>
      <c r="U74" s="587" t="s">
        <v>1197</v>
      </c>
      <c r="V74" s="594"/>
      <c r="W74" s="594" t="s">
        <v>864</v>
      </c>
      <c r="X74" s="595"/>
      <c r="Y74" s="596"/>
      <c r="Z74" s="587"/>
      <c r="AA74" s="597"/>
      <c r="AB74" s="587"/>
      <c r="AC74" s="593"/>
      <c r="AD74" s="593">
        <v>1</v>
      </c>
    </row>
    <row r="75" spans="1:30" s="628" customFormat="1" ht="13.5" customHeight="1">
      <c r="A75" s="587">
        <v>57</v>
      </c>
      <c r="B75" s="588"/>
      <c r="C75" s="588"/>
      <c r="D75" s="588"/>
      <c r="E75" s="588" t="s">
        <v>1198</v>
      </c>
      <c r="F75" s="588"/>
      <c r="G75" s="588"/>
      <c r="H75" s="587" t="s">
        <v>1199</v>
      </c>
      <c r="I75" s="591" t="s">
        <v>1200</v>
      </c>
      <c r="J75" s="587" t="s">
        <v>1201</v>
      </c>
      <c r="K75" s="591" t="s">
        <v>1202</v>
      </c>
      <c r="L75" s="587"/>
      <c r="M75" s="587"/>
      <c r="N75" s="587"/>
      <c r="O75" s="587"/>
      <c r="P75" s="592">
        <v>1</v>
      </c>
      <c r="Q75" s="587" t="s">
        <v>817</v>
      </c>
      <c r="R75" s="587"/>
      <c r="S75" s="587" t="s">
        <v>863</v>
      </c>
      <c r="T75" s="593"/>
      <c r="U75" s="587"/>
      <c r="V75" s="594"/>
      <c r="W75" s="594" t="s">
        <v>864</v>
      </c>
      <c r="X75" s="595"/>
      <c r="Y75" s="596"/>
      <c r="Z75" s="587"/>
      <c r="AA75" s="597"/>
      <c r="AB75" s="587"/>
      <c r="AC75" s="593">
        <v>1</v>
      </c>
      <c r="AD75" s="593">
        <v>1</v>
      </c>
    </row>
    <row r="76" spans="1:30" s="628" customFormat="1" ht="12.95" customHeight="1">
      <c r="A76" s="587">
        <v>58</v>
      </c>
      <c r="B76" s="588"/>
      <c r="C76" s="588"/>
      <c r="D76" s="588" t="s">
        <v>1203</v>
      </c>
      <c r="E76" s="588"/>
      <c r="F76" s="588"/>
      <c r="G76" s="588"/>
      <c r="H76" s="587" t="s">
        <v>1204</v>
      </c>
      <c r="I76" s="591"/>
      <c r="J76" s="587" t="s">
        <v>1205</v>
      </c>
      <c r="K76" s="591" t="s">
        <v>1205</v>
      </c>
      <c r="L76" s="587"/>
      <c r="M76" s="587"/>
      <c r="N76" s="587"/>
      <c r="O76" s="587"/>
      <c r="P76" s="613"/>
      <c r="Q76" s="587" t="s">
        <v>817</v>
      </c>
      <c r="R76" s="587"/>
      <c r="S76" s="587" t="s">
        <v>863</v>
      </c>
      <c r="T76" s="593"/>
      <c r="U76" s="587"/>
      <c r="V76" s="594"/>
      <c r="W76" s="594" t="s">
        <v>864</v>
      </c>
      <c r="X76" s="595"/>
      <c r="Y76" s="596"/>
      <c r="Z76" s="587"/>
      <c r="AA76" s="597"/>
      <c r="AB76" s="587"/>
      <c r="AC76" s="593">
        <v>1</v>
      </c>
      <c r="AD76" s="593"/>
    </row>
    <row r="77" spans="1:30" s="598" customFormat="1" ht="13.5" customHeight="1">
      <c r="A77" s="587">
        <v>59</v>
      </c>
      <c r="B77" s="588"/>
      <c r="C77" s="588" t="s">
        <v>1206</v>
      </c>
      <c r="D77" s="588"/>
      <c r="E77" s="588"/>
      <c r="F77" s="588"/>
      <c r="G77" s="588"/>
      <c r="H77" s="587" t="s">
        <v>1207</v>
      </c>
      <c r="I77" s="591"/>
      <c r="J77" s="587" t="s">
        <v>942</v>
      </c>
      <c r="K77" s="591" t="s">
        <v>1208</v>
      </c>
      <c r="L77" s="587"/>
      <c r="M77" s="587"/>
      <c r="N77" s="587"/>
      <c r="O77" s="587"/>
      <c r="P77" s="613"/>
      <c r="Q77" s="587" t="s">
        <v>823</v>
      </c>
      <c r="R77" s="587" t="s">
        <v>864</v>
      </c>
      <c r="S77" s="599" t="s">
        <v>1208</v>
      </c>
      <c r="T77" s="593"/>
      <c r="U77" s="587"/>
      <c r="V77" s="594"/>
      <c r="W77" s="594" t="s">
        <v>864</v>
      </c>
      <c r="X77" s="595"/>
      <c r="Y77" s="596"/>
      <c r="Z77" s="587"/>
      <c r="AA77" s="597"/>
      <c r="AB77" s="587"/>
      <c r="AC77" s="593">
        <v>1</v>
      </c>
      <c r="AD77" s="593">
        <v>1</v>
      </c>
    </row>
    <row r="78" spans="1:30" s="598" customFormat="1" ht="13.5" customHeight="1">
      <c r="A78" s="587">
        <v>60</v>
      </c>
      <c r="B78" s="588"/>
      <c r="C78" s="588"/>
      <c r="D78" s="588" t="s">
        <v>1209</v>
      </c>
      <c r="E78" s="588"/>
      <c r="F78" s="588"/>
      <c r="G78" s="588"/>
      <c r="H78" s="587" t="s">
        <v>1210</v>
      </c>
      <c r="I78" s="591" t="s">
        <v>1211</v>
      </c>
      <c r="J78" s="587" t="s">
        <v>908</v>
      </c>
      <c r="K78" s="591" t="s">
        <v>939</v>
      </c>
      <c r="L78" s="587"/>
      <c r="M78" s="587"/>
      <c r="N78" s="587"/>
      <c r="O78" s="587"/>
      <c r="P78" s="613"/>
      <c r="Q78" s="587" t="s">
        <v>820</v>
      </c>
      <c r="R78" s="587"/>
      <c r="S78" s="587" t="s">
        <v>863</v>
      </c>
      <c r="T78" s="593"/>
      <c r="U78" s="587" t="s">
        <v>1212</v>
      </c>
      <c r="V78" s="594"/>
      <c r="W78" s="594" t="s">
        <v>864</v>
      </c>
      <c r="X78" s="595"/>
      <c r="Y78" s="596"/>
      <c r="Z78" s="587"/>
      <c r="AA78" s="597"/>
      <c r="AB78" s="587"/>
      <c r="AC78" s="593">
        <v>1</v>
      </c>
      <c r="AD78" s="593">
        <v>1</v>
      </c>
    </row>
    <row r="79" spans="1:30" s="598" customFormat="1" ht="13.5" customHeight="1">
      <c r="A79" s="587">
        <v>61</v>
      </c>
      <c r="B79" s="588"/>
      <c r="C79" s="588"/>
      <c r="D79" s="588" t="s">
        <v>1213</v>
      </c>
      <c r="E79" s="588"/>
      <c r="F79" s="588"/>
      <c r="G79" s="588"/>
      <c r="H79" s="587" t="s">
        <v>1214</v>
      </c>
      <c r="I79" s="591" t="s">
        <v>1215</v>
      </c>
      <c r="J79" s="587" t="s">
        <v>971</v>
      </c>
      <c r="K79" s="591" t="s">
        <v>971</v>
      </c>
      <c r="L79" s="587"/>
      <c r="M79" s="587"/>
      <c r="N79" s="587"/>
      <c r="O79" s="587"/>
      <c r="P79" s="613"/>
      <c r="Q79" s="587" t="s">
        <v>820</v>
      </c>
      <c r="R79" s="587"/>
      <c r="S79" s="587" t="s">
        <v>863</v>
      </c>
      <c r="T79" s="593"/>
      <c r="U79" s="587" t="s">
        <v>1216</v>
      </c>
      <c r="V79" s="594"/>
      <c r="W79" s="594" t="s">
        <v>864</v>
      </c>
      <c r="X79" s="595"/>
      <c r="Y79" s="596"/>
      <c r="Z79" s="587"/>
      <c r="AA79" s="597"/>
      <c r="AB79" s="587"/>
      <c r="AC79" s="593">
        <v>1</v>
      </c>
      <c r="AD79" s="593">
        <v>1</v>
      </c>
    </row>
    <row r="80" spans="1:30" s="598" customFormat="1" ht="12.95" customHeight="1">
      <c r="A80" s="587">
        <v>62</v>
      </c>
      <c r="B80" s="588"/>
      <c r="C80" s="588"/>
      <c r="D80" s="588" t="s">
        <v>1078</v>
      </c>
      <c r="E80" s="588"/>
      <c r="F80" s="588"/>
      <c r="G80" s="588"/>
      <c r="H80" s="587" t="s">
        <v>1217</v>
      </c>
      <c r="I80" s="591" t="s">
        <v>1218</v>
      </c>
      <c r="J80" s="587" t="s">
        <v>1219</v>
      </c>
      <c r="K80" s="591" t="s">
        <v>1220</v>
      </c>
      <c r="L80" s="587"/>
      <c r="M80" s="587"/>
      <c r="N80" s="587"/>
      <c r="O80" s="587"/>
      <c r="P80" s="613"/>
      <c r="Q80" s="587" t="s">
        <v>820</v>
      </c>
      <c r="R80" s="587"/>
      <c r="S80" s="618" t="s">
        <v>863</v>
      </c>
      <c r="T80" s="593"/>
      <c r="U80" s="587"/>
      <c r="V80" s="594"/>
      <c r="W80" s="594" t="s">
        <v>864</v>
      </c>
      <c r="X80" s="595"/>
      <c r="Y80" s="596"/>
      <c r="Z80" s="587"/>
      <c r="AA80" s="597"/>
      <c r="AB80" s="587"/>
      <c r="AC80" s="593">
        <v>1</v>
      </c>
      <c r="AD80" s="593">
        <v>1</v>
      </c>
    </row>
    <row r="81" spans="1:1018" s="224" customFormat="1" ht="13.5" customHeight="1">
      <c r="A81" s="225">
        <v>63</v>
      </c>
      <c r="B81" s="217"/>
      <c r="C81" s="217" t="s">
        <v>264</v>
      </c>
      <c r="D81" s="217"/>
      <c r="E81" s="217"/>
      <c r="F81" s="217"/>
      <c r="G81" s="217"/>
      <c r="H81" s="681"/>
      <c r="I81" s="682" t="s">
        <v>1221</v>
      </c>
      <c r="J81" s="681" t="s">
        <v>1222</v>
      </c>
      <c r="K81" s="682"/>
      <c r="L81" s="681"/>
      <c r="M81" s="681"/>
      <c r="N81" s="681"/>
      <c r="O81" s="681"/>
      <c r="P81" s="252"/>
      <c r="Q81" s="681" t="s">
        <v>820</v>
      </c>
      <c r="R81" s="681"/>
      <c r="S81" s="687" t="s">
        <v>863</v>
      </c>
      <c r="T81" s="282"/>
      <c r="U81" s="681" t="s">
        <v>1223</v>
      </c>
      <c r="V81" s="679" t="s">
        <v>864</v>
      </c>
      <c r="W81" s="679" t="s">
        <v>864</v>
      </c>
      <c r="X81" s="232"/>
      <c r="Y81" s="685"/>
      <c r="Z81" s="681" t="s">
        <v>1224</v>
      </c>
      <c r="AA81" s="245" t="s">
        <v>1225</v>
      </c>
      <c r="AB81" s="681"/>
      <c r="AC81" s="684"/>
      <c r="AD81" s="684">
        <v>1</v>
      </c>
    </row>
    <row r="82" spans="1:1018" s="224" customFormat="1" ht="13.5" customHeight="1">
      <c r="A82" s="225">
        <v>64</v>
      </c>
      <c r="B82" s="217"/>
      <c r="C82" s="217" t="s">
        <v>767</v>
      </c>
      <c r="D82" s="217"/>
      <c r="E82" s="217"/>
      <c r="F82" s="217"/>
      <c r="G82" s="217"/>
      <c r="H82" s="681" t="s">
        <v>1226</v>
      </c>
      <c r="I82" s="682" t="s">
        <v>1227</v>
      </c>
      <c r="J82" s="681" t="s">
        <v>1228</v>
      </c>
      <c r="K82" s="682" t="s">
        <v>939</v>
      </c>
      <c r="L82" s="681" t="s">
        <v>1229</v>
      </c>
      <c r="M82" s="681" t="s">
        <v>1230</v>
      </c>
      <c r="N82" s="681"/>
      <c r="O82" s="681"/>
      <c r="P82" s="252"/>
      <c r="Q82" s="681" t="s">
        <v>817</v>
      </c>
      <c r="R82" s="681"/>
      <c r="S82" s="681" t="s">
        <v>863</v>
      </c>
      <c r="T82" s="684"/>
      <c r="U82" s="681"/>
      <c r="V82" s="679" t="s">
        <v>864</v>
      </c>
      <c r="W82" s="679" t="s">
        <v>864</v>
      </c>
      <c r="X82" s="232"/>
      <c r="Y82" s="685"/>
      <c r="Z82" s="681"/>
      <c r="AA82" s="686"/>
      <c r="AB82" s="681"/>
      <c r="AC82" s="684">
        <v>1</v>
      </c>
      <c r="AD82" s="684">
        <v>1</v>
      </c>
    </row>
    <row r="83" spans="1:1018" s="224" customFormat="1" ht="13.5" customHeight="1">
      <c r="A83" s="225">
        <v>65</v>
      </c>
      <c r="B83" s="217" t="s">
        <v>1231</v>
      </c>
      <c r="C83" s="242"/>
      <c r="D83" s="241"/>
      <c r="E83" s="241"/>
      <c r="F83" s="241"/>
      <c r="G83" s="241"/>
      <c r="H83" s="681" t="s">
        <v>1232</v>
      </c>
      <c r="I83" s="682"/>
      <c r="J83" s="681" t="s">
        <v>1233</v>
      </c>
      <c r="K83" s="682" t="s">
        <v>1234</v>
      </c>
      <c r="L83" s="681"/>
      <c r="M83" s="681"/>
      <c r="N83" s="681"/>
      <c r="O83" s="681"/>
      <c r="P83" s="683"/>
      <c r="Q83" s="681" t="s">
        <v>817</v>
      </c>
      <c r="R83" s="681" t="s">
        <v>864</v>
      </c>
      <c r="S83" s="243" t="s">
        <v>1235</v>
      </c>
      <c r="T83" s="283"/>
      <c r="U83" s="681"/>
      <c r="V83" s="679"/>
      <c r="W83" s="679" t="s">
        <v>864</v>
      </c>
      <c r="X83" s="232"/>
      <c r="Y83" s="685"/>
      <c r="Z83" s="681"/>
      <c r="AA83" s="686"/>
      <c r="AB83" s="681"/>
      <c r="AC83" s="684">
        <v>1</v>
      </c>
      <c r="AD83" s="684">
        <v>1</v>
      </c>
    </row>
    <row r="84" spans="1:1018" s="598" customFormat="1" ht="13.5" customHeight="1">
      <c r="A84" s="587">
        <v>66</v>
      </c>
      <c r="B84" s="588"/>
      <c r="C84" s="588" t="s">
        <v>1236</v>
      </c>
      <c r="D84" s="588"/>
      <c r="E84" s="588"/>
      <c r="F84" s="588"/>
      <c r="G84" s="588"/>
      <c r="H84" s="587" t="s">
        <v>1237</v>
      </c>
      <c r="I84" s="591" t="s">
        <v>1238</v>
      </c>
      <c r="J84" s="587" t="s">
        <v>1239</v>
      </c>
      <c r="K84" s="591" t="s">
        <v>1219</v>
      </c>
      <c r="L84" s="587"/>
      <c r="M84" s="587"/>
      <c r="N84" s="587"/>
      <c r="O84" s="587"/>
      <c r="P84" s="592">
        <v>1</v>
      </c>
      <c r="Q84" s="587" t="s">
        <v>820</v>
      </c>
      <c r="R84" s="587"/>
      <c r="S84" s="587" t="s">
        <v>863</v>
      </c>
      <c r="T84" s="593"/>
      <c r="U84" s="587"/>
      <c r="V84" s="594"/>
      <c r="W84" s="594" t="s">
        <v>864</v>
      </c>
      <c r="X84" s="595"/>
      <c r="Y84" s="596"/>
      <c r="Z84" s="587"/>
      <c r="AA84" s="597"/>
      <c r="AB84" s="587"/>
      <c r="AC84" s="593">
        <v>1</v>
      </c>
      <c r="AD84" s="593">
        <v>1</v>
      </c>
    </row>
    <row r="85" spans="1:1018" s="598" customFormat="1" ht="13.5" customHeight="1">
      <c r="A85" s="587">
        <v>67</v>
      </c>
      <c r="B85" s="588"/>
      <c r="C85" s="588" t="s">
        <v>1240</v>
      </c>
      <c r="D85" s="588"/>
      <c r="E85" s="588"/>
      <c r="F85" s="588"/>
      <c r="G85" s="588"/>
      <c r="H85" s="587" t="s">
        <v>1241</v>
      </c>
      <c r="I85" s="591" t="s">
        <v>1242</v>
      </c>
      <c r="J85" s="587" t="s">
        <v>1243</v>
      </c>
      <c r="K85" s="591" t="s">
        <v>1244</v>
      </c>
      <c r="L85" s="587" t="s">
        <v>1245</v>
      </c>
      <c r="M85" s="631" t="s">
        <v>1246</v>
      </c>
      <c r="N85" s="631"/>
      <c r="O85" s="587"/>
      <c r="P85" s="592"/>
      <c r="Q85" s="587" t="s">
        <v>820</v>
      </c>
      <c r="R85" s="587"/>
      <c r="S85" s="587" t="s">
        <v>879</v>
      </c>
      <c r="T85" s="593"/>
      <c r="U85" s="587" t="s">
        <v>932</v>
      </c>
      <c r="V85" s="594"/>
      <c r="W85" s="594" t="s">
        <v>864</v>
      </c>
      <c r="X85" s="595"/>
      <c r="Y85" s="596"/>
      <c r="Z85" s="587" t="s">
        <v>1164</v>
      </c>
      <c r="AA85" s="597"/>
      <c r="AB85" s="587"/>
      <c r="AC85" s="593">
        <v>1</v>
      </c>
      <c r="AD85" s="593">
        <v>1</v>
      </c>
    </row>
    <row r="86" spans="1:1018" s="628" customFormat="1" ht="13.5" customHeight="1">
      <c r="A86" s="587">
        <v>68</v>
      </c>
      <c r="B86" s="588"/>
      <c r="C86" s="588" t="s">
        <v>1247</v>
      </c>
      <c r="D86" s="588"/>
      <c r="E86" s="589"/>
      <c r="F86" s="588"/>
      <c r="G86" s="588"/>
      <c r="H86" s="587" t="s">
        <v>1248</v>
      </c>
      <c r="I86" s="591" t="s">
        <v>1249</v>
      </c>
      <c r="J86" s="587"/>
      <c r="K86" s="591" t="s">
        <v>1250</v>
      </c>
      <c r="L86" s="587"/>
      <c r="M86" s="587"/>
      <c r="N86" s="587"/>
      <c r="O86" s="587"/>
      <c r="P86" s="592">
        <v>1</v>
      </c>
      <c r="Q86" s="587" t="s">
        <v>820</v>
      </c>
      <c r="R86" s="587"/>
      <c r="S86" s="587" t="s">
        <v>863</v>
      </c>
      <c r="T86" s="593"/>
      <c r="U86" s="587" t="s">
        <v>1251</v>
      </c>
      <c r="V86" s="594"/>
      <c r="W86" s="594" t="s">
        <v>864</v>
      </c>
      <c r="X86" s="595"/>
      <c r="Y86" s="596"/>
      <c r="Z86" s="587" t="s">
        <v>993</v>
      </c>
      <c r="AA86" s="597"/>
      <c r="AB86" s="587"/>
      <c r="AC86" s="593">
        <v>1</v>
      </c>
      <c r="AD86" s="593">
        <v>1</v>
      </c>
    </row>
    <row r="87" spans="1:1018" s="598" customFormat="1" ht="13.5" customHeight="1">
      <c r="A87" s="587">
        <v>69</v>
      </c>
      <c r="B87" s="588"/>
      <c r="C87" s="588" t="s">
        <v>1252</v>
      </c>
      <c r="D87" s="588"/>
      <c r="E87" s="588"/>
      <c r="F87" s="588"/>
      <c r="G87" s="588"/>
      <c r="H87" s="587" t="s">
        <v>1253</v>
      </c>
      <c r="I87" s="591" t="s">
        <v>1254</v>
      </c>
      <c r="J87" s="587" t="s">
        <v>1228</v>
      </c>
      <c r="K87" s="591" t="s">
        <v>939</v>
      </c>
      <c r="L87" s="587" t="s">
        <v>1255</v>
      </c>
      <c r="M87" s="587" t="s">
        <v>1256</v>
      </c>
      <c r="N87" s="587"/>
      <c r="O87" s="587"/>
      <c r="P87" s="592">
        <v>1</v>
      </c>
      <c r="Q87" s="587" t="s">
        <v>817</v>
      </c>
      <c r="R87" s="587"/>
      <c r="S87" s="587" t="s">
        <v>863</v>
      </c>
      <c r="T87" s="593"/>
      <c r="U87" s="587"/>
      <c r="V87" s="594"/>
      <c r="W87" s="594" t="s">
        <v>864</v>
      </c>
      <c r="X87" s="595"/>
      <c r="Y87" s="596"/>
      <c r="Z87" s="587"/>
      <c r="AA87" s="597"/>
      <c r="AB87" s="587"/>
      <c r="AC87" s="593">
        <v>1</v>
      </c>
      <c r="AD87" s="593">
        <v>1</v>
      </c>
    </row>
    <row r="88" spans="1:1018" s="224" customFormat="1" ht="13.5" customHeight="1">
      <c r="A88" s="225">
        <v>70</v>
      </c>
      <c r="B88" s="217"/>
      <c r="C88" s="611" t="s">
        <v>1257</v>
      </c>
      <c r="D88" s="217"/>
      <c r="E88" s="217"/>
      <c r="F88" s="217"/>
      <c r="G88" s="217"/>
      <c r="H88" s="681" t="s">
        <v>1258</v>
      </c>
      <c r="I88" s="682"/>
      <c r="J88" s="681" t="s">
        <v>1259</v>
      </c>
      <c r="K88" s="682"/>
      <c r="L88" s="681"/>
      <c r="M88" s="681"/>
      <c r="N88" s="681"/>
      <c r="O88" s="681"/>
      <c r="P88" s="683"/>
      <c r="Q88" s="681" t="s">
        <v>820</v>
      </c>
      <c r="R88" s="681" t="s">
        <v>864</v>
      </c>
      <c r="S88" s="243" t="s">
        <v>1259</v>
      </c>
      <c r="T88" s="684"/>
      <c r="U88" s="681"/>
      <c r="V88" s="679" t="s">
        <v>864</v>
      </c>
      <c r="W88" s="679" t="s">
        <v>864</v>
      </c>
      <c r="X88" s="232"/>
      <c r="Y88" s="685"/>
      <c r="Z88" s="681"/>
      <c r="AA88" s="686"/>
      <c r="AB88" s="681"/>
      <c r="AC88" s="684"/>
      <c r="AD88" s="684">
        <v>1</v>
      </c>
    </row>
    <row r="89" spans="1:1018" s="598" customFormat="1" ht="13.5" customHeight="1">
      <c r="A89" s="587">
        <v>71</v>
      </c>
      <c r="B89" s="588"/>
      <c r="C89" s="588"/>
      <c r="D89" s="588" t="s">
        <v>1260</v>
      </c>
      <c r="E89" s="588"/>
      <c r="F89" s="588"/>
      <c r="G89" s="588"/>
      <c r="H89" s="587" t="s">
        <v>1261</v>
      </c>
      <c r="I89" s="591"/>
      <c r="J89" s="587" t="s">
        <v>1262</v>
      </c>
      <c r="K89" s="591" t="s">
        <v>1263</v>
      </c>
      <c r="L89" s="587" t="s">
        <v>1264</v>
      </c>
      <c r="M89" s="587" t="s">
        <v>262</v>
      </c>
      <c r="N89" s="587"/>
      <c r="O89" s="587"/>
      <c r="P89" s="592">
        <v>1</v>
      </c>
      <c r="Q89" s="587" t="s">
        <v>817</v>
      </c>
      <c r="R89" s="587" t="s">
        <v>864</v>
      </c>
      <c r="S89" s="599" t="s">
        <v>1265</v>
      </c>
      <c r="T89" s="593"/>
      <c r="U89" s="587"/>
      <c r="V89" s="594"/>
      <c r="W89" s="594" t="s">
        <v>864</v>
      </c>
      <c r="X89" s="595"/>
      <c r="Y89" s="596"/>
      <c r="Z89" s="587"/>
      <c r="AA89" s="597" t="s">
        <v>1266</v>
      </c>
      <c r="AB89" s="587"/>
      <c r="AC89" s="593"/>
      <c r="AD89" s="593">
        <v>1</v>
      </c>
    </row>
    <row r="90" spans="1:1018" s="598" customFormat="1" ht="13.5" customHeight="1">
      <c r="A90" s="587">
        <v>72</v>
      </c>
      <c r="B90" s="588"/>
      <c r="C90" s="588"/>
      <c r="D90" s="588"/>
      <c r="E90" s="588" t="s">
        <v>1267</v>
      </c>
      <c r="F90" s="588"/>
      <c r="G90" s="588"/>
      <c r="H90" s="587" t="s">
        <v>1268</v>
      </c>
      <c r="I90" s="591" t="s">
        <v>1269</v>
      </c>
      <c r="J90" s="587"/>
      <c r="K90" s="591" t="s">
        <v>971</v>
      </c>
      <c r="L90" s="587"/>
      <c r="M90" s="587"/>
      <c r="N90" s="587"/>
      <c r="O90" s="587"/>
      <c r="P90" s="592"/>
      <c r="Q90" s="587" t="s">
        <v>820</v>
      </c>
      <c r="R90" s="587"/>
      <c r="S90" s="587" t="s">
        <v>863</v>
      </c>
      <c r="T90" s="593"/>
      <c r="U90" s="587" t="s">
        <v>1270</v>
      </c>
      <c r="V90" s="594"/>
      <c r="W90" s="594" t="s">
        <v>864</v>
      </c>
      <c r="X90" s="595"/>
      <c r="Y90" s="596"/>
      <c r="Z90" s="643" t="s">
        <v>1271</v>
      </c>
      <c r="AA90" s="597"/>
      <c r="AB90" s="587"/>
      <c r="AC90" s="593"/>
      <c r="AD90" s="593">
        <v>1</v>
      </c>
    </row>
    <row r="91" spans="1:1018" s="644" customFormat="1" ht="12" customHeight="1">
      <c r="A91" s="587">
        <v>73</v>
      </c>
      <c r="C91" s="598"/>
      <c r="D91" s="598"/>
      <c r="E91" s="598" t="s">
        <v>1272</v>
      </c>
      <c r="F91" s="598"/>
      <c r="G91" s="587"/>
      <c r="H91" s="587" t="s">
        <v>1273</v>
      </c>
      <c r="I91" s="645" t="s">
        <v>1274</v>
      </c>
      <c r="J91" s="587"/>
      <c r="K91" s="591" t="s">
        <v>1121</v>
      </c>
      <c r="L91" s="587"/>
      <c r="M91" s="587"/>
      <c r="N91" s="587"/>
      <c r="O91" s="587"/>
      <c r="P91" s="592"/>
      <c r="Q91" s="587" t="s">
        <v>820</v>
      </c>
      <c r="R91" s="587"/>
      <c r="S91" s="587" t="s">
        <v>863</v>
      </c>
      <c r="T91" s="646"/>
      <c r="U91" s="587"/>
      <c r="V91" s="593"/>
      <c r="W91" s="593" t="s">
        <v>864</v>
      </c>
      <c r="X91" s="595"/>
      <c r="Y91" s="647"/>
      <c r="Z91" s="648"/>
      <c r="AA91" s="649"/>
      <c r="AB91" s="648"/>
      <c r="AC91" s="650"/>
      <c r="AD91" s="593">
        <v>1</v>
      </c>
      <c r="AF91" s="650"/>
      <c r="AMA91" s="650"/>
      <c r="AMB91" s="650"/>
      <c r="AMC91" s="650"/>
      <c r="AMD91" s="650"/>
    </row>
    <row r="92" spans="1:1018" s="224" customFormat="1" ht="13.5" customHeight="1">
      <c r="A92" s="225">
        <v>74</v>
      </c>
      <c r="B92" s="217"/>
      <c r="C92" s="680"/>
      <c r="D92" s="680" t="s">
        <v>1275</v>
      </c>
      <c r="E92" s="219" t="s">
        <v>1276</v>
      </c>
      <c r="F92" s="680"/>
      <c r="G92" s="680"/>
      <c r="H92" s="681" t="s">
        <v>1277</v>
      </c>
      <c r="I92" s="682"/>
      <c r="J92" s="681"/>
      <c r="K92" s="682" t="s">
        <v>1278</v>
      </c>
      <c r="L92" s="681" t="s">
        <v>1279</v>
      </c>
      <c r="M92" s="681" t="s">
        <v>1280</v>
      </c>
      <c r="N92" s="681"/>
      <c r="O92" s="681"/>
      <c r="P92" s="683">
        <v>1</v>
      </c>
      <c r="Q92" s="681" t="s">
        <v>817</v>
      </c>
      <c r="R92" s="681" t="s">
        <v>864</v>
      </c>
      <c r="S92" s="243" t="s">
        <v>1265</v>
      </c>
      <c r="T92" s="684"/>
      <c r="U92" s="681"/>
      <c r="V92" s="679" t="s">
        <v>864</v>
      </c>
      <c r="W92" s="679" t="s">
        <v>864</v>
      </c>
      <c r="X92" s="232"/>
      <c r="Y92" s="685"/>
      <c r="Z92" s="681"/>
      <c r="AA92" s="245" t="s">
        <v>1266</v>
      </c>
      <c r="AB92" s="681"/>
      <c r="AC92" s="684"/>
      <c r="AD92" s="684">
        <v>1</v>
      </c>
    </row>
    <row r="93" spans="1:1018" s="598" customFormat="1" ht="13.5" customHeight="1">
      <c r="A93" s="587">
        <v>75</v>
      </c>
      <c r="B93" s="588"/>
      <c r="C93" s="588"/>
      <c r="D93" s="588" t="s">
        <v>1281</v>
      </c>
      <c r="E93" s="588"/>
      <c r="F93" s="588"/>
      <c r="G93" s="588"/>
      <c r="H93" s="587" t="s">
        <v>1282</v>
      </c>
      <c r="I93" s="591" t="s">
        <v>1283</v>
      </c>
      <c r="J93" s="587" t="s">
        <v>1284</v>
      </c>
      <c r="K93" s="591" t="s">
        <v>1285</v>
      </c>
      <c r="L93" s="587"/>
      <c r="M93" s="587"/>
      <c r="N93" s="587"/>
      <c r="O93" s="587"/>
      <c r="P93" s="592"/>
      <c r="Q93" s="587" t="s">
        <v>817</v>
      </c>
      <c r="R93" s="587"/>
      <c r="S93" s="587" t="s">
        <v>863</v>
      </c>
      <c r="T93" s="593"/>
      <c r="U93" s="587" t="s">
        <v>1223</v>
      </c>
      <c r="V93" s="594"/>
      <c r="W93" s="594" t="s">
        <v>864</v>
      </c>
      <c r="X93" s="595"/>
      <c r="Y93" s="596"/>
      <c r="Z93" s="587"/>
      <c r="AA93" s="597" t="s">
        <v>1286</v>
      </c>
      <c r="AB93" s="587"/>
      <c r="AC93" s="593"/>
      <c r="AD93" s="593">
        <v>1</v>
      </c>
      <c r="AF93" s="642"/>
    </row>
    <row r="94" spans="1:1018" s="640" customFormat="1" ht="13.5" customHeight="1">
      <c r="A94" s="632">
        <v>76</v>
      </c>
      <c r="B94" s="611"/>
      <c r="C94" s="611"/>
      <c r="D94" s="611" t="s">
        <v>1287</v>
      </c>
      <c r="E94" s="611"/>
      <c r="F94" s="611"/>
      <c r="G94" s="611"/>
      <c r="H94" s="632" t="s">
        <v>1288</v>
      </c>
      <c r="I94" s="633" t="s">
        <v>1289</v>
      </c>
      <c r="J94" s="632"/>
      <c r="K94" s="633" t="s">
        <v>971</v>
      </c>
      <c r="L94" s="632"/>
      <c r="M94" s="632"/>
      <c r="N94" s="632"/>
      <c r="O94" s="632"/>
      <c r="P94" s="634"/>
      <c r="Q94" s="632" t="s">
        <v>817</v>
      </c>
      <c r="R94" s="632"/>
      <c r="S94" s="632" t="s">
        <v>863</v>
      </c>
      <c r="T94" s="635"/>
      <c r="U94" s="632"/>
      <c r="V94" s="636" t="s">
        <v>864</v>
      </c>
      <c r="W94" s="636" t="s">
        <v>864</v>
      </c>
      <c r="X94" s="637"/>
      <c r="Y94" s="638" t="s">
        <v>1290</v>
      </c>
      <c r="Z94" s="632" t="s">
        <v>1291</v>
      </c>
      <c r="AA94" s="639" t="s">
        <v>1292</v>
      </c>
      <c r="AB94" s="632"/>
      <c r="AC94" s="635"/>
      <c r="AD94" s="635">
        <v>1</v>
      </c>
      <c r="AF94" s="641"/>
    </row>
    <row r="95" spans="1:1018" s="598" customFormat="1" ht="13.5" customHeight="1">
      <c r="A95" s="587">
        <v>77</v>
      </c>
      <c r="B95" s="588"/>
      <c r="C95" s="588"/>
      <c r="D95" s="588" t="s">
        <v>1293</v>
      </c>
      <c r="E95" s="588"/>
      <c r="F95" s="588"/>
      <c r="G95" s="588"/>
      <c r="H95" s="587" t="s">
        <v>1294</v>
      </c>
      <c r="I95" s="591" t="s">
        <v>1295</v>
      </c>
      <c r="J95" s="587"/>
      <c r="K95" s="591" t="s">
        <v>910</v>
      </c>
      <c r="L95" s="587"/>
      <c r="M95" s="587"/>
      <c r="N95" s="587"/>
      <c r="O95" s="587"/>
      <c r="P95" s="592"/>
      <c r="Q95" s="587" t="s">
        <v>817</v>
      </c>
      <c r="R95" s="587"/>
      <c r="S95" s="587" t="s">
        <v>863</v>
      </c>
      <c r="T95" s="593"/>
      <c r="U95" s="587"/>
      <c r="V95" s="594"/>
      <c r="W95" s="594" t="s">
        <v>864</v>
      </c>
      <c r="X95" s="595"/>
      <c r="Y95" s="596" t="s">
        <v>1296</v>
      </c>
      <c r="Z95" s="587" t="s">
        <v>1291</v>
      </c>
      <c r="AA95" s="597"/>
      <c r="AB95" s="587"/>
      <c r="AC95" s="593"/>
      <c r="AD95" s="593">
        <v>1</v>
      </c>
      <c r="AF95" s="642"/>
    </row>
    <row r="96" spans="1:1018" s="598" customFormat="1" ht="13.5" customHeight="1">
      <c r="A96" s="587">
        <v>78</v>
      </c>
      <c r="B96" s="588"/>
      <c r="C96" s="588"/>
      <c r="D96" s="588" t="s">
        <v>1297</v>
      </c>
      <c r="E96" s="588"/>
      <c r="F96" s="588"/>
      <c r="G96" s="588"/>
      <c r="H96" s="587" t="s">
        <v>1298</v>
      </c>
      <c r="I96" s="591" t="s">
        <v>1299</v>
      </c>
      <c r="J96" s="587" t="s">
        <v>939</v>
      </c>
      <c r="K96" s="591" t="s">
        <v>939</v>
      </c>
      <c r="L96" s="587" t="s">
        <v>1300</v>
      </c>
      <c r="M96" s="587" t="s">
        <v>1301</v>
      </c>
      <c r="N96" s="587"/>
      <c r="O96" s="587"/>
      <c r="P96" s="592">
        <v>1</v>
      </c>
      <c r="Q96" s="587" t="s">
        <v>817</v>
      </c>
      <c r="R96" s="587"/>
      <c r="S96" s="587" t="s">
        <v>863</v>
      </c>
      <c r="T96" s="593"/>
      <c r="U96" s="587"/>
      <c r="V96" s="594"/>
      <c r="W96" s="594" t="s">
        <v>864</v>
      </c>
      <c r="X96" s="595"/>
      <c r="Y96" s="596"/>
      <c r="Z96" s="587"/>
      <c r="AA96" s="597"/>
      <c r="AB96" s="587"/>
      <c r="AC96" s="593"/>
      <c r="AD96" s="593">
        <v>1</v>
      </c>
    </row>
    <row r="97" spans="1:1014" s="224" customFormat="1" ht="13.5" customHeight="1">
      <c r="A97" s="225">
        <v>79</v>
      </c>
      <c r="B97" s="217"/>
      <c r="C97" s="680"/>
      <c r="D97" s="241" t="s">
        <v>1302</v>
      </c>
      <c r="E97" s="680"/>
      <c r="F97" s="241"/>
      <c r="G97" s="241"/>
      <c r="H97" s="681"/>
      <c r="I97" s="682"/>
      <c r="J97" s="681" t="s">
        <v>1303</v>
      </c>
      <c r="K97" s="682" t="s">
        <v>1304</v>
      </c>
      <c r="L97" s="681"/>
      <c r="M97" s="681"/>
      <c r="N97" s="681"/>
      <c r="O97" s="681"/>
      <c r="P97" s="683"/>
      <c r="Q97" s="681" t="s">
        <v>817</v>
      </c>
      <c r="R97" s="681" t="s">
        <v>864</v>
      </c>
      <c r="S97" s="681" t="s">
        <v>1304</v>
      </c>
      <c r="T97" s="684"/>
      <c r="U97" s="681"/>
      <c r="V97" s="679" t="s">
        <v>864</v>
      </c>
      <c r="W97" s="679" t="s">
        <v>864</v>
      </c>
      <c r="X97" s="232"/>
      <c r="Y97" s="685"/>
      <c r="Z97" s="681"/>
      <c r="AA97" s="686"/>
      <c r="AB97" s="681"/>
      <c r="AC97" s="684">
        <v>1</v>
      </c>
      <c r="AD97" s="684">
        <v>1</v>
      </c>
    </row>
    <row r="98" spans="1:1014" s="224" customFormat="1" ht="13.5" customHeight="1">
      <c r="A98" s="225">
        <v>80</v>
      </c>
      <c r="B98" s="217"/>
      <c r="C98" s="680"/>
      <c r="D98" s="680"/>
      <c r="E98" s="680" t="s">
        <v>1305</v>
      </c>
      <c r="F98" s="680"/>
      <c r="G98" s="680"/>
      <c r="H98" s="681" t="s">
        <v>1306</v>
      </c>
      <c r="I98" s="682" t="s">
        <v>1307</v>
      </c>
      <c r="J98" s="681"/>
      <c r="K98" s="682" t="s">
        <v>1088</v>
      </c>
      <c r="L98" s="681" t="s">
        <v>1308</v>
      </c>
      <c r="M98" s="681" t="s">
        <v>1309</v>
      </c>
      <c r="N98" s="681"/>
      <c r="O98" s="681"/>
      <c r="P98" s="683"/>
      <c r="Q98" s="681" t="s">
        <v>820</v>
      </c>
      <c r="R98" s="681"/>
      <c r="S98" s="681" t="s">
        <v>863</v>
      </c>
      <c r="T98" s="684"/>
      <c r="U98" s="681" t="s">
        <v>1310</v>
      </c>
      <c r="V98" s="679" t="s">
        <v>864</v>
      </c>
      <c r="W98" s="679" t="s">
        <v>864</v>
      </c>
      <c r="X98" s="232"/>
      <c r="Y98" s="685"/>
      <c r="Z98" s="681"/>
      <c r="AA98" s="686"/>
      <c r="AB98" s="681"/>
      <c r="AC98" s="684">
        <v>1</v>
      </c>
      <c r="AD98" s="684">
        <v>1</v>
      </c>
    </row>
    <row r="99" spans="1:1014" s="224" customFormat="1" ht="13.5" customHeight="1">
      <c r="A99" s="225">
        <v>81</v>
      </c>
      <c r="B99" s="217"/>
      <c r="C99" s="680"/>
      <c r="D99" s="241"/>
      <c r="E99" s="680" t="s">
        <v>1105</v>
      </c>
      <c r="F99" s="221"/>
      <c r="G99" s="221"/>
      <c r="H99" s="681" t="s">
        <v>1311</v>
      </c>
      <c r="I99" s="681" t="s">
        <v>1135</v>
      </c>
      <c r="J99" s="681"/>
      <c r="K99" s="682" t="s">
        <v>1312</v>
      </c>
      <c r="L99" s="681"/>
      <c r="M99" s="681"/>
      <c r="N99" s="681"/>
      <c r="O99" s="681"/>
      <c r="P99" s="683"/>
      <c r="Q99" s="681" t="s">
        <v>817</v>
      </c>
      <c r="R99" s="681"/>
      <c r="S99" s="681" t="s">
        <v>863</v>
      </c>
      <c r="T99" s="684"/>
      <c r="U99" s="681"/>
      <c r="V99" s="679" t="s">
        <v>864</v>
      </c>
      <c r="W99" s="679" t="s">
        <v>864</v>
      </c>
      <c r="X99" s="232"/>
      <c r="Y99" s="685"/>
      <c r="Z99" s="681"/>
      <c r="AA99" s="686"/>
      <c r="AB99" s="681"/>
      <c r="AC99" s="684">
        <v>1</v>
      </c>
      <c r="AD99" s="684">
        <v>1</v>
      </c>
    </row>
    <row r="100" spans="1:1014" s="244" customFormat="1" ht="14.25" customHeight="1">
      <c r="A100" s="225">
        <v>82</v>
      </c>
      <c r="B100" s="217"/>
      <c r="C100" s="221"/>
      <c r="D100" s="221"/>
      <c r="E100" s="680" t="s">
        <v>1313</v>
      </c>
      <c r="F100" s="221"/>
      <c r="G100" s="221"/>
      <c r="H100" s="681" t="s">
        <v>1314</v>
      </c>
      <c r="I100" s="682" t="s">
        <v>1315</v>
      </c>
      <c r="J100" s="681"/>
      <c r="K100" s="682" t="s">
        <v>1316</v>
      </c>
      <c r="L100" s="681"/>
      <c r="M100" s="681"/>
      <c r="N100" s="681"/>
      <c r="O100" s="681"/>
      <c r="P100" s="683"/>
      <c r="Q100" s="681" t="s">
        <v>817</v>
      </c>
      <c r="R100" s="681"/>
      <c r="S100" s="681" t="s">
        <v>863</v>
      </c>
      <c r="T100" s="684"/>
      <c r="U100" s="681"/>
      <c r="V100" s="679" t="s">
        <v>864</v>
      </c>
      <c r="W100" s="679" t="s">
        <v>864</v>
      </c>
      <c r="X100" s="232"/>
      <c r="Y100" s="685"/>
      <c r="Z100" s="681"/>
      <c r="AA100" s="686"/>
      <c r="AB100" s="681"/>
      <c r="AC100" s="684">
        <v>1</v>
      </c>
      <c r="AD100" s="684">
        <v>1</v>
      </c>
    </row>
    <row r="101" spans="1:1014" s="598" customFormat="1" ht="13.5" customHeight="1">
      <c r="A101" s="587">
        <v>83</v>
      </c>
      <c r="B101" s="588"/>
      <c r="C101" s="588" t="s">
        <v>1317</v>
      </c>
      <c r="D101" s="588"/>
      <c r="E101" s="588"/>
      <c r="F101" s="588"/>
      <c r="G101" s="588"/>
      <c r="H101" s="587" t="s">
        <v>1318</v>
      </c>
      <c r="I101" s="591"/>
      <c r="J101" s="587" t="s">
        <v>908</v>
      </c>
      <c r="K101" s="591" t="s">
        <v>1319</v>
      </c>
      <c r="L101" s="587"/>
      <c r="M101" s="587"/>
      <c r="N101" s="587"/>
      <c r="O101" s="587"/>
      <c r="P101" s="592"/>
      <c r="Q101" s="587" t="s">
        <v>820</v>
      </c>
      <c r="R101" s="587" t="s">
        <v>864</v>
      </c>
      <c r="S101" s="599" t="s">
        <v>1320</v>
      </c>
      <c r="T101" s="593"/>
      <c r="U101" s="587"/>
      <c r="V101" s="594"/>
      <c r="W101" s="594" t="s">
        <v>864</v>
      </c>
      <c r="X101" s="595"/>
      <c r="Y101" s="596"/>
      <c r="Z101" s="587"/>
      <c r="AA101" s="597"/>
      <c r="AB101" s="587"/>
      <c r="AC101" s="593">
        <v>1</v>
      </c>
      <c r="AD101" s="593"/>
    </row>
    <row r="102" spans="1:1014" s="598" customFormat="1" ht="13.5" customHeight="1">
      <c r="A102" s="587">
        <v>84</v>
      </c>
      <c r="B102" s="588"/>
      <c r="C102" s="588"/>
      <c r="D102" s="588" t="s">
        <v>1321</v>
      </c>
      <c r="E102" s="588"/>
      <c r="F102" s="588"/>
      <c r="G102" s="588"/>
      <c r="H102" s="587" t="s">
        <v>1322</v>
      </c>
      <c r="I102" s="591" t="s">
        <v>1323</v>
      </c>
      <c r="J102" s="587"/>
      <c r="K102" s="591" t="s">
        <v>1324</v>
      </c>
      <c r="L102" s="587"/>
      <c r="M102" s="587"/>
      <c r="N102" s="587"/>
      <c r="O102" s="587"/>
      <c r="P102" s="592"/>
      <c r="Q102" s="587" t="s">
        <v>820</v>
      </c>
      <c r="R102" s="587"/>
      <c r="S102" s="587" t="s">
        <v>863</v>
      </c>
      <c r="T102" s="593"/>
      <c r="U102" s="587"/>
      <c r="V102" s="594"/>
      <c r="W102" s="594" t="s">
        <v>864</v>
      </c>
      <c r="X102" s="595"/>
      <c r="Y102" s="596"/>
      <c r="Z102" s="587" t="s">
        <v>1077</v>
      </c>
      <c r="AA102" s="597"/>
      <c r="AB102" s="587"/>
      <c r="AC102" s="593">
        <v>1</v>
      </c>
      <c r="AD102" s="593"/>
    </row>
    <row r="103" spans="1:1014" s="598" customFormat="1" ht="13.5" customHeight="1">
      <c r="A103" s="587">
        <v>85</v>
      </c>
      <c r="B103" s="588"/>
      <c r="C103" s="588"/>
      <c r="D103" s="588" t="s">
        <v>1325</v>
      </c>
      <c r="E103" s="588"/>
      <c r="F103" s="588"/>
      <c r="G103" s="588"/>
      <c r="H103" s="587" t="s">
        <v>1326</v>
      </c>
      <c r="I103" s="591" t="s">
        <v>1269</v>
      </c>
      <c r="J103" s="587"/>
      <c r="K103" s="591" t="s">
        <v>971</v>
      </c>
      <c r="L103" s="587"/>
      <c r="M103" s="587"/>
      <c r="N103" s="587"/>
      <c r="O103" s="587"/>
      <c r="P103" s="592"/>
      <c r="Q103" s="587" t="s">
        <v>820</v>
      </c>
      <c r="R103" s="587"/>
      <c r="S103" s="587" t="s">
        <v>863</v>
      </c>
      <c r="T103" s="593"/>
      <c r="U103" s="587" t="s">
        <v>1270</v>
      </c>
      <c r="V103" s="594"/>
      <c r="W103" s="594" t="s">
        <v>864</v>
      </c>
      <c r="X103" s="595"/>
      <c r="Y103" s="596"/>
      <c r="Z103" s="587"/>
      <c r="AA103" s="597"/>
      <c r="AB103" s="587"/>
      <c r="AC103" s="593">
        <v>1</v>
      </c>
      <c r="AD103" s="593"/>
    </row>
    <row r="104" spans="1:1014" s="650" customFormat="1" ht="17.25" customHeight="1">
      <c r="A104" s="587">
        <v>86</v>
      </c>
      <c r="B104" s="644"/>
      <c r="C104" s="598"/>
      <c r="D104" s="598" t="s">
        <v>1327</v>
      </c>
      <c r="E104" s="598"/>
      <c r="F104" s="598"/>
      <c r="G104" s="587"/>
      <c r="H104" s="587" t="s">
        <v>1328</v>
      </c>
      <c r="I104" s="645" t="s">
        <v>1274</v>
      </c>
      <c r="J104" s="587"/>
      <c r="K104" s="591" t="s">
        <v>1121</v>
      </c>
      <c r="L104" s="587"/>
      <c r="M104" s="587"/>
      <c r="N104" s="587"/>
      <c r="O104" s="587"/>
      <c r="P104" s="592"/>
      <c r="Q104" s="587" t="s">
        <v>820</v>
      </c>
      <c r="R104" s="587"/>
      <c r="S104" s="587" t="s">
        <v>863</v>
      </c>
      <c r="T104" s="646"/>
      <c r="U104" s="648"/>
      <c r="V104" s="593"/>
      <c r="W104" s="593" t="s">
        <v>864</v>
      </c>
      <c r="X104" s="595"/>
      <c r="Y104" s="647"/>
      <c r="Z104" s="648"/>
      <c r="AA104" s="649"/>
      <c r="AB104" s="648"/>
      <c r="AC104" s="651">
        <v>1</v>
      </c>
      <c r="AD104" s="593">
        <v>1</v>
      </c>
      <c r="AE104" s="644"/>
      <c r="AG104" s="644"/>
      <c r="AH104" s="644"/>
      <c r="AI104" s="644"/>
      <c r="AJ104" s="644"/>
      <c r="AK104" s="644"/>
      <c r="AL104" s="644"/>
      <c r="AM104" s="644"/>
      <c r="AN104" s="644"/>
      <c r="AO104" s="644"/>
      <c r="AP104" s="644"/>
      <c r="AQ104" s="644"/>
      <c r="AR104" s="644"/>
      <c r="AS104" s="644"/>
      <c r="AT104" s="644"/>
      <c r="AU104" s="644"/>
      <c r="AV104" s="644"/>
      <c r="AW104" s="644"/>
      <c r="AX104" s="644"/>
      <c r="AY104" s="644"/>
      <c r="AZ104" s="644"/>
      <c r="BA104" s="644"/>
      <c r="BB104" s="644"/>
      <c r="BC104" s="644"/>
      <c r="BD104" s="644"/>
      <c r="BE104" s="644"/>
      <c r="BF104" s="644"/>
      <c r="BG104" s="644"/>
      <c r="BH104" s="644"/>
      <c r="BI104" s="644"/>
      <c r="BJ104" s="644"/>
      <c r="BK104" s="644"/>
      <c r="BL104" s="644"/>
      <c r="BM104" s="644"/>
      <c r="BN104" s="644"/>
      <c r="BO104" s="644"/>
      <c r="BP104" s="644"/>
      <c r="BQ104" s="644"/>
      <c r="BR104" s="644"/>
      <c r="BS104" s="644"/>
      <c r="BT104" s="644"/>
      <c r="BU104" s="644"/>
      <c r="BV104" s="644"/>
      <c r="BW104" s="644"/>
      <c r="BX104" s="644"/>
      <c r="BY104" s="644"/>
      <c r="BZ104" s="644"/>
      <c r="CA104" s="644"/>
      <c r="CB104" s="644"/>
      <c r="CC104" s="644"/>
      <c r="CD104" s="644"/>
      <c r="CE104" s="644"/>
      <c r="CF104" s="644"/>
      <c r="CG104" s="644"/>
      <c r="CH104" s="644"/>
      <c r="CI104" s="644"/>
      <c r="CJ104" s="644"/>
      <c r="CK104" s="644"/>
      <c r="CL104" s="644"/>
      <c r="CM104" s="644"/>
      <c r="CN104" s="644"/>
      <c r="CO104" s="644"/>
      <c r="CP104" s="644"/>
      <c r="CQ104" s="644"/>
      <c r="CR104" s="644"/>
      <c r="CS104" s="644"/>
      <c r="CT104" s="644"/>
      <c r="CU104" s="644"/>
      <c r="CV104" s="644"/>
      <c r="CW104" s="644"/>
      <c r="CX104" s="644"/>
      <c r="CY104" s="644"/>
      <c r="CZ104" s="644"/>
      <c r="DA104" s="644"/>
      <c r="DB104" s="644"/>
      <c r="DC104" s="644"/>
      <c r="DD104" s="644"/>
      <c r="DE104" s="644"/>
      <c r="DF104" s="644"/>
      <c r="DG104" s="644"/>
      <c r="DH104" s="644"/>
      <c r="DI104" s="644"/>
      <c r="DJ104" s="644"/>
      <c r="DK104" s="644"/>
      <c r="DL104" s="644"/>
      <c r="DM104" s="644"/>
      <c r="DN104" s="644"/>
      <c r="DO104" s="644"/>
      <c r="DP104" s="644"/>
      <c r="DQ104" s="644"/>
      <c r="DR104" s="644"/>
      <c r="DS104" s="644"/>
      <c r="DT104" s="644"/>
      <c r="DU104" s="644"/>
      <c r="DV104" s="644"/>
      <c r="DW104" s="644"/>
      <c r="DX104" s="644"/>
      <c r="DY104" s="644"/>
      <c r="DZ104" s="644"/>
      <c r="EA104" s="644"/>
      <c r="EB104" s="644"/>
      <c r="EC104" s="644"/>
      <c r="ED104" s="644"/>
      <c r="EE104" s="644"/>
      <c r="EF104" s="644"/>
      <c r="EG104" s="644"/>
      <c r="EH104" s="644"/>
      <c r="EI104" s="644"/>
      <c r="EJ104" s="644"/>
      <c r="EK104" s="644"/>
      <c r="EL104" s="644"/>
      <c r="EM104" s="644"/>
      <c r="EN104" s="644"/>
      <c r="EO104" s="644"/>
      <c r="EP104" s="644"/>
      <c r="EQ104" s="644"/>
      <c r="ER104" s="644"/>
      <c r="ES104" s="644"/>
      <c r="ET104" s="644"/>
      <c r="EU104" s="644"/>
      <c r="EV104" s="644"/>
      <c r="EW104" s="644"/>
      <c r="EX104" s="644"/>
      <c r="EY104" s="644"/>
      <c r="EZ104" s="644"/>
      <c r="FA104" s="644"/>
      <c r="FB104" s="644"/>
      <c r="FC104" s="644"/>
      <c r="FD104" s="644"/>
      <c r="FE104" s="644"/>
      <c r="FF104" s="644"/>
      <c r="FG104" s="644"/>
      <c r="FH104" s="644"/>
      <c r="FI104" s="644"/>
      <c r="FJ104" s="644"/>
      <c r="FK104" s="644"/>
      <c r="FL104" s="644"/>
      <c r="FM104" s="644"/>
      <c r="FN104" s="644"/>
      <c r="FO104" s="644"/>
      <c r="FP104" s="644"/>
      <c r="FQ104" s="644"/>
      <c r="FR104" s="644"/>
      <c r="FS104" s="644"/>
      <c r="FT104" s="644"/>
      <c r="FU104" s="644"/>
      <c r="FV104" s="644"/>
      <c r="FW104" s="644"/>
      <c r="FX104" s="644"/>
      <c r="FY104" s="644"/>
      <c r="FZ104" s="644"/>
      <c r="GA104" s="644"/>
      <c r="GB104" s="644"/>
      <c r="GC104" s="644"/>
      <c r="GD104" s="644"/>
      <c r="GE104" s="644"/>
      <c r="GF104" s="644"/>
      <c r="GG104" s="644"/>
      <c r="GH104" s="644"/>
      <c r="GI104" s="644"/>
      <c r="GJ104" s="644"/>
      <c r="GK104" s="644"/>
      <c r="GL104" s="644"/>
      <c r="GM104" s="644"/>
      <c r="GN104" s="644"/>
      <c r="GO104" s="644"/>
      <c r="GP104" s="644"/>
      <c r="GQ104" s="644"/>
      <c r="GR104" s="644"/>
      <c r="GS104" s="644"/>
      <c r="GT104" s="644"/>
      <c r="GU104" s="644"/>
      <c r="GV104" s="644"/>
      <c r="GW104" s="644"/>
      <c r="GX104" s="644"/>
      <c r="GY104" s="644"/>
      <c r="GZ104" s="644"/>
      <c r="HA104" s="644"/>
      <c r="HB104" s="644"/>
      <c r="HC104" s="644"/>
      <c r="HD104" s="644"/>
      <c r="HE104" s="644"/>
      <c r="HF104" s="644"/>
      <c r="HG104" s="644"/>
      <c r="HH104" s="644"/>
      <c r="HI104" s="644"/>
      <c r="HJ104" s="644"/>
      <c r="HK104" s="644"/>
      <c r="HL104" s="644"/>
      <c r="HM104" s="644"/>
      <c r="HN104" s="644"/>
      <c r="HO104" s="644"/>
      <c r="HP104" s="644"/>
      <c r="HQ104" s="644"/>
      <c r="HR104" s="644"/>
      <c r="HS104" s="644"/>
      <c r="HT104" s="644"/>
      <c r="HU104" s="644"/>
      <c r="HV104" s="644"/>
      <c r="HW104" s="644"/>
      <c r="HX104" s="644"/>
      <c r="HY104" s="644"/>
      <c r="HZ104" s="644"/>
      <c r="IA104" s="644"/>
      <c r="IB104" s="644"/>
      <c r="IC104" s="644"/>
      <c r="ID104" s="644"/>
      <c r="IE104" s="644"/>
      <c r="IF104" s="644"/>
      <c r="IG104" s="644"/>
      <c r="IH104" s="644"/>
      <c r="II104" s="644"/>
      <c r="IJ104" s="644"/>
      <c r="IK104" s="644"/>
      <c r="IL104" s="644"/>
      <c r="IM104" s="644"/>
      <c r="IN104" s="644"/>
      <c r="IO104" s="644"/>
      <c r="IP104" s="644"/>
      <c r="IQ104" s="644"/>
      <c r="IR104" s="644"/>
      <c r="IS104" s="644"/>
      <c r="IT104" s="644"/>
      <c r="IU104" s="644"/>
      <c r="IV104" s="644"/>
      <c r="IW104" s="644"/>
      <c r="IX104" s="644"/>
      <c r="IY104" s="644"/>
      <c r="IZ104" s="644"/>
      <c r="JA104" s="644"/>
      <c r="JB104" s="644"/>
      <c r="JC104" s="644"/>
      <c r="JD104" s="644"/>
      <c r="JE104" s="644"/>
      <c r="JF104" s="644"/>
      <c r="JG104" s="644"/>
      <c r="JH104" s="644"/>
      <c r="JI104" s="644"/>
      <c r="JJ104" s="644"/>
      <c r="JK104" s="644"/>
      <c r="JL104" s="644"/>
      <c r="JM104" s="644"/>
      <c r="JN104" s="644"/>
      <c r="JO104" s="644"/>
      <c r="JP104" s="644"/>
      <c r="JQ104" s="644"/>
      <c r="JR104" s="644"/>
      <c r="JS104" s="644"/>
      <c r="JT104" s="644"/>
      <c r="JU104" s="644"/>
      <c r="JV104" s="644"/>
      <c r="JW104" s="644"/>
      <c r="JX104" s="644"/>
      <c r="JY104" s="644"/>
      <c r="JZ104" s="644"/>
      <c r="KA104" s="644"/>
      <c r="KB104" s="644"/>
      <c r="KC104" s="644"/>
      <c r="KD104" s="644"/>
      <c r="KE104" s="644"/>
      <c r="KF104" s="644"/>
      <c r="KG104" s="644"/>
      <c r="KH104" s="644"/>
      <c r="KI104" s="644"/>
      <c r="KJ104" s="644"/>
      <c r="KK104" s="644"/>
      <c r="KL104" s="644"/>
      <c r="KM104" s="644"/>
      <c r="KN104" s="644"/>
      <c r="KO104" s="644"/>
      <c r="KP104" s="644"/>
      <c r="KQ104" s="644"/>
      <c r="KR104" s="644"/>
      <c r="KS104" s="644"/>
      <c r="KT104" s="644"/>
      <c r="KU104" s="644"/>
      <c r="KV104" s="644"/>
      <c r="KW104" s="644"/>
      <c r="KX104" s="644"/>
      <c r="KY104" s="644"/>
      <c r="KZ104" s="644"/>
      <c r="LA104" s="644"/>
      <c r="LB104" s="644"/>
      <c r="LC104" s="644"/>
      <c r="LD104" s="644"/>
      <c r="LE104" s="644"/>
      <c r="LF104" s="644"/>
      <c r="LG104" s="644"/>
      <c r="LH104" s="644"/>
      <c r="LI104" s="644"/>
      <c r="LJ104" s="644"/>
      <c r="LK104" s="644"/>
      <c r="LL104" s="644"/>
      <c r="LM104" s="644"/>
      <c r="LN104" s="644"/>
      <c r="LO104" s="644"/>
      <c r="LP104" s="644"/>
      <c r="LQ104" s="644"/>
      <c r="LR104" s="644"/>
      <c r="LS104" s="644"/>
      <c r="LT104" s="644"/>
      <c r="LU104" s="644"/>
      <c r="LV104" s="644"/>
      <c r="LW104" s="644"/>
      <c r="LX104" s="644"/>
      <c r="LY104" s="644"/>
      <c r="LZ104" s="644"/>
      <c r="MA104" s="644"/>
      <c r="MB104" s="644"/>
      <c r="MC104" s="644"/>
      <c r="MD104" s="644"/>
      <c r="ME104" s="644"/>
      <c r="MF104" s="644"/>
      <c r="MG104" s="644"/>
      <c r="MH104" s="644"/>
      <c r="MI104" s="644"/>
      <c r="MJ104" s="644"/>
      <c r="MK104" s="644"/>
      <c r="ML104" s="644"/>
      <c r="MM104" s="644"/>
      <c r="MN104" s="644"/>
      <c r="MO104" s="644"/>
      <c r="MP104" s="644"/>
      <c r="MQ104" s="644"/>
      <c r="MR104" s="644"/>
      <c r="MS104" s="644"/>
      <c r="MT104" s="644"/>
      <c r="MU104" s="644"/>
      <c r="MV104" s="644"/>
      <c r="MW104" s="644"/>
      <c r="MX104" s="644"/>
      <c r="MY104" s="644"/>
      <c r="MZ104" s="644"/>
      <c r="NA104" s="644"/>
      <c r="NB104" s="644"/>
      <c r="NC104" s="644"/>
      <c r="ND104" s="644"/>
      <c r="NE104" s="644"/>
      <c r="NF104" s="644"/>
      <c r="NG104" s="644"/>
      <c r="NH104" s="644"/>
      <c r="NI104" s="644"/>
      <c r="NJ104" s="644"/>
      <c r="NK104" s="644"/>
      <c r="NL104" s="644"/>
      <c r="NM104" s="644"/>
      <c r="NN104" s="644"/>
      <c r="NO104" s="644"/>
      <c r="NP104" s="644"/>
      <c r="NQ104" s="644"/>
      <c r="NR104" s="644"/>
      <c r="NS104" s="644"/>
      <c r="NT104" s="644"/>
      <c r="NU104" s="644"/>
      <c r="NV104" s="644"/>
      <c r="NW104" s="644"/>
      <c r="NX104" s="644"/>
      <c r="NY104" s="644"/>
      <c r="NZ104" s="644"/>
      <c r="OA104" s="644"/>
      <c r="OB104" s="644"/>
      <c r="OC104" s="644"/>
      <c r="OD104" s="644"/>
      <c r="OE104" s="644"/>
      <c r="OF104" s="644"/>
      <c r="OG104" s="644"/>
      <c r="OH104" s="644"/>
      <c r="OI104" s="644"/>
      <c r="OJ104" s="644"/>
      <c r="OK104" s="644"/>
      <c r="OL104" s="644"/>
      <c r="OM104" s="644"/>
      <c r="ON104" s="644"/>
      <c r="OO104" s="644"/>
      <c r="OP104" s="644"/>
      <c r="OQ104" s="644"/>
      <c r="OR104" s="644"/>
      <c r="OS104" s="644"/>
      <c r="OT104" s="644"/>
      <c r="OU104" s="644"/>
      <c r="OV104" s="644"/>
      <c r="OW104" s="644"/>
      <c r="OX104" s="644"/>
      <c r="OY104" s="644"/>
      <c r="OZ104" s="644"/>
      <c r="PA104" s="644"/>
      <c r="PB104" s="644"/>
      <c r="PC104" s="644"/>
      <c r="PD104" s="644"/>
      <c r="PE104" s="644"/>
      <c r="PF104" s="644"/>
      <c r="PG104" s="644"/>
      <c r="PH104" s="644"/>
      <c r="PI104" s="644"/>
      <c r="PJ104" s="644"/>
      <c r="PK104" s="644"/>
      <c r="PL104" s="644"/>
      <c r="PM104" s="644"/>
      <c r="PN104" s="644"/>
      <c r="PO104" s="644"/>
      <c r="PP104" s="644"/>
      <c r="PQ104" s="644"/>
      <c r="PR104" s="644"/>
      <c r="PS104" s="644"/>
      <c r="PT104" s="644"/>
      <c r="PU104" s="644"/>
      <c r="PV104" s="644"/>
      <c r="PW104" s="644"/>
      <c r="PX104" s="644"/>
      <c r="PY104" s="644"/>
      <c r="PZ104" s="644"/>
      <c r="QA104" s="644"/>
      <c r="QB104" s="644"/>
      <c r="QC104" s="644"/>
      <c r="QD104" s="644"/>
      <c r="QE104" s="644"/>
      <c r="QF104" s="644"/>
      <c r="QG104" s="644"/>
      <c r="QH104" s="644"/>
      <c r="QI104" s="644"/>
      <c r="QJ104" s="644"/>
      <c r="QK104" s="644"/>
      <c r="QL104" s="644"/>
      <c r="QM104" s="644"/>
      <c r="QN104" s="644"/>
      <c r="QO104" s="644"/>
      <c r="QP104" s="644"/>
      <c r="QQ104" s="644"/>
      <c r="QR104" s="644"/>
      <c r="QS104" s="644"/>
      <c r="QT104" s="644"/>
      <c r="QU104" s="644"/>
      <c r="QV104" s="644"/>
      <c r="QW104" s="644"/>
      <c r="QX104" s="644"/>
      <c r="QY104" s="644"/>
      <c r="QZ104" s="644"/>
      <c r="RA104" s="644"/>
      <c r="RB104" s="644"/>
      <c r="RC104" s="644"/>
      <c r="RD104" s="644"/>
      <c r="RE104" s="644"/>
      <c r="RF104" s="644"/>
      <c r="RG104" s="644"/>
      <c r="RH104" s="644"/>
      <c r="RI104" s="644"/>
      <c r="RJ104" s="644"/>
      <c r="RK104" s="644"/>
      <c r="RL104" s="644"/>
      <c r="RM104" s="644"/>
      <c r="RN104" s="644"/>
      <c r="RO104" s="644"/>
      <c r="RP104" s="644"/>
      <c r="RQ104" s="644"/>
      <c r="RR104" s="644"/>
      <c r="RS104" s="644"/>
      <c r="RT104" s="644"/>
      <c r="RU104" s="644"/>
      <c r="RV104" s="644"/>
      <c r="RW104" s="644"/>
      <c r="RX104" s="644"/>
      <c r="RY104" s="644"/>
      <c r="RZ104" s="644"/>
      <c r="SA104" s="644"/>
      <c r="SB104" s="644"/>
      <c r="SC104" s="644"/>
      <c r="SD104" s="644"/>
      <c r="SE104" s="644"/>
      <c r="SF104" s="644"/>
      <c r="SG104" s="644"/>
      <c r="SH104" s="644"/>
      <c r="SI104" s="644"/>
      <c r="SJ104" s="644"/>
      <c r="SK104" s="644"/>
      <c r="SL104" s="644"/>
      <c r="SM104" s="644"/>
      <c r="SN104" s="644"/>
      <c r="SO104" s="644"/>
      <c r="SP104" s="644"/>
      <c r="SQ104" s="644"/>
      <c r="SR104" s="644"/>
      <c r="SS104" s="644"/>
      <c r="ST104" s="644"/>
      <c r="SU104" s="644"/>
      <c r="SV104" s="644"/>
      <c r="SW104" s="644"/>
      <c r="SX104" s="644"/>
      <c r="SY104" s="644"/>
      <c r="SZ104" s="644"/>
      <c r="TA104" s="644"/>
      <c r="TB104" s="644"/>
      <c r="TC104" s="644"/>
      <c r="TD104" s="644"/>
      <c r="TE104" s="644"/>
      <c r="TF104" s="644"/>
      <c r="TG104" s="644"/>
      <c r="TH104" s="644"/>
      <c r="TI104" s="644"/>
      <c r="TJ104" s="644"/>
      <c r="TK104" s="644"/>
      <c r="TL104" s="644"/>
      <c r="TM104" s="644"/>
      <c r="TN104" s="644"/>
      <c r="TO104" s="644"/>
      <c r="TP104" s="644"/>
      <c r="TQ104" s="644"/>
      <c r="TR104" s="644"/>
      <c r="TS104" s="644"/>
      <c r="TT104" s="644"/>
      <c r="TU104" s="644"/>
      <c r="TV104" s="644"/>
      <c r="TW104" s="644"/>
      <c r="TX104" s="644"/>
      <c r="TY104" s="644"/>
      <c r="TZ104" s="644"/>
      <c r="UA104" s="644"/>
      <c r="UB104" s="644"/>
      <c r="UC104" s="644"/>
      <c r="UD104" s="644"/>
      <c r="UE104" s="644"/>
      <c r="UF104" s="644"/>
      <c r="UG104" s="644"/>
      <c r="UH104" s="644"/>
      <c r="UI104" s="644"/>
      <c r="UJ104" s="644"/>
      <c r="UK104" s="644"/>
      <c r="UL104" s="644"/>
      <c r="UM104" s="644"/>
      <c r="UN104" s="644"/>
      <c r="UO104" s="644"/>
      <c r="UP104" s="644"/>
      <c r="UQ104" s="644"/>
      <c r="UR104" s="644"/>
      <c r="US104" s="644"/>
      <c r="UT104" s="644"/>
      <c r="UU104" s="644"/>
      <c r="UV104" s="644"/>
      <c r="UW104" s="644"/>
      <c r="UX104" s="644"/>
      <c r="UY104" s="644"/>
      <c r="UZ104" s="644"/>
      <c r="VA104" s="644"/>
      <c r="VB104" s="644"/>
      <c r="VC104" s="644"/>
      <c r="VD104" s="644"/>
      <c r="VE104" s="644"/>
      <c r="VF104" s="644"/>
      <c r="VG104" s="644"/>
      <c r="VH104" s="644"/>
      <c r="VI104" s="644"/>
      <c r="VJ104" s="644"/>
      <c r="VK104" s="644"/>
      <c r="VL104" s="644"/>
      <c r="VM104" s="644"/>
      <c r="VN104" s="644"/>
      <c r="VO104" s="644"/>
      <c r="VP104" s="644"/>
      <c r="VQ104" s="644"/>
      <c r="VR104" s="644"/>
      <c r="VS104" s="644"/>
      <c r="VT104" s="644"/>
      <c r="VU104" s="644"/>
      <c r="VV104" s="644"/>
      <c r="VW104" s="644"/>
      <c r="VX104" s="644"/>
      <c r="VY104" s="644"/>
      <c r="VZ104" s="644"/>
      <c r="WA104" s="644"/>
      <c r="WB104" s="644"/>
      <c r="WC104" s="644"/>
      <c r="WD104" s="644"/>
      <c r="WE104" s="644"/>
      <c r="WF104" s="644"/>
      <c r="WG104" s="644"/>
      <c r="WH104" s="644"/>
      <c r="WI104" s="644"/>
      <c r="WJ104" s="644"/>
      <c r="WK104" s="644"/>
      <c r="WL104" s="644"/>
      <c r="WM104" s="644"/>
      <c r="WN104" s="644"/>
      <c r="WO104" s="644"/>
      <c r="WP104" s="644"/>
      <c r="WQ104" s="644"/>
      <c r="WR104" s="644"/>
      <c r="WS104" s="644"/>
      <c r="WT104" s="644"/>
      <c r="WU104" s="644"/>
      <c r="WV104" s="644"/>
      <c r="WW104" s="644"/>
      <c r="WX104" s="644"/>
      <c r="WY104" s="644"/>
      <c r="WZ104" s="644"/>
      <c r="XA104" s="644"/>
      <c r="XB104" s="644"/>
      <c r="XC104" s="644"/>
      <c r="XD104" s="644"/>
      <c r="XE104" s="644"/>
      <c r="XF104" s="644"/>
      <c r="XG104" s="644"/>
      <c r="XH104" s="644"/>
      <c r="XI104" s="644"/>
      <c r="XJ104" s="644"/>
      <c r="XK104" s="644"/>
      <c r="XL104" s="644"/>
      <c r="XM104" s="644"/>
      <c r="XN104" s="644"/>
      <c r="XO104" s="644"/>
      <c r="XP104" s="644"/>
      <c r="XQ104" s="644"/>
      <c r="XR104" s="644"/>
      <c r="XS104" s="644"/>
      <c r="XT104" s="644"/>
      <c r="XU104" s="644"/>
      <c r="XV104" s="644"/>
      <c r="XW104" s="644"/>
      <c r="XX104" s="644"/>
      <c r="XY104" s="644"/>
      <c r="XZ104" s="644"/>
      <c r="YA104" s="644"/>
      <c r="YB104" s="644"/>
      <c r="YC104" s="644"/>
      <c r="YD104" s="644"/>
      <c r="YE104" s="644"/>
      <c r="YF104" s="644"/>
      <c r="YG104" s="644"/>
      <c r="YH104" s="644"/>
      <c r="YI104" s="644"/>
      <c r="YJ104" s="644"/>
      <c r="YK104" s="644"/>
      <c r="YL104" s="644"/>
      <c r="YM104" s="644"/>
      <c r="YN104" s="644"/>
      <c r="YO104" s="644"/>
      <c r="YP104" s="644"/>
      <c r="YQ104" s="644"/>
      <c r="YR104" s="644"/>
      <c r="YS104" s="644"/>
      <c r="YT104" s="644"/>
      <c r="YU104" s="644"/>
      <c r="YV104" s="644"/>
      <c r="YW104" s="644"/>
      <c r="YX104" s="644"/>
      <c r="YY104" s="644"/>
      <c r="YZ104" s="644"/>
      <c r="ZA104" s="644"/>
      <c r="ZB104" s="644"/>
      <c r="ZC104" s="644"/>
      <c r="ZD104" s="644"/>
      <c r="ZE104" s="644"/>
      <c r="ZF104" s="644"/>
      <c r="ZG104" s="644"/>
      <c r="ZH104" s="644"/>
      <c r="ZI104" s="644"/>
      <c r="ZJ104" s="644"/>
      <c r="ZK104" s="644"/>
      <c r="ZL104" s="644"/>
      <c r="ZM104" s="644"/>
      <c r="ZN104" s="644"/>
      <c r="ZO104" s="644"/>
      <c r="ZP104" s="644"/>
      <c r="ZQ104" s="644"/>
      <c r="ZR104" s="644"/>
      <c r="ZS104" s="644"/>
      <c r="ZT104" s="644"/>
      <c r="ZU104" s="644"/>
      <c r="ZV104" s="644"/>
      <c r="ZW104" s="644"/>
      <c r="ZX104" s="644"/>
      <c r="ZY104" s="644"/>
      <c r="ZZ104" s="644"/>
      <c r="AAA104" s="644"/>
      <c r="AAB104" s="644"/>
      <c r="AAC104" s="644"/>
      <c r="AAD104" s="644"/>
      <c r="AAE104" s="644"/>
      <c r="AAF104" s="644"/>
      <c r="AAG104" s="644"/>
      <c r="AAH104" s="644"/>
      <c r="AAI104" s="644"/>
      <c r="AAJ104" s="644"/>
      <c r="AAK104" s="644"/>
      <c r="AAL104" s="644"/>
      <c r="AAM104" s="644"/>
      <c r="AAN104" s="644"/>
      <c r="AAO104" s="644"/>
      <c r="AAP104" s="644"/>
      <c r="AAQ104" s="644"/>
      <c r="AAR104" s="644"/>
      <c r="AAS104" s="644"/>
      <c r="AAT104" s="644"/>
      <c r="AAU104" s="644"/>
      <c r="AAV104" s="644"/>
      <c r="AAW104" s="644"/>
      <c r="AAX104" s="644"/>
      <c r="AAY104" s="644"/>
      <c r="AAZ104" s="644"/>
      <c r="ABA104" s="644"/>
      <c r="ABB104" s="644"/>
      <c r="ABC104" s="644"/>
      <c r="ABD104" s="644"/>
      <c r="ABE104" s="644"/>
      <c r="ABF104" s="644"/>
      <c r="ABG104" s="644"/>
      <c r="ABH104" s="644"/>
      <c r="ABI104" s="644"/>
      <c r="ABJ104" s="644"/>
      <c r="ABK104" s="644"/>
      <c r="ABL104" s="644"/>
      <c r="ABM104" s="644"/>
      <c r="ABN104" s="644"/>
      <c r="ABO104" s="644"/>
      <c r="ABP104" s="644"/>
      <c r="ABQ104" s="644"/>
      <c r="ABR104" s="644"/>
      <c r="ABS104" s="644"/>
      <c r="ABT104" s="644"/>
      <c r="ABU104" s="644"/>
      <c r="ABV104" s="644"/>
      <c r="ABW104" s="644"/>
      <c r="ABX104" s="644"/>
      <c r="ABY104" s="644"/>
      <c r="ABZ104" s="644"/>
      <c r="ACA104" s="644"/>
      <c r="ACB104" s="644"/>
      <c r="ACC104" s="644"/>
      <c r="ACD104" s="644"/>
      <c r="ACE104" s="644"/>
      <c r="ACF104" s="644"/>
      <c r="ACG104" s="644"/>
      <c r="ACH104" s="644"/>
      <c r="ACI104" s="644"/>
      <c r="ACJ104" s="644"/>
      <c r="ACK104" s="644"/>
      <c r="ACL104" s="644"/>
      <c r="ACM104" s="644"/>
      <c r="ACN104" s="644"/>
      <c r="ACO104" s="644"/>
      <c r="ACP104" s="644"/>
      <c r="ACQ104" s="644"/>
      <c r="ACR104" s="644"/>
      <c r="ACS104" s="644"/>
      <c r="ACT104" s="644"/>
      <c r="ACU104" s="644"/>
      <c r="ACV104" s="644"/>
      <c r="ACW104" s="644"/>
      <c r="ACX104" s="644"/>
      <c r="ACY104" s="644"/>
      <c r="ACZ104" s="644"/>
      <c r="ADA104" s="644"/>
      <c r="ADB104" s="644"/>
      <c r="ADC104" s="644"/>
      <c r="ADD104" s="644"/>
      <c r="ADE104" s="644"/>
      <c r="ADF104" s="644"/>
      <c r="ADG104" s="644"/>
      <c r="ADH104" s="644"/>
      <c r="ADI104" s="644"/>
      <c r="ADJ104" s="644"/>
      <c r="ADK104" s="644"/>
      <c r="ADL104" s="644"/>
      <c r="ADM104" s="644"/>
      <c r="ADN104" s="644"/>
      <c r="ADO104" s="644"/>
      <c r="ADP104" s="644"/>
      <c r="ADQ104" s="644"/>
      <c r="ADR104" s="644"/>
      <c r="ADS104" s="644"/>
      <c r="ADT104" s="644"/>
      <c r="ADU104" s="644"/>
      <c r="ADV104" s="644"/>
      <c r="ADW104" s="644"/>
      <c r="ADX104" s="644"/>
      <c r="ADY104" s="644"/>
      <c r="ADZ104" s="644"/>
      <c r="AEA104" s="644"/>
      <c r="AEB104" s="644"/>
      <c r="AEC104" s="644"/>
      <c r="AED104" s="644"/>
      <c r="AEE104" s="644"/>
      <c r="AEF104" s="644"/>
      <c r="AEG104" s="644"/>
      <c r="AEH104" s="644"/>
      <c r="AEI104" s="644"/>
      <c r="AEJ104" s="644"/>
      <c r="AEK104" s="644"/>
      <c r="AEL104" s="644"/>
      <c r="AEM104" s="644"/>
      <c r="AEN104" s="644"/>
      <c r="AEO104" s="644"/>
      <c r="AEP104" s="644"/>
      <c r="AEQ104" s="644"/>
      <c r="AER104" s="644"/>
      <c r="AES104" s="644"/>
      <c r="AET104" s="644"/>
      <c r="AEU104" s="644"/>
      <c r="AEV104" s="644"/>
      <c r="AEW104" s="644"/>
      <c r="AEX104" s="644"/>
      <c r="AEY104" s="644"/>
      <c r="AEZ104" s="644"/>
      <c r="AFA104" s="644"/>
      <c r="AFB104" s="644"/>
      <c r="AFC104" s="644"/>
      <c r="AFD104" s="644"/>
      <c r="AFE104" s="644"/>
      <c r="AFF104" s="644"/>
      <c r="AFG104" s="644"/>
      <c r="AFH104" s="644"/>
      <c r="AFI104" s="644"/>
      <c r="AFJ104" s="644"/>
      <c r="AFK104" s="644"/>
      <c r="AFL104" s="644"/>
      <c r="AFM104" s="644"/>
      <c r="AFN104" s="644"/>
      <c r="AFO104" s="644"/>
      <c r="AFP104" s="644"/>
      <c r="AFQ104" s="644"/>
      <c r="AFR104" s="644"/>
      <c r="AFS104" s="644"/>
      <c r="AFT104" s="644"/>
      <c r="AFU104" s="644"/>
      <c r="AFV104" s="644"/>
      <c r="AFW104" s="644"/>
      <c r="AFX104" s="644"/>
      <c r="AFY104" s="644"/>
      <c r="AFZ104" s="644"/>
      <c r="AGA104" s="644"/>
      <c r="AGB104" s="644"/>
      <c r="AGC104" s="644"/>
      <c r="AGD104" s="644"/>
      <c r="AGE104" s="644"/>
      <c r="AGF104" s="644"/>
      <c r="AGG104" s="644"/>
      <c r="AGH104" s="644"/>
      <c r="AGI104" s="644"/>
      <c r="AGJ104" s="644"/>
      <c r="AGK104" s="644"/>
      <c r="AGL104" s="644"/>
      <c r="AGM104" s="644"/>
      <c r="AGN104" s="644"/>
      <c r="AGO104" s="644"/>
      <c r="AGP104" s="644"/>
      <c r="AGQ104" s="644"/>
      <c r="AGR104" s="644"/>
      <c r="AGS104" s="644"/>
      <c r="AGT104" s="644"/>
      <c r="AGU104" s="644"/>
      <c r="AGV104" s="644"/>
      <c r="AGW104" s="644"/>
      <c r="AGX104" s="644"/>
      <c r="AGY104" s="644"/>
      <c r="AGZ104" s="644"/>
      <c r="AHA104" s="644"/>
      <c r="AHB104" s="644"/>
      <c r="AHC104" s="644"/>
      <c r="AHD104" s="644"/>
      <c r="AHE104" s="644"/>
      <c r="AHF104" s="644"/>
      <c r="AHG104" s="644"/>
      <c r="AHH104" s="644"/>
      <c r="AHI104" s="644"/>
      <c r="AHJ104" s="644"/>
      <c r="AHK104" s="644"/>
      <c r="AHL104" s="644"/>
      <c r="AHM104" s="644"/>
      <c r="AHN104" s="644"/>
      <c r="AHO104" s="644"/>
      <c r="AHP104" s="644"/>
      <c r="AHQ104" s="644"/>
      <c r="AHR104" s="644"/>
      <c r="AHS104" s="644"/>
      <c r="AHT104" s="644"/>
      <c r="AHU104" s="644"/>
      <c r="AHV104" s="644"/>
      <c r="AHW104" s="644"/>
      <c r="AHX104" s="644"/>
      <c r="AHY104" s="644"/>
      <c r="AHZ104" s="644"/>
      <c r="AIA104" s="644"/>
      <c r="AIB104" s="644"/>
      <c r="AIC104" s="644"/>
      <c r="AID104" s="644"/>
      <c r="AIE104" s="644"/>
      <c r="AIF104" s="644"/>
      <c r="AIG104" s="644"/>
      <c r="AIH104" s="644"/>
      <c r="AII104" s="644"/>
      <c r="AIJ104" s="644"/>
      <c r="AIK104" s="644"/>
      <c r="AIL104" s="644"/>
      <c r="AIM104" s="644"/>
      <c r="AIN104" s="644"/>
      <c r="AIO104" s="644"/>
      <c r="AIP104" s="644"/>
      <c r="AIQ104" s="644"/>
      <c r="AIR104" s="644"/>
      <c r="AIS104" s="644"/>
      <c r="AIT104" s="644"/>
      <c r="AIU104" s="644"/>
      <c r="AIV104" s="644"/>
      <c r="AIW104" s="644"/>
      <c r="AIX104" s="644"/>
      <c r="AIY104" s="644"/>
      <c r="AIZ104" s="644"/>
      <c r="AJA104" s="644"/>
      <c r="AJB104" s="644"/>
      <c r="AJC104" s="644"/>
      <c r="AJD104" s="644"/>
      <c r="AJE104" s="644"/>
      <c r="AJF104" s="644"/>
      <c r="AJG104" s="644"/>
      <c r="AJH104" s="644"/>
      <c r="AJI104" s="644"/>
      <c r="AJJ104" s="644"/>
      <c r="AJK104" s="644"/>
      <c r="AJL104" s="644"/>
      <c r="AJM104" s="644"/>
      <c r="AJN104" s="644"/>
      <c r="AJO104" s="644"/>
      <c r="AJP104" s="644"/>
      <c r="AJQ104" s="644"/>
      <c r="AJR104" s="644"/>
      <c r="AJS104" s="644"/>
      <c r="AJT104" s="644"/>
      <c r="AJU104" s="644"/>
      <c r="AJV104" s="644"/>
      <c r="AJW104" s="644"/>
      <c r="AJX104" s="644"/>
      <c r="AJY104" s="644"/>
      <c r="AJZ104" s="644"/>
      <c r="AKA104" s="644"/>
      <c r="AKB104" s="644"/>
      <c r="AKC104" s="644"/>
      <c r="AKD104" s="644"/>
      <c r="AKE104" s="644"/>
      <c r="AKF104" s="644"/>
      <c r="AKG104" s="644"/>
      <c r="AKH104" s="644"/>
      <c r="AKI104" s="644"/>
      <c r="AKJ104" s="644"/>
      <c r="AKK104" s="644"/>
      <c r="AKL104" s="644"/>
      <c r="AKM104" s="644"/>
      <c r="AKN104" s="644"/>
      <c r="AKO104" s="644"/>
      <c r="AKP104" s="644"/>
      <c r="AKQ104" s="644"/>
      <c r="AKR104" s="644"/>
      <c r="AKS104" s="644"/>
      <c r="AKT104" s="644"/>
      <c r="AKU104" s="644"/>
      <c r="AKV104" s="644"/>
      <c r="AKW104" s="644"/>
      <c r="AKX104" s="644"/>
      <c r="AKY104" s="644"/>
      <c r="AKZ104" s="644"/>
      <c r="ALA104" s="644"/>
      <c r="ALB104" s="644"/>
      <c r="ALC104" s="644"/>
      <c r="ALD104" s="644"/>
      <c r="ALE104" s="644"/>
      <c r="ALF104" s="644"/>
      <c r="ALG104" s="644"/>
      <c r="ALH104" s="644"/>
      <c r="ALI104" s="644"/>
      <c r="ALJ104" s="644"/>
      <c r="ALK104" s="644"/>
      <c r="ALL104" s="644"/>
      <c r="ALM104" s="644"/>
      <c r="ALN104" s="644"/>
      <c r="ALO104" s="644"/>
      <c r="ALP104" s="644"/>
      <c r="ALQ104" s="644"/>
      <c r="ALR104" s="644"/>
      <c r="ALS104" s="644"/>
      <c r="ALT104" s="644"/>
      <c r="ALU104" s="644"/>
      <c r="ALV104" s="644"/>
      <c r="ALW104" s="644"/>
      <c r="ALX104" s="644"/>
      <c r="ALY104" s="644"/>
      <c r="ALZ104" s="644"/>
    </row>
    <row r="105" spans="1:1014" s="598" customFormat="1" ht="13.5" customHeight="1">
      <c r="A105" s="587">
        <v>87</v>
      </c>
      <c r="B105" s="588"/>
      <c r="C105" s="588" t="s">
        <v>1329</v>
      </c>
      <c r="D105" s="588" t="s">
        <v>1330</v>
      </c>
      <c r="E105" s="652"/>
      <c r="F105" s="588"/>
      <c r="G105" s="588"/>
      <c r="H105" s="587" t="s">
        <v>1331</v>
      </c>
      <c r="I105" s="591"/>
      <c r="J105" s="587" t="s">
        <v>1332</v>
      </c>
      <c r="K105" s="591" t="s">
        <v>1055</v>
      </c>
      <c r="L105" s="587" t="s">
        <v>1333</v>
      </c>
      <c r="M105" s="587" t="s">
        <v>1334</v>
      </c>
      <c r="N105" s="587"/>
      <c r="O105" s="587"/>
      <c r="P105" s="592"/>
      <c r="Q105" s="587" t="s">
        <v>820</v>
      </c>
      <c r="R105" s="587" t="s">
        <v>864</v>
      </c>
      <c r="S105" s="599" t="s">
        <v>1055</v>
      </c>
      <c r="T105" s="653"/>
      <c r="U105" s="587"/>
      <c r="V105" s="594"/>
      <c r="W105" s="594" t="s">
        <v>864</v>
      </c>
      <c r="X105" s="595"/>
      <c r="Y105" s="654"/>
      <c r="Z105" s="587"/>
      <c r="AA105" s="597"/>
      <c r="AB105" s="587"/>
      <c r="AC105" s="593">
        <v>1</v>
      </c>
      <c r="AD105" s="593">
        <v>1</v>
      </c>
    </row>
    <row r="106" spans="1:1014" s="598" customFormat="1" ht="13.5" customHeight="1">
      <c r="A106" s="587">
        <v>88</v>
      </c>
      <c r="B106" s="588"/>
      <c r="C106" s="588" t="s">
        <v>973</v>
      </c>
      <c r="D106" s="588" t="s">
        <v>1335</v>
      </c>
      <c r="E106" s="588"/>
      <c r="F106" s="588"/>
      <c r="G106" s="588"/>
      <c r="H106" s="587" t="s">
        <v>1336</v>
      </c>
      <c r="I106" s="591"/>
      <c r="J106" s="587" t="s">
        <v>975</v>
      </c>
      <c r="K106" s="591" t="s">
        <v>976</v>
      </c>
      <c r="L106" s="587"/>
      <c r="M106" s="587"/>
      <c r="N106" s="587"/>
      <c r="O106" s="587"/>
      <c r="P106" s="592"/>
      <c r="Q106" s="587" t="s">
        <v>820</v>
      </c>
      <c r="R106" s="587" t="s">
        <v>864</v>
      </c>
      <c r="S106" s="599" t="s">
        <v>976</v>
      </c>
      <c r="T106" s="593"/>
      <c r="U106" s="587"/>
      <c r="V106" s="594"/>
      <c r="W106" s="594" t="s">
        <v>864</v>
      </c>
      <c r="X106" s="595"/>
      <c r="Y106" s="596"/>
      <c r="Z106" s="587"/>
      <c r="AA106" s="597"/>
      <c r="AB106" s="587"/>
      <c r="AC106" s="593">
        <v>1</v>
      </c>
      <c r="AD106" s="593">
        <v>1</v>
      </c>
    </row>
    <row r="107" spans="1:1014" s="598" customFormat="1" ht="13.5" customHeight="1">
      <c r="A107" s="587">
        <v>89</v>
      </c>
      <c r="B107" s="588"/>
      <c r="C107" s="588" t="s">
        <v>1337</v>
      </c>
      <c r="D107" s="588"/>
      <c r="E107" s="588"/>
      <c r="F107" s="588"/>
      <c r="G107" s="588"/>
      <c r="H107" s="587" t="s">
        <v>1338</v>
      </c>
      <c r="I107" s="591"/>
      <c r="J107" s="587" t="s">
        <v>1339</v>
      </c>
      <c r="K107" s="591" t="s">
        <v>1339</v>
      </c>
      <c r="L107" s="587"/>
      <c r="M107" s="587"/>
      <c r="N107" s="587"/>
      <c r="O107" s="587"/>
      <c r="P107" s="592"/>
      <c r="Q107" s="587" t="s">
        <v>820</v>
      </c>
      <c r="R107" s="587" t="s">
        <v>864</v>
      </c>
      <c r="S107" s="599" t="s">
        <v>1339</v>
      </c>
      <c r="T107" s="593"/>
      <c r="U107" s="587"/>
      <c r="V107" s="594"/>
      <c r="W107" s="594" t="s">
        <v>864</v>
      </c>
      <c r="X107" s="595"/>
      <c r="Y107" s="596"/>
      <c r="Z107" s="587"/>
      <c r="AA107" s="597"/>
      <c r="AB107" s="587"/>
      <c r="AC107" s="593">
        <v>1</v>
      </c>
      <c r="AD107" s="593">
        <v>1</v>
      </c>
    </row>
    <row r="108" spans="1:1014" s="598" customFormat="1" ht="13.5" customHeight="1">
      <c r="A108" s="587">
        <v>90</v>
      </c>
      <c r="B108" s="588"/>
      <c r="C108" s="588"/>
      <c r="D108" s="588" t="s">
        <v>1340</v>
      </c>
      <c r="E108" s="588"/>
      <c r="F108" s="588"/>
      <c r="G108" s="588"/>
      <c r="H108" s="587" t="s">
        <v>1341</v>
      </c>
      <c r="I108" s="591" t="s">
        <v>1342</v>
      </c>
      <c r="J108" s="587" t="s">
        <v>1343</v>
      </c>
      <c r="K108" s="591"/>
      <c r="L108" s="587"/>
      <c r="M108" s="587"/>
      <c r="N108" s="587"/>
      <c r="O108" s="587"/>
      <c r="P108" s="592"/>
      <c r="Q108" s="587" t="s">
        <v>820</v>
      </c>
      <c r="R108" s="587"/>
      <c r="S108" s="587" t="s">
        <v>863</v>
      </c>
      <c r="T108" s="593"/>
      <c r="U108" s="587"/>
      <c r="V108" s="594"/>
      <c r="W108" s="594" t="s">
        <v>864</v>
      </c>
      <c r="X108" s="595"/>
      <c r="Y108" s="596"/>
      <c r="Z108" s="587" t="s">
        <v>1077</v>
      </c>
      <c r="AA108" s="597"/>
      <c r="AB108" s="587"/>
      <c r="AC108" s="593"/>
      <c r="AD108" s="593">
        <v>1</v>
      </c>
    </row>
    <row r="109" spans="1:1014" s="598" customFormat="1" ht="13.5" customHeight="1">
      <c r="A109" s="587">
        <v>91</v>
      </c>
      <c r="B109" s="588"/>
      <c r="C109" s="588"/>
      <c r="D109" s="588" t="s">
        <v>1344</v>
      </c>
      <c r="E109" s="588"/>
      <c r="F109" s="588"/>
      <c r="G109" s="588"/>
      <c r="H109" s="587" t="s">
        <v>1345</v>
      </c>
      <c r="I109" s="591" t="s">
        <v>1346</v>
      </c>
      <c r="J109" s="587" t="s">
        <v>1347</v>
      </c>
      <c r="K109" s="591"/>
      <c r="L109" s="587"/>
      <c r="M109" s="587"/>
      <c r="N109" s="587"/>
      <c r="O109" s="587"/>
      <c r="P109" s="592"/>
      <c r="Q109" s="587" t="s">
        <v>820</v>
      </c>
      <c r="R109" s="587"/>
      <c r="S109" s="587" t="s">
        <v>863</v>
      </c>
      <c r="T109" s="593"/>
      <c r="U109" s="587"/>
      <c r="V109" s="594"/>
      <c r="W109" s="594" t="s">
        <v>864</v>
      </c>
      <c r="X109" s="595"/>
      <c r="Y109" s="596"/>
      <c r="Z109" s="587" t="s">
        <v>1348</v>
      </c>
      <c r="AA109" s="597"/>
      <c r="AB109" s="587"/>
      <c r="AC109" s="593"/>
      <c r="AD109" s="593">
        <v>1</v>
      </c>
    </row>
    <row r="110" spans="1:1014" s="598" customFormat="1" ht="13.5" customHeight="1">
      <c r="A110" s="587">
        <v>92</v>
      </c>
      <c r="B110" s="588"/>
      <c r="C110" s="588"/>
      <c r="D110" s="588" t="s">
        <v>1349</v>
      </c>
      <c r="E110" s="588"/>
      <c r="F110" s="588"/>
      <c r="G110" s="588"/>
      <c r="H110" s="587" t="s">
        <v>1350</v>
      </c>
      <c r="I110" s="591" t="s">
        <v>1351</v>
      </c>
      <c r="J110" s="587" t="s">
        <v>1352</v>
      </c>
      <c r="K110" s="591" t="s">
        <v>1353</v>
      </c>
      <c r="L110" s="587"/>
      <c r="M110" s="587"/>
      <c r="N110" s="587"/>
      <c r="O110" s="587"/>
      <c r="P110" s="592"/>
      <c r="Q110" s="587" t="s">
        <v>817</v>
      </c>
      <c r="R110" s="587"/>
      <c r="S110" s="587" t="s">
        <v>863</v>
      </c>
      <c r="T110" s="593"/>
      <c r="U110" s="587"/>
      <c r="V110" s="594"/>
      <c r="W110" s="594" t="s">
        <v>864</v>
      </c>
      <c r="X110" s="595"/>
      <c r="Y110" s="596"/>
      <c r="Z110" s="587"/>
      <c r="AA110" s="597"/>
      <c r="AB110" s="587"/>
      <c r="AC110" s="593"/>
      <c r="AD110" s="593">
        <v>1</v>
      </c>
    </row>
    <row r="111" spans="1:1014" s="598" customFormat="1" ht="13.5" customHeight="1">
      <c r="A111" s="587">
        <v>93</v>
      </c>
      <c r="B111" s="588"/>
      <c r="C111" s="588"/>
      <c r="D111" s="588" t="s">
        <v>1354</v>
      </c>
      <c r="E111" s="588" t="s">
        <v>1276</v>
      </c>
      <c r="F111" s="588"/>
      <c r="G111" s="588"/>
      <c r="H111" s="587" t="s">
        <v>1355</v>
      </c>
      <c r="I111" s="614"/>
      <c r="J111" s="587" t="s">
        <v>1356</v>
      </c>
      <c r="K111" s="591" t="s">
        <v>1357</v>
      </c>
      <c r="L111" s="587"/>
      <c r="M111" s="587"/>
      <c r="N111" s="587"/>
      <c r="O111" s="587"/>
      <c r="P111" s="592"/>
      <c r="Q111" s="587" t="s">
        <v>817</v>
      </c>
      <c r="R111" s="587" t="s">
        <v>864</v>
      </c>
      <c r="S111" s="599" t="s">
        <v>1265</v>
      </c>
      <c r="T111" s="593"/>
      <c r="U111" s="587"/>
      <c r="V111" s="594"/>
      <c r="W111" s="594" t="s">
        <v>864</v>
      </c>
      <c r="X111" s="595"/>
      <c r="Y111" s="596"/>
      <c r="Z111" s="587"/>
      <c r="AA111" s="597"/>
      <c r="AB111" s="587"/>
      <c r="AC111" s="593">
        <v>1</v>
      </c>
      <c r="AD111" s="593">
        <v>1</v>
      </c>
    </row>
    <row r="112" spans="1:1014" s="598" customFormat="1" ht="13.5" customHeight="1">
      <c r="A112" s="587">
        <v>94</v>
      </c>
      <c r="B112" s="588"/>
      <c r="C112" s="588"/>
      <c r="D112" s="588" t="s">
        <v>1358</v>
      </c>
      <c r="E112" s="588"/>
      <c r="F112" s="588"/>
      <c r="G112" s="588"/>
      <c r="H112" s="587" t="s">
        <v>1359</v>
      </c>
      <c r="I112" s="591" t="s">
        <v>1360</v>
      </c>
      <c r="J112" s="587" t="s">
        <v>1361</v>
      </c>
      <c r="K112" s="591"/>
      <c r="L112" s="587" t="s">
        <v>1362</v>
      </c>
      <c r="M112" s="587" t="s">
        <v>1363</v>
      </c>
      <c r="N112" s="587"/>
      <c r="O112" s="587"/>
      <c r="P112" s="592"/>
      <c r="Q112" s="587" t="s">
        <v>817</v>
      </c>
      <c r="R112" s="587"/>
      <c r="S112" s="587" t="s">
        <v>863</v>
      </c>
      <c r="T112" s="593"/>
      <c r="U112" s="587"/>
      <c r="V112" s="594"/>
      <c r="W112" s="594" t="s">
        <v>864</v>
      </c>
      <c r="X112" s="595"/>
      <c r="Y112" s="596"/>
      <c r="Z112" s="587"/>
      <c r="AA112" s="597"/>
      <c r="AB112" s="587"/>
      <c r="AC112" s="593">
        <v>1</v>
      </c>
      <c r="AD112" s="593">
        <v>1</v>
      </c>
    </row>
    <row r="113" spans="1:30" s="598" customFormat="1" ht="13.5" customHeight="1">
      <c r="A113" s="587">
        <v>95</v>
      </c>
      <c r="B113" s="588"/>
      <c r="C113" s="588" t="s">
        <v>1364</v>
      </c>
      <c r="D113" s="588"/>
      <c r="E113" s="588"/>
      <c r="F113" s="588"/>
      <c r="G113" s="588"/>
      <c r="H113" s="587" t="s">
        <v>1365</v>
      </c>
      <c r="I113" s="591"/>
      <c r="J113" s="587" t="s">
        <v>1366</v>
      </c>
      <c r="K113" s="591" t="s">
        <v>1367</v>
      </c>
      <c r="L113" s="587"/>
      <c r="M113" s="587"/>
      <c r="N113" s="587"/>
      <c r="O113" s="587"/>
      <c r="P113" s="592"/>
      <c r="Q113" s="587" t="s">
        <v>823</v>
      </c>
      <c r="R113" s="587" t="s">
        <v>864</v>
      </c>
      <c r="S113" s="599" t="s">
        <v>1367</v>
      </c>
      <c r="T113" s="653"/>
      <c r="U113" s="587"/>
      <c r="V113" s="594"/>
      <c r="W113" s="594" t="s">
        <v>864</v>
      </c>
      <c r="X113" s="595"/>
      <c r="Y113" s="654"/>
      <c r="Z113" s="587"/>
      <c r="AA113" s="597"/>
      <c r="AB113" s="587"/>
      <c r="AC113" s="593">
        <v>1</v>
      </c>
      <c r="AD113" s="593">
        <v>1</v>
      </c>
    </row>
    <row r="114" spans="1:30" s="598" customFormat="1" ht="13.5" customHeight="1">
      <c r="A114" s="587">
        <v>96</v>
      </c>
      <c r="B114" s="588"/>
      <c r="C114" s="588"/>
      <c r="D114" s="588" t="s">
        <v>1368</v>
      </c>
      <c r="E114" s="588"/>
      <c r="F114" s="588"/>
      <c r="G114" s="588"/>
      <c r="H114" s="587" t="s">
        <v>1369</v>
      </c>
      <c r="I114" s="591" t="s">
        <v>1370</v>
      </c>
      <c r="J114" s="587" t="s">
        <v>1371</v>
      </c>
      <c r="K114" s="591" t="s">
        <v>1372</v>
      </c>
      <c r="L114" s="587"/>
      <c r="M114" s="587"/>
      <c r="N114" s="587"/>
      <c r="O114" s="587"/>
      <c r="P114" s="592"/>
      <c r="Q114" s="587" t="s">
        <v>817</v>
      </c>
      <c r="R114" s="587"/>
      <c r="S114" s="587" t="s">
        <v>863</v>
      </c>
      <c r="T114" s="593"/>
      <c r="U114" s="587"/>
      <c r="V114" s="594"/>
      <c r="W114" s="594" t="s">
        <v>864</v>
      </c>
      <c r="X114" s="595"/>
      <c r="Y114" s="596"/>
      <c r="Z114" s="587" t="s">
        <v>1016</v>
      </c>
      <c r="AA114" s="597"/>
      <c r="AB114" s="587"/>
      <c r="AC114" s="593">
        <v>1</v>
      </c>
      <c r="AD114" s="593">
        <v>1</v>
      </c>
    </row>
    <row r="115" spans="1:30" s="598" customFormat="1" ht="13.5" customHeight="1">
      <c r="A115" s="587">
        <v>97</v>
      </c>
      <c r="B115" s="588"/>
      <c r="C115" s="588"/>
      <c r="D115" s="588" t="s">
        <v>1373</v>
      </c>
      <c r="E115" s="588"/>
      <c r="F115" s="588"/>
      <c r="G115" s="588"/>
      <c r="H115" s="587" t="s">
        <v>1374</v>
      </c>
      <c r="I115" s="591" t="s">
        <v>1375</v>
      </c>
      <c r="J115" s="587" t="s">
        <v>1376</v>
      </c>
      <c r="K115" s="591"/>
      <c r="L115" s="587"/>
      <c r="M115" s="587"/>
      <c r="N115" s="587"/>
      <c r="O115" s="587"/>
      <c r="P115" s="592"/>
      <c r="Q115" s="587" t="s">
        <v>817</v>
      </c>
      <c r="R115" s="587"/>
      <c r="S115" s="587" t="s">
        <v>863</v>
      </c>
      <c r="T115" s="593"/>
      <c r="U115" s="587"/>
      <c r="V115" s="594"/>
      <c r="W115" s="594" t="s">
        <v>864</v>
      </c>
      <c r="X115" s="595"/>
      <c r="Y115" s="596"/>
      <c r="Z115" s="587"/>
      <c r="AA115" s="597"/>
      <c r="AB115" s="587"/>
      <c r="AC115" s="593">
        <v>1</v>
      </c>
      <c r="AD115" s="593">
        <v>1</v>
      </c>
    </row>
    <row r="116" spans="1:30" s="598" customFormat="1" ht="13.5" customHeight="1">
      <c r="A116" s="587">
        <v>98</v>
      </c>
      <c r="B116" s="588"/>
      <c r="C116" s="588"/>
      <c r="D116" s="588" t="s">
        <v>1377</v>
      </c>
      <c r="E116" s="588"/>
      <c r="F116" s="588"/>
      <c r="G116" s="588"/>
      <c r="H116" s="587" t="s">
        <v>1378</v>
      </c>
      <c r="I116" s="591" t="s">
        <v>1379</v>
      </c>
      <c r="J116" s="587" t="s">
        <v>1380</v>
      </c>
      <c r="K116" s="591"/>
      <c r="L116" s="587"/>
      <c r="M116" s="587"/>
      <c r="N116" s="587"/>
      <c r="O116" s="587"/>
      <c r="P116" s="592"/>
      <c r="Q116" s="587" t="s">
        <v>817</v>
      </c>
      <c r="R116" s="587"/>
      <c r="S116" s="587" t="s">
        <v>1381</v>
      </c>
      <c r="T116" s="593"/>
      <c r="U116" s="587"/>
      <c r="V116" s="594"/>
      <c r="W116" s="594" t="s">
        <v>864</v>
      </c>
      <c r="X116" s="595"/>
      <c r="Y116" s="596"/>
      <c r="Z116" s="587"/>
      <c r="AA116" s="597"/>
      <c r="AB116" s="587"/>
      <c r="AC116" s="593">
        <v>1</v>
      </c>
      <c r="AD116" s="593">
        <v>1</v>
      </c>
    </row>
    <row r="117" spans="1:30" s="598" customFormat="1" ht="13.5" customHeight="1">
      <c r="A117" s="587">
        <v>99</v>
      </c>
      <c r="B117" s="588"/>
      <c r="C117" s="588"/>
      <c r="D117" s="588" t="s">
        <v>875</v>
      </c>
      <c r="E117" s="588"/>
      <c r="F117" s="588"/>
      <c r="G117" s="588"/>
      <c r="H117" s="587" t="s">
        <v>1382</v>
      </c>
      <c r="I117" s="642" t="s">
        <v>1383</v>
      </c>
      <c r="J117" s="587" t="s">
        <v>875</v>
      </c>
      <c r="K117" s="591"/>
      <c r="L117" s="587"/>
      <c r="M117" s="587"/>
      <c r="N117" s="587"/>
      <c r="O117" s="587"/>
      <c r="P117" s="592"/>
      <c r="Q117" s="587" t="s">
        <v>820</v>
      </c>
      <c r="R117" s="587"/>
      <c r="S117" s="587" t="s">
        <v>863</v>
      </c>
      <c r="T117" s="593"/>
      <c r="U117" s="587"/>
      <c r="V117" s="594"/>
      <c r="W117" s="594" t="s">
        <v>864</v>
      </c>
      <c r="X117" s="595"/>
      <c r="Y117" s="596"/>
      <c r="Z117" s="587"/>
      <c r="AA117" s="597"/>
      <c r="AB117" s="587"/>
      <c r="AC117" s="593">
        <v>1</v>
      </c>
      <c r="AD117" s="593">
        <v>1</v>
      </c>
    </row>
    <row r="118" spans="1:30" s="598" customFormat="1" ht="13.5" customHeight="1">
      <c r="A118" s="587">
        <v>100</v>
      </c>
      <c r="B118" s="588"/>
      <c r="C118" s="588"/>
      <c r="D118" s="588" t="s">
        <v>1384</v>
      </c>
      <c r="E118" s="588"/>
      <c r="F118" s="588"/>
      <c r="G118" s="588"/>
      <c r="H118" s="587" t="s">
        <v>1385</v>
      </c>
      <c r="I118" s="591"/>
      <c r="J118" s="587" t="s">
        <v>1386</v>
      </c>
      <c r="K118" s="591"/>
      <c r="L118" s="587"/>
      <c r="M118" s="587"/>
      <c r="N118" s="587"/>
      <c r="O118" s="587"/>
      <c r="P118" s="592"/>
      <c r="Q118" s="587" t="s">
        <v>817</v>
      </c>
      <c r="R118" s="587"/>
      <c r="S118" s="587" t="s">
        <v>863</v>
      </c>
      <c r="T118" s="593"/>
      <c r="U118" s="587"/>
      <c r="V118" s="594"/>
      <c r="W118" s="594" t="s">
        <v>864</v>
      </c>
      <c r="X118" s="595"/>
      <c r="Y118" s="596"/>
      <c r="Z118" s="587"/>
      <c r="AA118" s="597"/>
      <c r="AB118" s="587"/>
      <c r="AC118" s="593">
        <v>1</v>
      </c>
      <c r="AD118" s="593">
        <v>1</v>
      </c>
    </row>
    <row r="119" spans="1:30" s="598" customFormat="1" ht="12.95" customHeight="1">
      <c r="A119" s="587">
        <v>101</v>
      </c>
      <c r="B119" s="588"/>
      <c r="C119" s="588"/>
      <c r="D119" s="588" t="s">
        <v>1387</v>
      </c>
      <c r="E119" s="588"/>
      <c r="F119" s="588"/>
      <c r="G119" s="588"/>
      <c r="H119" s="587" t="s">
        <v>1388</v>
      </c>
      <c r="I119" s="591"/>
      <c r="J119" s="587" t="s">
        <v>1389</v>
      </c>
      <c r="K119" s="591"/>
      <c r="L119" s="587"/>
      <c r="M119" s="587"/>
      <c r="N119" s="587"/>
      <c r="O119" s="587"/>
      <c r="P119" s="592"/>
      <c r="Q119" s="587" t="s">
        <v>817</v>
      </c>
      <c r="R119" s="587"/>
      <c r="S119" s="587" t="s">
        <v>863</v>
      </c>
      <c r="T119" s="593"/>
      <c r="U119" s="587"/>
      <c r="V119" s="594"/>
      <c r="W119" s="594" t="s">
        <v>864</v>
      </c>
      <c r="X119" s="595"/>
      <c r="Y119" s="596"/>
      <c r="Z119" s="587"/>
      <c r="AA119" s="597"/>
      <c r="AB119" s="587"/>
      <c r="AC119" s="593">
        <v>1</v>
      </c>
      <c r="AD119" s="593">
        <v>1</v>
      </c>
    </row>
    <row r="120" spans="1:30" s="224" customFormat="1" ht="13.5" customHeight="1">
      <c r="A120" s="225">
        <v>102</v>
      </c>
      <c r="B120" s="217" t="s">
        <v>1390</v>
      </c>
      <c r="C120" s="216"/>
      <c r="D120" s="241"/>
      <c r="E120" s="241"/>
      <c r="F120" s="241"/>
      <c r="G120" s="241"/>
      <c r="H120" s="681" t="s">
        <v>1391</v>
      </c>
      <c r="I120" s="682" t="s">
        <v>1342</v>
      </c>
      <c r="J120" s="681"/>
      <c r="K120" s="682" t="s">
        <v>1392</v>
      </c>
      <c r="L120" s="681"/>
      <c r="M120" s="681"/>
      <c r="N120" s="681"/>
      <c r="O120" s="681"/>
      <c r="P120" s="683"/>
      <c r="Q120" s="681" t="s">
        <v>820</v>
      </c>
      <c r="R120" s="681"/>
      <c r="S120" s="681" t="s">
        <v>863</v>
      </c>
      <c r="T120" s="684"/>
      <c r="U120" s="687"/>
      <c r="V120" s="679"/>
      <c r="W120" s="679" t="s">
        <v>864</v>
      </c>
      <c r="X120" s="232"/>
      <c r="Y120" s="380" t="s">
        <v>1393</v>
      </c>
      <c r="Z120" s="386" t="s">
        <v>1348</v>
      </c>
      <c r="AA120" s="686"/>
      <c r="AB120" s="681"/>
      <c r="AC120" s="684"/>
      <c r="AD120" s="684">
        <v>1</v>
      </c>
    </row>
    <row r="121" spans="1:30" s="598" customFormat="1" ht="13.5" customHeight="1">
      <c r="A121" s="587">
        <v>103</v>
      </c>
      <c r="B121" s="588" t="s">
        <v>1394</v>
      </c>
      <c r="C121" s="589"/>
      <c r="D121" s="589"/>
      <c r="E121" s="589"/>
      <c r="F121" s="589"/>
      <c r="G121" s="589"/>
      <c r="H121" s="587" t="s">
        <v>1395</v>
      </c>
      <c r="I121" s="614"/>
      <c r="J121" s="587"/>
      <c r="K121" s="591" t="s">
        <v>1396</v>
      </c>
      <c r="L121" s="587"/>
      <c r="M121" s="587"/>
      <c r="N121" s="587"/>
      <c r="O121" s="587"/>
      <c r="P121" s="592"/>
      <c r="Q121" s="587" t="s">
        <v>823</v>
      </c>
      <c r="R121" s="587" t="s">
        <v>864</v>
      </c>
      <c r="S121" s="615" t="s">
        <v>1396</v>
      </c>
      <c r="T121" s="593"/>
      <c r="U121" s="655"/>
      <c r="V121" s="594"/>
      <c r="W121" s="594" t="s">
        <v>864</v>
      </c>
      <c r="X121" s="595"/>
      <c r="Y121" s="596"/>
      <c r="Z121" s="587"/>
      <c r="AA121" s="597"/>
      <c r="AB121" s="587"/>
      <c r="AC121" s="593"/>
      <c r="AD121" s="593">
        <v>1</v>
      </c>
    </row>
    <row r="122" spans="1:30" s="598" customFormat="1" ht="13.5" customHeight="1">
      <c r="A122" s="587">
        <v>104</v>
      </c>
      <c r="B122" s="589"/>
      <c r="C122" s="588" t="s">
        <v>1305</v>
      </c>
      <c r="D122" s="588"/>
      <c r="E122" s="588"/>
      <c r="F122" s="588"/>
      <c r="G122" s="588"/>
      <c r="H122" s="587" t="s">
        <v>1397</v>
      </c>
      <c r="I122" s="614"/>
      <c r="J122" s="587"/>
      <c r="K122" s="591" t="s">
        <v>1304</v>
      </c>
      <c r="L122" s="587"/>
      <c r="M122" s="587"/>
      <c r="N122" s="587"/>
      <c r="O122" s="587"/>
      <c r="P122" s="592"/>
      <c r="Q122" s="656" t="s">
        <v>817</v>
      </c>
      <c r="R122" s="587" t="s">
        <v>864</v>
      </c>
      <c r="S122" s="615" t="s">
        <v>1304</v>
      </c>
      <c r="T122" s="593"/>
      <c r="U122" s="593"/>
      <c r="V122" s="594"/>
      <c r="W122" s="594" t="s">
        <v>864</v>
      </c>
      <c r="X122" s="595"/>
      <c r="Y122" s="657" t="s">
        <v>1398</v>
      </c>
      <c r="Z122" s="587"/>
      <c r="AA122" s="597"/>
      <c r="AB122" s="587"/>
      <c r="AC122" s="593"/>
      <c r="AD122" s="593">
        <v>1</v>
      </c>
    </row>
    <row r="123" spans="1:30" s="598" customFormat="1" ht="13.5" customHeight="1">
      <c r="A123" s="587">
        <v>105</v>
      </c>
      <c r="B123" s="589"/>
      <c r="C123" s="588" t="s">
        <v>831</v>
      </c>
      <c r="D123" s="588"/>
      <c r="E123" s="588"/>
      <c r="F123" s="588"/>
      <c r="G123" s="588"/>
      <c r="H123" s="587" t="s">
        <v>1399</v>
      </c>
      <c r="I123" s="614"/>
      <c r="J123" s="587"/>
      <c r="K123" s="591" t="s">
        <v>1219</v>
      </c>
      <c r="L123" s="587"/>
      <c r="M123" s="587"/>
      <c r="N123" s="587"/>
      <c r="O123" s="587"/>
      <c r="P123" s="592"/>
      <c r="Q123" s="587" t="s">
        <v>817</v>
      </c>
      <c r="R123" s="587"/>
      <c r="S123" s="587" t="s">
        <v>863</v>
      </c>
      <c r="T123" s="593"/>
      <c r="U123" s="655"/>
      <c r="V123" s="594"/>
      <c r="W123" s="594" t="s">
        <v>864</v>
      </c>
      <c r="X123" s="595"/>
      <c r="Y123" s="596"/>
      <c r="Z123" s="587"/>
      <c r="AA123" s="597"/>
      <c r="AB123" s="587"/>
      <c r="AC123" s="593"/>
      <c r="AD123" s="593">
        <v>1</v>
      </c>
    </row>
    <row r="124" spans="1:30" s="598" customFormat="1" ht="13.5" customHeight="1">
      <c r="A124" s="587">
        <v>106</v>
      </c>
      <c r="B124" s="588"/>
      <c r="C124" s="588" t="s">
        <v>1400</v>
      </c>
      <c r="D124" s="588"/>
      <c r="E124" s="588"/>
      <c r="F124" s="588"/>
      <c r="G124" s="588"/>
      <c r="H124" s="587" t="s">
        <v>1401</v>
      </c>
      <c r="I124" s="614" t="s">
        <v>1402</v>
      </c>
      <c r="J124" s="587"/>
      <c r="K124" s="591" t="s">
        <v>1353</v>
      </c>
      <c r="L124" s="587"/>
      <c r="M124" s="587"/>
      <c r="N124" s="587"/>
      <c r="O124" s="587"/>
      <c r="P124" s="592"/>
      <c r="Q124" s="587" t="s">
        <v>820</v>
      </c>
      <c r="R124" s="587"/>
      <c r="S124" s="587" t="s">
        <v>863</v>
      </c>
      <c r="T124" s="593"/>
      <c r="U124" s="593"/>
      <c r="V124" s="594"/>
      <c r="W124" s="594" t="s">
        <v>864</v>
      </c>
      <c r="X124" s="595"/>
      <c r="Y124" s="596"/>
      <c r="Z124" s="587"/>
      <c r="AA124" s="597"/>
      <c r="AB124" s="587"/>
      <c r="AC124" s="593"/>
      <c r="AD124" s="593">
        <v>1</v>
      </c>
    </row>
    <row r="125" spans="1:30" s="224" customFormat="1" ht="14.25" customHeight="1">
      <c r="A125" s="225">
        <v>107</v>
      </c>
      <c r="B125" s="611" t="s">
        <v>561</v>
      </c>
      <c r="C125" s="217"/>
      <c r="D125" s="217"/>
      <c r="E125" s="217"/>
      <c r="F125" s="217"/>
      <c r="G125" s="217"/>
      <c r="H125" s="681" t="s">
        <v>1403</v>
      </c>
      <c r="I125" s="688"/>
      <c r="J125" s="681"/>
      <c r="K125" s="682" t="s">
        <v>1404</v>
      </c>
      <c r="L125" s="681"/>
      <c r="M125" s="681"/>
      <c r="N125" s="681"/>
      <c r="O125" s="681"/>
      <c r="P125" s="683"/>
      <c r="Q125" s="681" t="s">
        <v>823</v>
      </c>
      <c r="R125" s="681" t="s">
        <v>864</v>
      </c>
      <c r="S125" s="379" t="s">
        <v>1404</v>
      </c>
      <c r="T125" s="684"/>
      <c r="U125" s="259"/>
      <c r="V125" s="260" t="s">
        <v>864</v>
      </c>
      <c r="W125" s="260" t="s">
        <v>864</v>
      </c>
      <c r="X125" s="232"/>
      <c r="Y125" s="685"/>
      <c r="Z125" s="681"/>
      <c r="AA125" s="245"/>
      <c r="AB125" s="681"/>
      <c r="AC125" s="684"/>
      <c r="AD125" s="684">
        <v>1</v>
      </c>
    </row>
    <row r="126" spans="1:30" s="224" customFormat="1" ht="13.5" customHeight="1">
      <c r="A126" s="225">
        <v>108</v>
      </c>
      <c r="B126" s="217"/>
      <c r="C126" s="217" t="s">
        <v>1405</v>
      </c>
      <c r="D126" s="241"/>
      <c r="E126" s="219"/>
      <c r="F126" s="241"/>
      <c r="G126" s="241"/>
      <c r="H126" s="681" t="s">
        <v>1406</v>
      </c>
      <c r="I126" s="688"/>
      <c r="J126" s="681"/>
      <c r="K126" s="682" t="s">
        <v>1219</v>
      </c>
      <c r="L126" s="681"/>
      <c r="M126" s="681"/>
      <c r="N126" s="681"/>
      <c r="O126" s="681"/>
      <c r="P126" s="683"/>
      <c r="Q126" s="681" t="s">
        <v>820</v>
      </c>
      <c r="R126" s="681"/>
      <c r="S126" s="682" t="s">
        <v>863</v>
      </c>
      <c r="T126" s="684"/>
      <c r="U126" s="684"/>
      <c r="V126" s="679"/>
      <c r="W126" s="260" t="s">
        <v>864</v>
      </c>
      <c r="X126" s="232"/>
      <c r="Y126" s="266" t="s">
        <v>1407</v>
      </c>
      <c r="Z126" s="681" t="s">
        <v>1408</v>
      </c>
      <c r="AA126" s="686"/>
      <c r="AB126" s="681"/>
      <c r="AC126" s="684"/>
      <c r="AD126" s="684">
        <v>1</v>
      </c>
    </row>
    <row r="127" spans="1:30" s="598" customFormat="1" ht="13.5" customHeight="1">
      <c r="A127" s="587">
        <v>109</v>
      </c>
      <c r="B127" s="588"/>
      <c r="C127" s="588" t="s">
        <v>1409</v>
      </c>
      <c r="D127" s="588"/>
      <c r="E127" s="588"/>
      <c r="F127" s="588"/>
      <c r="G127" s="588"/>
      <c r="H127" s="587"/>
      <c r="I127" s="614"/>
      <c r="J127" s="587"/>
      <c r="K127" s="591" t="s">
        <v>1410</v>
      </c>
      <c r="L127" s="587"/>
      <c r="M127" s="587"/>
      <c r="N127" s="587"/>
      <c r="O127" s="587"/>
      <c r="P127" s="592"/>
      <c r="Q127" s="587" t="s">
        <v>817</v>
      </c>
      <c r="R127" s="587" t="s">
        <v>864</v>
      </c>
      <c r="S127" s="599" t="s">
        <v>1410</v>
      </c>
      <c r="T127" s="593"/>
      <c r="U127" s="593"/>
      <c r="V127" s="594"/>
      <c r="W127" s="594" t="s">
        <v>864</v>
      </c>
      <c r="X127" s="595"/>
      <c r="Y127" s="596"/>
      <c r="Z127" s="587"/>
      <c r="AA127" s="597"/>
      <c r="AB127" s="587"/>
      <c r="AC127" s="593"/>
      <c r="AD127" s="593">
        <v>1</v>
      </c>
    </row>
    <row r="128" spans="1:30" s="598" customFormat="1" ht="13.5" customHeight="1">
      <c r="A128" s="587">
        <v>110</v>
      </c>
      <c r="B128" s="588"/>
      <c r="C128" s="588"/>
      <c r="D128" s="588" t="s">
        <v>1411</v>
      </c>
      <c r="E128" s="588"/>
      <c r="F128" s="588"/>
      <c r="G128" s="588"/>
      <c r="H128" s="587" t="s">
        <v>1412</v>
      </c>
      <c r="I128" s="614"/>
      <c r="J128" s="587"/>
      <c r="K128" s="591" t="s">
        <v>1413</v>
      </c>
      <c r="L128" s="587"/>
      <c r="M128" s="587"/>
      <c r="N128" s="587"/>
      <c r="O128" s="587"/>
      <c r="P128" s="592"/>
      <c r="Q128" s="587" t="s">
        <v>823</v>
      </c>
      <c r="R128" s="587" t="s">
        <v>864</v>
      </c>
      <c r="S128" s="615" t="s">
        <v>1413</v>
      </c>
      <c r="T128" s="593"/>
      <c r="U128" s="593"/>
      <c r="V128" s="594"/>
      <c r="W128" s="594" t="s">
        <v>864</v>
      </c>
      <c r="X128" s="595"/>
      <c r="Y128" s="596"/>
      <c r="Z128" s="587"/>
      <c r="AA128" s="597"/>
      <c r="AB128" s="587"/>
      <c r="AC128" s="593"/>
      <c r="AD128" s="593">
        <v>1</v>
      </c>
    </row>
    <row r="129" spans="1:30" s="598" customFormat="1" ht="13.5" customHeight="1">
      <c r="A129" s="587">
        <v>111</v>
      </c>
      <c r="B129" s="588"/>
      <c r="C129" s="588"/>
      <c r="D129" s="588"/>
      <c r="E129" s="588" t="s">
        <v>1072</v>
      </c>
      <c r="F129" s="588"/>
      <c r="G129" s="588"/>
      <c r="H129" s="587" t="s">
        <v>1073</v>
      </c>
      <c r="I129" s="614" t="s">
        <v>1414</v>
      </c>
      <c r="J129" s="587"/>
      <c r="K129" s="591" t="s">
        <v>908</v>
      </c>
      <c r="L129" s="587"/>
      <c r="M129" s="587"/>
      <c r="N129" s="587"/>
      <c r="O129" s="587"/>
      <c r="P129" s="592"/>
      <c r="Q129" s="587" t="s">
        <v>820</v>
      </c>
      <c r="R129" s="587"/>
      <c r="S129" s="587" t="s">
        <v>863</v>
      </c>
      <c r="T129" s="593"/>
      <c r="U129" s="593" t="s">
        <v>1415</v>
      </c>
      <c r="V129" s="594"/>
      <c r="W129" s="594" t="s">
        <v>864</v>
      </c>
      <c r="X129" s="595"/>
      <c r="Y129" s="596" t="s">
        <v>1076</v>
      </c>
      <c r="Z129" s="587" t="s">
        <v>1077</v>
      </c>
      <c r="AA129" s="597"/>
      <c r="AB129" s="587"/>
      <c r="AC129" s="593"/>
      <c r="AD129" s="593">
        <v>1</v>
      </c>
    </row>
    <row r="130" spans="1:30" s="598" customFormat="1" ht="13.5" customHeight="1">
      <c r="A130" s="587">
        <v>112</v>
      </c>
      <c r="B130" s="588"/>
      <c r="C130" s="588"/>
      <c r="D130" s="588"/>
      <c r="E130" s="588" t="s">
        <v>1078</v>
      </c>
      <c r="F130" s="588"/>
      <c r="G130" s="588"/>
      <c r="H130" s="587" t="s">
        <v>1079</v>
      </c>
      <c r="I130" s="614" t="s">
        <v>1360</v>
      </c>
      <c r="J130" s="587"/>
      <c r="K130" s="591" t="s">
        <v>1081</v>
      </c>
      <c r="L130" s="587"/>
      <c r="M130" s="587"/>
      <c r="N130" s="587"/>
      <c r="O130" s="587"/>
      <c r="P130" s="592"/>
      <c r="Q130" s="587" t="s">
        <v>820</v>
      </c>
      <c r="R130" s="587"/>
      <c r="S130" s="587" t="s">
        <v>863</v>
      </c>
      <c r="T130" s="593"/>
      <c r="U130" s="593"/>
      <c r="V130" s="594"/>
      <c r="W130" s="594" t="s">
        <v>864</v>
      </c>
      <c r="X130" s="595"/>
      <c r="Y130" s="596"/>
      <c r="Z130" s="587"/>
      <c r="AA130" s="597"/>
      <c r="AB130" s="587"/>
      <c r="AC130" s="593"/>
      <c r="AD130" s="593">
        <v>1</v>
      </c>
    </row>
    <row r="131" spans="1:30" s="598" customFormat="1" ht="13.5" customHeight="1">
      <c r="A131" s="587">
        <v>113</v>
      </c>
      <c r="B131" s="588"/>
      <c r="C131" s="588"/>
      <c r="D131" s="588" t="s">
        <v>1260</v>
      </c>
      <c r="E131" s="588" t="s">
        <v>1276</v>
      </c>
      <c r="F131" s="588"/>
      <c r="G131" s="588"/>
      <c r="H131" s="587" t="s">
        <v>1416</v>
      </c>
      <c r="I131" s="614"/>
      <c r="J131" s="587"/>
      <c r="K131" s="591" t="s">
        <v>1265</v>
      </c>
      <c r="L131" s="587"/>
      <c r="M131" s="587"/>
      <c r="N131" s="587"/>
      <c r="O131" s="587"/>
      <c r="P131" s="592"/>
      <c r="Q131" s="587" t="s">
        <v>823</v>
      </c>
      <c r="R131" s="587" t="s">
        <v>864</v>
      </c>
      <c r="S131" s="599" t="s">
        <v>1265</v>
      </c>
      <c r="T131" s="593"/>
      <c r="U131" s="593"/>
      <c r="V131" s="594"/>
      <c r="W131" s="594" t="s">
        <v>864</v>
      </c>
      <c r="X131" s="595"/>
      <c r="Y131" s="658" t="s">
        <v>1417</v>
      </c>
      <c r="Z131" s="656" t="s">
        <v>1418</v>
      </c>
      <c r="AA131" s="597" t="s">
        <v>1266</v>
      </c>
      <c r="AB131" s="587"/>
      <c r="AC131" s="593"/>
      <c r="AD131" s="593">
        <v>1</v>
      </c>
    </row>
    <row r="132" spans="1:30" s="598" customFormat="1" ht="13.5" customHeight="1">
      <c r="A132" s="587">
        <v>114</v>
      </c>
      <c r="B132" s="588"/>
      <c r="C132" s="588"/>
      <c r="D132" s="588" t="s">
        <v>1052</v>
      </c>
      <c r="E132" s="588"/>
      <c r="F132" s="588"/>
      <c r="G132" s="588"/>
      <c r="H132" s="587" t="s">
        <v>1419</v>
      </c>
      <c r="I132" s="614"/>
      <c r="J132" s="587"/>
      <c r="K132" s="591" t="s">
        <v>1420</v>
      </c>
      <c r="L132" s="587"/>
      <c r="M132" s="587"/>
      <c r="N132" s="587"/>
      <c r="O132" s="587"/>
      <c r="P132" s="592"/>
      <c r="Q132" s="587" t="s">
        <v>817</v>
      </c>
      <c r="R132" s="587" t="s">
        <v>864</v>
      </c>
      <c r="S132" s="615" t="s">
        <v>1420</v>
      </c>
      <c r="T132" s="593"/>
      <c r="U132" s="593"/>
      <c r="V132" s="594"/>
      <c r="W132" s="594" t="s">
        <v>864</v>
      </c>
      <c r="X132" s="595"/>
      <c r="Y132" s="596"/>
      <c r="Z132" s="587"/>
      <c r="AA132" s="597"/>
      <c r="AB132" s="587"/>
      <c r="AC132" s="593"/>
      <c r="AD132" s="593">
        <v>1</v>
      </c>
    </row>
    <row r="133" spans="1:30" s="598" customFormat="1" ht="13.5" customHeight="1">
      <c r="A133" s="587">
        <v>115</v>
      </c>
      <c r="B133" s="588"/>
      <c r="C133" s="588"/>
      <c r="D133" s="588"/>
      <c r="E133" s="588" t="s">
        <v>1082</v>
      </c>
      <c r="F133" s="588" t="s">
        <v>1421</v>
      </c>
      <c r="G133" s="588"/>
      <c r="H133" s="587"/>
      <c r="I133" s="614"/>
      <c r="J133" s="587"/>
      <c r="K133" s="591" t="s">
        <v>1083</v>
      </c>
      <c r="L133" s="587"/>
      <c r="M133" s="587"/>
      <c r="N133" s="587"/>
      <c r="O133" s="587"/>
      <c r="P133" s="592"/>
      <c r="Q133" s="587" t="s">
        <v>817</v>
      </c>
      <c r="R133" s="587" t="s">
        <v>864</v>
      </c>
      <c r="S133" s="599" t="s">
        <v>1083</v>
      </c>
      <c r="T133" s="593"/>
      <c r="U133" s="593"/>
      <c r="V133" s="594"/>
      <c r="W133" s="594" t="s">
        <v>864</v>
      </c>
      <c r="X133" s="595"/>
      <c r="Y133" s="596"/>
      <c r="Z133" s="587"/>
      <c r="AA133" s="597"/>
      <c r="AB133" s="587"/>
      <c r="AC133" s="593"/>
      <c r="AD133" s="593">
        <v>1</v>
      </c>
    </row>
    <row r="134" spans="1:30" s="598" customFormat="1" ht="13.5" customHeight="1">
      <c r="A134" s="587">
        <v>116</v>
      </c>
      <c r="B134" s="588"/>
      <c r="C134" s="588"/>
      <c r="D134" s="588"/>
      <c r="E134" s="588" t="s">
        <v>1107</v>
      </c>
      <c r="F134" s="588" t="s">
        <v>1422</v>
      </c>
      <c r="G134" s="588"/>
      <c r="H134" s="587"/>
      <c r="I134" s="614"/>
      <c r="J134" s="587"/>
      <c r="K134" s="591" t="s">
        <v>1108</v>
      </c>
      <c r="L134" s="587"/>
      <c r="M134" s="587"/>
      <c r="N134" s="587"/>
      <c r="O134" s="587"/>
      <c r="P134" s="592"/>
      <c r="Q134" s="587" t="s">
        <v>817</v>
      </c>
      <c r="R134" s="587" t="s">
        <v>864</v>
      </c>
      <c r="S134" s="599" t="s">
        <v>1108</v>
      </c>
      <c r="T134" s="593"/>
      <c r="U134" s="593"/>
      <c r="V134" s="594"/>
      <c r="W134" s="594" t="s">
        <v>864</v>
      </c>
      <c r="X134" s="595"/>
      <c r="Y134" s="596"/>
      <c r="Z134" s="587"/>
      <c r="AA134" s="597"/>
      <c r="AB134" s="587"/>
      <c r="AC134" s="593"/>
      <c r="AD134" s="593">
        <v>1</v>
      </c>
    </row>
    <row r="135" spans="1:30" s="598" customFormat="1" ht="13.5" customHeight="1">
      <c r="A135" s="587">
        <v>117</v>
      </c>
      <c r="B135" s="588"/>
      <c r="C135" s="588"/>
      <c r="D135" s="588" t="s">
        <v>1423</v>
      </c>
      <c r="E135" s="588"/>
      <c r="F135" s="588"/>
      <c r="G135" s="588"/>
      <c r="H135" s="587"/>
      <c r="I135" s="614"/>
      <c r="J135" s="587"/>
      <c r="K135" s="591" t="s">
        <v>1424</v>
      </c>
      <c r="L135" s="587"/>
      <c r="M135" s="587"/>
      <c r="N135" s="587"/>
      <c r="O135" s="587"/>
      <c r="P135" s="592"/>
      <c r="Q135" s="587" t="s">
        <v>817</v>
      </c>
      <c r="R135" s="587" t="s">
        <v>864</v>
      </c>
      <c r="S135" s="615" t="s">
        <v>1424</v>
      </c>
      <c r="T135" s="593"/>
      <c r="U135" s="593"/>
      <c r="V135" s="594"/>
      <c r="W135" s="594" t="s">
        <v>864</v>
      </c>
      <c r="X135" s="595"/>
      <c r="Y135" s="596"/>
      <c r="Z135" s="596" t="s">
        <v>1425</v>
      </c>
      <c r="AA135" s="597"/>
      <c r="AB135" s="587"/>
      <c r="AC135" s="593"/>
      <c r="AD135" s="593">
        <v>1</v>
      </c>
    </row>
    <row r="136" spans="1:30" s="598" customFormat="1" ht="13.5" customHeight="1">
      <c r="A136" s="587">
        <v>118</v>
      </c>
      <c r="B136" s="588"/>
      <c r="C136" s="588"/>
      <c r="D136" s="588"/>
      <c r="E136" s="588" t="s">
        <v>1305</v>
      </c>
      <c r="F136" s="588"/>
      <c r="G136" s="588"/>
      <c r="H136" s="587" t="s">
        <v>1426</v>
      </c>
      <c r="I136" s="614"/>
      <c r="J136" s="587"/>
      <c r="K136" s="591" t="s">
        <v>1304</v>
      </c>
      <c r="L136" s="587"/>
      <c r="M136" s="587"/>
      <c r="N136" s="587"/>
      <c r="O136" s="587"/>
      <c r="P136" s="592"/>
      <c r="Q136" s="587" t="s">
        <v>820</v>
      </c>
      <c r="R136" s="587" t="s">
        <v>864</v>
      </c>
      <c r="S136" s="599" t="s">
        <v>1304</v>
      </c>
      <c r="T136" s="593"/>
      <c r="U136" s="593"/>
      <c r="V136" s="594"/>
      <c r="W136" s="594" t="s">
        <v>864</v>
      </c>
      <c r="X136" s="595"/>
      <c r="Y136" s="596"/>
      <c r="Z136" s="587"/>
      <c r="AA136" s="597"/>
      <c r="AB136" s="587"/>
      <c r="AC136" s="593"/>
      <c r="AD136" s="593">
        <v>1</v>
      </c>
    </row>
    <row r="137" spans="1:30" s="598" customFormat="1" ht="13.5" customHeight="1">
      <c r="A137" s="587">
        <v>119</v>
      </c>
      <c r="B137" s="588"/>
      <c r="C137" s="588"/>
      <c r="D137" s="588"/>
      <c r="E137" s="588" t="s">
        <v>1427</v>
      </c>
      <c r="F137" s="588"/>
      <c r="G137" s="588"/>
      <c r="H137" s="587" t="s">
        <v>1428</v>
      </c>
      <c r="I137" s="614">
        <v>10000668540</v>
      </c>
      <c r="J137" s="587"/>
      <c r="K137" s="591" t="s">
        <v>1219</v>
      </c>
      <c r="L137" s="587"/>
      <c r="M137" s="587"/>
      <c r="N137" s="587"/>
      <c r="O137" s="587"/>
      <c r="P137" s="592"/>
      <c r="Q137" s="587" t="s">
        <v>817</v>
      </c>
      <c r="R137" s="587"/>
      <c r="S137" s="587" t="s">
        <v>863</v>
      </c>
      <c r="T137" s="593"/>
      <c r="U137" s="593"/>
      <c r="V137" s="594"/>
      <c r="W137" s="594" t="s">
        <v>864</v>
      </c>
      <c r="X137" s="595"/>
      <c r="Y137" s="596" t="s">
        <v>1429</v>
      </c>
      <c r="Z137" s="587" t="s">
        <v>1430</v>
      </c>
      <c r="AA137" s="597"/>
      <c r="AB137" s="587"/>
      <c r="AC137" s="593"/>
      <c r="AD137" s="593">
        <v>1</v>
      </c>
    </row>
    <row r="138" spans="1:30" s="598" customFormat="1" ht="13.5" customHeight="1">
      <c r="A138" s="587">
        <v>120</v>
      </c>
      <c r="B138" s="588"/>
      <c r="C138" s="588"/>
      <c r="D138" s="588"/>
      <c r="E138" s="588" t="s">
        <v>1431</v>
      </c>
      <c r="F138" s="588" t="s">
        <v>1432</v>
      </c>
      <c r="G138" s="588"/>
      <c r="H138" s="587"/>
      <c r="I138" s="614"/>
      <c r="J138" s="587"/>
      <c r="K138" s="591" t="s">
        <v>1420</v>
      </c>
      <c r="L138" s="587"/>
      <c r="M138" s="587"/>
      <c r="N138" s="587"/>
      <c r="O138" s="587"/>
      <c r="P138" s="592"/>
      <c r="Q138" s="587" t="s">
        <v>817</v>
      </c>
      <c r="R138" s="587" t="s">
        <v>864</v>
      </c>
      <c r="S138" s="615" t="s">
        <v>1420</v>
      </c>
      <c r="T138" s="593"/>
      <c r="U138" s="593"/>
      <c r="V138" s="594"/>
      <c r="W138" s="594" t="s">
        <v>864</v>
      </c>
      <c r="X138" s="595"/>
      <c r="Y138" s="596"/>
      <c r="Z138" s="587"/>
      <c r="AA138" s="597"/>
      <c r="AB138" s="587"/>
      <c r="AC138" s="593"/>
      <c r="AD138" s="593">
        <v>1</v>
      </c>
    </row>
    <row r="139" spans="1:30" s="598" customFormat="1" ht="13.5" customHeight="1">
      <c r="A139" s="587">
        <v>121</v>
      </c>
      <c r="B139" s="588"/>
      <c r="C139" s="588"/>
      <c r="D139" s="588"/>
      <c r="E139" s="588" t="s">
        <v>1433</v>
      </c>
      <c r="F139" s="588" t="s">
        <v>1276</v>
      </c>
      <c r="G139" s="588"/>
      <c r="H139" s="587" t="s">
        <v>1416</v>
      </c>
      <c r="I139" s="614"/>
      <c r="J139" s="587"/>
      <c r="K139" s="591" t="s">
        <v>1265</v>
      </c>
      <c r="L139" s="587"/>
      <c r="M139" s="587"/>
      <c r="N139" s="587"/>
      <c r="O139" s="587"/>
      <c r="P139" s="592"/>
      <c r="Q139" s="587" t="s">
        <v>823</v>
      </c>
      <c r="R139" s="587" t="s">
        <v>864</v>
      </c>
      <c r="S139" s="599" t="s">
        <v>1265</v>
      </c>
      <c r="T139" s="593"/>
      <c r="U139" s="655"/>
      <c r="V139" s="594"/>
      <c r="W139" s="594" t="s">
        <v>864</v>
      </c>
      <c r="X139" s="595"/>
      <c r="Y139" s="596"/>
      <c r="Z139" s="587"/>
      <c r="AA139" s="597" t="s">
        <v>1266</v>
      </c>
      <c r="AB139" s="587"/>
      <c r="AC139" s="593"/>
      <c r="AD139" s="593">
        <v>1</v>
      </c>
    </row>
    <row r="140" spans="1:30" s="598" customFormat="1" ht="13.5" customHeight="1">
      <c r="A140" s="587">
        <v>122</v>
      </c>
      <c r="B140" s="588"/>
      <c r="C140" s="588" t="s">
        <v>1434</v>
      </c>
      <c r="D140" s="588"/>
      <c r="E140" s="588"/>
      <c r="F140" s="588"/>
      <c r="G140" s="588"/>
      <c r="H140" s="587" t="s">
        <v>1435</v>
      </c>
      <c r="I140" s="614"/>
      <c r="J140" s="587"/>
      <c r="K140" s="591" t="s">
        <v>1436</v>
      </c>
      <c r="L140" s="587"/>
      <c r="M140" s="587"/>
      <c r="N140" s="587"/>
      <c r="O140" s="587"/>
      <c r="P140" s="592"/>
      <c r="Q140" s="587" t="s">
        <v>817</v>
      </c>
      <c r="R140" s="587" t="s">
        <v>864</v>
      </c>
      <c r="S140" s="599" t="s">
        <v>1437</v>
      </c>
      <c r="T140" s="593"/>
      <c r="U140" s="593"/>
      <c r="V140" s="594"/>
      <c r="W140" s="594" t="s">
        <v>864</v>
      </c>
      <c r="X140" s="595"/>
      <c r="Y140" s="596"/>
      <c r="Z140" s="587"/>
      <c r="AA140" s="597"/>
      <c r="AB140" s="587"/>
      <c r="AC140" s="593"/>
      <c r="AD140" s="593">
        <v>1</v>
      </c>
    </row>
    <row r="141" spans="1:30" s="598" customFormat="1" ht="13.5" customHeight="1">
      <c r="A141" s="587">
        <v>123</v>
      </c>
      <c r="B141" s="588"/>
      <c r="C141" s="588"/>
      <c r="D141" s="588" t="s">
        <v>1438</v>
      </c>
      <c r="E141" s="588"/>
      <c r="F141" s="588"/>
      <c r="G141" s="588"/>
      <c r="H141" s="587" t="s">
        <v>1439</v>
      </c>
      <c r="I141" s="614"/>
      <c r="J141" s="587"/>
      <c r="K141" s="591" t="s">
        <v>1440</v>
      </c>
      <c r="L141" s="587"/>
      <c r="M141" s="587"/>
      <c r="N141" s="587"/>
      <c r="O141" s="587"/>
      <c r="P141" s="592"/>
      <c r="Q141" s="587" t="s">
        <v>817</v>
      </c>
      <c r="R141" s="587" t="s">
        <v>864</v>
      </c>
      <c r="S141" s="599" t="s">
        <v>1441</v>
      </c>
      <c r="T141" s="593"/>
      <c r="U141" s="655"/>
      <c r="V141" s="594"/>
      <c r="W141" s="594" t="s">
        <v>864</v>
      </c>
      <c r="X141" s="595"/>
      <c r="Y141" s="596"/>
      <c r="Z141" s="587"/>
      <c r="AA141" s="597"/>
      <c r="AB141" s="587"/>
      <c r="AC141" s="593"/>
      <c r="AD141" s="593">
        <v>1</v>
      </c>
    </row>
    <row r="142" spans="1:30" s="598" customFormat="1" ht="13.5" customHeight="1">
      <c r="A142" s="587">
        <v>124</v>
      </c>
      <c r="B142" s="588"/>
      <c r="C142" s="588"/>
      <c r="D142" s="588"/>
      <c r="E142" s="588" t="s">
        <v>1442</v>
      </c>
      <c r="F142" s="588"/>
      <c r="G142" s="588"/>
      <c r="H142" s="587" t="s">
        <v>1439</v>
      </c>
      <c r="I142" s="614"/>
      <c r="J142" s="587"/>
      <c r="K142" s="591" t="s">
        <v>888</v>
      </c>
      <c r="L142" s="587"/>
      <c r="M142" s="587"/>
      <c r="N142" s="587"/>
      <c r="O142" s="587"/>
      <c r="P142" s="592"/>
      <c r="Q142" s="587" t="s">
        <v>817</v>
      </c>
      <c r="R142" s="587"/>
      <c r="S142" s="587" t="s">
        <v>863</v>
      </c>
      <c r="T142" s="593"/>
      <c r="U142" s="597" t="s">
        <v>1443</v>
      </c>
      <c r="V142" s="594"/>
      <c r="W142" s="594" t="s">
        <v>864</v>
      </c>
      <c r="X142" s="595"/>
      <c r="Y142" s="596" t="s">
        <v>1444</v>
      </c>
      <c r="Z142" s="587" t="s">
        <v>1445</v>
      </c>
      <c r="AA142" s="597"/>
      <c r="AB142" s="587"/>
      <c r="AC142" s="593"/>
      <c r="AD142" s="593">
        <v>1</v>
      </c>
    </row>
    <row r="143" spans="1:30" s="598" customFormat="1" ht="13.5" customHeight="1">
      <c r="A143" s="587">
        <v>125</v>
      </c>
      <c r="B143" s="588"/>
      <c r="C143" s="588"/>
      <c r="D143" s="588"/>
      <c r="E143" s="588" t="s">
        <v>1446</v>
      </c>
      <c r="F143" s="588"/>
      <c r="G143" s="588"/>
      <c r="H143" s="587" t="s">
        <v>1447</v>
      </c>
      <c r="I143" s="614"/>
      <c r="J143" s="587"/>
      <c r="K143" s="591" t="s">
        <v>1448</v>
      </c>
      <c r="L143" s="587"/>
      <c r="M143" s="587"/>
      <c r="N143" s="587"/>
      <c r="O143" s="587"/>
      <c r="P143" s="592"/>
      <c r="Q143" s="587" t="s">
        <v>817</v>
      </c>
      <c r="R143" s="587"/>
      <c r="S143" s="587" t="s">
        <v>863</v>
      </c>
      <c r="T143" s="593"/>
      <c r="U143" s="597" t="s">
        <v>1449</v>
      </c>
      <c r="V143" s="594"/>
      <c r="W143" s="594" t="s">
        <v>864</v>
      </c>
      <c r="X143" s="595"/>
      <c r="Y143" s="596" t="s">
        <v>1450</v>
      </c>
      <c r="Z143" s="587"/>
      <c r="AA143" s="597"/>
      <c r="AB143" s="587"/>
      <c r="AC143" s="593"/>
      <c r="AD143" s="593">
        <v>1</v>
      </c>
    </row>
    <row r="144" spans="1:30" s="598" customFormat="1" ht="13.5" customHeight="1">
      <c r="A144" s="587">
        <v>126</v>
      </c>
      <c r="B144" s="588"/>
      <c r="C144" s="588"/>
      <c r="D144" s="588" t="s">
        <v>1451</v>
      </c>
      <c r="E144" s="588"/>
      <c r="F144" s="588"/>
      <c r="G144" s="588"/>
      <c r="H144" s="587" t="s">
        <v>1452</v>
      </c>
      <c r="I144" s="614"/>
      <c r="J144" s="587"/>
      <c r="K144" s="591" t="s">
        <v>1093</v>
      </c>
      <c r="L144" s="587"/>
      <c r="M144" s="587"/>
      <c r="N144" s="587"/>
      <c r="O144" s="587"/>
      <c r="P144" s="592"/>
      <c r="Q144" s="587" t="s">
        <v>817</v>
      </c>
      <c r="R144" s="587" t="s">
        <v>864</v>
      </c>
      <c r="S144" s="615" t="s">
        <v>1453</v>
      </c>
      <c r="T144" s="593"/>
      <c r="U144" s="593"/>
      <c r="V144" s="594"/>
      <c r="W144" s="594" t="s">
        <v>864</v>
      </c>
      <c r="X144" s="595"/>
      <c r="Y144" s="596"/>
      <c r="Z144" s="587"/>
      <c r="AA144" s="597"/>
      <c r="AB144" s="587"/>
      <c r="AC144" s="593"/>
      <c r="AD144" s="593">
        <v>1</v>
      </c>
    </row>
    <row r="145" spans="1:30" s="598" customFormat="1" ht="13.5" customHeight="1">
      <c r="A145" s="587">
        <v>127</v>
      </c>
      <c r="B145" s="588"/>
      <c r="C145" s="588"/>
      <c r="D145" s="588"/>
      <c r="E145" s="588" t="s">
        <v>1454</v>
      </c>
      <c r="F145" s="588"/>
      <c r="G145" s="588"/>
      <c r="H145" s="587" t="s">
        <v>1452</v>
      </c>
      <c r="I145" s="614" t="s">
        <v>1455</v>
      </c>
      <c r="J145" s="587"/>
      <c r="K145" s="591" t="s">
        <v>1081</v>
      </c>
      <c r="L145" s="587"/>
      <c r="M145" s="587"/>
      <c r="N145" s="587"/>
      <c r="O145" s="587"/>
      <c r="P145" s="592"/>
      <c r="Q145" s="587" t="s">
        <v>817</v>
      </c>
      <c r="R145" s="587"/>
      <c r="S145" s="587" t="s">
        <v>863</v>
      </c>
      <c r="T145" s="593"/>
      <c r="U145" s="593"/>
      <c r="V145" s="594"/>
      <c r="W145" s="594" t="s">
        <v>864</v>
      </c>
      <c r="X145" s="595"/>
      <c r="Y145" s="596" t="s">
        <v>1456</v>
      </c>
      <c r="Z145" s="587"/>
      <c r="AA145" s="597"/>
      <c r="AB145" s="587"/>
      <c r="AC145" s="593"/>
      <c r="AD145" s="593">
        <v>1</v>
      </c>
    </row>
    <row r="146" spans="1:30" s="598" customFormat="1" ht="13.5" customHeight="1">
      <c r="A146" s="587">
        <v>128</v>
      </c>
      <c r="B146" s="588"/>
      <c r="C146" s="588"/>
      <c r="D146" s="588"/>
      <c r="E146" s="588" t="s">
        <v>1457</v>
      </c>
      <c r="F146" s="588"/>
      <c r="G146" s="588"/>
      <c r="H146" s="587" t="s">
        <v>1458</v>
      </c>
      <c r="I146" s="614" t="s">
        <v>1459</v>
      </c>
      <c r="J146" s="587"/>
      <c r="K146" s="591" t="s">
        <v>1460</v>
      </c>
      <c r="L146" s="587"/>
      <c r="M146" s="587"/>
      <c r="N146" s="587"/>
      <c r="O146" s="587"/>
      <c r="P146" s="592"/>
      <c r="Q146" s="587" t="s">
        <v>817</v>
      </c>
      <c r="R146" s="587"/>
      <c r="S146" s="587" t="s">
        <v>863</v>
      </c>
      <c r="T146" s="593"/>
      <c r="U146" s="593"/>
      <c r="V146" s="594"/>
      <c r="W146" s="594" t="s">
        <v>864</v>
      </c>
      <c r="X146" s="595"/>
      <c r="Y146" s="596" t="s">
        <v>1461</v>
      </c>
      <c r="Z146" s="587"/>
      <c r="AA146" s="597"/>
      <c r="AB146" s="587"/>
      <c r="AC146" s="593"/>
      <c r="AD146" s="593">
        <v>1</v>
      </c>
    </row>
    <row r="147" spans="1:30" s="598" customFormat="1" ht="13.5" customHeight="1">
      <c r="A147" s="587">
        <v>129</v>
      </c>
      <c r="B147" s="588"/>
      <c r="C147" s="588"/>
      <c r="D147" s="588" t="s">
        <v>1462</v>
      </c>
      <c r="E147" s="588"/>
      <c r="F147" s="588"/>
      <c r="G147" s="588"/>
      <c r="H147" s="587" t="s">
        <v>1463</v>
      </c>
      <c r="I147" s="614"/>
      <c r="J147" s="587"/>
      <c r="K147" s="591" t="s">
        <v>1464</v>
      </c>
      <c r="L147" s="587"/>
      <c r="M147" s="587"/>
      <c r="N147" s="587"/>
      <c r="O147" s="587"/>
      <c r="P147" s="592"/>
      <c r="Q147" s="587" t="s">
        <v>817</v>
      </c>
      <c r="R147" s="587" t="s">
        <v>864</v>
      </c>
      <c r="S147" s="599" t="s">
        <v>1465</v>
      </c>
      <c r="T147" s="593"/>
      <c r="U147" s="655"/>
      <c r="V147" s="594"/>
      <c r="W147" s="594" t="s">
        <v>864</v>
      </c>
      <c r="X147" s="595"/>
      <c r="Y147" s="596"/>
      <c r="Z147" s="587"/>
      <c r="AA147" s="597"/>
      <c r="AB147" s="587"/>
      <c r="AC147" s="593"/>
      <c r="AD147" s="593">
        <v>1</v>
      </c>
    </row>
    <row r="148" spans="1:30" s="598" customFormat="1" ht="13.5" customHeight="1">
      <c r="A148" s="587">
        <v>130</v>
      </c>
      <c r="B148" s="588"/>
      <c r="C148" s="588"/>
      <c r="D148" s="588"/>
      <c r="E148" s="588" t="s">
        <v>1466</v>
      </c>
      <c r="F148" s="588"/>
      <c r="G148" s="588"/>
      <c r="H148" s="587" t="s">
        <v>1467</v>
      </c>
      <c r="I148" s="614" t="s">
        <v>1135</v>
      </c>
      <c r="J148" s="587"/>
      <c r="K148" s="591" t="s">
        <v>1468</v>
      </c>
      <c r="L148" s="587"/>
      <c r="M148" s="587"/>
      <c r="N148" s="587"/>
      <c r="O148" s="587"/>
      <c r="P148" s="592"/>
      <c r="Q148" s="587" t="s">
        <v>817</v>
      </c>
      <c r="R148" s="587"/>
      <c r="S148" s="587" t="s">
        <v>863</v>
      </c>
      <c r="T148" s="593"/>
      <c r="U148" s="593"/>
      <c r="V148" s="594"/>
      <c r="W148" s="594" t="s">
        <v>864</v>
      </c>
      <c r="X148" s="595"/>
      <c r="Y148" s="596"/>
      <c r="Z148" s="587"/>
      <c r="AA148" s="597"/>
      <c r="AB148" s="587"/>
      <c r="AC148" s="593"/>
      <c r="AD148" s="593">
        <v>1</v>
      </c>
    </row>
    <row r="149" spans="1:30" s="598" customFormat="1" ht="13.5" customHeight="1">
      <c r="A149" s="587">
        <v>131</v>
      </c>
      <c r="B149" s="588"/>
      <c r="C149" s="588"/>
      <c r="D149" s="588"/>
      <c r="E149" s="588" t="s">
        <v>1469</v>
      </c>
      <c r="F149" s="588"/>
      <c r="G149" s="588"/>
      <c r="H149" s="587" t="s">
        <v>1470</v>
      </c>
      <c r="I149" s="614"/>
      <c r="J149" s="587"/>
      <c r="K149" s="591" t="s">
        <v>1471</v>
      </c>
      <c r="L149" s="587"/>
      <c r="M149" s="587"/>
      <c r="N149" s="587"/>
      <c r="O149" s="587"/>
      <c r="P149" s="592"/>
      <c r="Q149" s="587" t="s">
        <v>817</v>
      </c>
      <c r="R149" s="587"/>
      <c r="S149" s="587" t="s">
        <v>863</v>
      </c>
      <c r="T149" s="593"/>
      <c r="U149" s="593"/>
      <c r="V149" s="594"/>
      <c r="W149" s="594" t="s">
        <v>864</v>
      </c>
      <c r="X149" s="595"/>
      <c r="Y149" s="596"/>
      <c r="Z149" s="587"/>
      <c r="AA149" s="597"/>
      <c r="AB149" s="587"/>
      <c r="AC149" s="593"/>
      <c r="AD149" s="593">
        <v>1</v>
      </c>
    </row>
    <row r="150" spans="1:30" s="598" customFormat="1" ht="13.5" customHeight="1">
      <c r="A150" s="587">
        <v>132</v>
      </c>
      <c r="B150" s="588"/>
      <c r="C150" s="588"/>
      <c r="D150" s="588"/>
      <c r="E150" s="588" t="s">
        <v>1472</v>
      </c>
      <c r="F150" s="588"/>
      <c r="G150" s="588"/>
      <c r="H150" s="587" t="s">
        <v>1473</v>
      </c>
      <c r="I150" s="614"/>
      <c r="J150" s="587"/>
      <c r="K150" s="591" t="s">
        <v>1474</v>
      </c>
      <c r="L150" s="587"/>
      <c r="M150" s="587"/>
      <c r="N150" s="587"/>
      <c r="O150" s="587"/>
      <c r="P150" s="592"/>
      <c r="Q150" s="587" t="s">
        <v>817</v>
      </c>
      <c r="R150" s="587"/>
      <c r="S150" s="587" t="s">
        <v>863</v>
      </c>
      <c r="T150" s="593"/>
      <c r="U150" s="593"/>
      <c r="V150" s="594"/>
      <c r="W150" s="594" t="s">
        <v>864</v>
      </c>
      <c r="X150" s="595"/>
      <c r="Y150" s="596"/>
      <c r="Z150" s="587"/>
      <c r="AA150" s="597"/>
      <c r="AB150" s="587"/>
      <c r="AC150" s="593"/>
      <c r="AD150" s="593">
        <v>1</v>
      </c>
    </row>
    <row r="151" spans="1:30" s="598" customFormat="1" ht="13.5" customHeight="1">
      <c r="A151" s="587">
        <v>135</v>
      </c>
      <c r="B151" s="588"/>
      <c r="C151" s="588"/>
      <c r="D151" s="588"/>
      <c r="E151" s="588" t="s">
        <v>1475</v>
      </c>
      <c r="F151" s="588"/>
      <c r="G151" s="588"/>
      <c r="H151" s="587" t="s">
        <v>1476</v>
      </c>
      <c r="I151" s="614"/>
      <c r="J151" s="587"/>
      <c r="K151" s="591" t="s">
        <v>1477</v>
      </c>
      <c r="L151" s="587"/>
      <c r="M151" s="587"/>
      <c r="N151" s="587"/>
      <c r="O151" s="587"/>
      <c r="P151" s="592"/>
      <c r="Q151" s="587" t="s">
        <v>817</v>
      </c>
      <c r="R151" s="587"/>
      <c r="S151" s="587" t="s">
        <v>1093</v>
      </c>
      <c r="T151" s="593"/>
      <c r="U151" s="655"/>
      <c r="V151" s="594"/>
      <c r="W151" s="594" t="s">
        <v>864</v>
      </c>
      <c r="X151" s="595"/>
      <c r="Y151" s="596" t="s">
        <v>1478</v>
      </c>
      <c r="Z151" s="587" t="s">
        <v>1479</v>
      </c>
      <c r="AA151" s="597"/>
      <c r="AB151" s="587"/>
      <c r="AC151" s="593"/>
      <c r="AD151" s="593">
        <v>1</v>
      </c>
    </row>
    <row r="152" spans="1:30" s="627" customFormat="1" ht="13.5" customHeight="1">
      <c r="A152" s="619">
        <v>133</v>
      </c>
      <c r="B152" s="578"/>
      <c r="C152" s="578" t="s">
        <v>1480</v>
      </c>
      <c r="D152" s="578"/>
      <c r="E152" s="578"/>
      <c r="F152" s="578"/>
      <c r="G152" s="578"/>
      <c r="H152" s="619" t="s">
        <v>1481</v>
      </c>
      <c r="I152" s="661"/>
      <c r="J152" s="619"/>
      <c r="K152" s="620" t="s">
        <v>1482</v>
      </c>
      <c r="L152" s="619"/>
      <c r="M152" s="619"/>
      <c r="N152" s="619"/>
      <c r="O152" s="619"/>
      <c r="P152" s="662"/>
      <c r="Q152" s="619" t="s">
        <v>817</v>
      </c>
      <c r="R152" s="619"/>
      <c r="S152" s="619" t="s">
        <v>1483</v>
      </c>
      <c r="T152" s="622"/>
      <c r="U152" s="663"/>
      <c r="V152" s="623" t="s">
        <v>864</v>
      </c>
      <c r="W152" s="623" t="s">
        <v>864</v>
      </c>
      <c r="X152" s="624"/>
      <c r="Y152" s="625"/>
      <c r="Z152" s="619"/>
      <c r="AA152" s="626"/>
      <c r="AB152" s="619"/>
      <c r="AC152" s="622"/>
      <c r="AD152" s="622">
        <v>1</v>
      </c>
    </row>
    <row r="153" spans="1:30" s="627" customFormat="1" ht="13.5" customHeight="1">
      <c r="A153" s="619">
        <v>134</v>
      </c>
      <c r="B153" s="578"/>
      <c r="C153" s="578" t="s">
        <v>1484</v>
      </c>
      <c r="D153" s="578"/>
      <c r="E153" s="578"/>
      <c r="F153" s="578"/>
      <c r="G153" s="578"/>
      <c r="H153" s="619" t="s">
        <v>1485</v>
      </c>
      <c r="I153" s="661" t="s">
        <v>698</v>
      </c>
      <c r="J153" s="619"/>
      <c r="K153" s="620" t="s">
        <v>1486</v>
      </c>
      <c r="L153" s="619"/>
      <c r="M153" s="619"/>
      <c r="N153" s="619"/>
      <c r="O153" s="619"/>
      <c r="P153" s="662"/>
      <c r="Q153" s="619" t="s">
        <v>817</v>
      </c>
      <c r="R153" s="619"/>
      <c r="S153" s="619" t="s">
        <v>863</v>
      </c>
      <c r="T153" s="622"/>
      <c r="U153" s="622"/>
      <c r="V153" s="623" t="s">
        <v>864</v>
      </c>
      <c r="W153" s="623" t="s">
        <v>864</v>
      </c>
      <c r="X153" s="624"/>
      <c r="Y153" s="625" t="s">
        <v>1487</v>
      </c>
      <c r="Z153" s="619"/>
      <c r="AA153" s="626"/>
      <c r="AB153" s="619"/>
      <c r="AC153" s="622"/>
      <c r="AD153" s="622">
        <v>1</v>
      </c>
    </row>
    <row r="154" spans="1:30" s="627" customFormat="1" ht="13.5" customHeight="1">
      <c r="A154" s="619">
        <v>136</v>
      </c>
      <c r="B154" s="578"/>
      <c r="C154" s="578" t="s">
        <v>1302</v>
      </c>
      <c r="D154" s="588" t="s">
        <v>1488</v>
      </c>
      <c r="E154" s="588"/>
      <c r="F154" s="588"/>
      <c r="G154" s="588"/>
      <c r="H154" s="619" t="s">
        <v>1489</v>
      </c>
      <c r="I154" s="661"/>
      <c r="J154" s="619"/>
      <c r="K154" s="620" t="s">
        <v>1490</v>
      </c>
      <c r="L154" s="619"/>
      <c r="M154" s="619"/>
      <c r="N154" s="619"/>
      <c r="O154" s="619"/>
      <c r="P154" s="662"/>
      <c r="Q154" s="619" t="s">
        <v>817</v>
      </c>
      <c r="R154" s="619" t="s">
        <v>864</v>
      </c>
      <c r="S154" s="630" t="s">
        <v>1304</v>
      </c>
      <c r="T154" s="622"/>
      <c r="U154" s="622"/>
      <c r="V154" s="623" t="s">
        <v>864</v>
      </c>
      <c r="W154" s="623" t="s">
        <v>864</v>
      </c>
      <c r="X154" s="624"/>
      <c r="Y154" s="625"/>
      <c r="Z154" s="619"/>
      <c r="AA154" s="626"/>
      <c r="AB154" s="619"/>
      <c r="AC154" s="622"/>
      <c r="AD154" s="622">
        <v>1</v>
      </c>
    </row>
    <row r="155" spans="1:30" s="598" customFormat="1" ht="14.25" customHeight="1">
      <c r="A155" s="587">
        <v>137</v>
      </c>
      <c r="B155" s="588"/>
      <c r="C155" s="588" t="s">
        <v>1010</v>
      </c>
      <c r="D155" s="588" t="s">
        <v>987</v>
      </c>
      <c r="E155" s="588"/>
      <c r="F155" s="588"/>
      <c r="G155" s="588"/>
      <c r="H155" s="587" t="s">
        <v>1491</v>
      </c>
      <c r="I155" s="591"/>
      <c r="J155" s="587"/>
      <c r="K155" s="587" t="s">
        <v>1012</v>
      </c>
      <c r="L155" s="587"/>
      <c r="M155" s="587"/>
      <c r="N155" s="587"/>
      <c r="O155" s="587"/>
      <c r="P155" s="592"/>
      <c r="Q155" s="587" t="s">
        <v>817</v>
      </c>
      <c r="R155" s="587" t="s">
        <v>864</v>
      </c>
      <c r="S155" s="599" t="s">
        <v>992</v>
      </c>
      <c r="T155" s="593"/>
      <c r="U155" s="587"/>
      <c r="V155" s="594"/>
      <c r="W155" s="594" t="s">
        <v>864</v>
      </c>
      <c r="X155" s="595"/>
      <c r="Y155" s="596" t="s">
        <v>1492</v>
      </c>
      <c r="Z155" s="587" t="s">
        <v>993</v>
      </c>
      <c r="AA155" s="597"/>
      <c r="AB155" s="587"/>
      <c r="AC155" s="593"/>
      <c r="AD155" s="593">
        <v>1</v>
      </c>
    </row>
    <row r="156" spans="1:30" s="598" customFormat="1" ht="12.75" customHeight="1">
      <c r="A156" s="587">
        <v>138</v>
      </c>
      <c r="B156" s="588"/>
      <c r="C156" s="588" t="s">
        <v>1493</v>
      </c>
      <c r="D156" s="588"/>
      <c r="E156" s="588"/>
      <c r="F156" s="588"/>
      <c r="G156" s="588"/>
      <c r="H156" s="587"/>
      <c r="I156" s="591"/>
      <c r="J156" s="587"/>
      <c r="K156" s="591" t="s">
        <v>1121</v>
      </c>
      <c r="L156" s="587"/>
      <c r="M156" s="587"/>
      <c r="N156" s="587"/>
      <c r="O156" s="587"/>
      <c r="P156" s="592"/>
      <c r="Q156" s="587" t="s">
        <v>817</v>
      </c>
      <c r="R156" s="587" t="s">
        <v>864</v>
      </c>
      <c r="S156" s="615" t="s">
        <v>1494</v>
      </c>
      <c r="T156" s="593"/>
      <c r="U156" s="587"/>
      <c r="V156" s="592"/>
      <c r="W156" s="594" t="s">
        <v>864</v>
      </c>
      <c r="X156" s="595"/>
      <c r="Y156" s="596" t="s">
        <v>1495</v>
      </c>
      <c r="Z156" s="587"/>
      <c r="AA156" s="659" t="s">
        <v>1496</v>
      </c>
      <c r="AB156" s="587"/>
      <c r="AC156" s="593"/>
      <c r="AD156" s="593">
        <v>1</v>
      </c>
    </row>
    <row r="157" spans="1:30" s="586" customFormat="1" ht="13.5" customHeight="1">
      <c r="A157" s="576">
        <v>139</v>
      </c>
      <c r="B157" s="577"/>
      <c r="C157" s="578" t="s">
        <v>1497</v>
      </c>
      <c r="D157" s="577"/>
      <c r="E157" s="577"/>
      <c r="F157" s="577"/>
      <c r="G157" s="577"/>
      <c r="H157" s="576" t="s">
        <v>1498</v>
      </c>
      <c r="I157" s="579">
        <v>31</v>
      </c>
      <c r="J157" s="576"/>
      <c r="K157" s="579" t="s">
        <v>1499</v>
      </c>
      <c r="L157" s="576"/>
      <c r="M157" s="576"/>
      <c r="N157" s="576"/>
      <c r="O157" s="576"/>
      <c r="P157" s="580"/>
      <c r="Q157" s="576" t="s">
        <v>817</v>
      </c>
      <c r="R157" s="576"/>
      <c r="S157" s="576" t="s">
        <v>1381</v>
      </c>
      <c r="T157" s="581"/>
      <c r="U157" s="576"/>
      <c r="V157" s="582" t="s">
        <v>864</v>
      </c>
      <c r="W157" s="582" t="s">
        <v>864</v>
      </c>
      <c r="X157" s="583"/>
      <c r="Y157" s="617"/>
      <c r="Z157" s="576"/>
      <c r="AA157" s="585"/>
      <c r="AB157" s="576"/>
      <c r="AC157" s="581"/>
      <c r="AD157" s="581">
        <v>1</v>
      </c>
    </row>
    <row r="158" spans="1:30" s="586" customFormat="1" ht="13.5" customHeight="1">
      <c r="A158" s="576">
        <v>140</v>
      </c>
      <c r="B158" s="577"/>
      <c r="C158" s="578" t="s">
        <v>1500</v>
      </c>
      <c r="D158" s="577"/>
      <c r="E158" s="577"/>
      <c r="F158" s="577"/>
      <c r="G158" s="577"/>
      <c r="H158" s="576" t="s">
        <v>1501</v>
      </c>
      <c r="I158" s="579">
        <v>109</v>
      </c>
      <c r="J158" s="576"/>
      <c r="K158" s="579" t="s">
        <v>1183</v>
      </c>
      <c r="L158" s="576"/>
      <c r="M158" s="576"/>
      <c r="N158" s="576"/>
      <c r="O158" s="576"/>
      <c r="P158" s="580"/>
      <c r="Q158" s="576" t="s">
        <v>817</v>
      </c>
      <c r="R158" s="576"/>
      <c r="S158" s="576" t="s">
        <v>1381</v>
      </c>
      <c r="T158" s="581"/>
      <c r="U158" s="576"/>
      <c r="V158" s="582" t="s">
        <v>864</v>
      </c>
      <c r="W158" s="582" t="s">
        <v>864</v>
      </c>
      <c r="X158" s="583"/>
      <c r="Y158" s="617"/>
      <c r="Z158" s="576"/>
      <c r="AA158" s="585"/>
      <c r="AB158" s="576"/>
      <c r="AC158" s="581"/>
      <c r="AD158" s="581">
        <v>1</v>
      </c>
    </row>
    <row r="159" spans="1:30" s="586" customFormat="1" ht="12.75" customHeight="1">
      <c r="A159" s="576">
        <v>141</v>
      </c>
      <c r="B159" s="577"/>
      <c r="C159" s="578" t="s">
        <v>1502</v>
      </c>
      <c r="D159" s="577"/>
      <c r="E159" s="577"/>
      <c r="F159" s="577"/>
      <c r="G159" s="577"/>
      <c r="H159" s="576" t="s">
        <v>1503</v>
      </c>
      <c r="I159" s="579" t="s">
        <v>1504</v>
      </c>
      <c r="J159" s="576"/>
      <c r="K159" s="579" t="s">
        <v>1505</v>
      </c>
      <c r="L159" s="576"/>
      <c r="M159" s="576"/>
      <c r="N159" s="576"/>
      <c r="O159" s="576"/>
      <c r="P159" s="580"/>
      <c r="Q159" s="576" t="s">
        <v>817</v>
      </c>
      <c r="R159" s="576"/>
      <c r="S159" s="660" t="s">
        <v>863</v>
      </c>
      <c r="T159" s="581"/>
      <c r="U159" s="576" t="s">
        <v>1506</v>
      </c>
      <c r="V159" s="582" t="s">
        <v>864</v>
      </c>
      <c r="W159" s="582" t="s">
        <v>864</v>
      </c>
      <c r="X159" s="583"/>
      <c r="Y159" s="617"/>
      <c r="Z159" s="576"/>
      <c r="AA159" s="585"/>
      <c r="AB159" s="576"/>
      <c r="AC159" s="581"/>
      <c r="AD159" s="581">
        <v>1</v>
      </c>
    </row>
    <row r="160" spans="1:30" s="586" customFormat="1" ht="13.5" customHeight="1">
      <c r="A160" s="576">
        <v>142</v>
      </c>
      <c r="B160" s="577"/>
      <c r="C160" s="578" t="s">
        <v>1507</v>
      </c>
      <c r="D160" s="577"/>
      <c r="E160" s="577"/>
      <c r="F160" s="577"/>
      <c r="G160" s="577"/>
      <c r="H160" s="576"/>
      <c r="I160" s="579" t="s">
        <v>1508</v>
      </c>
      <c r="J160" s="576"/>
      <c r="K160" s="579" t="s">
        <v>1509</v>
      </c>
      <c r="L160" s="576"/>
      <c r="M160" s="576"/>
      <c r="N160" s="576"/>
      <c r="O160" s="576"/>
      <c r="P160" s="580"/>
      <c r="Q160" s="576" t="s">
        <v>817</v>
      </c>
      <c r="R160" s="576"/>
      <c r="S160" s="576" t="s">
        <v>863</v>
      </c>
      <c r="T160" s="581"/>
      <c r="U160" s="576"/>
      <c r="V160" s="582" t="s">
        <v>864</v>
      </c>
      <c r="W160" s="582" t="s">
        <v>864</v>
      </c>
      <c r="X160" s="583"/>
      <c r="Y160" s="617" t="s">
        <v>1510</v>
      </c>
      <c r="Z160" s="576"/>
      <c r="AA160" s="585"/>
      <c r="AB160" s="576"/>
      <c r="AC160" s="581"/>
      <c r="AD160" s="581">
        <v>1</v>
      </c>
    </row>
    <row r="161" spans="1:30" s="598" customFormat="1" ht="13.5" customHeight="1">
      <c r="A161" s="587">
        <v>143</v>
      </c>
      <c r="B161" s="588"/>
      <c r="C161" s="588" t="s">
        <v>1511</v>
      </c>
      <c r="D161" s="588"/>
      <c r="E161" s="588"/>
      <c r="F161" s="588"/>
      <c r="G161" s="588"/>
      <c r="H161" s="587"/>
      <c r="I161" s="591"/>
      <c r="J161" s="587"/>
      <c r="K161" s="591" t="s">
        <v>1512</v>
      </c>
      <c r="L161" s="587"/>
      <c r="M161" s="587"/>
      <c r="N161" s="587"/>
      <c r="O161" s="587"/>
      <c r="P161" s="592"/>
      <c r="Q161" s="587" t="s">
        <v>817</v>
      </c>
      <c r="R161" s="587" t="s">
        <v>864</v>
      </c>
      <c r="S161" s="615" t="s">
        <v>1512</v>
      </c>
      <c r="T161" s="593"/>
      <c r="U161" s="587"/>
      <c r="V161" s="594"/>
      <c r="W161" s="594" t="s">
        <v>864</v>
      </c>
      <c r="X161" s="595"/>
      <c r="Y161" s="596"/>
      <c r="Z161" s="587"/>
      <c r="AA161" s="597"/>
      <c r="AB161" s="587"/>
      <c r="AC161" s="593"/>
      <c r="AD161" s="593">
        <v>1</v>
      </c>
    </row>
    <row r="162" spans="1:30" s="598" customFormat="1" ht="13.5" customHeight="1">
      <c r="A162" s="587">
        <v>144</v>
      </c>
      <c r="B162" s="588"/>
      <c r="C162" s="588"/>
      <c r="D162" s="588" t="s">
        <v>1513</v>
      </c>
      <c r="E162" s="588" t="s">
        <v>987</v>
      </c>
      <c r="F162" s="588"/>
      <c r="G162" s="588"/>
      <c r="H162" s="587" t="s">
        <v>1514</v>
      </c>
      <c r="I162" s="591"/>
      <c r="J162" s="587"/>
      <c r="K162" s="591" t="s">
        <v>1515</v>
      </c>
      <c r="L162" s="587"/>
      <c r="M162" s="587"/>
      <c r="N162" s="587"/>
      <c r="O162" s="587"/>
      <c r="P162" s="592"/>
      <c r="Q162" s="587" t="s">
        <v>817</v>
      </c>
      <c r="R162" s="587" t="s">
        <v>864</v>
      </c>
      <c r="S162" s="615" t="s">
        <v>992</v>
      </c>
      <c r="T162" s="593"/>
      <c r="U162" s="587"/>
      <c r="V162" s="594"/>
      <c r="W162" s="594" t="s">
        <v>864</v>
      </c>
      <c r="X162" s="595"/>
      <c r="Y162" s="596" t="s">
        <v>1516</v>
      </c>
      <c r="Z162" s="587"/>
      <c r="AA162" s="597"/>
      <c r="AB162" s="587"/>
      <c r="AC162" s="593"/>
      <c r="AD162" s="593">
        <v>1</v>
      </c>
    </row>
    <row r="163" spans="1:30" s="598" customFormat="1" ht="14.25" customHeight="1">
      <c r="A163" s="587">
        <v>145</v>
      </c>
      <c r="B163" s="588"/>
      <c r="C163" s="588"/>
      <c r="D163" s="588" t="s">
        <v>1517</v>
      </c>
      <c r="E163" s="588" t="s">
        <v>987</v>
      </c>
      <c r="F163" s="588"/>
      <c r="G163" s="588"/>
      <c r="H163" s="587" t="s">
        <v>1518</v>
      </c>
      <c r="I163" s="591"/>
      <c r="J163" s="587"/>
      <c r="K163" s="591" t="s">
        <v>1519</v>
      </c>
      <c r="L163" s="587"/>
      <c r="M163" s="587"/>
      <c r="N163" s="587"/>
      <c r="O163" s="587"/>
      <c r="P163" s="592"/>
      <c r="Q163" s="587" t="s">
        <v>823</v>
      </c>
      <c r="R163" s="587" t="s">
        <v>864</v>
      </c>
      <c r="S163" s="615" t="s">
        <v>992</v>
      </c>
      <c r="T163" s="593"/>
      <c r="U163" s="587"/>
      <c r="V163" s="594"/>
      <c r="W163" s="594" t="s">
        <v>864</v>
      </c>
      <c r="X163" s="595"/>
      <c r="Y163" s="596" t="s">
        <v>1516</v>
      </c>
      <c r="Z163" s="587"/>
      <c r="AA163" s="597"/>
      <c r="AB163" s="587"/>
      <c r="AC163" s="593"/>
      <c r="AD163" s="593">
        <v>1</v>
      </c>
    </row>
    <row r="164" spans="1:30" s="598" customFormat="1" ht="13.5" customHeight="1">
      <c r="A164" s="587">
        <v>146</v>
      </c>
      <c r="B164" s="588"/>
      <c r="C164" s="588" t="s">
        <v>1520</v>
      </c>
      <c r="D164" s="588" t="s">
        <v>987</v>
      </c>
      <c r="E164" s="588"/>
      <c r="F164" s="588"/>
      <c r="G164" s="588"/>
      <c r="H164" s="587" t="s">
        <v>1521</v>
      </c>
      <c r="I164" s="591"/>
      <c r="J164" s="587"/>
      <c r="K164" s="591" t="s">
        <v>1522</v>
      </c>
      <c r="L164" s="587"/>
      <c r="M164" s="587"/>
      <c r="N164" s="587"/>
      <c r="O164" s="587"/>
      <c r="P164" s="592"/>
      <c r="Q164" s="587" t="s">
        <v>817</v>
      </c>
      <c r="R164" s="587" t="s">
        <v>864</v>
      </c>
      <c r="S164" s="615" t="s">
        <v>992</v>
      </c>
      <c r="T164" s="593"/>
      <c r="U164" s="587"/>
      <c r="V164" s="594"/>
      <c r="W164" s="594" t="s">
        <v>864</v>
      </c>
      <c r="X164" s="595"/>
      <c r="Y164" s="596" t="s">
        <v>1516</v>
      </c>
      <c r="Z164" s="587"/>
      <c r="AA164" s="597"/>
      <c r="AB164" s="587"/>
      <c r="AC164" s="593"/>
      <c r="AD164" s="593">
        <v>1</v>
      </c>
    </row>
    <row r="165" spans="1:30" s="224" customFormat="1" ht="13.5" customHeight="1">
      <c r="A165" s="225">
        <v>147</v>
      </c>
      <c r="B165" s="219" t="s">
        <v>1523</v>
      </c>
      <c r="C165" s="241"/>
      <c r="D165" s="241"/>
      <c r="E165" s="241"/>
      <c r="F165" s="241"/>
      <c r="G165" s="241"/>
      <c r="H165" s="681" t="s">
        <v>1524</v>
      </c>
      <c r="I165" s="682"/>
      <c r="J165" s="681"/>
      <c r="K165" s="682" t="s">
        <v>1525</v>
      </c>
      <c r="L165" s="681"/>
      <c r="M165" s="681"/>
      <c r="N165" s="681"/>
      <c r="O165" s="681"/>
      <c r="P165" s="683"/>
      <c r="Q165" s="689" t="s">
        <v>823</v>
      </c>
      <c r="R165" s="681" t="s">
        <v>864</v>
      </c>
      <c r="S165" s="379" t="s">
        <v>1525</v>
      </c>
      <c r="T165" s="684"/>
      <c r="U165" s="681"/>
      <c r="V165" s="679"/>
      <c r="W165" s="260" t="s">
        <v>864</v>
      </c>
      <c r="X165" s="232"/>
      <c r="Y165" s="685" t="s">
        <v>1526</v>
      </c>
      <c r="Z165" s="681"/>
      <c r="AA165" s="686"/>
      <c r="AB165" s="681"/>
      <c r="AC165" s="684"/>
      <c r="AD165" s="684">
        <v>1</v>
      </c>
    </row>
    <row r="166" spans="1:30" s="598" customFormat="1" ht="13.5" customHeight="1">
      <c r="A166" s="587">
        <v>155</v>
      </c>
      <c r="B166" s="588"/>
      <c r="C166" s="588" t="s">
        <v>1405</v>
      </c>
      <c r="D166" s="588"/>
      <c r="E166" s="588"/>
      <c r="F166" s="588"/>
      <c r="G166" s="588"/>
      <c r="H166" s="587" t="s">
        <v>1527</v>
      </c>
      <c r="I166" s="591"/>
      <c r="J166" s="587"/>
      <c r="K166" s="591" t="s">
        <v>1219</v>
      </c>
      <c r="L166" s="587"/>
      <c r="M166" s="587"/>
      <c r="N166" s="587"/>
      <c r="O166" s="587"/>
      <c r="P166" s="592"/>
      <c r="Q166" s="587" t="s">
        <v>817</v>
      </c>
      <c r="R166" s="587"/>
      <c r="S166" s="587" t="s">
        <v>863</v>
      </c>
      <c r="T166" s="593"/>
      <c r="U166" s="587"/>
      <c r="V166" s="594"/>
      <c r="W166" s="594" t="s">
        <v>864</v>
      </c>
      <c r="X166" s="595"/>
      <c r="Y166" s="596"/>
      <c r="Z166" s="587"/>
      <c r="AA166" s="597"/>
      <c r="AB166" s="587"/>
      <c r="AC166" s="593"/>
      <c r="AD166" s="593">
        <v>1</v>
      </c>
    </row>
    <row r="167" spans="1:30" s="598" customFormat="1" ht="13.5" customHeight="1">
      <c r="A167" s="587">
        <v>148</v>
      </c>
      <c r="B167" s="588"/>
      <c r="C167" s="588" t="s">
        <v>1528</v>
      </c>
      <c r="D167" s="588" t="s">
        <v>1529</v>
      </c>
      <c r="E167" s="588"/>
      <c r="F167" s="588"/>
      <c r="G167" s="588"/>
      <c r="H167" s="587" t="s">
        <v>1530</v>
      </c>
      <c r="I167" s="591"/>
      <c r="J167" s="587"/>
      <c r="K167" s="591" t="s">
        <v>1396</v>
      </c>
      <c r="L167" s="587"/>
      <c r="M167" s="587"/>
      <c r="N167" s="587"/>
      <c r="O167" s="587"/>
      <c r="P167" s="592"/>
      <c r="Q167" s="587" t="s">
        <v>817</v>
      </c>
      <c r="R167" s="587" t="s">
        <v>864</v>
      </c>
      <c r="S167" s="615" t="s">
        <v>1396</v>
      </c>
      <c r="T167" s="593"/>
      <c r="U167" s="587"/>
      <c r="V167" s="594"/>
      <c r="W167" s="594" t="s">
        <v>864</v>
      </c>
      <c r="X167" s="595"/>
      <c r="Y167" s="596"/>
      <c r="Z167" s="587"/>
      <c r="AA167" s="597"/>
      <c r="AB167" s="587"/>
      <c r="AC167" s="593"/>
      <c r="AD167" s="593">
        <v>1</v>
      </c>
    </row>
    <row r="168" spans="1:30" s="676" customFormat="1" ht="13.5" customHeight="1">
      <c r="A168" s="670">
        <v>149</v>
      </c>
      <c r="B168" s="671"/>
      <c r="C168" s="672" t="s">
        <v>1531</v>
      </c>
      <c r="D168" s="671"/>
      <c r="E168" s="671"/>
      <c r="F168" s="671"/>
      <c r="G168" s="671"/>
      <c r="H168" s="670" t="s">
        <v>1532</v>
      </c>
      <c r="I168" s="672" t="s">
        <v>930</v>
      </c>
      <c r="J168" s="670"/>
      <c r="K168" s="672" t="s">
        <v>931</v>
      </c>
      <c r="L168" s="670"/>
      <c r="M168" s="670"/>
      <c r="N168" s="670"/>
      <c r="O168" s="670"/>
      <c r="P168" s="673"/>
      <c r="Q168" s="670" t="s">
        <v>820</v>
      </c>
      <c r="R168" s="670"/>
      <c r="S168" s="670" t="s">
        <v>879</v>
      </c>
      <c r="T168" s="674"/>
      <c r="U168" s="670" t="s">
        <v>932</v>
      </c>
      <c r="V168" s="675"/>
      <c r="W168" s="675" t="s">
        <v>864</v>
      </c>
      <c r="Y168" s="677"/>
      <c r="Z168" s="670"/>
      <c r="AA168" s="678"/>
      <c r="AB168" s="670"/>
      <c r="AC168" s="674"/>
      <c r="AD168" s="674">
        <v>1</v>
      </c>
    </row>
    <row r="169" spans="1:30" s="224" customFormat="1" ht="13.5" customHeight="1">
      <c r="A169" s="225">
        <v>150</v>
      </c>
      <c r="B169" s="219"/>
      <c r="C169" s="241" t="s">
        <v>1533</v>
      </c>
      <c r="D169" s="241"/>
      <c r="E169" s="241"/>
      <c r="F169" s="241"/>
      <c r="G169" s="241"/>
      <c r="H169" s="681" t="s">
        <v>1534</v>
      </c>
      <c r="I169" s="682"/>
      <c r="J169" s="681"/>
      <c r="K169" s="682" t="s">
        <v>939</v>
      </c>
      <c r="L169" s="681"/>
      <c r="M169" s="681"/>
      <c r="N169" s="681"/>
      <c r="O169" s="681"/>
      <c r="P169" s="683"/>
      <c r="Q169" s="681" t="s">
        <v>820</v>
      </c>
      <c r="R169" s="681"/>
      <c r="S169" s="681" t="s">
        <v>863</v>
      </c>
      <c r="T169" s="684"/>
      <c r="U169" s="681"/>
      <c r="V169" s="679" t="s">
        <v>864</v>
      </c>
      <c r="W169" s="260" t="s">
        <v>864</v>
      </c>
      <c r="X169" s="232"/>
      <c r="Y169" s="685"/>
      <c r="Z169" s="681"/>
      <c r="AA169" s="686"/>
      <c r="AB169" s="681"/>
      <c r="AC169" s="684"/>
      <c r="AD169" s="684">
        <v>1</v>
      </c>
    </row>
    <row r="170" spans="1:30" s="598" customFormat="1" ht="13.5" customHeight="1">
      <c r="A170" s="587">
        <v>151</v>
      </c>
      <c r="B170" s="588"/>
      <c r="C170" s="588" t="s">
        <v>1535</v>
      </c>
      <c r="D170" s="588"/>
      <c r="E170" s="588"/>
      <c r="F170" s="588"/>
      <c r="G170" s="588"/>
      <c r="H170" s="587" t="s">
        <v>1536</v>
      </c>
      <c r="I170" s="591"/>
      <c r="J170" s="587"/>
      <c r="K170" s="591" t="s">
        <v>1537</v>
      </c>
      <c r="L170" s="587"/>
      <c r="M170" s="587"/>
      <c r="N170" s="587"/>
      <c r="O170" s="587"/>
      <c r="P170" s="592"/>
      <c r="Q170" s="587" t="s">
        <v>817</v>
      </c>
      <c r="R170" s="587"/>
      <c r="S170" s="587" t="s">
        <v>863</v>
      </c>
      <c r="T170" s="593"/>
      <c r="U170" s="587"/>
      <c r="V170" s="594"/>
      <c r="W170" s="594" t="s">
        <v>864</v>
      </c>
      <c r="X170" s="595"/>
      <c r="Y170" s="596"/>
      <c r="Z170" s="587"/>
      <c r="AA170" s="597"/>
      <c r="AB170" s="587"/>
      <c r="AC170" s="593"/>
      <c r="AD170" s="593">
        <v>1</v>
      </c>
    </row>
    <row r="171" spans="1:30" s="598" customFormat="1" ht="13.5" customHeight="1">
      <c r="A171" s="587">
        <v>152</v>
      </c>
      <c r="B171" s="588"/>
      <c r="C171" s="588" t="s">
        <v>1538</v>
      </c>
      <c r="D171" s="588"/>
      <c r="E171" s="588"/>
      <c r="F171" s="588"/>
      <c r="G171" s="588"/>
      <c r="H171" s="587" t="s">
        <v>1539</v>
      </c>
      <c r="I171" s="591"/>
      <c r="J171" s="587"/>
      <c r="K171" s="591" t="s">
        <v>1540</v>
      </c>
      <c r="L171" s="587"/>
      <c r="M171" s="587"/>
      <c r="N171" s="587"/>
      <c r="O171" s="587"/>
      <c r="P171" s="592"/>
      <c r="Q171" s="587" t="s">
        <v>817</v>
      </c>
      <c r="R171" s="587"/>
      <c r="S171" s="587" t="s">
        <v>863</v>
      </c>
      <c r="T171" s="593"/>
      <c r="U171" s="587"/>
      <c r="V171" s="594"/>
      <c r="W171" s="594" t="s">
        <v>864</v>
      </c>
      <c r="X171" s="595"/>
      <c r="Y171" s="596"/>
      <c r="Z171" s="587"/>
      <c r="AA171" s="597"/>
      <c r="AB171" s="587"/>
      <c r="AC171" s="593"/>
      <c r="AD171" s="593">
        <v>1</v>
      </c>
    </row>
    <row r="172" spans="1:30" s="598" customFormat="1" ht="13.5" customHeight="1">
      <c r="A172" s="587">
        <v>153</v>
      </c>
      <c r="B172" s="588"/>
      <c r="C172" s="588" t="s">
        <v>1541</v>
      </c>
      <c r="D172" s="588"/>
      <c r="E172" s="588"/>
      <c r="F172" s="588"/>
      <c r="G172" s="588"/>
      <c r="H172" s="587" t="s">
        <v>1542</v>
      </c>
      <c r="I172" s="591"/>
      <c r="J172" s="587"/>
      <c r="K172" s="591" t="s">
        <v>1543</v>
      </c>
      <c r="L172" s="587"/>
      <c r="M172" s="587"/>
      <c r="N172" s="587"/>
      <c r="O172" s="587"/>
      <c r="P172" s="592"/>
      <c r="Q172" s="587" t="s">
        <v>817</v>
      </c>
      <c r="R172" s="587"/>
      <c r="S172" s="587" t="s">
        <v>863</v>
      </c>
      <c r="T172" s="593"/>
      <c r="U172" s="587"/>
      <c r="V172" s="594"/>
      <c r="W172" s="594" t="s">
        <v>864</v>
      </c>
      <c r="X172" s="595"/>
      <c r="Y172" s="596"/>
      <c r="Z172" s="587"/>
      <c r="AA172" s="597"/>
      <c r="AB172" s="587"/>
      <c r="AC172" s="593"/>
      <c r="AD172" s="593">
        <v>1</v>
      </c>
    </row>
    <row r="173" spans="1:30" s="598" customFormat="1" ht="13.5" customHeight="1">
      <c r="A173" s="587">
        <v>154</v>
      </c>
      <c r="B173" s="588" t="s">
        <v>1544</v>
      </c>
      <c r="C173" s="588"/>
      <c r="D173" s="588"/>
      <c r="E173" s="588"/>
      <c r="F173" s="588"/>
      <c r="G173" s="588"/>
      <c r="H173" s="664" t="s">
        <v>1545</v>
      </c>
      <c r="I173" s="591"/>
      <c r="J173" s="587"/>
      <c r="K173" s="591" t="s">
        <v>1546</v>
      </c>
      <c r="L173" s="587"/>
      <c r="M173" s="587"/>
      <c r="N173" s="587"/>
      <c r="O173" s="587"/>
      <c r="P173" s="592"/>
      <c r="Q173" s="587" t="s">
        <v>823</v>
      </c>
      <c r="R173" s="587" t="s">
        <v>864</v>
      </c>
      <c r="S173" s="599" t="s">
        <v>1546</v>
      </c>
      <c r="T173" s="593"/>
      <c r="U173" s="587"/>
      <c r="V173" s="594"/>
      <c r="W173" s="594" t="s">
        <v>864</v>
      </c>
      <c r="X173" s="595"/>
      <c r="Y173" s="596" t="s">
        <v>1547</v>
      </c>
      <c r="Z173" s="587" t="s">
        <v>1548</v>
      </c>
      <c r="AA173" s="597"/>
      <c r="AB173" s="587"/>
      <c r="AC173" s="593"/>
      <c r="AD173" s="593">
        <v>1</v>
      </c>
    </row>
    <row r="174" spans="1:30" s="598" customFormat="1" ht="13.5" customHeight="1">
      <c r="A174" s="587">
        <v>155</v>
      </c>
      <c r="B174" s="588"/>
      <c r="C174" s="588" t="s">
        <v>1405</v>
      </c>
      <c r="D174" s="588"/>
      <c r="E174" s="588"/>
      <c r="F174" s="588"/>
      <c r="G174" s="588"/>
      <c r="H174" s="587" t="s">
        <v>1527</v>
      </c>
      <c r="I174" s="591"/>
      <c r="J174" s="587"/>
      <c r="K174" s="591" t="s">
        <v>1219</v>
      </c>
      <c r="L174" s="587"/>
      <c r="M174" s="587"/>
      <c r="N174" s="587"/>
      <c r="O174" s="587"/>
      <c r="P174" s="592"/>
      <c r="Q174" s="587" t="s">
        <v>817</v>
      </c>
      <c r="R174" s="587"/>
      <c r="S174" s="587" t="s">
        <v>863</v>
      </c>
      <c r="T174" s="593"/>
      <c r="U174" s="587"/>
      <c r="V174" s="594"/>
      <c r="W174" s="594" t="s">
        <v>864</v>
      </c>
      <c r="X174" s="595"/>
      <c r="Y174" s="596"/>
      <c r="Z174" s="587"/>
      <c r="AA174" s="597"/>
      <c r="AB174" s="587"/>
      <c r="AC174" s="593"/>
      <c r="AD174" s="593">
        <v>1</v>
      </c>
    </row>
    <row r="175" spans="1:30" s="598" customFormat="1" ht="12.75" customHeight="1">
      <c r="A175" s="587">
        <v>157</v>
      </c>
      <c r="B175" s="588"/>
      <c r="C175" s="588" t="s">
        <v>1549</v>
      </c>
      <c r="D175" s="588"/>
      <c r="E175" s="588"/>
      <c r="F175" s="588"/>
      <c r="G175" s="588"/>
      <c r="H175" s="587" t="s">
        <v>1550</v>
      </c>
      <c r="I175" s="591" t="s">
        <v>930</v>
      </c>
      <c r="J175" s="587"/>
      <c r="K175" s="591" t="s">
        <v>931</v>
      </c>
      <c r="L175" s="587"/>
      <c r="M175" s="587"/>
      <c r="N175" s="587"/>
      <c r="O175" s="587"/>
      <c r="P175" s="592"/>
      <c r="Q175" s="587" t="s">
        <v>820</v>
      </c>
      <c r="R175" s="587"/>
      <c r="S175" s="587" t="s">
        <v>879</v>
      </c>
      <c r="T175" s="593"/>
      <c r="U175" s="587"/>
      <c r="V175" s="594"/>
      <c r="W175" s="594" t="s">
        <v>864</v>
      </c>
      <c r="X175" s="595"/>
      <c r="Y175" s="596"/>
      <c r="Z175" s="587"/>
      <c r="AA175" s="597"/>
      <c r="AB175" s="587"/>
      <c r="AC175" s="593"/>
      <c r="AD175" s="593">
        <v>1</v>
      </c>
    </row>
    <row r="176" spans="1:30" s="598" customFormat="1" ht="12.75" customHeight="1">
      <c r="A176" s="587">
        <v>158</v>
      </c>
      <c r="B176" s="588"/>
      <c r="C176" s="588" t="s">
        <v>1551</v>
      </c>
      <c r="D176" s="588"/>
      <c r="E176" s="588"/>
      <c r="F176" s="588"/>
      <c r="G176" s="588"/>
      <c r="H176" s="664" t="s">
        <v>1552</v>
      </c>
      <c r="I176" s="591" t="s">
        <v>1553</v>
      </c>
      <c r="J176" s="587"/>
      <c r="K176" s="591" t="s">
        <v>971</v>
      </c>
      <c r="L176" s="587"/>
      <c r="M176" s="587"/>
      <c r="N176" s="587"/>
      <c r="O176" s="587"/>
      <c r="P176" s="592"/>
      <c r="Q176" s="665" t="s">
        <v>817</v>
      </c>
      <c r="R176" s="587"/>
      <c r="S176" s="587" t="s">
        <v>863</v>
      </c>
      <c r="T176" s="593"/>
      <c r="U176" s="593"/>
      <c r="V176" s="594"/>
      <c r="W176" s="594" t="s">
        <v>864</v>
      </c>
      <c r="X176" s="595"/>
      <c r="Y176" s="596" t="s">
        <v>1554</v>
      </c>
      <c r="Z176" s="656" t="s">
        <v>1555</v>
      </c>
      <c r="AA176" s="597" t="s">
        <v>1556</v>
      </c>
      <c r="AB176" s="587"/>
      <c r="AC176" s="593"/>
      <c r="AD176" s="593">
        <v>1</v>
      </c>
    </row>
    <row r="177" spans="1:30" s="598" customFormat="1" ht="12.75" customHeight="1">
      <c r="A177" s="587">
        <v>159</v>
      </c>
      <c r="B177" s="588"/>
      <c r="C177" s="588" t="s">
        <v>1557</v>
      </c>
      <c r="D177" s="588"/>
      <c r="E177" s="588"/>
      <c r="F177" s="588"/>
      <c r="G177" s="588"/>
      <c r="H177" s="596" t="s">
        <v>1558</v>
      </c>
      <c r="I177" s="591" t="s">
        <v>1559</v>
      </c>
      <c r="J177" s="587"/>
      <c r="K177" s="591" t="s">
        <v>1560</v>
      </c>
      <c r="L177" s="587"/>
      <c r="M177" s="587"/>
      <c r="N177" s="587"/>
      <c r="O177" s="587"/>
      <c r="P177" s="592"/>
      <c r="Q177" s="587" t="s">
        <v>817</v>
      </c>
      <c r="R177" s="587"/>
      <c r="S177" s="587" t="s">
        <v>863</v>
      </c>
      <c r="T177" s="593"/>
      <c r="U177" s="593"/>
      <c r="V177" s="592"/>
      <c r="W177" s="594" t="s">
        <v>864</v>
      </c>
      <c r="X177" s="595"/>
      <c r="Y177" s="665" t="s">
        <v>1561</v>
      </c>
      <c r="Z177" s="656" t="s">
        <v>1555</v>
      </c>
      <c r="AA177" s="659" t="s">
        <v>1562</v>
      </c>
      <c r="AB177" s="587"/>
      <c r="AC177" s="593"/>
      <c r="AD177" s="593">
        <v>1</v>
      </c>
    </row>
    <row r="178" spans="1:30" s="598" customFormat="1" ht="12.75" customHeight="1">
      <c r="A178" s="587">
        <v>160</v>
      </c>
      <c r="B178" s="588"/>
      <c r="C178" s="588" t="s">
        <v>1563</v>
      </c>
      <c r="D178" s="588"/>
      <c r="E178" s="588"/>
      <c r="F178" s="588"/>
      <c r="G178" s="588"/>
      <c r="H178" s="664" t="s">
        <v>1564</v>
      </c>
      <c r="I178" s="591" t="s">
        <v>1565</v>
      </c>
      <c r="J178" s="587"/>
      <c r="K178" s="591" t="s">
        <v>1566</v>
      </c>
      <c r="L178" s="587"/>
      <c r="M178" s="587"/>
      <c r="N178" s="587"/>
      <c r="O178" s="587"/>
      <c r="P178" s="592"/>
      <c r="Q178" s="665" t="s">
        <v>823</v>
      </c>
      <c r="R178" s="587"/>
      <c r="S178" s="587" t="s">
        <v>863</v>
      </c>
      <c r="T178" s="593"/>
      <c r="U178" s="593"/>
      <c r="V178" s="592"/>
      <c r="W178" s="594" t="s">
        <v>864</v>
      </c>
      <c r="X178" s="595"/>
      <c r="Y178" s="666" t="s">
        <v>1567</v>
      </c>
      <c r="Z178" s="656" t="s">
        <v>1568</v>
      </c>
      <c r="AA178" s="597"/>
      <c r="AB178" s="587"/>
      <c r="AC178" s="593"/>
      <c r="AD178" s="593">
        <v>1</v>
      </c>
    </row>
    <row r="179" spans="1:30" s="598" customFormat="1" ht="12.75" customHeight="1">
      <c r="A179" s="587"/>
      <c r="B179" s="588"/>
      <c r="C179" s="588" t="s">
        <v>1569</v>
      </c>
      <c r="D179" s="588"/>
      <c r="E179" s="588"/>
      <c r="F179" s="588"/>
      <c r="G179" s="588"/>
      <c r="H179" s="664" t="s">
        <v>1570</v>
      </c>
      <c r="I179" s="591"/>
      <c r="J179" s="587"/>
      <c r="K179" s="591" t="s">
        <v>1571</v>
      </c>
      <c r="L179" s="587"/>
      <c r="M179" s="587"/>
      <c r="N179" s="587"/>
      <c r="O179" s="587"/>
      <c r="P179" s="592"/>
      <c r="Q179" s="587" t="s">
        <v>817</v>
      </c>
      <c r="R179" s="587"/>
      <c r="S179" s="587" t="s">
        <v>863</v>
      </c>
      <c r="T179" s="593"/>
      <c r="U179" s="587"/>
      <c r="V179" s="594"/>
      <c r="W179" s="594" t="s">
        <v>864</v>
      </c>
      <c r="X179" s="595"/>
      <c r="Y179" s="666" t="s">
        <v>1572</v>
      </c>
      <c r="Z179" s="587"/>
      <c r="AA179" s="597"/>
      <c r="AB179" s="587"/>
      <c r="AC179" s="593"/>
      <c r="AD179" s="593"/>
    </row>
    <row r="180" spans="1:30" s="598" customFormat="1" ht="12.75" customHeight="1">
      <c r="A180" s="587">
        <v>161.46666666666701</v>
      </c>
      <c r="B180" s="588"/>
      <c r="C180" s="588" t="s">
        <v>1573</v>
      </c>
      <c r="D180" s="588"/>
      <c r="E180" s="588"/>
      <c r="F180" s="588"/>
      <c r="G180" s="588"/>
      <c r="H180" s="664" t="s">
        <v>1574</v>
      </c>
      <c r="I180" s="591" t="s">
        <v>1575</v>
      </c>
      <c r="J180" s="587"/>
      <c r="K180" s="591" t="s">
        <v>1576</v>
      </c>
      <c r="L180" s="587"/>
      <c r="M180" s="587"/>
      <c r="N180" s="587"/>
      <c r="O180" s="587"/>
      <c r="P180" s="592"/>
      <c r="Q180" s="587" t="s">
        <v>817</v>
      </c>
      <c r="R180" s="587"/>
      <c r="S180" s="587" t="s">
        <v>863</v>
      </c>
      <c r="T180" s="593"/>
      <c r="U180" s="592"/>
      <c r="V180" s="592"/>
      <c r="W180" s="594" t="s">
        <v>864</v>
      </c>
      <c r="X180" s="595"/>
      <c r="Y180" s="587" t="s">
        <v>1577</v>
      </c>
      <c r="Z180" s="656" t="s">
        <v>1555</v>
      </c>
      <c r="AA180" s="659"/>
      <c r="AB180" s="587"/>
      <c r="AC180" s="593"/>
      <c r="AD180" s="593">
        <v>1</v>
      </c>
    </row>
    <row r="181" spans="1:30" s="598" customFormat="1" ht="12.75" customHeight="1">
      <c r="A181" s="587">
        <v>162.69523809523801</v>
      </c>
      <c r="B181" s="588"/>
      <c r="C181" s="588" t="s">
        <v>1578</v>
      </c>
      <c r="D181" s="588"/>
      <c r="E181" s="588"/>
      <c r="F181" s="588"/>
      <c r="G181" s="588"/>
      <c r="H181" s="664"/>
      <c r="I181" s="591"/>
      <c r="J181" s="587"/>
      <c r="K181" s="591" t="s">
        <v>1579</v>
      </c>
      <c r="L181" s="587"/>
      <c r="M181" s="587"/>
      <c r="N181" s="587"/>
      <c r="O181" s="587"/>
      <c r="P181" s="592"/>
      <c r="Q181" s="665" t="s">
        <v>817</v>
      </c>
      <c r="R181" s="587" t="s">
        <v>864</v>
      </c>
      <c r="S181" s="615" t="s">
        <v>1579</v>
      </c>
      <c r="T181" s="593"/>
      <c r="U181" s="587"/>
      <c r="V181" s="592"/>
      <c r="W181" s="594" t="s">
        <v>864</v>
      </c>
      <c r="X181" s="595"/>
      <c r="Y181" s="596" t="s">
        <v>1580</v>
      </c>
      <c r="Z181" s="587"/>
      <c r="AA181" s="597"/>
      <c r="AB181" s="587"/>
      <c r="AC181" s="593"/>
      <c r="AD181" s="593">
        <v>1</v>
      </c>
    </row>
    <row r="182" spans="1:30" s="598" customFormat="1" ht="12.75" customHeight="1">
      <c r="A182" s="587">
        <v>163.78952380952401</v>
      </c>
      <c r="B182" s="588"/>
      <c r="C182" s="588"/>
      <c r="D182" s="588" t="s">
        <v>1581</v>
      </c>
      <c r="E182" s="588"/>
      <c r="F182" s="588"/>
      <c r="G182" s="588"/>
      <c r="H182" s="664" t="s">
        <v>1582</v>
      </c>
      <c r="I182" s="591"/>
      <c r="J182" s="587"/>
      <c r="K182" s="591" t="s">
        <v>971</v>
      </c>
      <c r="L182" s="587"/>
      <c r="M182" s="587"/>
      <c r="N182" s="587"/>
      <c r="O182" s="587"/>
      <c r="P182" s="592"/>
      <c r="Q182" s="665" t="s">
        <v>817</v>
      </c>
      <c r="R182" s="587"/>
      <c r="S182" s="587" t="s">
        <v>863</v>
      </c>
      <c r="T182" s="593"/>
      <c r="U182" s="587" t="s">
        <v>1583</v>
      </c>
      <c r="V182" s="592"/>
      <c r="W182" s="594" t="s">
        <v>864</v>
      </c>
      <c r="X182" s="595"/>
      <c r="Y182" s="596"/>
      <c r="Z182" s="587"/>
      <c r="AA182" s="597"/>
      <c r="AB182" s="587"/>
      <c r="AC182" s="593"/>
      <c r="AD182" s="593">
        <v>1</v>
      </c>
    </row>
    <row r="183" spans="1:30" s="598" customFormat="1" ht="12.75" customHeight="1">
      <c r="A183" s="667">
        <v>164.97523809523801</v>
      </c>
      <c r="B183" s="668"/>
      <c r="C183" s="668"/>
      <c r="D183" s="668" t="s">
        <v>1584</v>
      </c>
      <c r="E183" s="588" t="s">
        <v>1585</v>
      </c>
      <c r="F183" s="588"/>
      <c r="G183" s="588"/>
      <c r="H183" s="664"/>
      <c r="I183" s="591"/>
      <c r="J183" s="587"/>
      <c r="K183" s="591" t="s">
        <v>1586</v>
      </c>
      <c r="L183" s="587"/>
      <c r="M183" s="587"/>
      <c r="N183" s="587"/>
      <c r="O183" s="587"/>
      <c r="P183" s="592"/>
      <c r="Q183" s="665" t="s">
        <v>817</v>
      </c>
      <c r="R183" s="587" t="s">
        <v>864</v>
      </c>
      <c r="S183" s="599" t="s">
        <v>1055</v>
      </c>
      <c r="T183" s="593"/>
      <c r="U183" s="587"/>
      <c r="V183" s="594"/>
      <c r="W183" s="594" t="s">
        <v>864</v>
      </c>
      <c r="X183" s="595"/>
      <c r="Y183" s="596"/>
      <c r="Z183" s="587"/>
      <c r="AA183" s="597"/>
      <c r="AB183" s="587"/>
      <c r="AC183" s="593"/>
      <c r="AD183" s="593">
        <v>1</v>
      </c>
    </row>
    <row r="184" spans="1:30" s="598" customFormat="1" ht="14.25" customHeight="1">
      <c r="A184" s="587">
        <v>172.089523809524</v>
      </c>
      <c r="B184" s="588" t="s">
        <v>1587</v>
      </c>
      <c r="C184" s="588" t="s">
        <v>1588</v>
      </c>
      <c r="D184" s="652"/>
      <c r="E184" s="588"/>
      <c r="F184" s="588"/>
      <c r="G184" s="588"/>
      <c r="H184" s="587" t="s">
        <v>1589</v>
      </c>
      <c r="I184" s="591"/>
      <c r="J184" s="587" t="s">
        <v>1590</v>
      </c>
      <c r="K184" s="591" t="s">
        <v>1591</v>
      </c>
      <c r="L184" s="587"/>
      <c r="M184" s="587"/>
      <c r="N184" s="587"/>
      <c r="O184" s="587"/>
      <c r="P184" s="592">
        <v>1</v>
      </c>
      <c r="Q184" s="587" t="s">
        <v>823</v>
      </c>
      <c r="R184" s="587" t="s">
        <v>864</v>
      </c>
      <c r="S184" s="599" t="s">
        <v>1235</v>
      </c>
      <c r="T184" s="653"/>
      <c r="U184" s="587"/>
      <c r="V184" s="594"/>
      <c r="W184" s="594" t="s">
        <v>864</v>
      </c>
      <c r="X184" s="595"/>
      <c r="Y184" s="596"/>
      <c r="Z184" s="587"/>
      <c r="AA184" s="597"/>
      <c r="AB184" s="587"/>
      <c r="AC184" s="593"/>
      <c r="AD184" s="593">
        <v>1</v>
      </c>
    </row>
    <row r="185" spans="1:30" s="598" customFormat="1" ht="12.95" customHeight="1">
      <c r="A185" s="587">
        <v>173.275238095238</v>
      </c>
      <c r="B185" s="588" t="s">
        <v>1592</v>
      </c>
      <c r="C185" s="589"/>
      <c r="D185" s="588"/>
      <c r="E185" s="588"/>
      <c r="F185" s="588"/>
      <c r="G185" s="588"/>
      <c r="H185" s="587"/>
      <c r="I185" s="591"/>
      <c r="J185" s="587"/>
      <c r="K185" s="587" t="s">
        <v>1593</v>
      </c>
      <c r="L185" s="587"/>
      <c r="M185" s="587"/>
      <c r="N185" s="587"/>
      <c r="O185" s="587"/>
      <c r="P185" s="592"/>
      <c r="Q185" s="587" t="s">
        <v>817</v>
      </c>
      <c r="R185" s="587" t="s">
        <v>864</v>
      </c>
      <c r="S185" s="587" t="s">
        <v>1593</v>
      </c>
      <c r="T185" s="593"/>
      <c r="U185" s="587"/>
      <c r="V185" s="594"/>
      <c r="W185" s="594" t="s">
        <v>864</v>
      </c>
      <c r="X185" s="595"/>
      <c r="Y185" s="596"/>
      <c r="Z185" s="587"/>
      <c r="AA185" s="597"/>
      <c r="AB185" s="587"/>
      <c r="AC185" s="593">
        <v>1</v>
      </c>
      <c r="AD185" s="593">
        <v>1</v>
      </c>
    </row>
    <row r="186" spans="1:30" s="598" customFormat="1" ht="12.95" customHeight="1">
      <c r="A186" s="587">
        <v>174.46095238095299</v>
      </c>
      <c r="B186" s="588"/>
      <c r="C186" s="589" t="s">
        <v>1594</v>
      </c>
      <c r="D186" s="589"/>
      <c r="E186" s="588"/>
      <c r="F186" s="588"/>
      <c r="G186" s="588"/>
      <c r="H186" s="587" t="s">
        <v>1595</v>
      </c>
      <c r="I186" s="591"/>
      <c r="J186" s="587"/>
      <c r="K186" s="591" t="s">
        <v>1596</v>
      </c>
      <c r="L186" s="587"/>
      <c r="M186" s="587"/>
      <c r="N186" s="587"/>
      <c r="O186" s="587"/>
      <c r="P186" s="592"/>
      <c r="Q186" s="587" t="s">
        <v>1597</v>
      </c>
      <c r="R186" s="587" t="s">
        <v>864</v>
      </c>
      <c r="S186" s="599" t="s">
        <v>1596</v>
      </c>
      <c r="T186" s="593"/>
      <c r="U186" s="587"/>
      <c r="V186" s="594"/>
      <c r="W186" s="594" t="s">
        <v>864</v>
      </c>
      <c r="X186" s="595"/>
      <c r="Y186" s="596"/>
      <c r="Z186" s="587"/>
      <c r="AA186" s="597"/>
      <c r="AB186" s="587"/>
      <c r="AC186" s="593">
        <v>1</v>
      </c>
      <c r="AD186" s="593">
        <v>1</v>
      </c>
    </row>
    <row r="187" spans="1:30" s="598" customFormat="1" ht="12.95" customHeight="1">
      <c r="A187" s="587">
        <v>175.64666666666699</v>
      </c>
      <c r="B187" s="588"/>
      <c r="C187" s="589"/>
      <c r="D187" s="588" t="s">
        <v>1598</v>
      </c>
      <c r="E187" s="589"/>
      <c r="F187" s="588"/>
      <c r="G187" s="588"/>
      <c r="H187" s="587" t="s">
        <v>1599</v>
      </c>
      <c r="I187" s="591" t="s">
        <v>1600</v>
      </c>
      <c r="J187" s="587"/>
      <c r="K187" s="591" t="s">
        <v>1601</v>
      </c>
      <c r="L187" s="587"/>
      <c r="M187" s="587"/>
      <c r="N187" s="587"/>
      <c r="O187" s="587"/>
      <c r="P187" s="592"/>
      <c r="Q187" s="587" t="s">
        <v>820</v>
      </c>
      <c r="R187" s="587"/>
      <c r="S187" s="587" t="s">
        <v>863</v>
      </c>
      <c r="T187" s="593"/>
      <c r="U187" s="587"/>
      <c r="V187" s="594"/>
      <c r="W187" s="594" t="s">
        <v>864</v>
      </c>
      <c r="X187" s="595"/>
      <c r="Y187" s="596"/>
      <c r="Z187" s="587"/>
      <c r="AA187" s="597"/>
      <c r="AB187" s="587"/>
      <c r="AC187" s="593">
        <v>1</v>
      </c>
      <c r="AD187" s="593">
        <v>1</v>
      </c>
    </row>
    <row r="188" spans="1:30" s="598" customFormat="1" ht="12.95" customHeight="1">
      <c r="A188" s="587">
        <v>176.83238095238099</v>
      </c>
      <c r="B188" s="588"/>
      <c r="C188" s="589"/>
      <c r="D188" s="588" t="s">
        <v>1002</v>
      </c>
      <c r="E188" s="589"/>
      <c r="F188" s="588"/>
      <c r="G188" s="588"/>
      <c r="H188" s="587" t="s">
        <v>1602</v>
      </c>
      <c r="I188" s="591" t="s">
        <v>399</v>
      </c>
      <c r="J188" s="587"/>
      <c r="K188" s="591" t="s">
        <v>1005</v>
      </c>
      <c r="L188" s="587"/>
      <c r="M188" s="587"/>
      <c r="N188" s="587"/>
      <c r="O188" s="587"/>
      <c r="P188" s="592"/>
      <c r="Q188" s="587" t="s">
        <v>817</v>
      </c>
      <c r="R188" s="587"/>
      <c r="S188" s="587" t="s">
        <v>863</v>
      </c>
      <c r="T188" s="593"/>
      <c r="U188" s="587"/>
      <c r="V188" s="594"/>
      <c r="W188" s="594" t="s">
        <v>864</v>
      </c>
      <c r="X188" s="595"/>
      <c r="Y188" s="596"/>
      <c r="Z188" s="587"/>
      <c r="AA188" s="597"/>
      <c r="AB188" s="587"/>
      <c r="AC188" s="593">
        <v>1</v>
      </c>
      <c r="AD188" s="593">
        <v>1</v>
      </c>
    </row>
    <row r="189" spans="1:30" s="598" customFormat="1" ht="12.95" customHeight="1">
      <c r="A189" s="587">
        <v>178.01809523809601</v>
      </c>
      <c r="B189" s="588"/>
      <c r="C189" s="589"/>
      <c r="D189" s="588" t="s">
        <v>1603</v>
      </c>
      <c r="E189" s="589"/>
      <c r="F189" s="588"/>
      <c r="G189" s="588"/>
      <c r="H189" s="587" t="s">
        <v>1604</v>
      </c>
      <c r="I189" s="591" t="s">
        <v>1605</v>
      </c>
      <c r="J189" s="587"/>
      <c r="K189" s="591" t="s">
        <v>1081</v>
      </c>
      <c r="L189" s="587"/>
      <c r="M189" s="587"/>
      <c r="N189" s="587"/>
      <c r="O189" s="587"/>
      <c r="P189" s="592"/>
      <c r="Q189" s="587" t="s">
        <v>820</v>
      </c>
      <c r="R189" s="587"/>
      <c r="S189" s="587" t="s">
        <v>863</v>
      </c>
      <c r="T189" s="593"/>
      <c r="U189" s="587"/>
      <c r="V189" s="594"/>
      <c r="W189" s="594" t="s">
        <v>864</v>
      </c>
      <c r="X189" s="595"/>
      <c r="Y189" s="596"/>
      <c r="Z189" s="587"/>
      <c r="AA189" s="597"/>
      <c r="AB189" s="587"/>
      <c r="AC189" s="593">
        <v>1</v>
      </c>
      <c r="AD189" s="593">
        <v>1</v>
      </c>
    </row>
    <row r="190" spans="1:30" s="598" customFormat="1" ht="12.95" customHeight="1">
      <c r="A190" s="587">
        <v>179.20380952381001</v>
      </c>
      <c r="B190" s="588"/>
      <c r="C190" s="589"/>
      <c r="D190" s="589" t="s">
        <v>1606</v>
      </c>
      <c r="E190" s="589"/>
      <c r="F190" s="588"/>
      <c r="G190" s="588"/>
      <c r="H190" s="587" t="s">
        <v>1607</v>
      </c>
      <c r="I190" s="591" t="s">
        <v>1608</v>
      </c>
      <c r="J190" s="587"/>
      <c r="K190" s="591" t="s">
        <v>939</v>
      </c>
      <c r="L190" s="587"/>
      <c r="M190" s="587"/>
      <c r="N190" s="587"/>
      <c r="O190" s="587"/>
      <c r="P190" s="592"/>
      <c r="Q190" s="587" t="s">
        <v>817</v>
      </c>
      <c r="R190" s="587"/>
      <c r="S190" s="587" t="s">
        <v>863</v>
      </c>
      <c r="T190" s="593"/>
      <c r="U190" s="587"/>
      <c r="V190" s="594"/>
      <c r="W190" s="594" t="s">
        <v>864</v>
      </c>
      <c r="X190" s="595"/>
      <c r="Y190" s="596"/>
      <c r="Z190" s="587"/>
      <c r="AA190" s="597"/>
      <c r="AB190" s="587"/>
      <c r="AC190" s="593">
        <v>1</v>
      </c>
      <c r="AD190" s="593">
        <v>1</v>
      </c>
    </row>
    <row r="191" spans="1:30" s="598" customFormat="1" ht="12.95" customHeight="1">
      <c r="A191" s="587">
        <v>180.38952380952401</v>
      </c>
      <c r="B191" s="588" t="s">
        <v>1609</v>
      </c>
      <c r="C191" s="589"/>
      <c r="D191" s="588"/>
      <c r="E191" s="588"/>
      <c r="F191" s="588"/>
      <c r="G191" s="588"/>
      <c r="H191" s="587" t="s">
        <v>1610</v>
      </c>
      <c r="I191" s="591"/>
      <c r="J191" s="587"/>
      <c r="K191" s="591" t="s">
        <v>939</v>
      </c>
      <c r="L191" s="587"/>
      <c r="M191" s="587"/>
      <c r="N191" s="587"/>
      <c r="O191" s="587"/>
      <c r="P191" s="592"/>
      <c r="Q191" s="587" t="s">
        <v>817</v>
      </c>
      <c r="R191" s="587"/>
      <c r="S191" s="587" t="s">
        <v>863</v>
      </c>
      <c r="T191" s="593"/>
      <c r="U191" s="587"/>
      <c r="V191" s="593"/>
      <c r="W191" s="593" t="s">
        <v>864</v>
      </c>
      <c r="X191" s="595"/>
      <c r="Y191" s="596"/>
      <c r="Z191" s="587"/>
      <c r="AA191" s="587"/>
      <c r="AB191" s="587"/>
      <c r="AC191" s="593"/>
      <c r="AD191" s="593">
        <v>1</v>
      </c>
    </row>
    <row r="192" spans="1:30" s="224" customFormat="1" ht="12" customHeight="1">
      <c r="A192" s="225">
        <f>SUBTOTAL(103,createCase142[ID])</f>
        <v>176</v>
      </c>
      <c r="C192" s="225">
        <f>SUBTOTAL(103,createCase142[Donnée (Niveau 2)])</f>
        <v>68</v>
      </c>
      <c r="D192" s="225">
        <f>SUBTOTAL(103,createCase142[Donnée (Niveau 3)])</f>
        <v>77</v>
      </c>
      <c r="E192" s="225">
        <f>SUBTOTAL(103,createCase142[Donnée (Niveau 4)])</f>
        <v>31</v>
      </c>
      <c r="F192" s="225">
        <f>SUBTOTAL(103,createCase142[Donnée (Niveau 5)])</f>
        <v>8</v>
      </c>
      <c r="G192" s="225">
        <f>SUBTOTAL(103,createCase142[Donnée (Niveau 6)])</f>
        <v>0</v>
      </c>
      <c r="H192" s="225">
        <f>SUBTOTAL(103,createCase142[Description])</f>
        <v>158</v>
      </c>
      <c r="I192" s="225">
        <f>SUBTOTAL(103,createCase142[Exemples])</f>
        <v>96</v>
      </c>
      <c r="J192" s="225">
        <f>SUBTOTAL(103,createCase142[Balise NexSIS])</f>
        <v>60</v>
      </c>
      <c r="K192" s="239">
        <f>SUBTOTAL(103,createCase142[Nouvelle balise])</f>
        <v>156</v>
      </c>
      <c r="L192" s="225">
        <f>SUBTOTAL(103,createCase142[Nantes - balise])</f>
        <v>22</v>
      </c>
      <c r="M192" s="225">
        <f>SUBTOTAL(103,createCase142[Nantes - description])</f>
        <v>22</v>
      </c>
      <c r="N192" s="225">
        <f>SUBTOTAL(103,createCase142[GT399])</f>
        <v>0</v>
      </c>
      <c r="O192" s="225">
        <f>SUBTOTAL(103,createCase142[GT399 description])</f>
        <v>0</v>
      </c>
      <c r="P192" s="234">
        <f>SUBTOTAL(103,createCase142[Priorisation])</f>
        <v>16</v>
      </c>
      <c r="Q192" s="225"/>
      <c r="R192" s="225">
        <f>SUBTOTAL(103,createCase142[Objet])</f>
        <v>59</v>
      </c>
      <c r="S192" s="225">
        <f>SUBTOTAL(103,createCase142[Format (ou type)])</f>
        <v>180</v>
      </c>
      <c r="T192" s="274"/>
      <c r="U192" s="225"/>
      <c r="V192" s="225"/>
      <c r="W192" s="225"/>
      <c r="Y192" s="271">
        <f>SUBTOTAL(103,createCase142[Commentaire Hub Santé])</f>
        <v>39</v>
      </c>
      <c r="Z192" s="225">
        <f>SUBTOTAL(103,createCase142[Commentaire Philippe Dreyfus])</f>
        <v>41</v>
      </c>
      <c r="AA192" s="239"/>
      <c r="AB192" s="225">
        <f>SUBTOTAL(103,createCase142[Commentaire Yann Penverne])</f>
        <v>0</v>
      </c>
      <c r="AC192" s="225">
        <f>SUBTOTAL(103,createCase142[NexSIS])-COUNTIFS(createCase142[NexSIS],"=X")</f>
        <v>84</v>
      </c>
      <c r="AD192" s="225">
        <f>SUBTOTAL(103,createCase142[Métier])-COUNTIFS(createCase142[Métier],"=X")</f>
        <v>169</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78"/>
      <c r="U194" s="96"/>
      <c r="V194" s="96"/>
      <c r="W194" s="96"/>
      <c r="X194"/>
      <c r="Y194" s="179"/>
      <c r="Z194" s="96"/>
      <c r="AA194" s="159"/>
      <c r="AB194" s="96"/>
      <c r="AD194" s="96"/>
      <c r="AMA194"/>
      <c r="AMB194"/>
      <c r="AMC194"/>
    </row>
    <row r="195" spans="1:1017" s="128" customFormat="1" ht="12" customHeight="1">
      <c r="I195" s="224"/>
      <c r="P195" s="174"/>
      <c r="R195" s="96"/>
      <c r="S195" s="96"/>
      <c r="T195" s="278"/>
      <c r="U195" s="96"/>
      <c r="V195" s="96"/>
      <c r="W195" s="96"/>
      <c r="X195"/>
      <c r="Y195" s="179"/>
      <c r="Z195" s="96"/>
      <c r="AA195" s="159"/>
      <c r="AB195" s="96"/>
      <c r="AD195" s="96"/>
      <c r="AMA195"/>
      <c r="AMB195"/>
      <c r="AMC195"/>
    </row>
    <row r="196" spans="1:1017" s="128" customFormat="1" ht="12" customHeight="1">
      <c r="I196" s="224"/>
      <c r="P196" s="174"/>
      <c r="R196" s="96"/>
      <c r="S196" s="96"/>
      <c r="T196" s="278"/>
      <c r="U196" s="96"/>
      <c r="V196" s="96"/>
      <c r="W196" s="96"/>
      <c r="X196"/>
      <c r="Y196" s="179"/>
      <c r="Z196" s="96"/>
      <c r="AA196" s="159"/>
      <c r="AB196" s="96"/>
      <c r="AD196" s="96"/>
      <c r="AMA196"/>
      <c r="AMB196"/>
      <c r="AMC196"/>
    </row>
    <row r="197" spans="1:1017" s="128" customFormat="1" ht="12" customHeight="1">
      <c r="I197" s="224"/>
      <c r="P197" s="174"/>
      <c r="R197" s="96"/>
      <c r="S197" s="96"/>
      <c r="T197" s="278"/>
      <c r="U197" s="96"/>
      <c r="V197" s="96"/>
      <c r="W197" s="96"/>
      <c r="X197"/>
      <c r="Y197" s="179"/>
      <c r="Z197" s="96"/>
      <c r="AA197" s="159"/>
      <c r="AB197" s="96"/>
      <c r="AD197" s="96"/>
      <c r="AMA197"/>
      <c r="AMB197"/>
      <c r="AMC197"/>
    </row>
    <row r="198" spans="1:1017" s="128" customFormat="1" ht="12" customHeight="1">
      <c r="I198" s="224"/>
      <c r="P198" s="174"/>
      <c r="R198" s="96"/>
      <c r="S198" s="96"/>
      <c r="T198" s="278"/>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78"/>
      <c r="U200" s="96"/>
      <c r="V200" s="96"/>
      <c r="W200" s="96"/>
      <c r="X200"/>
      <c r="Y200" s="179"/>
      <c r="Z200" s="96"/>
      <c r="AA200" s="161"/>
      <c r="AB200" s="96"/>
      <c r="AD200" s="96"/>
      <c r="AMB200"/>
    </row>
    <row r="201" spans="1:1017" ht="12" customHeight="1">
      <c r="A201" s="117"/>
      <c r="B201" s="117"/>
      <c r="C201" s="117"/>
      <c r="D201" s="117"/>
      <c r="E201" s="117"/>
      <c r="F201" s="117"/>
      <c r="G201" s="117"/>
      <c r="H201" s="117"/>
      <c r="I201" s="251"/>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1018" s="96" customFormat="1" ht="12" customHeight="1">
      <c r="A214" s="130"/>
      <c r="B214" s="130"/>
      <c r="C214" s="130"/>
      <c r="D214" s="130"/>
      <c r="E214" s="130"/>
      <c r="F214" s="130"/>
      <c r="I214" s="225"/>
      <c r="K214" s="159"/>
      <c r="P214" s="173"/>
      <c r="T214" s="278"/>
      <c r="X214"/>
      <c r="Y214" s="179"/>
      <c r="AA214" s="159"/>
      <c r="AC214"/>
      <c r="AE214" s="128"/>
      <c r="AF214"/>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c r="CX214" s="128"/>
      <c r="CY214" s="128"/>
      <c r="CZ214" s="128"/>
      <c r="DA214" s="128"/>
      <c r="DB214" s="128"/>
      <c r="DC214" s="128"/>
      <c r="DD214" s="128"/>
      <c r="DE214" s="128"/>
      <c r="DF214" s="128"/>
      <c r="DG214" s="128"/>
      <c r="DH214" s="128"/>
      <c r="DI214" s="128"/>
      <c r="DJ214" s="128"/>
      <c r="DK214" s="128"/>
      <c r="DL214" s="128"/>
      <c r="DM214" s="128"/>
      <c r="DN214" s="128"/>
      <c r="DO214" s="128"/>
      <c r="DP214" s="128"/>
      <c r="DQ214" s="128"/>
      <c r="DR214" s="128"/>
      <c r="DS214" s="128"/>
      <c r="DT214" s="128"/>
      <c r="DU214" s="128"/>
      <c r="DV214" s="128"/>
      <c r="DW214" s="128"/>
      <c r="DX214" s="128"/>
      <c r="DY214" s="128"/>
      <c r="DZ214" s="128"/>
      <c r="EA214" s="128"/>
      <c r="EB214" s="128"/>
      <c r="EC214" s="128"/>
      <c r="ED214" s="128"/>
      <c r="EE214" s="128"/>
      <c r="EF214" s="128"/>
      <c r="EG214" s="128"/>
      <c r="EH214" s="128"/>
      <c r="EI214" s="128"/>
      <c r="EJ214" s="128"/>
      <c r="EK214" s="128"/>
      <c r="EL214" s="128"/>
      <c r="EM214" s="128"/>
      <c r="EN214" s="128"/>
      <c r="EO214" s="128"/>
      <c r="EP214" s="128"/>
      <c r="EQ214" s="128"/>
      <c r="ER214" s="128"/>
      <c r="ES214" s="128"/>
      <c r="ET214" s="128"/>
      <c r="EU214" s="128"/>
      <c r="EV214" s="128"/>
      <c r="EW214" s="128"/>
      <c r="EX214" s="128"/>
      <c r="EY214" s="128"/>
      <c r="EZ214" s="128"/>
      <c r="FA214" s="128"/>
      <c r="FB214" s="128"/>
      <c r="FC214" s="128"/>
      <c r="FD214" s="128"/>
      <c r="FE214" s="128"/>
      <c r="FF214" s="128"/>
      <c r="FG214" s="128"/>
      <c r="FH214" s="128"/>
      <c r="FI214" s="128"/>
      <c r="FJ214" s="128"/>
      <c r="FK214" s="128"/>
      <c r="FL214" s="128"/>
      <c r="FM214" s="128"/>
      <c r="FN214" s="128"/>
      <c r="FO214" s="128"/>
      <c r="FP214" s="128"/>
      <c r="FQ214" s="128"/>
      <c r="FR214" s="128"/>
      <c r="FS214" s="128"/>
      <c r="FT214" s="128"/>
      <c r="FU214" s="128"/>
      <c r="FV214" s="128"/>
      <c r="FW214" s="128"/>
      <c r="FX214" s="128"/>
      <c r="FY214" s="128"/>
      <c r="FZ214" s="128"/>
      <c r="GA214" s="128"/>
      <c r="GB214" s="128"/>
      <c r="GC214" s="128"/>
      <c r="GD214" s="128"/>
      <c r="GE214" s="128"/>
      <c r="GF214" s="128"/>
      <c r="GG214" s="128"/>
      <c r="GH214" s="128"/>
      <c r="GI214" s="128"/>
      <c r="GJ214" s="128"/>
      <c r="GK214" s="128"/>
      <c r="GL214" s="128"/>
      <c r="GM214" s="128"/>
      <c r="GN214" s="128"/>
      <c r="GO214" s="128"/>
      <c r="GP214" s="128"/>
      <c r="GQ214" s="128"/>
      <c r="GR214" s="128"/>
      <c r="GS214" s="128"/>
      <c r="GT214" s="128"/>
      <c r="GU214" s="128"/>
      <c r="GV214" s="128"/>
      <c r="GW214" s="128"/>
      <c r="GX214" s="128"/>
      <c r="GY214" s="128"/>
      <c r="GZ214" s="128"/>
      <c r="HA214" s="128"/>
      <c r="HB214" s="128"/>
      <c r="HC214" s="128"/>
      <c r="HD214" s="128"/>
      <c r="HE214" s="128"/>
      <c r="HF214" s="128"/>
      <c r="HG214" s="128"/>
      <c r="HH214" s="128"/>
      <c r="HI214" s="128"/>
      <c r="HJ214" s="128"/>
      <c r="HK214" s="128"/>
      <c r="HL214" s="128"/>
      <c r="HM214" s="128"/>
      <c r="HN214" s="128"/>
      <c r="HO214" s="128"/>
      <c r="HP214" s="128"/>
      <c r="HQ214" s="128"/>
      <c r="HR214" s="128"/>
      <c r="HS214" s="128"/>
      <c r="HT214" s="128"/>
      <c r="HU214" s="128"/>
      <c r="HV214" s="128"/>
      <c r="HW214" s="128"/>
      <c r="HX214" s="128"/>
      <c r="HY214" s="128"/>
      <c r="HZ214" s="128"/>
      <c r="IA214" s="128"/>
      <c r="IB214" s="128"/>
      <c r="IC214" s="128"/>
      <c r="ID214" s="128"/>
      <c r="IE214" s="128"/>
      <c r="IF214" s="128"/>
      <c r="IG214" s="128"/>
      <c r="IH214" s="128"/>
      <c r="II214" s="128"/>
      <c r="IJ214" s="128"/>
      <c r="IK214" s="128"/>
      <c r="IL214" s="128"/>
      <c r="IM214" s="128"/>
      <c r="IN214" s="128"/>
      <c r="IO214" s="128"/>
      <c r="IP214" s="128"/>
      <c r="IQ214" s="128"/>
      <c r="IR214" s="128"/>
      <c r="IS214" s="128"/>
      <c r="IT214" s="128"/>
      <c r="IU214" s="128"/>
      <c r="IV214" s="128"/>
      <c r="IW214" s="128"/>
      <c r="IX214" s="128"/>
      <c r="IY214" s="128"/>
      <c r="IZ214" s="128"/>
      <c r="JA214" s="128"/>
      <c r="JB214" s="128"/>
      <c r="JC214" s="128"/>
      <c r="JD214" s="128"/>
      <c r="JE214" s="128"/>
      <c r="JF214" s="128"/>
      <c r="JG214" s="128"/>
      <c r="JH214" s="128"/>
      <c r="JI214" s="128"/>
      <c r="JJ214" s="128"/>
      <c r="JK214" s="128"/>
      <c r="JL214" s="128"/>
      <c r="JM214" s="128"/>
      <c r="JN214" s="128"/>
      <c r="JO214" s="128"/>
      <c r="JP214" s="128"/>
      <c r="JQ214" s="128"/>
      <c r="JR214" s="128"/>
      <c r="JS214" s="128"/>
      <c r="JT214" s="128"/>
      <c r="JU214" s="128"/>
      <c r="JV214" s="128"/>
      <c r="JW214" s="128"/>
      <c r="JX214" s="128"/>
      <c r="JY214" s="128"/>
      <c r="JZ214" s="128"/>
      <c r="KA214" s="128"/>
      <c r="KB214" s="128"/>
      <c r="KC214" s="128"/>
      <c r="KD214" s="128"/>
      <c r="KE214" s="128"/>
      <c r="KF214" s="128"/>
      <c r="KG214" s="128"/>
      <c r="KH214" s="128"/>
      <c r="KI214" s="128"/>
      <c r="KJ214" s="128"/>
      <c r="KK214" s="128"/>
      <c r="KL214" s="128"/>
      <c r="KM214" s="128"/>
      <c r="KN214" s="128"/>
      <c r="KO214" s="128"/>
      <c r="KP214" s="128"/>
      <c r="KQ214" s="128"/>
      <c r="KR214" s="128"/>
      <c r="KS214" s="128"/>
      <c r="KT214" s="128"/>
      <c r="KU214" s="128"/>
      <c r="KV214" s="128"/>
      <c r="KW214" s="128"/>
      <c r="KX214" s="128"/>
      <c r="KY214" s="128"/>
      <c r="KZ214" s="128"/>
      <c r="LA214" s="128"/>
      <c r="LB214" s="128"/>
      <c r="LC214" s="128"/>
      <c r="LD214" s="128"/>
      <c r="LE214" s="128"/>
      <c r="LF214" s="128"/>
      <c r="LG214" s="128"/>
      <c r="LH214" s="128"/>
      <c r="LI214" s="128"/>
      <c r="LJ214" s="128"/>
      <c r="LK214" s="128"/>
      <c r="LL214" s="128"/>
      <c r="LM214" s="128"/>
      <c r="LN214" s="128"/>
      <c r="LO214" s="128"/>
      <c r="LP214" s="128"/>
      <c r="LQ214" s="128"/>
      <c r="LR214" s="128"/>
      <c r="LS214" s="128"/>
      <c r="LT214" s="128"/>
      <c r="LU214" s="128"/>
      <c r="LV214" s="128"/>
      <c r="LW214" s="128"/>
      <c r="LX214" s="128"/>
      <c r="LY214" s="128"/>
      <c r="LZ214" s="128"/>
      <c r="MA214" s="128"/>
      <c r="MB214" s="128"/>
      <c r="MC214" s="128"/>
      <c r="MD214" s="128"/>
      <c r="ME214" s="128"/>
      <c r="MF214" s="128"/>
      <c r="MG214" s="128"/>
      <c r="MH214" s="128"/>
      <c r="MI214" s="128"/>
      <c r="MJ214" s="128"/>
      <c r="MK214" s="128"/>
      <c r="ML214" s="128"/>
      <c r="MM214" s="128"/>
      <c r="MN214" s="128"/>
      <c r="MO214" s="128"/>
      <c r="MP214" s="128"/>
      <c r="MQ214" s="128"/>
      <c r="MR214" s="128"/>
      <c r="MS214" s="128"/>
      <c r="MT214" s="128"/>
      <c r="MU214" s="128"/>
      <c r="MV214" s="128"/>
      <c r="MW214" s="128"/>
      <c r="MX214" s="128"/>
      <c r="MY214" s="128"/>
      <c r="MZ214" s="128"/>
      <c r="NA214" s="128"/>
      <c r="NB214" s="128"/>
      <c r="NC214" s="128"/>
      <c r="ND214" s="128"/>
      <c r="NE214" s="128"/>
      <c r="NF214" s="128"/>
      <c r="NG214" s="128"/>
      <c r="NH214" s="128"/>
      <c r="NI214" s="128"/>
      <c r="NJ214" s="128"/>
      <c r="NK214" s="128"/>
      <c r="NL214" s="128"/>
      <c r="NM214" s="128"/>
      <c r="NN214" s="128"/>
      <c r="NO214" s="128"/>
      <c r="NP214" s="128"/>
      <c r="NQ214" s="128"/>
      <c r="NR214" s="128"/>
      <c r="NS214" s="128"/>
      <c r="NT214" s="128"/>
      <c r="NU214" s="128"/>
      <c r="NV214" s="128"/>
      <c r="NW214" s="128"/>
      <c r="NX214" s="128"/>
      <c r="NY214" s="128"/>
      <c r="NZ214" s="128"/>
      <c r="OA214" s="128"/>
      <c r="OB214" s="128"/>
      <c r="OC214" s="128"/>
      <c r="OD214" s="128"/>
      <c r="OE214" s="128"/>
      <c r="OF214" s="128"/>
      <c r="OG214" s="128"/>
      <c r="OH214" s="128"/>
      <c r="OI214" s="128"/>
      <c r="OJ214" s="128"/>
      <c r="OK214" s="128"/>
      <c r="OL214" s="128"/>
      <c r="OM214" s="128"/>
      <c r="ON214" s="128"/>
      <c r="OO214" s="128"/>
      <c r="OP214" s="128"/>
      <c r="OQ214" s="128"/>
      <c r="OR214" s="128"/>
      <c r="OS214" s="128"/>
      <c r="OT214" s="128"/>
      <c r="OU214" s="128"/>
      <c r="OV214" s="128"/>
      <c r="OW214" s="128"/>
      <c r="OX214" s="128"/>
      <c r="OY214" s="128"/>
      <c r="OZ214" s="128"/>
      <c r="PA214" s="128"/>
      <c r="PB214" s="128"/>
      <c r="PC214" s="128"/>
      <c r="PD214" s="128"/>
      <c r="PE214" s="128"/>
      <c r="PF214" s="128"/>
      <c r="PG214" s="128"/>
      <c r="PH214" s="128"/>
      <c r="PI214" s="128"/>
      <c r="PJ214" s="128"/>
      <c r="PK214" s="128"/>
      <c r="PL214" s="128"/>
      <c r="PM214" s="128"/>
      <c r="PN214" s="128"/>
      <c r="PO214" s="128"/>
      <c r="PP214" s="128"/>
      <c r="PQ214" s="128"/>
      <c r="PR214" s="128"/>
      <c r="PS214" s="128"/>
      <c r="PT214" s="128"/>
      <c r="PU214" s="128"/>
      <c r="PV214" s="128"/>
      <c r="PW214" s="128"/>
      <c r="PX214" s="128"/>
      <c r="PY214" s="128"/>
      <c r="PZ214" s="128"/>
      <c r="QA214" s="128"/>
      <c r="QB214" s="128"/>
      <c r="QC214" s="128"/>
      <c r="QD214" s="128"/>
      <c r="QE214" s="128"/>
      <c r="QF214" s="128"/>
      <c r="QG214" s="128"/>
      <c r="QH214" s="128"/>
      <c r="QI214" s="128"/>
      <c r="QJ214" s="128"/>
      <c r="QK214" s="128"/>
      <c r="QL214" s="128"/>
      <c r="QM214" s="128"/>
      <c r="QN214" s="128"/>
      <c r="QO214" s="128"/>
      <c r="QP214" s="128"/>
      <c r="QQ214" s="128"/>
      <c r="QR214" s="128"/>
      <c r="QS214" s="128"/>
      <c r="QT214" s="128"/>
      <c r="QU214" s="128"/>
      <c r="QV214" s="128"/>
      <c r="QW214" s="128"/>
      <c r="QX214" s="128"/>
      <c r="QY214" s="128"/>
      <c r="QZ214" s="128"/>
      <c r="RA214" s="128"/>
      <c r="RB214" s="128"/>
      <c r="RC214" s="128"/>
      <c r="RD214" s="128"/>
      <c r="RE214" s="128"/>
      <c r="RF214" s="128"/>
      <c r="RG214" s="128"/>
      <c r="RH214" s="128"/>
      <c r="RI214" s="128"/>
      <c r="RJ214" s="128"/>
      <c r="RK214" s="128"/>
      <c r="RL214" s="128"/>
      <c r="RM214" s="128"/>
      <c r="RN214" s="128"/>
      <c r="RO214" s="128"/>
      <c r="RP214" s="128"/>
      <c r="RQ214" s="128"/>
      <c r="RR214" s="128"/>
      <c r="RS214" s="128"/>
      <c r="RT214" s="128"/>
      <c r="RU214" s="128"/>
      <c r="RV214" s="128"/>
      <c r="RW214" s="128"/>
      <c r="RX214" s="128"/>
      <c r="RY214" s="128"/>
      <c r="RZ214" s="128"/>
      <c r="SA214" s="128"/>
      <c r="SB214" s="128"/>
      <c r="SC214" s="128"/>
      <c r="SD214" s="128"/>
      <c r="SE214" s="128"/>
      <c r="SF214" s="128"/>
      <c r="SG214" s="128"/>
      <c r="SH214" s="128"/>
      <c r="SI214" s="128"/>
      <c r="SJ214" s="128"/>
      <c r="SK214" s="128"/>
      <c r="SL214" s="128"/>
      <c r="SM214" s="128"/>
      <c r="SN214" s="128"/>
      <c r="SO214" s="128"/>
      <c r="SP214" s="128"/>
      <c r="SQ214" s="128"/>
      <c r="SR214" s="128"/>
      <c r="SS214" s="128"/>
      <c r="ST214" s="128"/>
      <c r="SU214" s="128"/>
      <c r="SV214" s="128"/>
      <c r="SW214" s="128"/>
      <c r="SX214" s="128"/>
      <c r="SY214" s="128"/>
      <c r="SZ214" s="128"/>
      <c r="TA214" s="128"/>
      <c r="TB214" s="128"/>
      <c r="TC214" s="128"/>
      <c r="TD214" s="128"/>
      <c r="TE214" s="128"/>
      <c r="TF214" s="128"/>
      <c r="TG214" s="128"/>
      <c r="TH214" s="128"/>
      <c r="TI214" s="128"/>
      <c r="TJ214" s="128"/>
      <c r="TK214" s="128"/>
      <c r="TL214" s="128"/>
      <c r="TM214" s="128"/>
      <c r="TN214" s="128"/>
      <c r="TO214" s="128"/>
      <c r="TP214" s="128"/>
      <c r="TQ214" s="128"/>
      <c r="TR214" s="128"/>
      <c r="TS214" s="128"/>
      <c r="TT214" s="128"/>
      <c r="TU214" s="128"/>
      <c r="TV214" s="128"/>
      <c r="TW214" s="128"/>
      <c r="TX214" s="128"/>
      <c r="TY214" s="128"/>
      <c r="TZ214" s="128"/>
      <c r="UA214" s="128"/>
      <c r="UB214" s="128"/>
      <c r="UC214" s="128"/>
      <c r="UD214" s="128"/>
      <c r="UE214" s="128"/>
      <c r="UF214" s="128"/>
      <c r="UG214" s="128"/>
      <c r="UH214" s="128"/>
      <c r="UI214" s="128"/>
      <c r="UJ214" s="128"/>
      <c r="UK214" s="128"/>
      <c r="UL214" s="128"/>
      <c r="UM214" s="128"/>
      <c r="UN214" s="128"/>
      <c r="UO214" s="128"/>
      <c r="UP214" s="128"/>
      <c r="UQ214" s="128"/>
      <c r="UR214" s="128"/>
      <c r="US214" s="128"/>
      <c r="UT214" s="128"/>
      <c r="UU214" s="128"/>
      <c r="UV214" s="128"/>
      <c r="UW214" s="128"/>
      <c r="UX214" s="128"/>
      <c r="UY214" s="128"/>
      <c r="UZ214" s="128"/>
      <c r="VA214" s="128"/>
      <c r="VB214" s="128"/>
      <c r="VC214" s="128"/>
      <c r="VD214" s="128"/>
      <c r="VE214" s="128"/>
      <c r="VF214" s="128"/>
      <c r="VG214" s="128"/>
      <c r="VH214" s="128"/>
      <c r="VI214" s="128"/>
      <c r="VJ214" s="128"/>
      <c r="VK214" s="128"/>
      <c r="VL214" s="128"/>
      <c r="VM214" s="128"/>
      <c r="VN214" s="128"/>
      <c r="VO214" s="128"/>
      <c r="VP214" s="128"/>
      <c r="VQ214" s="128"/>
      <c r="VR214" s="128"/>
      <c r="VS214" s="128"/>
      <c r="VT214" s="128"/>
      <c r="VU214" s="128"/>
      <c r="VV214" s="128"/>
      <c r="VW214" s="128"/>
      <c r="VX214" s="128"/>
      <c r="VY214" s="128"/>
      <c r="VZ214" s="128"/>
      <c r="WA214" s="128"/>
      <c r="WB214" s="128"/>
      <c r="WC214" s="128"/>
      <c r="WD214" s="128"/>
      <c r="WE214" s="128"/>
      <c r="WF214" s="128"/>
      <c r="WG214" s="128"/>
      <c r="WH214" s="128"/>
      <c r="WI214" s="128"/>
      <c r="WJ214" s="128"/>
      <c r="WK214" s="128"/>
      <c r="WL214" s="128"/>
      <c r="WM214" s="128"/>
      <c r="WN214" s="128"/>
      <c r="WO214" s="128"/>
      <c r="WP214" s="128"/>
      <c r="WQ214" s="128"/>
      <c r="WR214" s="128"/>
      <c r="WS214" s="128"/>
      <c r="WT214" s="128"/>
      <c r="WU214" s="128"/>
      <c r="WV214" s="128"/>
      <c r="WW214" s="128"/>
      <c r="WX214" s="128"/>
      <c r="WY214" s="128"/>
      <c r="WZ214" s="128"/>
      <c r="XA214" s="128"/>
      <c r="XB214" s="128"/>
      <c r="XC214" s="128"/>
      <c r="XD214" s="128"/>
      <c r="XE214" s="128"/>
      <c r="XF214" s="128"/>
      <c r="XG214" s="128"/>
      <c r="XH214" s="128"/>
      <c r="XI214" s="128"/>
      <c r="XJ214" s="128"/>
      <c r="XK214" s="128"/>
      <c r="XL214" s="128"/>
      <c r="XM214" s="128"/>
      <c r="XN214" s="128"/>
      <c r="XO214" s="128"/>
      <c r="XP214" s="128"/>
      <c r="XQ214" s="128"/>
      <c r="XR214" s="128"/>
      <c r="XS214" s="128"/>
      <c r="XT214" s="128"/>
      <c r="XU214" s="128"/>
      <c r="XV214" s="128"/>
      <c r="XW214" s="128"/>
      <c r="XX214" s="128"/>
      <c r="XY214" s="128"/>
      <c r="XZ214" s="128"/>
      <c r="YA214" s="128"/>
      <c r="YB214" s="128"/>
      <c r="YC214" s="128"/>
      <c r="YD214" s="128"/>
      <c r="YE214" s="128"/>
      <c r="YF214" s="128"/>
      <c r="YG214" s="128"/>
      <c r="YH214" s="128"/>
      <c r="YI214" s="128"/>
      <c r="YJ214" s="128"/>
      <c r="YK214" s="128"/>
      <c r="YL214" s="128"/>
      <c r="YM214" s="128"/>
      <c r="YN214" s="128"/>
      <c r="YO214" s="128"/>
      <c r="YP214" s="128"/>
      <c r="YQ214" s="128"/>
      <c r="YR214" s="128"/>
      <c r="YS214" s="128"/>
      <c r="YT214" s="128"/>
      <c r="YU214" s="128"/>
      <c r="YV214" s="128"/>
      <c r="YW214" s="128"/>
      <c r="YX214" s="128"/>
      <c r="YY214" s="128"/>
      <c r="YZ214" s="128"/>
      <c r="ZA214" s="128"/>
      <c r="ZB214" s="128"/>
      <c r="ZC214" s="128"/>
      <c r="ZD214" s="128"/>
      <c r="ZE214" s="128"/>
      <c r="ZF214" s="128"/>
      <c r="ZG214" s="128"/>
      <c r="ZH214" s="128"/>
      <c r="ZI214" s="128"/>
      <c r="ZJ214" s="128"/>
      <c r="ZK214" s="128"/>
      <c r="ZL214" s="128"/>
      <c r="ZM214" s="128"/>
      <c r="ZN214" s="128"/>
      <c r="ZO214" s="128"/>
      <c r="ZP214" s="128"/>
      <c r="ZQ214" s="128"/>
      <c r="ZR214" s="128"/>
      <c r="ZS214" s="128"/>
      <c r="ZT214" s="128"/>
      <c r="ZU214" s="128"/>
      <c r="ZV214" s="128"/>
      <c r="ZW214" s="128"/>
      <c r="ZX214" s="128"/>
      <c r="ZY214" s="128"/>
      <c r="ZZ214" s="128"/>
      <c r="AAA214" s="128"/>
      <c r="AAB214" s="128"/>
      <c r="AAC214" s="128"/>
      <c r="AAD214" s="128"/>
      <c r="AAE214" s="128"/>
      <c r="AAF214" s="128"/>
      <c r="AAG214" s="128"/>
      <c r="AAH214" s="128"/>
      <c r="AAI214" s="128"/>
      <c r="AAJ214" s="128"/>
      <c r="AAK214" s="128"/>
      <c r="AAL214" s="128"/>
      <c r="AAM214" s="128"/>
      <c r="AAN214" s="128"/>
      <c r="AAO214" s="128"/>
      <c r="AAP214" s="128"/>
      <c r="AAQ214" s="128"/>
      <c r="AAR214" s="128"/>
      <c r="AAS214" s="128"/>
      <c r="AAT214" s="128"/>
      <c r="AAU214" s="128"/>
      <c r="AAV214" s="128"/>
      <c r="AAW214" s="128"/>
      <c r="AAX214" s="128"/>
      <c r="AAY214" s="128"/>
      <c r="AAZ214" s="128"/>
      <c r="ABA214" s="128"/>
      <c r="ABB214" s="128"/>
      <c r="ABC214" s="128"/>
      <c r="ABD214" s="128"/>
      <c r="ABE214" s="128"/>
      <c r="ABF214" s="128"/>
      <c r="ABG214" s="128"/>
      <c r="ABH214" s="128"/>
      <c r="ABI214" s="128"/>
      <c r="ABJ214" s="128"/>
      <c r="ABK214" s="128"/>
      <c r="ABL214" s="128"/>
      <c r="ABM214" s="128"/>
      <c r="ABN214" s="128"/>
      <c r="ABO214" s="128"/>
      <c r="ABP214" s="128"/>
      <c r="ABQ214" s="128"/>
      <c r="ABR214" s="128"/>
      <c r="ABS214" s="128"/>
      <c r="ABT214" s="128"/>
      <c r="ABU214" s="128"/>
      <c r="ABV214" s="128"/>
      <c r="ABW214" s="128"/>
      <c r="ABX214" s="128"/>
      <c r="ABY214" s="128"/>
      <c r="ABZ214" s="128"/>
      <c r="ACA214" s="128"/>
      <c r="ACB214" s="128"/>
      <c r="ACC214" s="128"/>
      <c r="ACD214" s="128"/>
      <c r="ACE214" s="128"/>
      <c r="ACF214" s="128"/>
      <c r="ACG214" s="128"/>
      <c r="ACH214" s="128"/>
      <c r="ACI214" s="128"/>
      <c r="ACJ214" s="128"/>
      <c r="ACK214" s="128"/>
      <c r="ACL214" s="128"/>
      <c r="ACM214" s="128"/>
      <c r="ACN214" s="128"/>
      <c r="ACO214" s="128"/>
      <c r="ACP214" s="128"/>
      <c r="ACQ214" s="128"/>
      <c r="ACR214" s="128"/>
      <c r="ACS214" s="128"/>
      <c r="ACT214" s="128"/>
      <c r="ACU214" s="128"/>
      <c r="ACV214" s="128"/>
      <c r="ACW214" s="128"/>
      <c r="ACX214" s="128"/>
      <c r="ACY214" s="128"/>
      <c r="ACZ214" s="128"/>
      <c r="ADA214" s="128"/>
      <c r="ADB214" s="128"/>
      <c r="ADC214" s="128"/>
      <c r="ADD214" s="128"/>
      <c r="ADE214" s="128"/>
      <c r="ADF214" s="128"/>
      <c r="ADG214" s="128"/>
      <c r="ADH214" s="128"/>
      <c r="ADI214" s="128"/>
      <c r="ADJ214" s="128"/>
      <c r="ADK214" s="128"/>
      <c r="ADL214" s="128"/>
      <c r="ADM214" s="128"/>
      <c r="ADN214" s="128"/>
      <c r="ADO214" s="128"/>
      <c r="ADP214" s="128"/>
      <c r="ADQ214" s="128"/>
      <c r="ADR214" s="128"/>
      <c r="ADS214" s="128"/>
      <c r="ADT214" s="128"/>
      <c r="ADU214" s="128"/>
      <c r="ADV214" s="128"/>
      <c r="ADW214" s="128"/>
      <c r="ADX214" s="128"/>
      <c r="ADY214" s="128"/>
      <c r="ADZ214" s="128"/>
      <c r="AEA214" s="128"/>
      <c r="AEB214" s="128"/>
      <c r="AEC214" s="128"/>
      <c r="AED214" s="128"/>
      <c r="AEE214" s="128"/>
      <c r="AEF214" s="128"/>
      <c r="AEG214" s="128"/>
      <c r="AEH214" s="128"/>
      <c r="AEI214" s="128"/>
      <c r="AEJ214" s="128"/>
      <c r="AEK214" s="128"/>
      <c r="AEL214" s="128"/>
      <c r="AEM214" s="128"/>
      <c r="AEN214" s="128"/>
      <c r="AEO214" s="128"/>
      <c r="AEP214" s="128"/>
      <c r="AEQ214" s="128"/>
      <c r="AER214" s="128"/>
      <c r="AES214" s="128"/>
      <c r="AET214" s="128"/>
      <c r="AEU214" s="128"/>
      <c r="AEV214" s="128"/>
      <c r="AEW214" s="128"/>
      <c r="AEX214" s="128"/>
      <c r="AEY214" s="128"/>
      <c r="AEZ214" s="128"/>
      <c r="AFA214" s="128"/>
      <c r="AFB214" s="128"/>
      <c r="AFC214" s="128"/>
      <c r="AFD214" s="128"/>
      <c r="AFE214" s="128"/>
      <c r="AFF214" s="128"/>
      <c r="AFG214" s="128"/>
      <c r="AFH214" s="128"/>
      <c r="AFI214" s="128"/>
      <c r="AFJ214" s="128"/>
      <c r="AFK214" s="128"/>
      <c r="AFL214" s="128"/>
      <c r="AFM214" s="128"/>
      <c r="AFN214" s="128"/>
      <c r="AFO214" s="128"/>
      <c r="AFP214" s="128"/>
      <c r="AFQ214" s="128"/>
      <c r="AFR214" s="128"/>
      <c r="AFS214" s="128"/>
      <c r="AFT214" s="128"/>
      <c r="AFU214" s="128"/>
      <c r="AFV214" s="128"/>
      <c r="AFW214" s="128"/>
      <c r="AFX214" s="128"/>
      <c r="AFY214" s="128"/>
      <c r="AFZ214" s="128"/>
      <c r="AGA214" s="128"/>
      <c r="AGB214" s="128"/>
      <c r="AGC214" s="128"/>
      <c r="AGD214" s="128"/>
      <c r="AGE214" s="128"/>
      <c r="AGF214" s="128"/>
      <c r="AGG214" s="128"/>
      <c r="AGH214" s="128"/>
      <c r="AGI214" s="128"/>
      <c r="AGJ214" s="128"/>
      <c r="AGK214" s="128"/>
      <c r="AGL214" s="128"/>
      <c r="AGM214" s="128"/>
      <c r="AGN214" s="128"/>
      <c r="AGO214" s="128"/>
      <c r="AGP214" s="128"/>
      <c r="AGQ214" s="128"/>
      <c r="AGR214" s="128"/>
      <c r="AGS214" s="128"/>
      <c r="AGT214" s="128"/>
      <c r="AGU214" s="128"/>
      <c r="AGV214" s="128"/>
      <c r="AGW214" s="128"/>
      <c r="AGX214" s="128"/>
      <c r="AGY214" s="128"/>
      <c r="AGZ214" s="128"/>
      <c r="AHA214" s="128"/>
      <c r="AHB214" s="128"/>
      <c r="AHC214" s="128"/>
      <c r="AHD214" s="128"/>
      <c r="AHE214" s="128"/>
      <c r="AHF214" s="128"/>
      <c r="AHG214" s="128"/>
      <c r="AHH214" s="128"/>
      <c r="AHI214" s="128"/>
      <c r="AHJ214" s="128"/>
      <c r="AHK214" s="128"/>
      <c r="AHL214" s="128"/>
      <c r="AHM214" s="128"/>
      <c r="AHN214" s="128"/>
      <c r="AHO214" s="128"/>
      <c r="AHP214" s="128"/>
      <c r="AHQ214" s="128"/>
      <c r="AHR214" s="128"/>
      <c r="AHS214" s="128"/>
      <c r="AHT214" s="128"/>
      <c r="AHU214" s="128"/>
      <c r="AHV214" s="128"/>
      <c r="AHW214" s="128"/>
      <c r="AHX214" s="128"/>
      <c r="AHY214" s="128"/>
      <c r="AHZ214" s="128"/>
      <c r="AIA214" s="128"/>
      <c r="AIB214" s="128"/>
      <c r="AIC214" s="128"/>
      <c r="AID214" s="128"/>
      <c r="AIE214" s="128"/>
      <c r="AIF214" s="128"/>
      <c r="AIG214" s="128"/>
      <c r="AIH214" s="128"/>
      <c r="AII214" s="128"/>
      <c r="AIJ214" s="128"/>
      <c r="AIK214" s="128"/>
      <c r="AIL214" s="128"/>
      <c r="AIM214" s="128"/>
      <c r="AIN214" s="128"/>
      <c r="AIO214" s="128"/>
      <c r="AIP214" s="128"/>
      <c r="AIQ214" s="128"/>
      <c r="AIR214" s="128"/>
      <c r="AIS214" s="128"/>
      <c r="AIT214" s="128"/>
      <c r="AIU214" s="128"/>
      <c r="AIV214" s="128"/>
      <c r="AIW214" s="128"/>
      <c r="AIX214" s="128"/>
      <c r="AIY214" s="128"/>
      <c r="AIZ214" s="128"/>
      <c r="AJA214" s="128"/>
      <c r="AJB214" s="128"/>
      <c r="AJC214" s="128"/>
      <c r="AJD214" s="128"/>
      <c r="AJE214" s="128"/>
      <c r="AJF214" s="128"/>
      <c r="AJG214" s="128"/>
      <c r="AJH214" s="128"/>
      <c r="AJI214" s="128"/>
      <c r="AJJ214" s="128"/>
      <c r="AJK214" s="128"/>
      <c r="AJL214" s="128"/>
      <c r="AJM214" s="128"/>
      <c r="AJN214" s="128"/>
      <c r="AJO214" s="128"/>
      <c r="AJP214" s="128"/>
      <c r="AJQ214" s="128"/>
      <c r="AJR214" s="128"/>
      <c r="AJS214" s="128"/>
      <c r="AJT214" s="128"/>
      <c r="AJU214" s="128"/>
      <c r="AJV214" s="128"/>
      <c r="AJW214" s="128"/>
      <c r="AJX214" s="128"/>
      <c r="AJY214" s="128"/>
      <c r="AJZ214" s="128"/>
      <c r="AKA214" s="128"/>
      <c r="AKB214" s="128"/>
      <c r="AKC214" s="128"/>
      <c r="AKD214" s="128"/>
      <c r="AKE214" s="128"/>
      <c r="AKF214" s="128"/>
      <c r="AKG214" s="128"/>
      <c r="AKH214" s="128"/>
      <c r="AKI214" s="128"/>
      <c r="AKJ214" s="128"/>
      <c r="AKK214" s="128"/>
      <c r="AKL214" s="128"/>
      <c r="AKM214" s="128"/>
      <c r="AKN214" s="128"/>
      <c r="AKO214" s="128"/>
      <c r="AKP214" s="128"/>
      <c r="AKQ214" s="128"/>
      <c r="AKR214" s="128"/>
      <c r="AKS214" s="128"/>
      <c r="AKT214" s="128"/>
      <c r="AKU214" s="128"/>
      <c r="AKV214" s="128"/>
      <c r="AKW214" s="128"/>
      <c r="AKX214" s="128"/>
      <c r="AKY214" s="128"/>
      <c r="AKZ214" s="128"/>
      <c r="ALA214" s="128"/>
      <c r="ALB214" s="128"/>
      <c r="ALC214" s="128"/>
      <c r="ALD214" s="128"/>
      <c r="ALE214" s="128"/>
      <c r="ALF214" s="128"/>
      <c r="ALG214" s="128"/>
      <c r="ALH214" s="128"/>
      <c r="ALI214" s="128"/>
      <c r="ALJ214" s="128"/>
      <c r="ALK214" s="128"/>
      <c r="ALL214" s="128"/>
      <c r="ALM214" s="128"/>
      <c r="ALN214" s="128"/>
      <c r="ALO214" s="128"/>
      <c r="ALP214" s="128"/>
      <c r="ALQ214" s="128"/>
      <c r="ALR214" s="128"/>
      <c r="ALS214" s="128"/>
      <c r="ALT214" s="128"/>
      <c r="ALU214" s="128"/>
      <c r="ALV214" s="128"/>
      <c r="ALW214" s="128"/>
      <c r="ALX214" s="128"/>
      <c r="ALY214" s="128"/>
      <c r="ALZ214" s="128"/>
      <c r="AMA214"/>
      <c r="AMB214"/>
      <c r="AMC214"/>
      <c r="AMD214"/>
    </row>
    <row r="215" spans="1:1018" s="96" customFormat="1" ht="12" customHeight="1">
      <c r="A215" s="130"/>
      <c r="B215" s="130"/>
      <c r="C215" s="130"/>
      <c r="D215" s="130"/>
      <c r="E215" s="130"/>
      <c r="F215" s="130"/>
      <c r="I215" s="225"/>
      <c r="K215" s="159"/>
      <c r="P215" s="173"/>
      <c r="T215" s="278"/>
      <c r="X215"/>
      <c r="Y215" s="179"/>
      <c r="AA215" s="159"/>
      <c r="AC215"/>
      <c r="AE215" s="128"/>
      <c r="AF215"/>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c r="CX215" s="128"/>
      <c r="CY215" s="128"/>
      <c r="CZ215" s="128"/>
      <c r="DA215" s="128"/>
      <c r="DB215" s="128"/>
      <c r="DC215" s="128"/>
      <c r="DD215" s="128"/>
      <c r="DE215" s="128"/>
      <c r="DF215" s="128"/>
      <c r="DG215" s="128"/>
      <c r="DH215" s="128"/>
      <c r="DI215" s="128"/>
      <c r="DJ215" s="128"/>
      <c r="DK215" s="128"/>
      <c r="DL215" s="128"/>
      <c r="DM215" s="128"/>
      <c r="DN215" s="128"/>
      <c r="DO215" s="128"/>
      <c r="DP215" s="128"/>
      <c r="DQ215" s="128"/>
      <c r="DR215" s="128"/>
      <c r="DS215" s="128"/>
      <c r="DT215" s="128"/>
      <c r="DU215" s="128"/>
      <c r="DV215" s="128"/>
      <c r="DW215" s="128"/>
      <c r="DX215" s="128"/>
      <c r="DY215" s="128"/>
      <c r="DZ215" s="128"/>
      <c r="EA215" s="128"/>
      <c r="EB215" s="128"/>
      <c r="EC215" s="128"/>
      <c r="ED215" s="128"/>
      <c r="EE215" s="128"/>
      <c r="EF215" s="128"/>
      <c r="EG215" s="128"/>
      <c r="EH215" s="128"/>
      <c r="EI215" s="128"/>
      <c r="EJ215" s="128"/>
      <c r="EK215" s="128"/>
      <c r="EL215" s="128"/>
      <c r="EM215" s="128"/>
      <c r="EN215" s="128"/>
      <c r="EO215" s="128"/>
      <c r="EP215" s="128"/>
      <c r="EQ215" s="128"/>
      <c r="ER215" s="128"/>
      <c r="ES215" s="128"/>
      <c r="ET215" s="128"/>
      <c r="EU215" s="128"/>
      <c r="EV215" s="128"/>
      <c r="EW215" s="128"/>
      <c r="EX215" s="128"/>
      <c r="EY215" s="128"/>
      <c r="EZ215" s="128"/>
      <c r="FA215" s="128"/>
      <c r="FB215" s="128"/>
      <c r="FC215" s="128"/>
      <c r="FD215" s="128"/>
      <c r="FE215" s="128"/>
      <c r="FF215" s="128"/>
      <c r="FG215" s="128"/>
      <c r="FH215" s="128"/>
      <c r="FI215" s="128"/>
      <c r="FJ215" s="128"/>
      <c r="FK215" s="128"/>
      <c r="FL215" s="128"/>
      <c r="FM215" s="128"/>
      <c r="FN215" s="128"/>
      <c r="FO215" s="128"/>
      <c r="FP215" s="128"/>
      <c r="FQ215" s="128"/>
      <c r="FR215" s="128"/>
      <c r="FS215" s="128"/>
      <c r="FT215" s="128"/>
      <c r="FU215" s="128"/>
      <c r="FV215" s="128"/>
      <c r="FW215" s="128"/>
      <c r="FX215" s="128"/>
      <c r="FY215" s="128"/>
      <c r="FZ215" s="128"/>
      <c r="GA215" s="128"/>
      <c r="GB215" s="128"/>
      <c r="GC215" s="128"/>
      <c r="GD215" s="128"/>
      <c r="GE215" s="128"/>
      <c r="GF215" s="128"/>
      <c r="GG215" s="128"/>
      <c r="GH215" s="128"/>
      <c r="GI215" s="128"/>
      <c r="GJ215" s="128"/>
      <c r="GK215" s="128"/>
      <c r="GL215" s="128"/>
      <c r="GM215" s="128"/>
      <c r="GN215" s="128"/>
      <c r="GO215" s="128"/>
      <c r="GP215" s="128"/>
      <c r="GQ215" s="128"/>
      <c r="GR215" s="128"/>
      <c r="GS215" s="128"/>
      <c r="GT215" s="128"/>
      <c r="GU215" s="128"/>
      <c r="GV215" s="128"/>
      <c r="GW215" s="128"/>
      <c r="GX215" s="128"/>
      <c r="GY215" s="128"/>
      <c r="GZ215" s="128"/>
      <c r="HA215" s="128"/>
      <c r="HB215" s="128"/>
      <c r="HC215" s="128"/>
      <c r="HD215" s="128"/>
      <c r="HE215" s="128"/>
      <c r="HF215" s="128"/>
      <c r="HG215" s="128"/>
      <c r="HH215" s="128"/>
      <c r="HI215" s="128"/>
      <c r="HJ215" s="128"/>
      <c r="HK215" s="128"/>
      <c r="HL215" s="128"/>
      <c r="HM215" s="128"/>
      <c r="HN215" s="128"/>
      <c r="HO215" s="128"/>
      <c r="HP215" s="128"/>
      <c r="HQ215" s="128"/>
      <c r="HR215" s="128"/>
      <c r="HS215" s="128"/>
      <c r="HT215" s="128"/>
      <c r="HU215" s="128"/>
      <c r="HV215" s="128"/>
      <c r="HW215" s="128"/>
      <c r="HX215" s="128"/>
      <c r="HY215" s="128"/>
      <c r="HZ215" s="128"/>
      <c r="IA215" s="128"/>
      <c r="IB215" s="128"/>
      <c r="IC215" s="128"/>
      <c r="ID215" s="128"/>
      <c r="IE215" s="128"/>
      <c r="IF215" s="128"/>
      <c r="IG215" s="128"/>
      <c r="IH215" s="128"/>
      <c r="II215" s="128"/>
      <c r="IJ215" s="128"/>
      <c r="IK215" s="128"/>
      <c r="IL215" s="128"/>
      <c r="IM215" s="128"/>
      <c r="IN215" s="128"/>
      <c r="IO215" s="128"/>
      <c r="IP215" s="128"/>
      <c r="IQ215" s="128"/>
      <c r="IR215" s="128"/>
      <c r="IS215" s="128"/>
      <c r="IT215" s="128"/>
      <c r="IU215" s="128"/>
      <c r="IV215" s="128"/>
      <c r="IW215" s="128"/>
      <c r="IX215" s="128"/>
      <c r="IY215" s="128"/>
      <c r="IZ215" s="128"/>
      <c r="JA215" s="128"/>
      <c r="JB215" s="128"/>
      <c r="JC215" s="128"/>
      <c r="JD215" s="128"/>
      <c r="JE215" s="128"/>
      <c r="JF215" s="128"/>
      <c r="JG215" s="128"/>
      <c r="JH215" s="128"/>
      <c r="JI215" s="128"/>
      <c r="JJ215" s="128"/>
      <c r="JK215" s="128"/>
      <c r="JL215" s="128"/>
      <c r="JM215" s="128"/>
      <c r="JN215" s="128"/>
      <c r="JO215" s="128"/>
      <c r="JP215" s="128"/>
      <c r="JQ215" s="128"/>
      <c r="JR215" s="128"/>
      <c r="JS215" s="128"/>
      <c r="JT215" s="128"/>
      <c r="JU215" s="128"/>
      <c r="JV215" s="128"/>
      <c r="JW215" s="128"/>
      <c r="JX215" s="128"/>
      <c r="JY215" s="128"/>
      <c r="JZ215" s="128"/>
      <c r="KA215" s="128"/>
      <c r="KB215" s="128"/>
      <c r="KC215" s="128"/>
      <c r="KD215" s="128"/>
      <c r="KE215" s="128"/>
      <c r="KF215" s="128"/>
      <c r="KG215" s="128"/>
      <c r="KH215" s="128"/>
      <c r="KI215" s="128"/>
      <c r="KJ215" s="128"/>
      <c r="KK215" s="128"/>
      <c r="KL215" s="128"/>
      <c r="KM215" s="128"/>
      <c r="KN215" s="128"/>
      <c r="KO215" s="128"/>
      <c r="KP215" s="128"/>
      <c r="KQ215" s="128"/>
      <c r="KR215" s="128"/>
      <c r="KS215" s="128"/>
      <c r="KT215" s="128"/>
      <c r="KU215" s="128"/>
      <c r="KV215" s="128"/>
      <c r="KW215" s="128"/>
      <c r="KX215" s="128"/>
      <c r="KY215" s="128"/>
      <c r="KZ215" s="128"/>
      <c r="LA215" s="128"/>
      <c r="LB215" s="128"/>
      <c r="LC215" s="128"/>
      <c r="LD215" s="128"/>
      <c r="LE215" s="128"/>
      <c r="LF215" s="128"/>
      <c r="LG215" s="128"/>
      <c r="LH215" s="128"/>
      <c r="LI215" s="128"/>
      <c r="LJ215" s="128"/>
      <c r="LK215" s="128"/>
      <c r="LL215" s="128"/>
      <c r="LM215" s="128"/>
      <c r="LN215" s="128"/>
      <c r="LO215" s="128"/>
      <c r="LP215" s="128"/>
      <c r="LQ215" s="128"/>
      <c r="LR215" s="128"/>
      <c r="LS215" s="128"/>
      <c r="LT215" s="128"/>
      <c r="LU215" s="128"/>
      <c r="LV215" s="128"/>
      <c r="LW215" s="128"/>
      <c r="LX215" s="128"/>
      <c r="LY215" s="128"/>
      <c r="LZ215" s="128"/>
      <c r="MA215" s="128"/>
      <c r="MB215" s="128"/>
      <c r="MC215" s="128"/>
      <c r="MD215" s="128"/>
      <c r="ME215" s="128"/>
      <c r="MF215" s="128"/>
      <c r="MG215" s="128"/>
      <c r="MH215" s="128"/>
      <c r="MI215" s="128"/>
      <c r="MJ215" s="128"/>
      <c r="MK215" s="128"/>
      <c r="ML215" s="128"/>
      <c r="MM215" s="128"/>
      <c r="MN215" s="128"/>
      <c r="MO215" s="128"/>
      <c r="MP215" s="128"/>
      <c r="MQ215" s="128"/>
      <c r="MR215" s="128"/>
      <c r="MS215" s="128"/>
      <c r="MT215" s="128"/>
      <c r="MU215" s="128"/>
      <c r="MV215" s="128"/>
      <c r="MW215" s="128"/>
      <c r="MX215" s="128"/>
      <c r="MY215" s="128"/>
      <c r="MZ215" s="128"/>
      <c r="NA215" s="128"/>
      <c r="NB215" s="128"/>
      <c r="NC215" s="128"/>
      <c r="ND215" s="128"/>
      <c r="NE215" s="128"/>
      <c r="NF215" s="128"/>
      <c r="NG215" s="128"/>
      <c r="NH215" s="128"/>
      <c r="NI215" s="128"/>
      <c r="NJ215" s="128"/>
      <c r="NK215" s="128"/>
      <c r="NL215" s="128"/>
      <c r="NM215" s="128"/>
      <c r="NN215" s="128"/>
      <c r="NO215" s="128"/>
      <c r="NP215" s="128"/>
      <c r="NQ215" s="128"/>
      <c r="NR215" s="128"/>
      <c r="NS215" s="128"/>
      <c r="NT215" s="128"/>
      <c r="NU215" s="128"/>
      <c r="NV215" s="128"/>
      <c r="NW215" s="128"/>
      <c r="NX215" s="128"/>
      <c r="NY215" s="128"/>
      <c r="NZ215" s="128"/>
      <c r="OA215" s="128"/>
      <c r="OB215" s="128"/>
      <c r="OC215" s="128"/>
      <c r="OD215" s="128"/>
      <c r="OE215" s="128"/>
      <c r="OF215" s="128"/>
      <c r="OG215" s="128"/>
      <c r="OH215" s="128"/>
      <c r="OI215" s="128"/>
      <c r="OJ215" s="128"/>
      <c r="OK215" s="128"/>
      <c r="OL215" s="128"/>
      <c r="OM215" s="128"/>
      <c r="ON215" s="128"/>
      <c r="OO215" s="128"/>
      <c r="OP215" s="128"/>
      <c r="OQ215" s="128"/>
      <c r="OR215" s="128"/>
      <c r="OS215" s="128"/>
      <c r="OT215" s="128"/>
      <c r="OU215" s="128"/>
      <c r="OV215" s="128"/>
      <c r="OW215" s="128"/>
      <c r="OX215" s="128"/>
      <c r="OY215" s="128"/>
      <c r="OZ215" s="128"/>
      <c r="PA215" s="128"/>
      <c r="PB215" s="128"/>
      <c r="PC215" s="128"/>
      <c r="PD215" s="128"/>
      <c r="PE215" s="128"/>
      <c r="PF215" s="128"/>
      <c r="PG215" s="128"/>
      <c r="PH215" s="128"/>
      <c r="PI215" s="128"/>
      <c r="PJ215" s="128"/>
      <c r="PK215" s="128"/>
      <c r="PL215" s="128"/>
      <c r="PM215" s="128"/>
      <c r="PN215" s="128"/>
      <c r="PO215" s="128"/>
      <c r="PP215" s="128"/>
      <c r="PQ215" s="128"/>
      <c r="PR215" s="128"/>
      <c r="PS215" s="128"/>
      <c r="PT215" s="128"/>
      <c r="PU215" s="128"/>
      <c r="PV215" s="128"/>
      <c r="PW215" s="128"/>
      <c r="PX215" s="128"/>
      <c r="PY215" s="128"/>
      <c r="PZ215" s="128"/>
      <c r="QA215" s="128"/>
      <c r="QB215" s="128"/>
      <c r="QC215" s="128"/>
      <c r="QD215" s="128"/>
      <c r="QE215" s="128"/>
      <c r="QF215" s="128"/>
      <c r="QG215" s="128"/>
      <c r="QH215" s="128"/>
      <c r="QI215" s="128"/>
      <c r="QJ215" s="128"/>
      <c r="QK215" s="128"/>
      <c r="QL215" s="128"/>
      <c r="QM215" s="128"/>
      <c r="QN215" s="128"/>
      <c r="QO215" s="128"/>
      <c r="QP215" s="128"/>
      <c r="QQ215" s="128"/>
      <c r="QR215" s="128"/>
      <c r="QS215" s="128"/>
      <c r="QT215" s="128"/>
      <c r="QU215" s="128"/>
      <c r="QV215" s="128"/>
      <c r="QW215" s="128"/>
      <c r="QX215" s="128"/>
      <c r="QY215" s="128"/>
      <c r="QZ215" s="128"/>
      <c r="RA215" s="128"/>
      <c r="RB215" s="128"/>
      <c r="RC215" s="128"/>
      <c r="RD215" s="128"/>
      <c r="RE215" s="128"/>
      <c r="RF215" s="128"/>
      <c r="RG215" s="128"/>
      <c r="RH215" s="128"/>
      <c r="RI215" s="128"/>
      <c r="RJ215" s="128"/>
      <c r="RK215" s="128"/>
      <c r="RL215" s="128"/>
      <c r="RM215" s="128"/>
      <c r="RN215" s="128"/>
      <c r="RO215" s="128"/>
      <c r="RP215" s="128"/>
      <c r="RQ215" s="128"/>
      <c r="RR215" s="128"/>
      <c r="RS215" s="128"/>
      <c r="RT215" s="128"/>
      <c r="RU215" s="128"/>
      <c r="RV215" s="128"/>
      <c r="RW215" s="128"/>
      <c r="RX215" s="128"/>
      <c r="RY215" s="128"/>
      <c r="RZ215" s="128"/>
      <c r="SA215" s="128"/>
      <c r="SB215" s="128"/>
      <c r="SC215" s="128"/>
      <c r="SD215" s="128"/>
      <c r="SE215" s="128"/>
      <c r="SF215" s="128"/>
      <c r="SG215" s="128"/>
      <c r="SH215" s="128"/>
      <c r="SI215" s="128"/>
      <c r="SJ215" s="128"/>
      <c r="SK215" s="128"/>
      <c r="SL215" s="128"/>
      <c r="SM215" s="128"/>
      <c r="SN215" s="128"/>
      <c r="SO215" s="128"/>
      <c r="SP215" s="128"/>
      <c r="SQ215" s="128"/>
      <c r="SR215" s="128"/>
      <c r="SS215" s="128"/>
      <c r="ST215" s="128"/>
      <c r="SU215" s="128"/>
      <c r="SV215" s="128"/>
      <c r="SW215" s="128"/>
      <c r="SX215" s="128"/>
      <c r="SY215" s="128"/>
      <c r="SZ215" s="128"/>
      <c r="TA215" s="128"/>
      <c r="TB215" s="128"/>
      <c r="TC215" s="128"/>
      <c r="TD215" s="128"/>
      <c r="TE215" s="128"/>
      <c r="TF215" s="128"/>
      <c r="TG215" s="128"/>
      <c r="TH215" s="128"/>
      <c r="TI215" s="128"/>
      <c r="TJ215" s="128"/>
      <c r="TK215" s="128"/>
      <c r="TL215" s="128"/>
      <c r="TM215" s="128"/>
      <c r="TN215" s="128"/>
      <c r="TO215" s="128"/>
      <c r="TP215" s="128"/>
      <c r="TQ215" s="128"/>
      <c r="TR215" s="128"/>
      <c r="TS215" s="128"/>
      <c r="TT215" s="128"/>
      <c r="TU215" s="128"/>
      <c r="TV215" s="128"/>
      <c r="TW215" s="128"/>
      <c r="TX215" s="128"/>
      <c r="TY215" s="128"/>
      <c r="TZ215" s="128"/>
      <c r="UA215" s="128"/>
      <c r="UB215" s="128"/>
      <c r="UC215" s="128"/>
      <c r="UD215" s="128"/>
      <c r="UE215" s="128"/>
      <c r="UF215" s="128"/>
      <c r="UG215" s="128"/>
      <c r="UH215" s="128"/>
      <c r="UI215" s="128"/>
      <c r="UJ215" s="128"/>
      <c r="UK215" s="128"/>
      <c r="UL215" s="128"/>
      <c r="UM215" s="128"/>
      <c r="UN215" s="128"/>
      <c r="UO215" s="128"/>
      <c r="UP215" s="128"/>
      <c r="UQ215" s="128"/>
      <c r="UR215" s="128"/>
      <c r="US215" s="128"/>
      <c r="UT215" s="128"/>
      <c r="UU215" s="128"/>
      <c r="UV215" s="128"/>
      <c r="UW215" s="128"/>
      <c r="UX215" s="128"/>
      <c r="UY215" s="128"/>
      <c r="UZ215" s="128"/>
      <c r="VA215" s="128"/>
      <c r="VB215" s="128"/>
      <c r="VC215" s="128"/>
      <c r="VD215" s="128"/>
      <c r="VE215" s="128"/>
      <c r="VF215" s="128"/>
      <c r="VG215" s="128"/>
      <c r="VH215" s="128"/>
      <c r="VI215" s="128"/>
      <c r="VJ215" s="128"/>
      <c r="VK215" s="128"/>
      <c r="VL215" s="128"/>
      <c r="VM215" s="128"/>
      <c r="VN215" s="128"/>
      <c r="VO215" s="128"/>
      <c r="VP215" s="128"/>
      <c r="VQ215" s="128"/>
      <c r="VR215" s="128"/>
      <c r="VS215" s="128"/>
      <c r="VT215" s="128"/>
      <c r="VU215" s="128"/>
      <c r="VV215" s="128"/>
      <c r="VW215" s="128"/>
      <c r="VX215" s="128"/>
      <c r="VY215" s="128"/>
      <c r="VZ215" s="128"/>
      <c r="WA215" s="128"/>
      <c r="WB215" s="128"/>
      <c r="WC215" s="128"/>
      <c r="WD215" s="128"/>
      <c r="WE215" s="128"/>
      <c r="WF215" s="128"/>
      <c r="WG215" s="128"/>
      <c r="WH215" s="128"/>
      <c r="WI215" s="128"/>
      <c r="WJ215" s="128"/>
      <c r="WK215" s="128"/>
      <c r="WL215" s="128"/>
      <c r="WM215" s="128"/>
      <c r="WN215" s="128"/>
      <c r="WO215" s="128"/>
      <c r="WP215" s="128"/>
      <c r="WQ215" s="128"/>
      <c r="WR215" s="128"/>
      <c r="WS215" s="128"/>
      <c r="WT215" s="128"/>
      <c r="WU215" s="128"/>
      <c r="WV215" s="128"/>
      <c r="WW215" s="128"/>
      <c r="WX215" s="128"/>
      <c r="WY215" s="128"/>
      <c r="WZ215" s="128"/>
      <c r="XA215" s="128"/>
      <c r="XB215" s="128"/>
      <c r="XC215" s="128"/>
      <c r="XD215" s="128"/>
      <c r="XE215" s="128"/>
      <c r="XF215" s="128"/>
      <c r="XG215" s="128"/>
      <c r="XH215" s="128"/>
      <c r="XI215" s="128"/>
      <c r="XJ215" s="128"/>
      <c r="XK215" s="128"/>
      <c r="XL215" s="128"/>
      <c r="XM215" s="128"/>
      <c r="XN215" s="128"/>
      <c r="XO215" s="128"/>
      <c r="XP215" s="128"/>
      <c r="XQ215" s="128"/>
      <c r="XR215" s="128"/>
      <c r="XS215" s="128"/>
      <c r="XT215" s="128"/>
      <c r="XU215" s="128"/>
      <c r="XV215" s="128"/>
      <c r="XW215" s="128"/>
      <c r="XX215" s="128"/>
      <c r="XY215" s="128"/>
      <c r="XZ215" s="128"/>
      <c r="YA215" s="128"/>
      <c r="YB215" s="128"/>
      <c r="YC215" s="128"/>
      <c r="YD215" s="128"/>
      <c r="YE215" s="128"/>
      <c r="YF215" s="128"/>
      <c r="YG215" s="128"/>
      <c r="YH215" s="128"/>
      <c r="YI215" s="128"/>
      <c r="YJ215" s="128"/>
      <c r="YK215" s="128"/>
      <c r="YL215" s="128"/>
      <c r="YM215" s="128"/>
      <c r="YN215" s="128"/>
      <c r="YO215" s="128"/>
      <c r="YP215" s="128"/>
      <c r="YQ215" s="128"/>
      <c r="YR215" s="128"/>
      <c r="YS215" s="128"/>
      <c r="YT215" s="128"/>
      <c r="YU215" s="128"/>
      <c r="YV215" s="128"/>
      <c r="YW215" s="128"/>
      <c r="YX215" s="128"/>
      <c r="YY215" s="128"/>
      <c r="YZ215" s="128"/>
      <c r="ZA215" s="128"/>
      <c r="ZB215" s="128"/>
      <c r="ZC215" s="128"/>
      <c r="ZD215" s="128"/>
      <c r="ZE215" s="128"/>
      <c r="ZF215" s="128"/>
      <c r="ZG215" s="128"/>
      <c r="ZH215" s="128"/>
      <c r="ZI215" s="128"/>
      <c r="ZJ215" s="128"/>
      <c r="ZK215" s="128"/>
      <c r="ZL215" s="128"/>
      <c r="ZM215" s="128"/>
      <c r="ZN215" s="128"/>
      <c r="ZO215" s="128"/>
      <c r="ZP215" s="128"/>
      <c r="ZQ215" s="128"/>
      <c r="ZR215" s="128"/>
      <c r="ZS215" s="128"/>
      <c r="ZT215" s="128"/>
      <c r="ZU215" s="128"/>
      <c r="ZV215" s="128"/>
      <c r="ZW215" s="128"/>
      <c r="ZX215" s="128"/>
      <c r="ZY215" s="128"/>
      <c r="ZZ215" s="128"/>
      <c r="AAA215" s="128"/>
      <c r="AAB215" s="128"/>
      <c r="AAC215" s="128"/>
      <c r="AAD215" s="128"/>
      <c r="AAE215" s="128"/>
      <c r="AAF215" s="128"/>
      <c r="AAG215" s="128"/>
      <c r="AAH215" s="128"/>
      <c r="AAI215" s="128"/>
      <c r="AAJ215" s="128"/>
      <c r="AAK215" s="128"/>
      <c r="AAL215" s="128"/>
      <c r="AAM215" s="128"/>
      <c r="AAN215" s="128"/>
      <c r="AAO215" s="128"/>
      <c r="AAP215" s="128"/>
      <c r="AAQ215" s="128"/>
      <c r="AAR215" s="128"/>
      <c r="AAS215" s="128"/>
      <c r="AAT215" s="128"/>
      <c r="AAU215" s="128"/>
      <c r="AAV215" s="128"/>
      <c r="AAW215" s="128"/>
      <c r="AAX215" s="128"/>
      <c r="AAY215" s="128"/>
      <c r="AAZ215" s="128"/>
      <c r="ABA215" s="128"/>
      <c r="ABB215" s="128"/>
      <c r="ABC215" s="128"/>
      <c r="ABD215" s="128"/>
      <c r="ABE215" s="128"/>
      <c r="ABF215" s="128"/>
      <c r="ABG215" s="128"/>
      <c r="ABH215" s="128"/>
      <c r="ABI215" s="128"/>
      <c r="ABJ215" s="128"/>
      <c r="ABK215" s="128"/>
      <c r="ABL215" s="128"/>
      <c r="ABM215" s="128"/>
      <c r="ABN215" s="128"/>
      <c r="ABO215" s="128"/>
      <c r="ABP215" s="128"/>
      <c r="ABQ215" s="128"/>
      <c r="ABR215" s="128"/>
      <c r="ABS215" s="128"/>
      <c r="ABT215" s="128"/>
      <c r="ABU215" s="128"/>
      <c r="ABV215" s="128"/>
      <c r="ABW215" s="128"/>
      <c r="ABX215" s="128"/>
      <c r="ABY215" s="128"/>
      <c r="ABZ215" s="128"/>
      <c r="ACA215" s="128"/>
      <c r="ACB215" s="128"/>
      <c r="ACC215" s="128"/>
      <c r="ACD215" s="128"/>
      <c r="ACE215" s="128"/>
      <c r="ACF215" s="128"/>
      <c r="ACG215" s="128"/>
      <c r="ACH215" s="128"/>
      <c r="ACI215" s="128"/>
      <c r="ACJ215" s="128"/>
      <c r="ACK215" s="128"/>
      <c r="ACL215" s="128"/>
      <c r="ACM215" s="128"/>
      <c r="ACN215" s="128"/>
      <c r="ACO215" s="128"/>
      <c r="ACP215" s="128"/>
      <c r="ACQ215" s="128"/>
      <c r="ACR215" s="128"/>
      <c r="ACS215" s="128"/>
      <c r="ACT215" s="128"/>
      <c r="ACU215" s="128"/>
      <c r="ACV215" s="128"/>
      <c r="ACW215" s="128"/>
      <c r="ACX215" s="128"/>
      <c r="ACY215" s="128"/>
      <c r="ACZ215" s="128"/>
      <c r="ADA215" s="128"/>
      <c r="ADB215" s="128"/>
      <c r="ADC215" s="128"/>
      <c r="ADD215" s="128"/>
      <c r="ADE215" s="128"/>
      <c r="ADF215" s="128"/>
      <c r="ADG215" s="128"/>
      <c r="ADH215" s="128"/>
      <c r="ADI215" s="128"/>
      <c r="ADJ215" s="128"/>
      <c r="ADK215" s="128"/>
      <c r="ADL215" s="128"/>
      <c r="ADM215" s="128"/>
      <c r="ADN215" s="128"/>
      <c r="ADO215" s="128"/>
      <c r="ADP215" s="128"/>
      <c r="ADQ215" s="128"/>
      <c r="ADR215" s="128"/>
      <c r="ADS215" s="128"/>
      <c r="ADT215" s="128"/>
      <c r="ADU215" s="128"/>
      <c r="ADV215" s="128"/>
      <c r="ADW215" s="128"/>
      <c r="ADX215" s="128"/>
      <c r="ADY215" s="128"/>
      <c r="ADZ215" s="128"/>
      <c r="AEA215" s="128"/>
      <c r="AEB215" s="128"/>
      <c r="AEC215" s="128"/>
      <c r="AED215" s="128"/>
      <c r="AEE215" s="128"/>
      <c r="AEF215" s="128"/>
      <c r="AEG215" s="128"/>
      <c r="AEH215" s="128"/>
      <c r="AEI215" s="128"/>
      <c r="AEJ215" s="128"/>
      <c r="AEK215" s="128"/>
      <c r="AEL215" s="128"/>
      <c r="AEM215" s="128"/>
      <c r="AEN215" s="128"/>
      <c r="AEO215" s="128"/>
      <c r="AEP215" s="128"/>
      <c r="AEQ215" s="128"/>
      <c r="AER215" s="128"/>
      <c r="AES215" s="128"/>
      <c r="AET215" s="128"/>
      <c r="AEU215" s="128"/>
      <c r="AEV215" s="128"/>
      <c r="AEW215" s="128"/>
      <c r="AEX215" s="128"/>
      <c r="AEY215" s="128"/>
      <c r="AEZ215" s="128"/>
      <c r="AFA215" s="128"/>
      <c r="AFB215" s="128"/>
      <c r="AFC215" s="128"/>
      <c r="AFD215" s="128"/>
      <c r="AFE215" s="128"/>
      <c r="AFF215" s="128"/>
      <c r="AFG215" s="128"/>
      <c r="AFH215" s="128"/>
      <c r="AFI215" s="128"/>
      <c r="AFJ215" s="128"/>
      <c r="AFK215" s="128"/>
      <c r="AFL215" s="128"/>
      <c r="AFM215" s="128"/>
      <c r="AFN215" s="128"/>
      <c r="AFO215" s="128"/>
      <c r="AFP215" s="128"/>
      <c r="AFQ215" s="128"/>
      <c r="AFR215" s="128"/>
      <c r="AFS215" s="128"/>
      <c r="AFT215" s="128"/>
      <c r="AFU215" s="128"/>
      <c r="AFV215" s="128"/>
      <c r="AFW215" s="128"/>
      <c r="AFX215" s="128"/>
      <c r="AFY215" s="128"/>
      <c r="AFZ215" s="128"/>
      <c r="AGA215" s="128"/>
      <c r="AGB215" s="128"/>
      <c r="AGC215" s="128"/>
      <c r="AGD215" s="128"/>
      <c r="AGE215" s="128"/>
      <c r="AGF215" s="128"/>
      <c r="AGG215" s="128"/>
      <c r="AGH215" s="128"/>
      <c r="AGI215" s="128"/>
      <c r="AGJ215" s="128"/>
      <c r="AGK215" s="128"/>
      <c r="AGL215" s="128"/>
      <c r="AGM215" s="128"/>
      <c r="AGN215" s="128"/>
      <c r="AGO215" s="128"/>
      <c r="AGP215" s="128"/>
      <c r="AGQ215" s="128"/>
      <c r="AGR215" s="128"/>
      <c r="AGS215" s="128"/>
      <c r="AGT215" s="128"/>
      <c r="AGU215" s="128"/>
      <c r="AGV215" s="128"/>
      <c r="AGW215" s="128"/>
      <c r="AGX215" s="128"/>
      <c r="AGY215" s="128"/>
      <c r="AGZ215" s="128"/>
      <c r="AHA215" s="128"/>
      <c r="AHB215" s="128"/>
      <c r="AHC215" s="128"/>
      <c r="AHD215" s="128"/>
      <c r="AHE215" s="128"/>
      <c r="AHF215" s="128"/>
      <c r="AHG215" s="128"/>
      <c r="AHH215" s="128"/>
      <c r="AHI215" s="128"/>
      <c r="AHJ215" s="128"/>
      <c r="AHK215" s="128"/>
      <c r="AHL215" s="128"/>
      <c r="AHM215" s="128"/>
      <c r="AHN215" s="128"/>
      <c r="AHO215" s="128"/>
      <c r="AHP215" s="128"/>
      <c r="AHQ215" s="128"/>
      <c r="AHR215" s="128"/>
      <c r="AHS215" s="128"/>
      <c r="AHT215" s="128"/>
      <c r="AHU215" s="128"/>
      <c r="AHV215" s="128"/>
      <c r="AHW215" s="128"/>
      <c r="AHX215" s="128"/>
      <c r="AHY215" s="128"/>
      <c r="AHZ215" s="128"/>
      <c r="AIA215" s="128"/>
      <c r="AIB215" s="128"/>
      <c r="AIC215" s="128"/>
      <c r="AID215" s="128"/>
      <c r="AIE215" s="128"/>
      <c r="AIF215" s="128"/>
      <c r="AIG215" s="128"/>
      <c r="AIH215" s="128"/>
      <c r="AII215" s="128"/>
      <c r="AIJ215" s="128"/>
      <c r="AIK215" s="128"/>
      <c r="AIL215" s="128"/>
      <c r="AIM215" s="128"/>
      <c r="AIN215" s="128"/>
      <c r="AIO215" s="128"/>
      <c r="AIP215" s="128"/>
      <c r="AIQ215" s="128"/>
      <c r="AIR215" s="128"/>
      <c r="AIS215" s="128"/>
      <c r="AIT215" s="128"/>
      <c r="AIU215" s="128"/>
      <c r="AIV215" s="128"/>
      <c r="AIW215" s="128"/>
      <c r="AIX215" s="128"/>
      <c r="AIY215" s="128"/>
      <c r="AIZ215" s="128"/>
      <c r="AJA215" s="128"/>
      <c r="AJB215" s="128"/>
      <c r="AJC215" s="128"/>
      <c r="AJD215" s="128"/>
      <c r="AJE215" s="128"/>
      <c r="AJF215" s="128"/>
      <c r="AJG215" s="128"/>
      <c r="AJH215" s="128"/>
      <c r="AJI215" s="128"/>
      <c r="AJJ215" s="128"/>
      <c r="AJK215" s="128"/>
      <c r="AJL215" s="128"/>
      <c r="AJM215" s="128"/>
      <c r="AJN215" s="128"/>
      <c r="AJO215" s="128"/>
      <c r="AJP215" s="128"/>
      <c r="AJQ215" s="128"/>
      <c r="AJR215" s="128"/>
      <c r="AJS215" s="128"/>
      <c r="AJT215" s="128"/>
      <c r="AJU215" s="128"/>
      <c r="AJV215" s="128"/>
      <c r="AJW215" s="128"/>
      <c r="AJX215" s="128"/>
      <c r="AJY215" s="128"/>
      <c r="AJZ215" s="128"/>
      <c r="AKA215" s="128"/>
      <c r="AKB215" s="128"/>
      <c r="AKC215" s="128"/>
      <c r="AKD215" s="128"/>
      <c r="AKE215" s="128"/>
      <c r="AKF215" s="128"/>
      <c r="AKG215" s="128"/>
      <c r="AKH215" s="128"/>
      <c r="AKI215" s="128"/>
      <c r="AKJ215" s="128"/>
      <c r="AKK215" s="128"/>
      <c r="AKL215" s="128"/>
      <c r="AKM215" s="128"/>
      <c r="AKN215" s="128"/>
      <c r="AKO215" s="128"/>
      <c r="AKP215" s="128"/>
      <c r="AKQ215" s="128"/>
      <c r="AKR215" s="128"/>
      <c r="AKS215" s="128"/>
      <c r="AKT215" s="128"/>
      <c r="AKU215" s="128"/>
      <c r="AKV215" s="128"/>
      <c r="AKW215" s="128"/>
      <c r="AKX215" s="128"/>
      <c r="AKY215" s="128"/>
      <c r="AKZ215" s="128"/>
      <c r="ALA215" s="128"/>
      <c r="ALB215" s="128"/>
      <c r="ALC215" s="128"/>
      <c r="ALD215" s="128"/>
      <c r="ALE215" s="128"/>
      <c r="ALF215" s="128"/>
      <c r="ALG215" s="128"/>
      <c r="ALH215" s="128"/>
      <c r="ALI215" s="128"/>
      <c r="ALJ215" s="128"/>
      <c r="ALK215" s="128"/>
      <c r="ALL215" s="128"/>
      <c r="ALM215" s="128"/>
      <c r="ALN215" s="128"/>
      <c r="ALO215" s="128"/>
      <c r="ALP215" s="128"/>
      <c r="ALQ215" s="128"/>
      <c r="ALR215" s="128"/>
      <c r="ALS215" s="128"/>
      <c r="ALT215" s="128"/>
      <c r="ALU215" s="128"/>
      <c r="ALV215" s="128"/>
      <c r="ALW215" s="128"/>
      <c r="ALX215" s="128"/>
      <c r="ALY215" s="128"/>
      <c r="ALZ215" s="128"/>
      <c r="AMA215"/>
      <c r="AMB215"/>
      <c r="AMC215"/>
      <c r="AMD215"/>
    </row>
    <row r="216" spans="1:1018" s="96" customFormat="1" ht="12" customHeight="1">
      <c r="A216" s="130"/>
      <c r="B216" s="130"/>
      <c r="C216" s="130"/>
      <c r="D216" s="130"/>
      <c r="E216" s="130"/>
      <c r="F216" s="130"/>
      <c r="I216" s="225"/>
      <c r="K216" s="159"/>
      <c r="P216" s="173"/>
      <c r="T216" s="278"/>
      <c r="X216"/>
      <c r="Y216" s="179"/>
      <c r="AA216" s="159"/>
      <c r="AC216"/>
      <c r="AE216" s="128"/>
      <c r="AF216"/>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c r="CX216" s="128"/>
      <c r="CY216" s="128"/>
      <c r="CZ216" s="128"/>
      <c r="DA216" s="128"/>
      <c r="DB216" s="128"/>
      <c r="DC216" s="128"/>
      <c r="DD216" s="128"/>
      <c r="DE216" s="128"/>
      <c r="DF216" s="128"/>
      <c r="DG216" s="128"/>
      <c r="DH216" s="128"/>
      <c r="DI216" s="128"/>
      <c r="DJ216" s="128"/>
      <c r="DK216" s="128"/>
      <c r="DL216" s="128"/>
      <c r="DM216" s="128"/>
      <c r="DN216" s="128"/>
      <c r="DO216" s="128"/>
      <c r="DP216" s="128"/>
      <c r="DQ216" s="128"/>
      <c r="DR216" s="128"/>
      <c r="DS216" s="128"/>
      <c r="DT216" s="128"/>
      <c r="DU216" s="128"/>
      <c r="DV216" s="128"/>
      <c r="DW216" s="128"/>
      <c r="DX216" s="128"/>
      <c r="DY216" s="128"/>
      <c r="DZ216" s="128"/>
      <c r="EA216" s="128"/>
      <c r="EB216" s="128"/>
      <c r="EC216" s="128"/>
      <c r="ED216" s="128"/>
      <c r="EE216" s="128"/>
      <c r="EF216" s="128"/>
      <c r="EG216" s="128"/>
      <c r="EH216" s="128"/>
      <c r="EI216" s="128"/>
      <c r="EJ216" s="128"/>
      <c r="EK216" s="128"/>
      <c r="EL216" s="128"/>
      <c r="EM216" s="128"/>
      <c r="EN216" s="128"/>
      <c r="EO216" s="128"/>
      <c r="EP216" s="128"/>
      <c r="EQ216" s="128"/>
      <c r="ER216" s="128"/>
      <c r="ES216" s="128"/>
      <c r="ET216" s="128"/>
      <c r="EU216" s="128"/>
      <c r="EV216" s="128"/>
      <c r="EW216" s="128"/>
      <c r="EX216" s="128"/>
      <c r="EY216" s="128"/>
      <c r="EZ216" s="128"/>
      <c r="FA216" s="128"/>
      <c r="FB216" s="128"/>
      <c r="FC216" s="128"/>
      <c r="FD216" s="128"/>
      <c r="FE216" s="128"/>
      <c r="FF216" s="128"/>
      <c r="FG216" s="128"/>
      <c r="FH216" s="128"/>
      <c r="FI216" s="128"/>
      <c r="FJ216" s="128"/>
      <c r="FK216" s="128"/>
      <c r="FL216" s="128"/>
      <c r="FM216" s="128"/>
      <c r="FN216" s="128"/>
      <c r="FO216" s="128"/>
      <c r="FP216" s="128"/>
      <c r="FQ216" s="128"/>
      <c r="FR216" s="128"/>
      <c r="FS216" s="128"/>
      <c r="FT216" s="128"/>
      <c r="FU216" s="128"/>
      <c r="FV216" s="128"/>
      <c r="FW216" s="128"/>
      <c r="FX216" s="128"/>
      <c r="FY216" s="128"/>
      <c r="FZ216" s="128"/>
      <c r="GA216" s="128"/>
      <c r="GB216" s="128"/>
      <c r="GC216" s="128"/>
      <c r="GD216" s="128"/>
      <c r="GE216" s="128"/>
      <c r="GF216" s="128"/>
      <c r="GG216" s="128"/>
      <c r="GH216" s="128"/>
      <c r="GI216" s="128"/>
      <c r="GJ216" s="128"/>
      <c r="GK216" s="128"/>
      <c r="GL216" s="128"/>
      <c r="GM216" s="128"/>
      <c r="GN216" s="128"/>
      <c r="GO216" s="128"/>
      <c r="GP216" s="128"/>
      <c r="GQ216" s="128"/>
      <c r="GR216" s="128"/>
      <c r="GS216" s="128"/>
      <c r="GT216" s="128"/>
      <c r="GU216" s="128"/>
      <c r="GV216" s="128"/>
      <c r="GW216" s="128"/>
      <c r="GX216" s="128"/>
      <c r="GY216" s="128"/>
      <c r="GZ216" s="128"/>
      <c r="HA216" s="128"/>
      <c r="HB216" s="128"/>
      <c r="HC216" s="128"/>
      <c r="HD216" s="128"/>
      <c r="HE216" s="128"/>
      <c r="HF216" s="128"/>
      <c r="HG216" s="128"/>
      <c r="HH216" s="128"/>
      <c r="HI216" s="128"/>
      <c r="HJ216" s="128"/>
      <c r="HK216" s="128"/>
      <c r="HL216" s="128"/>
      <c r="HM216" s="128"/>
      <c r="HN216" s="128"/>
      <c r="HO216" s="128"/>
      <c r="HP216" s="128"/>
      <c r="HQ216" s="128"/>
      <c r="HR216" s="128"/>
      <c r="HS216" s="128"/>
      <c r="HT216" s="128"/>
      <c r="HU216" s="128"/>
      <c r="HV216" s="128"/>
      <c r="HW216" s="128"/>
      <c r="HX216" s="128"/>
      <c r="HY216" s="128"/>
      <c r="HZ216" s="128"/>
      <c r="IA216" s="128"/>
      <c r="IB216" s="128"/>
      <c r="IC216" s="128"/>
      <c r="ID216" s="128"/>
      <c r="IE216" s="128"/>
      <c r="IF216" s="128"/>
      <c r="IG216" s="128"/>
      <c r="IH216" s="128"/>
      <c r="II216" s="128"/>
      <c r="IJ216" s="128"/>
      <c r="IK216" s="128"/>
      <c r="IL216" s="128"/>
      <c r="IM216" s="128"/>
      <c r="IN216" s="128"/>
      <c r="IO216" s="128"/>
      <c r="IP216" s="128"/>
      <c r="IQ216" s="128"/>
      <c r="IR216" s="128"/>
      <c r="IS216" s="128"/>
      <c r="IT216" s="128"/>
      <c r="IU216" s="128"/>
      <c r="IV216" s="128"/>
      <c r="IW216" s="128"/>
      <c r="IX216" s="128"/>
      <c r="IY216" s="128"/>
      <c r="IZ216" s="128"/>
      <c r="JA216" s="128"/>
      <c r="JB216" s="128"/>
      <c r="JC216" s="128"/>
      <c r="JD216" s="128"/>
      <c r="JE216" s="128"/>
      <c r="JF216" s="128"/>
      <c r="JG216" s="128"/>
      <c r="JH216" s="128"/>
      <c r="JI216" s="128"/>
      <c r="JJ216" s="128"/>
      <c r="JK216" s="128"/>
      <c r="JL216" s="128"/>
      <c r="JM216" s="128"/>
      <c r="JN216" s="128"/>
      <c r="JO216" s="128"/>
      <c r="JP216" s="128"/>
      <c r="JQ216" s="128"/>
      <c r="JR216" s="128"/>
      <c r="JS216" s="128"/>
      <c r="JT216" s="128"/>
      <c r="JU216" s="128"/>
      <c r="JV216" s="128"/>
      <c r="JW216" s="128"/>
      <c r="JX216" s="128"/>
      <c r="JY216" s="128"/>
      <c r="JZ216" s="128"/>
      <c r="KA216" s="128"/>
      <c r="KB216" s="128"/>
      <c r="KC216" s="128"/>
      <c r="KD216" s="128"/>
      <c r="KE216" s="128"/>
      <c r="KF216" s="128"/>
      <c r="KG216" s="128"/>
      <c r="KH216" s="128"/>
      <c r="KI216" s="128"/>
      <c r="KJ216" s="128"/>
      <c r="KK216" s="128"/>
      <c r="KL216" s="128"/>
      <c r="KM216" s="128"/>
      <c r="KN216" s="128"/>
      <c r="KO216" s="128"/>
      <c r="KP216" s="128"/>
      <c r="KQ216" s="128"/>
      <c r="KR216" s="128"/>
      <c r="KS216" s="128"/>
      <c r="KT216" s="128"/>
      <c r="KU216" s="128"/>
      <c r="KV216" s="128"/>
      <c r="KW216" s="128"/>
      <c r="KX216" s="128"/>
      <c r="KY216" s="128"/>
      <c r="KZ216" s="128"/>
      <c r="LA216" s="128"/>
      <c r="LB216" s="128"/>
      <c r="LC216" s="128"/>
      <c r="LD216" s="128"/>
      <c r="LE216" s="128"/>
      <c r="LF216" s="128"/>
      <c r="LG216" s="128"/>
      <c r="LH216" s="128"/>
      <c r="LI216" s="128"/>
      <c r="LJ216" s="128"/>
      <c r="LK216" s="128"/>
      <c r="LL216" s="128"/>
      <c r="LM216" s="128"/>
      <c r="LN216" s="128"/>
      <c r="LO216" s="128"/>
      <c r="LP216" s="128"/>
      <c r="LQ216" s="128"/>
      <c r="LR216" s="128"/>
      <c r="LS216" s="128"/>
      <c r="LT216" s="128"/>
      <c r="LU216" s="128"/>
      <c r="LV216" s="128"/>
      <c r="LW216" s="128"/>
      <c r="LX216" s="128"/>
      <c r="LY216" s="128"/>
      <c r="LZ216" s="128"/>
      <c r="MA216" s="128"/>
      <c r="MB216" s="128"/>
      <c r="MC216" s="128"/>
      <c r="MD216" s="128"/>
      <c r="ME216" s="128"/>
      <c r="MF216" s="128"/>
      <c r="MG216" s="128"/>
      <c r="MH216" s="128"/>
      <c r="MI216" s="128"/>
      <c r="MJ216" s="128"/>
      <c r="MK216" s="128"/>
      <c r="ML216" s="128"/>
      <c r="MM216" s="128"/>
      <c r="MN216" s="128"/>
      <c r="MO216" s="128"/>
      <c r="MP216" s="128"/>
      <c r="MQ216" s="128"/>
      <c r="MR216" s="128"/>
      <c r="MS216" s="128"/>
      <c r="MT216" s="128"/>
      <c r="MU216" s="128"/>
      <c r="MV216" s="128"/>
      <c r="MW216" s="128"/>
      <c r="MX216" s="128"/>
      <c r="MY216" s="128"/>
      <c r="MZ216" s="128"/>
      <c r="NA216" s="128"/>
      <c r="NB216" s="128"/>
      <c r="NC216" s="128"/>
      <c r="ND216" s="128"/>
      <c r="NE216" s="128"/>
      <c r="NF216" s="128"/>
      <c r="NG216" s="128"/>
      <c r="NH216" s="128"/>
      <c r="NI216" s="128"/>
      <c r="NJ216" s="128"/>
      <c r="NK216" s="128"/>
      <c r="NL216" s="128"/>
      <c r="NM216" s="128"/>
      <c r="NN216" s="128"/>
      <c r="NO216" s="128"/>
      <c r="NP216" s="128"/>
      <c r="NQ216" s="128"/>
      <c r="NR216" s="128"/>
      <c r="NS216" s="128"/>
      <c r="NT216" s="128"/>
      <c r="NU216" s="128"/>
      <c r="NV216" s="128"/>
      <c r="NW216" s="128"/>
      <c r="NX216" s="128"/>
      <c r="NY216" s="128"/>
      <c r="NZ216" s="128"/>
      <c r="OA216" s="128"/>
      <c r="OB216" s="128"/>
      <c r="OC216" s="128"/>
      <c r="OD216" s="128"/>
      <c r="OE216" s="128"/>
      <c r="OF216" s="128"/>
      <c r="OG216" s="128"/>
      <c r="OH216" s="128"/>
      <c r="OI216" s="128"/>
      <c r="OJ216" s="128"/>
      <c r="OK216" s="128"/>
      <c r="OL216" s="128"/>
      <c r="OM216" s="128"/>
      <c r="ON216" s="128"/>
      <c r="OO216" s="128"/>
      <c r="OP216" s="128"/>
      <c r="OQ216" s="128"/>
      <c r="OR216" s="128"/>
      <c r="OS216" s="128"/>
      <c r="OT216" s="128"/>
      <c r="OU216" s="128"/>
      <c r="OV216" s="128"/>
      <c r="OW216" s="128"/>
      <c r="OX216" s="128"/>
      <c r="OY216" s="128"/>
      <c r="OZ216" s="128"/>
      <c r="PA216" s="128"/>
      <c r="PB216" s="128"/>
      <c r="PC216" s="128"/>
      <c r="PD216" s="128"/>
      <c r="PE216" s="128"/>
      <c r="PF216" s="128"/>
      <c r="PG216" s="128"/>
      <c r="PH216" s="128"/>
      <c r="PI216" s="128"/>
      <c r="PJ216" s="128"/>
      <c r="PK216" s="128"/>
      <c r="PL216" s="128"/>
      <c r="PM216" s="128"/>
      <c r="PN216" s="128"/>
      <c r="PO216" s="128"/>
      <c r="PP216" s="128"/>
      <c r="PQ216" s="128"/>
      <c r="PR216" s="128"/>
      <c r="PS216" s="128"/>
      <c r="PT216" s="128"/>
      <c r="PU216" s="128"/>
      <c r="PV216" s="128"/>
      <c r="PW216" s="128"/>
      <c r="PX216" s="128"/>
      <c r="PY216" s="128"/>
      <c r="PZ216" s="128"/>
      <c r="QA216" s="128"/>
      <c r="QB216" s="128"/>
      <c r="QC216" s="128"/>
      <c r="QD216" s="128"/>
      <c r="QE216" s="128"/>
      <c r="QF216" s="128"/>
      <c r="QG216" s="128"/>
      <c r="QH216" s="128"/>
      <c r="QI216" s="128"/>
      <c r="QJ216" s="128"/>
      <c r="QK216" s="128"/>
      <c r="QL216" s="128"/>
      <c r="QM216" s="128"/>
      <c r="QN216" s="128"/>
      <c r="QO216" s="128"/>
      <c r="QP216" s="128"/>
      <c r="QQ216" s="128"/>
      <c r="QR216" s="128"/>
      <c r="QS216" s="128"/>
      <c r="QT216" s="128"/>
      <c r="QU216" s="128"/>
      <c r="QV216" s="128"/>
      <c r="QW216" s="128"/>
      <c r="QX216" s="128"/>
      <c r="QY216" s="128"/>
      <c r="QZ216" s="128"/>
      <c r="RA216" s="128"/>
      <c r="RB216" s="128"/>
      <c r="RC216" s="128"/>
      <c r="RD216" s="128"/>
      <c r="RE216" s="128"/>
      <c r="RF216" s="128"/>
      <c r="RG216" s="128"/>
      <c r="RH216" s="128"/>
      <c r="RI216" s="128"/>
      <c r="RJ216" s="128"/>
      <c r="RK216" s="128"/>
      <c r="RL216" s="128"/>
      <c r="RM216" s="128"/>
      <c r="RN216" s="128"/>
      <c r="RO216" s="128"/>
      <c r="RP216" s="128"/>
      <c r="RQ216" s="128"/>
      <c r="RR216" s="128"/>
      <c r="RS216" s="128"/>
      <c r="RT216" s="128"/>
      <c r="RU216" s="128"/>
      <c r="RV216" s="128"/>
      <c r="RW216" s="128"/>
      <c r="RX216" s="128"/>
      <c r="RY216" s="128"/>
      <c r="RZ216" s="128"/>
      <c r="SA216" s="128"/>
      <c r="SB216" s="128"/>
      <c r="SC216" s="128"/>
      <c r="SD216" s="128"/>
      <c r="SE216" s="128"/>
      <c r="SF216" s="128"/>
      <c r="SG216" s="128"/>
      <c r="SH216" s="128"/>
      <c r="SI216" s="128"/>
      <c r="SJ216" s="128"/>
      <c r="SK216" s="128"/>
      <c r="SL216" s="128"/>
      <c r="SM216" s="128"/>
      <c r="SN216" s="128"/>
      <c r="SO216" s="128"/>
      <c r="SP216" s="128"/>
      <c r="SQ216" s="128"/>
      <c r="SR216" s="128"/>
      <c r="SS216" s="128"/>
      <c r="ST216" s="128"/>
      <c r="SU216" s="128"/>
      <c r="SV216" s="128"/>
      <c r="SW216" s="128"/>
      <c r="SX216" s="128"/>
      <c r="SY216" s="128"/>
      <c r="SZ216" s="128"/>
      <c r="TA216" s="128"/>
      <c r="TB216" s="128"/>
      <c r="TC216" s="128"/>
      <c r="TD216" s="128"/>
      <c r="TE216" s="128"/>
      <c r="TF216" s="128"/>
      <c r="TG216" s="128"/>
      <c r="TH216" s="128"/>
      <c r="TI216" s="128"/>
      <c r="TJ216" s="128"/>
      <c r="TK216" s="128"/>
      <c r="TL216" s="128"/>
      <c r="TM216" s="128"/>
      <c r="TN216" s="128"/>
      <c r="TO216" s="128"/>
      <c r="TP216" s="128"/>
      <c r="TQ216" s="128"/>
      <c r="TR216" s="128"/>
      <c r="TS216" s="128"/>
      <c r="TT216" s="128"/>
      <c r="TU216" s="128"/>
      <c r="TV216" s="128"/>
      <c r="TW216" s="128"/>
      <c r="TX216" s="128"/>
      <c r="TY216" s="128"/>
      <c r="TZ216" s="128"/>
      <c r="UA216" s="128"/>
      <c r="UB216" s="128"/>
      <c r="UC216" s="128"/>
      <c r="UD216" s="128"/>
      <c r="UE216" s="128"/>
      <c r="UF216" s="128"/>
      <c r="UG216" s="128"/>
      <c r="UH216" s="128"/>
      <c r="UI216" s="128"/>
      <c r="UJ216" s="128"/>
      <c r="UK216" s="128"/>
      <c r="UL216" s="128"/>
      <c r="UM216" s="128"/>
      <c r="UN216" s="128"/>
      <c r="UO216" s="128"/>
      <c r="UP216" s="128"/>
      <c r="UQ216" s="128"/>
      <c r="UR216" s="128"/>
      <c r="US216" s="128"/>
      <c r="UT216" s="128"/>
      <c r="UU216" s="128"/>
      <c r="UV216" s="128"/>
      <c r="UW216" s="128"/>
      <c r="UX216" s="128"/>
      <c r="UY216" s="128"/>
      <c r="UZ216" s="128"/>
      <c r="VA216" s="128"/>
      <c r="VB216" s="128"/>
      <c r="VC216" s="128"/>
      <c r="VD216" s="128"/>
      <c r="VE216" s="128"/>
      <c r="VF216" s="128"/>
      <c r="VG216" s="128"/>
      <c r="VH216" s="128"/>
      <c r="VI216" s="128"/>
      <c r="VJ216" s="128"/>
      <c r="VK216" s="128"/>
      <c r="VL216" s="128"/>
      <c r="VM216" s="128"/>
      <c r="VN216" s="128"/>
      <c r="VO216" s="128"/>
      <c r="VP216" s="128"/>
      <c r="VQ216" s="128"/>
      <c r="VR216" s="128"/>
      <c r="VS216" s="128"/>
      <c r="VT216" s="128"/>
      <c r="VU216" s="128"/>
      <c r="VV216" s="128"/>
      <c r="VW216" s="128"/>
      <c r="VX216" s="128"/>
      <c r="VY216" s="128"/>
      <c r="VZ216" s="128"/>
      <c r="WA216" s="128"/>
      <c r="WB216" s="128"/>
      <c r="WC216" s="128"/>
      <c r="WD216" s="128"/>
      <c r="WE216" s="128"/>
      <c r="WF216" s="128"/>
      <c r="WG216" s="128"/>
      <c r="WH216" s="128"/>
      <c r="WI216" s="128"/>
      <c r="WJ216" s="128"/>
      <c r="WK216" s="128"/>
      <c r="WL216" s="128"/>
      <c r="WM216" s="128"/>
      <c r="WN216" s="128"/>
      <c r="WO216" s="128"/>
      <c r="WP216" s="128"/>
      <c r="WQ216" s="128"/>
      <c r="WR216" s="128"/>
      <c r="WS216" s="128"/>
      <c r="WT216" s="128"/>
      <c r="WU216" s="128"/>
      <c r="WV216" s="128"/>
      <c r="WW216" s="128"/>
      <c r="WX216" s="128"/>
      <c r="WY216" s="128"/>
      <c r="WZ216" s="128"/>
      <c r="XA216" s="128"/>
      <c r="XB216" s="128"/>
      <c r="XC216" s="128"/>
      <c r="XD216" s="128"/>
      <c r="XE216" s="128"/>
      <c r="XF216" s="128"/>
      <c r="XG216" s="128"/>
      <c r="XH216" s="128"/>
      <c r="XI216" s="128"/>
      <c r="XJ216" s="128"/>
      <c r="XK216" s="128"/>
      <c r="XL216" s="128"/>
      <c r="XM216" s="128"/>
      <c r="XN216" s="128"/>
      <c r="XO216" s="128"/>
      <c r="XP216" s="128"/>
      <c r="XQ216" s="128"/>
      <c r="XR216" s="128"/>
      <c r="XS216" s="128"/>
      <c r="XT216" s="128"/>
      <c r="XU216" s="128"/>
      <c r="XV216" s="128"/>
      <c r="XW216" s="128"/>
      <c r="XX216" s="128"/>
      <c r="XY216" s="128"/>
      <c r="XZ216" s="128"/>
      <c r="YA216" s="128"/>
      <c r="YB216" s="128"/>
      <c r="YC216" s="128"/>
      <c r="YD216" s="128"/>
      <c r="YE216" s="128"/>
      <c r="YF216" s="128"/>
      <c r="YG216" s="128"/>
      <c r="YH216" s="128"/>
      <c r="YI216" s="128"/>
      <c r="YJ216" s="128"/>
      <c r="YK216" s="128"/>
      <c r="YL216" s="128"/>
      <c r="YM216" s="128"/>
      <c r="YN216" s="128"/>
      <c r="YO216" s="128"/>
      <c r="YP216" s="128"/>
      <c r="YQ216" s="128"/>
      <c r="YR216" s="128"/>
      <c r="YS216" s="128"/>
      <c r="YT216" s="128"/>
      <c r="YU216" s="128"/>
      <c r="YV216" s="128"/>
      <c r="YW216" s="128"/>
      <c r="YX216" s="128"/>
      <c r="YY216" s="128"/>
      <c r="YZ216" s="128"/>
      <c r="ZA216" s="128"/>
      <c r="ZB216" s="128"/>
      <c r="ZC216" s="128"/>
      <c r="ZD216" s="128"/>
      <c r="ZE216" s="128"/>
      <c r="ZF216" s="128"/>
      <c r="ZG216" s="128"/>
      <c r="ZH216" s="128"/>
      <c r="ZI216" s="128"/>
      <c r="ZJ216" s="128"/>
      <c r="ZK216" s="128"/>
      <c r="ZL216" s="128"/>
      <c r="ZM216" s="128"/>
      <c r="ZN216" s="128"/>
      <c r="ZO216" s="128"/>
      <c r="ZP216" s="128"/>
      <c r="ZQ216" s="128"/>
      <c r="ZR216" s="128"/>
      <c r="ZS216" s="128"/>
      <c r="ZT216" s="128"/>
      <c r="ZU216" s="128"/>
      <c r="ZV216" s="128"/>
      <c r="ZW216" s="128"/>
      <c r="ZX216" s="128"/>
      <c r="ZY216" s="128"/>
      <c r="ZZ216" s="128"/>
      <c r="AAA216" s="128"/>
      <c r="AAB216" s="128"/>
      <c r="AAC216" s="128"/>
      <c r="AAD216" s="128"/>
      <c r="AAE216" s="128"/>
      <c r="AAF216" s="128"/>
      <c r="AAG216" s="128"/>
      <c r="AAH216" s="128"/>
      <c r="AAI216" s="128"/>
      <c r="AAJ216" s="128"/>
      <c r="AAK216" s="128"/>
      <c r="AAL216" s="128"/>
      <c r="AAM216" s="128"/>
      <c r="AAN216" s="128"/>
      <c r="AAO216" s="128"/>
      <c r="AAP216" s="128"/>
      <c r="AAQ216" s="128"/>
      <c r="AAR216" s="128"/>
      <c r="AAS216" s="128"/>
      <c r="AAT216" s="128"/>
      <c r="AAU216" s="128"/>
      <c r="AAV216" s="128"/>
      <c r="AAW216" s="128"/>
      <c r="AAX216" s="128"/>
      <c r="AAY216" s="128"/>
      <c r="AAZ216" s="128"/>
      <c r="ABA216" s="128"/>
      <c r="ABB216" s="128"/>
      <c r="ABC216" s="128"/>
      <c r="ABD216" s="128"/>
      <c r="ABE216" s="128"/>
      <c r="ABF216" s="128"/>
      <c r="ABG216" s="128"/>
      <c r="ABH216" s="128"/>
      <c r="ABI216" s="128"/>
      <c r="ABJ216" s="128"/>
      <c r="ABK216" s="128"/>
      <c r="ABL216" s="128"/>
      <c r="ABM216" s="128"/>
      <c r="ABN216" s="128"/>
      <c r="ABO216" s="128"/>
      <c r="ABP216" s="128"/>
      <c r="ABQ216" s="128"/>
      <c r="ABR216" s="128"/>
      <c r="ABS216" s="128"/>
      <c r="ABT216" s="128"/>
      <c r="ABU216" s="128"/>
      <c r="ABV216" s="128"/>
      <c r="ABW216" s="128"/>
      <c r="ABX216" s="128"/>
      <c r="ABY216" s="128"/>
      <c r="ABZ216" s="128"/>
      <c r="ACA216" s="128"/>
      <c r="ACB216" s="128"/>
      <c r="ACC216" s="128"/>
      <c r="ACD216" s="128"/>
      <c r="ACE216" s="128"/>
      <c r="ACF216" s="128"/>
      <c r="ACG216" s="128"/>
      <c r="ACH216" s="128"/>
      <c r="ACI216" s="128"/>
      <c r="ACJ216" s="128"/>
      <c r="ACK216" s="128"/>
      <c r="ACL216" s="128"/>
      <c r="ACM216" s="128"/>
      <c r="ACN216" s="128"/>
      <c r="ACO216" s="128"/>
      <c r="ACP216" s="128"/>
      <c r="ACQ216" s="128"/>
      <c r="ACR216" s="128"/>
      <c r="ACS216" s="128"/>
      <c r="ACT216" s="128"/>
      <c r="ACU216" s="128"/>
      <c r="ACV216" s="128"/>
      <c r="ACW216" s="128"/>
      <c r="ACX216" s="128"/>
      <c r="ACY216" s="128"/>
      <c r="ACZ216" s="128"/>
      <c r="ADA216" s="128"/>
      <c r="ADB216" s="128"/>
      <c r="ADC216" s="128"/>
      <c r="ADD216" s="128"/>
      <c r="ADE216" s="128"/>
      <c r="ADF216" s="128"/>
      <c r="ADG216" s="128"/>
      <c r="ADH216" s="128"/>
      <c r="ADI216" s="128"/>
      <c r="ADJ216" s="128"/>
      <c r="ADK216" s="128"/>
      <c r="ADL216" s="128"/>
      <c r="ADM216" s="128"/>
      <c r="ADN216" s="128"/>
      <c r="ADO216" s="128"/>
      <c r="ADP216" s="128"/>
      <c r="ADQ216" s="128"/>
      <c r="ADR216" s="128"/>
      <c r="ADS216" s="128"/>
      <c r="ADT216" s="128"/>
      <c r="ADU216" s="128"/>
      <c r="ADV216" s="128"/>
      <c r="ADW216" s="128"/>
      <c r="ADX216" s="128"/>
      <c r="ADY216" s="128"/>
      <c r="ADZ216" s="128"/>
      <c r="AEA216" s="128"/>
      <c r="AEB216" s="128"/>
      <c r="AEC216" s="128"/>
      <c r="AED216" s="128"/>
      <c r="AEE216" s="128"/>
      <c r="AEF216" s="128"/>
      <c r="AEG216" s="128"/>
      <c r="AEH216" s="128"/>
      <c r="AEI216" s="128"/>
      <c r="AEJ216" s="128"/>
      <c r="AEK216" s="128"/>
      <c r="AEL216" s="128"/>
      <c r="AEM216" s="128"/>
      <c r="AEN216" s="128"/>
      <c r="AEO216" s="128"/>
      <c r="AEP216" s="128"/>
      <c r="AEQ216" s="128"/>
      <c r="AER216" s="128"/>
      <c r="AES216" s="128"/>
      <c r="AET216" s="128"/>
      <c r="AEU216" s="128"/>
      <c r="AEV216" s="128"/>
      <c r="AEW216" s="128"/>
      <c r="AEX216" s="128"/>
      <c r="AEY216" s="128"/>
      <c r="AEZ216" s="128"/>
      <c r="AFA216" s="128"/>
      <c r="AFB216" s="128"/>
      <c r="AFC216" s="128"/>
      <c r="AFD216" s="128"/>
      <c r="AFE216" s="128"/>
      <c r="AFF216" s="128"/>
      <c r="AFG216" s="128"/>
      <c r="AFH216" s="128"/>
      <c r="AFI216" s="128"/>
      <c r="AFJ216" s="128"/>
      <c r="AFK216" s="128"/>
      <c r="AFL216" s="128"/>
      <c r="AFM216" s="128"/>
      <c r="AFN216" s="128"/>
      <c r="AFO216" s="128"/>
      <c r="AFP216" s="128"/>
      <c r="AFQ216" s="128"/>
      <c r="AFR216" s="128"/>
      <c r="AFS216" s="128"/>
      <c r="AFT216" s="128"/>
      <c r="AFU216" s="128"/>
      <c r="AFV216" s="128"/>
      <c r="AFW216" s="128"/>
      <c r="AFX216" s="128"/>
      <c r="AFY216" s="128"/>
      <c r="AFZ216" s="128"/>
      <c r="AGA216" s="128"/>
      <c r="AGB216" s="128"/>
      <c r="AGC216" s="128"/>
      <c r="AGD216" s="128"/>
      <c r="AGE216" s="128"/>
      <c r="AGF216" s="128"/>
      <c r="AGG216" s="128"/>
      <c r="AGH216" s="128"/>
      <c r="AGI216" s="128"/>
      <c r="AGJ216" s="128"/>
      <c r="AGK216" s="128"/>
      <c r="AGL216" s="128"/>
      <c r="AGM216" s="128"/>
      <c r="AGN216" s="128"/>
      <c r="AGO216" s="128"/>
      <c r="AGP216" s="128"/>
      <c r="AGQ216" s="128"/>
      <c r="AGR216" s="128"/>
      <c r="AGS216" s="128"/>
      <c r="AGT216" s="128"/>
      <c r="AGU216" s="128"/>
      <c r="AGV216" s="128"/>
      <c r="AGW216" s="128"/>
      <c r="AGX216" s="128"/>
      <c r="AGY216" s="128"/>
      <c r="AGZ216" s="128"/>
      <c r="AHA216" s="128"/>
      <c r="AHB216" s="128"/>
      <c r="AHC216" s="128"/>
      <c r="AHD216" s="128"/>
      <c r="AHE216" s="128"/>
      <c r="AHF216" s="128"/>
      <c r="AHG216" s="128"/>
      <c r="AHH216" s="128"/>
      <c r="AHI216" s="128"/>
      <c r="AHJ216" s="128"/>
      <c r="AHK216" s="128"/>
      <c r="AHL216" s="128"/>
      <c r="AHM216" s="128"/>
      <c r="AHN216" s="128"/>
      <c r="AHO216" s="128"/>
      <c r="AHP216" s="128"/>
      <c r="AHQ216" s="128"/>
      <c r="AHR216" s="128"/>
      <c r="AHS216" s="128"/>
      <c r="AHT216" s="128"/>
      <c r="AHU216" s="128"/>
      <c r="AHV216" s="128"/>
      <c r="AHW216" s="128"/>
      <c r="AHX216" s="128"/>
      <c r="AHY216" s="128"/>
      <c r="AHZ216" s="128"/>
      <c r="AIA216" s="128"/>
      <c r="AIB216" s="128"/>
      <c r="AIC216" s="128"/>
      <c r="AID216" s="128"/>
      <c r="AIE216" s="128"/>
      <c r="AIF216" s="128"/>
      <c r="AIG216" s="128"/>
      <c r="AIH216" s="128"/>
      <c r="AII216" s="128"/>
      <c r="AIJ216" s="128"/>
      <c r="AIK216" s="128"/>
      <c r="AIL216" s="128"/>
      <c r="AIM216" s="128"/>
      <c r="AIN216" s="128"/>
      <c r="AIO216" s="128"/>
      <c r="AIP216" s="128"/>
      <c r="AIQ216" s="128"/>
      <c r="AIR216" s="128"/>
      <c r="AIS216" s="128"/>
      <c r="AIT216" s="128"/>
      <c r="AIU216" s="128"/>
      <c r="AIV216" s="128"/>
      <c r="AIW216" s="128"/>
      <c r="AIX216" s="128"/>
      <c r="AIY216" s="128"/>
      <c r="AIZ216" s="128"/>
      <c r="AJA216" s="128"/>
      <c r="AJB216" s="128"/>
      <c r="AJC216" s="128"/>
      <c r="AJD216" s="128"/>
      <c r="AJE216" s="128"/>
      <c r="AJF216" s="128"/>
      <c r="AJG216" s="128"/>
      <c r="AJH216" s="128"/>
      <c r="AJI216" s="128"/>
      <c r="AJJ216" s="128"/>
      <c r="AJK216" s="128"/>
      <c r="AJL216" s="128"/>
      <c r="AJM216" s="128"/>
      <c r="AJN216" s="128"/>
      <c r="AJO216" s="128"/>
      <c r="AJP216" s="128"/>
      <c r="AJQ216" s="128"/>
      <c r="AJR216" s="128"/>
      <c r="AJS216" s="128"/>
      <c r="AJT216" s="128"/>
      <c r="AJU216" s="128"/>
      <c r="AJV216" s="128"/>
      <c r="AJW216" s="128"/>
      <c r="AJX216" s="128"/>
      <c r="AJY216" s="128"/>
      <c r="AJZ216" s="128"/>
      <c r="AKA216" s="128"/>
      <c r="AKB216" s="128"/>
      <c r="AKC216" s="128"/>
      <c r="AKD216" s="128"/>
      <c r="AKE216" s="128"/>
      <c r="AKF216" s="128"/>
      <c r="AKG216" s="128"/>
      <c r="AKH216" s="128"/>
      <c r="AKI216" s="128"/>
      <c r="AKJ216" s="128"/>
      <c r="AKK216" s="128"/>
      <c r="AKL216" s="128"/>
      <c r="AKM216" s="128"/>
      <c r="AKN216" s="128"/>
      <c r="AKO216" s="128"/>
      <c r="AKP216" s="128"/>
      <c r="AKQ216" s="128"/>
      <c r="AKR216" s="128"/>
      <c r="AKS216" s="128"/>
      <c r="AKT216" s="128"/>
      <c r="AKU216" s="128"/>
      <c r="AKV216" s="128"/>
      <c r="AKW216" s="128"/>
      <c r="AKX216" s="128"/>
      <c r="AKY216" s="128"/>
      <c r="AKZ216" s="128"/>
      <c r="ALA216" s="128"/>
      <c r="ALB216" s="128"/>
      <c r="ALC216" s="128"/>
      <c r="ALD216" s="128"/>
      <c r="ALE216" s="128"/>
      <c r="ALF216" s="128"/>
      <c r="ALG216" s="128"/>
      <c r="ALH216" s="128"/>
      <c r="ALI216" s="128"/>
      <c r="ALJ216" s="128"/>
      <c r="ALK216" s="128"/>
      <c r="ALL216" s="128"/>
      <c r="ALM216" s="128"/>
      <c r="ALN216" s="128"/>
      <c r="ALO216" s="128"/>
      <c r="ALP216" s="128"/>
      <c r="ALQ216" s="128"/>
      <c r="ALR216" s="128"/>
      <c r="ALS216" s="128"/>
      <c r="ALT216" s="128"/>
      <c r="ALU216" s="128"/>
      <c r="ALV216" s="128"/>
      <c r="ALW216" s="128"/>
      <c r="ALX216" s="128"/>
      <c r="ALY216" s="128"/>
      <c r="ALZ216" s="128"/>
      <c r="AMA216"/>
      <c r="AMB216"/>
      <c r="AMC216"/>
      <c r="AMD216"/>
    </row>
    <row r="217" spans="1:1018" s="96" customFormat="1" ht="12" customHeight="1">
      <c r="A217" s="130"/>
      <c r="B217" s="130"/>
      <c r="C217" s="130"/>
      <c r="D217" s="130"/>
      <c r="E217" s="130"/>
      <c r="F217" s="130"/>
      <c r="I217" s="225"/>
      <c r="K217" s="159"/>
      <c r="P217" s="173"/>
      <c r="T217" s="278"/>
      <c r="X217"/>
      <c r="Y217" s="179"/>
      <c r="AA217" s="159"/>
      <c r="AC217"/>
      <c r="AE217" s="128"/>
      <c r="AF217"/>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c r="CX217" s="128"/>
      <c r="CY217" s="128"/>
      <c r="CZ217" s="128"/>
      <c r="DA217" s="128"/>
      <c r="DB217" s="128"/>
      <c r="DC217" s="128"/>
      <c r="DD217" s="128"/>
      <c r="DE217" s="128"/>
      <c r="DF217" s="128"/>
      <c r="DG217" s="128"/>
      <c r="DH217" s="128"/>
      <c r="DI217" s="128"/>
      <c r="DJ217" s="128"/>
      <c r="DK217" s="128"/>
      <c r="DL217" s="128"/>
      <c r="DM217" s="128"/>
      <c r="DN217" s="128"/>
      <c r="DO217" s="128"/>
      <c r="DP217" s="128"/>
      <c r="DQ217" s="128"/>
      <c r="DR217" s="128"/>
      <c r="DS217" s="128"/>
      <c r="DT217" s="128"/>
      <c r="DU217" s="128"/>
      <c r="DV217" s="128"/>
      <c r="DW217" s="128"/>
      <c r="DX217" s="128"/>
      <c r="DY217" s="128"/>
      <c r="DZ217" s="128"/>
      <c r="EA217" s="128"/>
      <c r="EB217" s="128"/>
      <c r="EC217" s="128"/>
      <c r="ED217" s="128"/>
      <c r="EE217" s="128"/>
      <c r="EF217" s="128"/>
      <c r="EG217" s="128"/>
      <c r="EH217" s="128"/>
      <c r="EI217" s="128"/>
      <c r="EJ217" s="128"/>
      <c r="EK217" s="128"/>
      <c r="EL217" s="128"/>
      <c r="EM217" s="128"/>
      <c r="EN217" s="128"/>
      <c r="EO217" s="128"/>
      <c r="EP217" s="128"/>
      <c r="EQ217" s="128"/>
      <c r="ER217" s="128"/>
      <c r="ES217" s="128"/>
      <c r="ET217" s="128"/>
      <c r="EU217" s="128"/>
      <c r="EV217" s="128"/>
      <c r="EW217" s="128"/>
      <c r="EX217" s="128"/>
      <c r="EY217" s="128"/>
      <c r="EZ217" s="128"/>
      <c r="FA217" s="128"/>
      <c r="FB217" s="128"/>
      <c r="FC217" s="128"/>
      <c r="FD217" s="128"/>
      <c r="FE217" s="128"/>
      <c r="FF217" s="128"/>
      <c r="FG217" s="128"/>
      <c r="FH217" s="128"/>
      <c r="FI217" s="128"/>
      <c r="FJ217" s="128"/>
      <c r="FK217" s="128"/>
      <c r="FL217" s="128"/>
      <c r="FM217" s="128"/>
      <c r="FN217" s="128"/>
      <c r="FO217" s="128"/>
      <c r="FP217" s="128"/>
      <c r="FQ217" s="128"/>
      <c r="FR217" s="128"/>
      <c r="FS217" s="128"/>
      <c r="FT217" s="128"/>
      <c r="FU217" s="128"/>
      <c r="FV217" s="128"/>
      <c r="FW217" s="128"/>
      <c r="FX217" s="128"/>
      <c r="FY217" s="128"/>
      <c r="FZ217" s="128"/>
      <c r="GA217" s="128"/>
      <c r="GB217" s="128"/>
      <c r="GC217" s="128"/>
      <c r="GD217" s="128"/>
      <c r="GE217" s="128"/>
      <c r="GF217" s="128"/>
      <c r="GG217" s="128"/>
      <c r="GH217" s="128"/>
      <c r="GI217" s="128"/>
      <c r="GJ217" s="128"/>
      <c r="GK217" s="128"/>
      <c r="GL217" s="128"/>
      <c r="GM217" s="128"/>
      <c r="GN217" s="128"/>
      <c r="GO217" s="128"/>
      <c r="GP217" s="128"/>
      <c r="GQ217" s="128"/>
      <c r="GR217" s="128"/>
      <c r="GS217" s="128"/>
      <c r="GT217" s="128"/>
      <c r="GU217" s="128"/>
      <c r="GV217" s="128"/>
      <c r="GW217" s="128"/>
      <c r="GX217" s="128"/>
      <c r="GY217" s="128"/>
      <c r="GZ217" s="128"/>
      <c r="HA217" s="128"/>
      <c r="HB217" s="128"/>
      <c r="HC217" s="128"/>
      <c r="HD217" s="128"/>
      <c r="HE217" s="128"/>
      <c r="HF217" s="128"/>
      <c r="HG217" s="128"/>
      <c r="HH217" s="128"/>
      <c r="HI217" s="128"/>
      <c r="HJ217" s="128"/>
      <c r="HK217" s="128"/>
      <c r="HL217" s="128"/>
      <c r="HM217" s="128"/>
      <c r="HN217" s="128"/>
      <c r="HO217" s="128"/>
      <c r="HP217" s="128"/>
      <c r="HQ217" s="128"/>
      <c r="HR217" s="128"/>
      <c r="HS217" s="128"/>
      <c r="HT217" s="128"/>
      <c r="HU217" s="128"/>
      <c r="HV217" s="128"/>
      <c r="HW217" s="128"/>
      <c r="HX217" s="128"/>
      <c r="HY217" s="128"/>
      <c r="HZ217" s="128"/>
      <c r="IA217" s="128"/>
      <c r="IB217" s="128"/>
      <c r="IC217" s="128"/>
      <c r="ID217" s="128"/>
      <c r="IE217" s="128"/>
      <c r="IF217" s="128"/>
      <c r="IG217" s="128"/>
      <c r="IH217" s="128"/>
      <c r="II217" s="128"/>
      <c r="IJ217" s="128"/>
      <c r="IK217" s="128"/>
      <c r="IL217" s="128"/>
      <c r="IM217" s="128"/>
      <c r="IN217" s="128"/>
      <c r="IO217" s="128"/>
      <c r="IP217" s="128"/>
      <c r="IQ217" s="128"/>
      <c r="IR217" s="128"/>
      <c r="IS217" s="128"/>
      <c r="IT217" s="128"/>
      <c r="IU217" s="128"/>
      <c r="IV217" s="128"/>
      <c r="IW217" s="128"/>
      <c r="IX217" s="128"/>
      <c r="IY217" s="128"/>
      <c r="IZ217" s="128"/>
      <c r="JA217" s="128"/>
      <c r="JB217" s="128"/>
      <c r="JC217" s="128"/>
      <c r="JD217" s="128"/>
      <c r="JE217" s="128"/>
      <c r="JF217" s="128"/>
      <c r="JG217" s="128"/>
      <c r="JH217" s="128"/>
      <c r="JI217" s="128"/>
      <c r="JJ217" s="128"/>
      <c r="JK217" s="128"/>
      <c r="JL217" s="128"/>
      <c r="JM217" s="128"/>
      <c r="JN217" s="128"/>
      <c r="JO217" s="128"/>
      <c r="JP217" s="128"/>
      <c r="JQ217" s="128"/>
      <c r="JR217" s="128"/>
      <c r="JS217" s="128"/>
      <c r="JT217" s="128"/>
      <c r="JU217" s="128"/>
      <c r="JV217" s="128"/>
      <c r="JW217" s="128"/>
      <c r="JX217" s="128"/>
      <c r="JY217" s="128"/>
      <c r="JZ217" s="128"/>
      <c r="KA217" s="128"/>
      <c r="KB217" s="128"/>
      <c r="KC217" s="128"/>
      <c r="KD217" s="128"/>
      <c r="KE217" s="128"/>
      <c r="KF217" s="128"/>
      <c r="KG217" s="128"/>
      <c r="KH217" s="128"/>
      <c r="KI217" s="128"/>
      <c r="KJ217" s="128"/>
      <c r="KK217" s="128"/>
      <c r="KL217" s="128"/>
      <c r="KM217" s="128"/>
      <c r="KN217" s="128"/>
      <c r="KO217" s="128"/>
      <c r="KP217" s="128"/>
      <c r="KQ217" s="128"/>
      <c r="KR217" s="128"/>
      <c r="KS217" s="128"/>
      <c r="KT217" s="128"/>
      <c r="KU217" s="128"/>
      <c r="KV217" s="128"/>
      <c r="KW217" s="128"/>
      <c r="KX217" s="128"/>
      <c r="KY217" s="128"/>
      <c r="KZ217" s="128"/>
      <c r="LA217" s="128"/>
      <c r="LB217" s="128"/>
      <c r="LC217" s="128"/>
      <c r="LD217" s="128"/>
      <c r="LE217" s="128"/>
      <c r="LF217" s="128"/>
      <c r="LG217" s="128"/>
      <c r="LH217" s="128"/>
      <c r="LI217" s="128"/>
      <c r="LJ217" s="128"/>
      <c r="LK217" s="128"/>
      <c r="LL217" s="128"/>
      <c r="LM217" s="128"/>
      <c r="LN217" s="128"/>
      <c r="LO217" s="128"/>
      <c r="LP217" s="128"/>
      <c r="LQ217" s="128"/>
      <c r="LR217" s="128"/>
      <c r="LS217" s="128"/>
      <c r="LT217" s="128"/>
      <c r="LU217" s="128"/>
      <c r="LV217" s="128"/>
      <c r="LW217" s="128"/>
      <c r="LX217" s="128"/>
      <c r="LY217" s="128"/>
      <c r="LZ217" s="128"/>
      <c r="MA217" s="128"/>
      <c r="MB217" s="128"/>
      <c r="MC217" s="128"/>
      <c r="MD217" s="128"/>
      <c r="ME217" s="128"/>
      <c r="MF217" s="128"/>
      <c r="MG217" s="128"/>
      <c r="MH217" s="128"/>
      <c r="MI217" s="128"/>
      <c r="MJ217" s="128"/>
      <c r="MK217" s="128"/>
      <c r="ML217" s="128"/>
      <c r="MM217" s="128"/>
      <c r="MN217" s="128"/>
      <c r="MO217" s="128"/>
      <c r="MP217" s="128"/>
      <c r="MQ217" s="128"/>
      <c r="MR217" s="128"/>
      <c r="MS217" s="128"/>
      <c r="MT217" s="128"/>
      <c r="MU217" s="128"/>
      <c r="MV217" s="128"/>
      <c r="MW217" s="128"/>
      <c r="MX217" s="128"/>
      <c r="MY217" s="128"/>
      <c r="MZ217" s="128"/>
      <c r="NA217" s="128"/>
      <c r="NB217" s="128"/>
      <c r="NC217" s="128"/>
      <c r="ND217" s="128"/>
      <c r="NE217" s="128"/>
      <c r="NF217" s="128"/>
      <c r="NG217" s="128"/>
      <c r="NH217" s="128"/>
      <c r="NI217" s="128"/>
      <c r="NJ217" s="128"/>
      <c r="NK217" s="128"/>
      <c r="NL217" s="128"/>
      <c r="NM217" s="128"/>
      <c r="NN217" s="128"/>
      <c r="NO217" s="128"/>
      <c r="NP217" s="128"/>
      <c r="NQ217" s="128"/>
      <c r="NR217" s="128"/>
      <c r="NS217" s="128"/>
      <c r="NT217" s="128"/>
      <c r="NU217" s="128"/>
      <c r="NV217" s="128"/>
      <c r="NW217" s="128"/>
      <c r="NX217" s="128"/>
      <c r="NY217" s="128"/>
      <c r="NZ217" s="128"/>
      <c r="OA217" s="128"/>
      <c r="OB217" s="128"/>
      <c r="OC217" s="128"/>
      <c r="OD217" s="128"/>
      <c r="OE217" s="128"/>
      <c r="OF217" s="128"/>
      <c r="OG217" s="128"/>
      <c r="OH217" s="128"/>
      <c r="OI217" s="128"/>
      <c r="OJ217" s="128"/>
      <c r="OK217" s="128"/>
      <c r="OL217" s="128"/>
      <c r="OM217" s="128"/>
      <c r="ON217" s="128"/>
      <c r="OO217" s="128"/>
      <c r="OP217" s="128"/>
      <c r="OQ217" s="128"/>
      <c r="OR217" s="128"/>
      <c r="OS217" s="128"/>
      <c r="OT217" s="128"/>
      <c r="OU217" s="128"/>
      <c r="OV217" s="128"/>
      <c r="OW217" s="128"/>
      <c r="OX217" s="128"/>
      <c r="OY217" s="128"/>
      <c r="OZ217" s="128"/>
      <c r="PA217" s="128"/>
      <c r="PB217" s="128"/>
      <c r="PC217" s="128"/>
      <c r="PD217" s="128"/>
      <c r="PE217" s="128"/>
      <c r="PF217" s="128"/>
      <c r="PG217" s="128"/>
      <c r="PH217" s="128"/>
      <c r="PI217" s="128"/>
      <c r="PJ217" s="128"/>
      <c r="PK217" s="128"/>
      <c r="PL217" s="128"/>
      <c r="PM217" s="128"/>
      <c r="PN217" s="128"/>
      <c r="PO217" s="128"/>
      <c r="PP217" s="128"/>
      <c r="PQ217" s="128"/>
      <c r="PR217" s="128"/>
      <c r="PS217" s="128"/>
      <c r="PT217" s="128"/>
      <c r="PU217" s="128"/>
      <c r="PV217" s="128"/>
      <c r="PW217" s="128"/>
      <c r="PX217" s="128"/>
      <c r="PY217" s="128"/>
      <c r="PZ217" s="128"/>
      <c r="QA217" s="128"/>
      <c r="QB217" s="128"/>
      <c r="QC217" s="128"/>
      <c r="QD217" s="128"/>
      <c r="QE217" s="128"/>
      <c r="QF217" s="128"/>
      <c r="QG217" s="128"/>
      <c r="QH217" s="128"/>
      <c r="QI217" s="128"/>
      <c r="QJ217" s="128"/>
      <c r="QK217" s="128"/>
      <c r="QL217" s="128"/>
      <c r="QM217" s="128"/>
      <c r="QN217" s="128"/>
      <c r="QO217" s="128"/>
      <c r="QP217" s="128"/>
      <c r="QQ217" s="128"/>
      <c r="QR217" s="128"/>
      <c r="QS217" s="128"/>
      <c r="QT217" s="128"/>
      <c r="QU217" s="128"/>
      <c r="QV217" s="128"/>
      <c r="QW217" s="128"/>
      <c r="QX217" s="128"/>
      <c r="QY217" s="128"/>
      <c r="QZ217" s="128"/>
      <c r="RA217" s="128"/>
      <c r="RB217" s="128"/>
      <c r="RC217" s="128"/>
      <c r="RD217" s="128"/>
      <c r="RE217" s="128"/>
      <c r="RF217" s="128"/>
      <c r="RG217" s="128"/>
      <c r="RH217" s="128"/>
      <c r="RI217" s="128"/>
      <c r="RJ217" s="128"/>
      <c r="RK217" s="128"/>
      <c r="RL217" s="128"/>
      <c r="RM217" s="128"/>
      <c r="RN217" s="128"/>
      <c r="RO217" s="128"/>
      <c r="RP217" s="128"/>
      <c r="RQ217" s="128"/>
      <c r="RR217" s="128"/>
      <c r="RS217" s="128"/>
      <c r="RT217" s="128"/>
      <c r="RU217" s="128"/>
      <c r="RV217" s="128"/>
      <c r="RW217" s="128"/>
      <c r="RX217" s="128"/>
      <c r="RY217" s="128"/>
      <c r="RZ217" s="128"/>
      <c r="SA217" s="128"/>
      <c r="SB217" s="128"/>
      <c r="SC217" s="128"/>
      <c r="SD217" s="128"/>
      <c r="SE217" s="128"/>
      <c r="SF217" s="128"/>
      <c r="SG217" s="128"/>
      <c r="SH217" s="128"/>
      <c r="SI217" s="128"/>
      <c r="SJ217" s="128"/>
      <c r="SK217" s="128"/>
      <c r="SL217" s="128"/>
      <c r="SM217" s="128"/>
      <c r="SN217" s="128"/>
      <c r="SO217" s="128"/>
      <c r="SP217" s="128"/>
      <c r="SQ217" s="128"/>
      <c r="SR217" s="128"/>
      <c r="SS217" s="128"/>
      <c r="ST217" s="128"/>
      <c r="SU217" s="128"/>
      <c r="SV217" s="128"/>
      <c r="SW217" s="128"/>
      <c r="SX217" s="128"/>
      <c r="SY217" s="128"/>
      <c r="SZ217" s="128"/>
      <c r="TA217" s="128"/>
      <c r="TB217" s="128"/>
      <c r="TC217" s="128"/>
      <c r="TD217" s="128"/>
      <c r="TE217" s="128"/>
      <c r="TF217" s="128"/>
      <c r="TG217" s="128"/>
      <c r="TH217" s="128"/>
      <c r="TI217" s="128"/>
      <c r="TJ217" s="128"/>
      <c r="TK217" s="128"/>
      <c r="TL217" s="128"/>
      <c r="TM217" s="128"/>
      <c r="TN217" s="128"/>
      <c r="TO217" s="128"/>
      <c r="TP217" s="128"/>
      <c r="TQ217" s="128"/>
      <c r="TR217" s="128"/>
      <c r="TS217" s="128"/>
      <c r="TT217" s="128"/>
      <c r="TU217" s="128"/>
      <c r="TV217" s="128"/>
      <c r="TW217" s="128"/>
      <c r="TX217" s="128"/>
      <c r="TY217" s="128"/>
      <c r="TZ217" s="128"/>
      <c r="UA217" s="128"/>
      <c r="UB217" s="128"/>
      <c r="UC217" s="128"/>
      <c r="UD217" s="128"/>
      <c r="UE217" s="128"/>
      <c r="UF217" s="128"/>
      <c r="UG217" s="128"/>
      <c r="UH217" s="128"/>
      <c r="UI217" s="128"/>
      <c r="UJ217" s="128"/>
      <c r="UK217" s="128"/>
      <c r="UL217" s="128"/>
      <c r="UM217" s="128"/>
      <c r="UN217" s="128"/>
      <c r="UO217" s="128"/>
      <c r="UP217" s="128"/>
      <c r="UQ217" s="128"/>
      <c r="UR217" s="128"/>
      <c r="US217" s="128"/>
      <c r="UT217" s="128"/>
      <c r="UU217" s="128"/>
      <c r="UV217" s="128"/>
      <c r="UW217" s="128"/>
      <c r="UX217" s="128"/>
      <c r="UY217" s="128"/>
      <c r="UZ217" s="128"/>
      <c r="VA217" s="128"/>
      <c r="VB217" s="128"/>
      <c r="VC217" s="128"/>
      <c r="VD217" s="128"/>
      <c r="VE217" s="128"/>
      <c r="VF217" s="128"/>
      <c r="VG217" s="128"/>
      <c r="VH217" s="128"/>
      <c r="VI217" s="128"/>
      <c r="VJ217" s="128"/>
      <c r="VK217" s="128"/>
      <c r="VL217" s="128"/>
      <c r="VM217" s="128"/>
      <c r="VN217" s="128"/>
      <c r="VO217" s="128"/>
      <c r="VP217" s="128"/>
      <c r="VQ217" s="128"/>
      <c r="VR217" s="128"/>
      <c r="VS217" s="128"/>
      <c r="VT217" s="128"/>
      <c r="VU217" s="128"/>
      <c r="VV217" s="128"/>
      <c r="VW217" s="128"/>
      <c r="VX217" s="128"/>
      <c r="VY217" s="128"/>
      <c r="VZ217" s="128"/>
      <c r="WA217" s="128"/>
      <c r="WB217" s="128"/>
      <c r="WC217" s="128"/>
      <c r="WD217" s="128"/>
      <c r="WE217" s="128"/>
      <c r="WF217" s="128"/>
      <c r="WG217" s="128"/>
      <c r="WH217" s="128"/>
      <c r="WI217" s="128"/>
      <c r="WJ217" s="128"/>
      <c r="WK217" s="128"/>
      <c r="WL217" s="128"/>
      <c r="WM217" s="128"/>
      <c r="WN217" s="128"/>
      <c r="WO217" s="128"/>
      <c r="WP217" s="128"/>
      <c r="WQ217" s="128"/>
      <c r="WR217" s="128"/>
      <c r="WS217" s="128"/>
      <c r="WT217" s="128"/>
      <c r="WU217" s="128"/>
      <c r="WV217" s="128"/>
      <c r="WW217" s="128"/>
      <c r="WX217" s="128"/>
      <c r="WY217" s="128"/>
      <c r="WZ217" s="128"/>
      <c r="XA217" s="128"/>
      <c r="XB217" s="128"/>
      <c r="XC217" s="128"/>
      <c r="XD217" s="128"/>
      <c r="XE217" s="128"/>
      <c r="XF217" s="128"/>
      <c r="XG217" s="128"/>
      <c r="XH217" s="128"/>
      <c r="XI217" s="128"/>
      <c r="XJ217" s="128"/>
      <c r="XK217" s="128"/>
      <c r="XL217" s="128"/>
      <c r="XM217" s="128"/>
      <c r="XN217" s="128"/>
      <c r="XO217" s="128"/>
      <c r="XP217" s="128"/>
      <c r="XQ217" s="128"/>
      <c r="XR217" s="128"/>
      <c r="XS217" s="128"/>
      <c r="XT217" s="128"/>
      <c r="XU217" s="128"/>
      <c r="XV217" s="128"/>
      <c r="XW217" s="128"/>
      <c r="XX217" s="128"/>
      <c r="XY217" s="128"/>
      <c r="XZ217" s="128"/>
      <c r="YA217" s="128"/>
      <c r="YB217" s="128"/>
      <c r="YC217" s="128"/>
      <c r="YD217" s="128"/>
      <c r="YE217" s="128"/>
      <c r="YF217" s="128"/>
      <c r="YG217" s="128"/>
      <c r="YH217" s="128"/>
      <c r="YI217" s="128"/>
      <c r="YJ217" s="128"/>
      <c r="YK217" s="128"/>
      <c r="YL217" s="128"/>
      <c r="YM217" s="128"/>
      <c r="YN217" s="128"/>
      <c r="YO217" s="128"/>
      <c r="YP217" s="128"/>
      <c r="YQ217" s="128"/>
      <c r="YR217" s="128"/>
      <c r="YS217" s="128"/>
      <c r="YT217" s="128"/>
      <c r="YU217" s="128"/>
      <c r="YV217" s="128"/>
      <c r="YW217" s="128"/>
      <c r="YX217" s="128"/>
      <c r="YY217" s="128"/>
      <c r="YZ217" s="128"/>
      <c r="ZA217" s="128"/>
      <c r="ZB217" s="128"/>
      <c r="ZC217" s="128"/>
      <c r="ZD217" s="128"/>
      <c r="ZE217" s="128"/>
      <c r="ZF217" s="128"/>
      <c r="ZG217" s="128"/>
      <c r="ZH217" s="128"/>
      <c r="ZI217" s="128"/>
      <c r="ZJ217" s="128"/>
      <c r="ZK217" s="128"/>
      <c r="ZL217" s="128"/>
      <c r="ZM217" s="128"/>
      <c r="ZN217" s="128"/>
      <c r="ZO217" s="128"/>
      <c r="ZP217" s="128"/>
      <c r="ZQ217" s="128"/>
      <c r="ZR217" s="128"/>
      <c r="ZS217" s="128"/>
      <c r="ZT217" s="128"/>
      <c r="ZU217" s="128"/>
      <c r="ZV217" s="128"/>
      <c r="ZW217" s="128"/>
      <c r="ZX217" s="128"/>
      <c r="ZY217" s="128"/>
      <c r="ZZ217" s="128"/>
      <c r="AAA217" s="128"/>
      <c r="AAB217" s="128"/>
      <c r="AAC217" s="128"/>
      <c r="AAD217" s="128"/>
      <c r="AAE217" s="128"/>
      <c r="AAF217" s="128"/>
      <c r="AAG217" s="128"/>
      <c r="AAH217" s="128"/>
      <c r="AAI217" s="128"/>
      <c r="AAJ217" s="128"/>
      <c r="AAK217" s="128"/>
      <c r="AAL217" s="128"/>
      <c r="AAM217" s="128"/>
      <c r="AAN217" s="128"/>
      <c r="AAO217" s="128"/>
      <c r="AAP217" s="128"/>
      <c r="AAQ217" s="128"/>
      <c r="AAR217" s="128"/>
      <c r="AAS217" s="128"/>
      <c r="AAT217" s="128"/>
      <c r="AAU217" s="128"/>
      <c r="AAV217" s="128"/>
      <c r="AAW217" s="128"/>
      <c r="AAX217" s="128"/>
      <c r="AAY217" s="128"/>
      <c r="AAZ217" s="128"/>
      <c r="ABA217" s="128"/>
      <c r="ABB217" s="128"/>
      <c r="ABC217" s="128"/>
      <c r="ABD217" s="128"/>
      <c r="ABE217" s="128"/>
      <c r="ABF217" s="128"/>
      <c r="ABG217" s="128"/>
      <c r="ABH217" s="128"/>
      <c r="ABI217" s="128"/>
      <c r="ABJ217" s="128"/>
      <c r="ABK217" s="128"/>
      <c r="ABL217" s="128"/>
      <c r="ABM217" s="128"/>
      <c r="ABN217" s="128"/>
      <c r="ABO217" s="128"/>
      <c r="ABP217" s="128"/>
      <c r="ABQ217" s="128"/>
      <c r="ABR217" s="128"/>
      <c r="ABS217" s="128"/>
      <c r="ABT217" s="128"/>
      <c r="ABU217" s="128"/>
      <c r="ABV217" s="128"/>
      <c r="ABW217" s="128"/>
      <c r="ABX217" s="128"/>
      <c r="ABY217" s="128"/>
      <c r="ABZ217" s="128"/>
      <c r="ACA217" s="128"/>
      <c r="ACB217" s="128"/>
      <c r="ACC217" s="128"/>
      <c r="ACD217" s="128"/>
      <c r="ACE217" s="128"/>
      <c r="ACF217" s="128"/>
      <c r="ACG217" s="128"/>
      <c r="ACH217" s="128"/>
      <c r="ACI217" s="128"/>
      <c r="ACJ217" s="128"/>
      <c r="ACK217" s="128"/>
      <c r="ACL217" s="128"/>
      <c r="ACM217" s="128"/>
      <c r="ACN217" s="128"/>
      <c r="ACO217" s="128"/>
      <c r="ACP217" s="128"/>
      <c r="ACQ217" s="128"/>
      <c r="ACR217" s="128"/>
      <c r="ACS217" s="128"/>
      <c r="ACT217" s="128"/>
      <c r="ACU217" s="128"/>
      <c r="ACV217" s="128"/>
      <c r="ACW217" s="128"/>
      <c r="ACX217" s="128"/>
      <c r="ACY217" s="128"/>
      <c r="ACZ217" s="128"/>
      <c r="ADA217" s="128"/>
      <c r="ADB217" s="128"/>
      <c r="ADC217" s="128"/>
      <c r="ADD217" s="128"/>
      <c r="ADE217" s="128"/>
      <c r="ADF217" s="128"/>
      <c r="ADG217" s="128"/>
      <c r="ADH217" s="128"/>
      <c r="ADI217" s="128"/>
      <c r="ADJ217" s="128"/>
      <c r="ADK217" s="128"/>
      <c r="ADL217" s="128"/>
      <c r="ADM217" s="128"/>
      <c r="ADN217" s="128"/>
      <c r="ADO217" s="128"/>
      <c r="ADP217" s="128"/>
      <c r="ADQ217" s="128"/>
      <c r="ADR217" s="128"/>
      <c r="ADS217" s="128"/>
      <c r="ADT217" s="128"/>
      <c r="ADU217" s="128"/>
      <c r="ADV217" s="128"/>
      <c r="ADW217" s="128"/>
      <c r="ADX217" s="128"/>
      <c r="ADY217" s="128"/>
      <c r="ADZ217" s="128"/>
      <c r="AEA217" s="128"/>
      <c r="AEB217" s="128"/>
      <c r="AEC217" s="128"/>
      <c r="AED217" s="128"/>
      <c r="AEE217" s="128"/>
      <c r="AEF217" s="128"/>
      <c r="AEG217" s="128"/>
      <c r="AEH217" s="128"/>
      <c r="AEI217" s="128"/>
      <c r="AEJ217" s="128"/>
      <c r="AEK217" s="128"/>
      <c r="AEL217" s="128"/>
      <c r="AEM217" s="128"/>
      <c r="AEN217" s="128"/>
      <c r="AEO217" s="128"/>
      <c r="AEP217" s="128"/>
      <c r="AEQ217" s="128"/>
      <c r="AER217" s="128"/>
      <c r="AES217" s="128"/>
      <c r="AET217" s="128"/>
      <c r="AEU217" s="128"/>
      <c r="AEV217" s="128"/>
      <c r="AEW217" s="128"/>
      <c r="AEX217" s="128"/>
      <c r="AEY217" s="128"/>
      <c r="AEZ217" s="128"/>
      <c r="AFA217" s="128"/>
      <c r="AFB217" s="128"/>
      <c r="AFC217" s="128"/>
      <c r="AFD217" s="128"/>
      <c r="AFE217" s="128"/>
      <c r="AFF217" s="128"/>
      <c r="AFG217" s="128"/>
      <c r="AFH217" s="128"/>
      <c r="AFI217" s="128"/>
      <c r="AFJ217" s="128"/>
      <c r="AFK217" s="128"/>
      <c r="AFL217" s="128"/>
      <c r="AFM217" s="128"/>
      <c r="AFN217" s="128"/>
      <c r="AFO217" s="128"/>
      <c r="AFP217" s="128"/>
      <c r="AFQ217" s="128"/>
      <c r="AFR217" s="128"/>
      <c r="AFS217" s="128"/>
      <c r="AFT217" s="128"/>
      <c r="AFU217" s="128"/>
      <c r="AFV217" s="128"/>
      <c r="AFW217" s="128"/>
      <c r="AFX217" s="128"/>
      <c r="AFY217" s="128"/>
      <c r="AFZ217" s="128"/>
      <c r="AGA217" s="128"/>
      <c r="AGB217" s="128"/>
      <c r="AGC217" s="128"/>
      <c r="AGD217" s="128"/>
      <c r="AGE217" s="128"/>
      <c r="AGF217" s="128"/>
      <c r="AGG217" s="128"/>
      <c r="AGH217" s="128"/>
      <c r="AGI217" s="128"/>
      <c r="AGJ217" s="128"/>
      <c r="AGK217" s="128"/>
      <c r="AGL217" s="128"/>
      <c r="AGM217" s="128"/>
      <c r="AGN217" s="128"/>
      <c r="AGO217" s="128"/>
      <c r="AGP217" s="128"/>
      <c r="AGQ217" s="128"/>
      <c r="AGR217" s="128"/>
      <c r="AGS217" s="128"/>
      <c r="AGT217" s="128"/>
      <c r="AGU217" s="128"/>
      <c r="AGV217" s="128"/>
      <c r="AGW217" s="128"/>
      <c r="AGX217" s="128"/>
      <c r="AGY217" s="128"/>
      <c r="AGZ217" s="128"/>
      <c r="AHA217" s="128"/>
      <c r="AHB217" s="128"/>
      <c r="AHC217" s="128"/>
      <c r="AHD217" s="128"/>
      <c r="AHE217" s="128"/>
      <c r="AHF217" s="128"/>
      <c r="AHG217" s="128"/>
      <c r="AHH217" s="128"/>
      <c r="AHI217" s="128"/>
      <c r="AHJ217" s="128"/>
      <c r="AHK217" s="128"/>
      <c r="AHL217" s="128"/>
      <c r="AHM217" s="128"/>
      <c r="AHN217" s="128"/>
      <c r="AHO217" s="128"/>
      <c r="AHP217" s="128"/>
      <c r="AHQ217" s="128"/>
      <c r="AHR217" s="128"/>
      <c r="AHS217" s="128"/>
      <c r="AHT217" s="128"/>
      <c r="AHU217" s="128"/>
      <c r="AHV217" s="128"/>
      <c r="AHW217" s="128"/>
      <c r="AHX217" s="128"/>
      <c r="AHY217" s="128"/>
      <c r="AHZ217" s="128"/>
      <c r="AIA217" s="128"/>
      <c r="AIB217" s="128"/>
      <c r="AIC217" s="128"/>
      <c r="AID217" s="128"/>
      <c r="AIE217" s="128"/>
      <c r="AIF217" s="128"/>
      <c r="AIG217" s="128"/>
      <c r="AIH217" s="128"/>
      <c r="AII217" s="128"/>
      <c r="AIJ217" s="128"/>
      <c r="AIK217" s="128"/>
      <c r="AIL217" s="128"/>
      <c r="AIM217" s="128"/>
      <c r="AIN217" s="128"/>
      <c r="AIO217" s="128"/>
      <c r="AIP217" s="128"/>
      <c r="AIQ217" s="128"/>
      <c r="AIR217" s="128"/>
      <c r="AIS217" s="128"/>
      <c r="AIT217" s="128"/>
      <c r="AIU217" s="128"/>
      <c r="AIV217" s="128"/>
      <c r="AIW217" s="128"/>
      <c r="AIX217" s="128"/>
      <c r="AIY217" s="128"/>
      <c r="AIZ217" s="128"/>
      <c r="AJA217" s="128"/>
      <c r="AJB217" s="128"/>
      <c r="AJC217" s="128"/>
      <c r="AJD217" s="128"/>
      <c r="AJE217" s="128"/>
      <c r="AJF217" s="128"/>
      <c r="AJG217" s="128"/>
      <c r="AJH217" s="128"/>
      <c r="AJI217" s="128"/>
      <c r="AJJ217" s="128"/>
      <c r="AJK217" s="128"/>
      <c r="AJL217" s="128"/>
      <c r="AJM217" s="128"/>
      <c r="AJN217" s="128"/>
      <c r="AJO217" s="128"/>
      <c r="AJP217" s="128"/>
      <c r="AJQ217" s="128"/>
      <c r="AJR217" s="128"/>
      <c r="AJS217" s="128"/>
      <c r="AJT217" s="128"/>
      <c r="AJU217" s="128"/>
      <c r="AJV217" s="128"/>
      <c r="AJW217" s="128"/>
      <c r="AJX217" s="128"/>
      <c r="AJY217" s="128"/>
      <c r="AJZ217" s="128"/>
      <c r="AKA217" s="128"/>
      <c r="AKB217" s="128"/>
      <c r="AKC217" s="128"/>
      <c r="AKD217" s="128"/>
      <c r="AKE217" s="128"/>
      <c r="AKF217" s="128"/>
      <c r="AKG217" s="128"/>
      <c r="AKH217" s="128"/>
      <c r="AKI217" s="128"/>
      <c r="AKJ217" s="128"/>
      <c r="AKK217" s="128"/>
      <c r="AKL217" s="128"/>
      <c r="AKM217" s="128"/>
      <c r="AKN217" s="128"/>
      <c r="AKO217" s="128"/>
      <c r="AKP217" s="128"/>
      <c r="AKQ217" s="128"/>
      <c r="AKR217" s="128"/>
      <c r="AKS217" s="128"/>
      <c r="AKT217" s="128"/>
      <c r="AKU217" s="128"/>
      <c r="AKV217" s="128"/>
      <c r="AKW217" s="128"/>
      <c r="AKX217" s="128"/>
      <c r="AKY217" s="128"/>
      <c r="AKZ217" s="128"/>
      <c r="ALA217" s="128"/>
      <c r="ALB217" s="128"/>
      <c r="ALC217" s="128"/>
      <c r="ALD217" s="128"/>
      <c r="ALE217" s="128"/>
      <c r="ALF217" s="128"/>
      <c r="ALG217" s="128"/>
      <c r="ALH217" s="128"/>
      <c r="ALI217" s="128"/>
      <c r="ALJ217" s="128"/>
      <c r="ALK217" s="128"/>
      <c r="ALL217" s="128"/>
      <c r="ALM217" s="128"/>
      <c r="ALN217" s="128"/>
      <c r="ALO217" s="128"/>
      <c r="ALP217" s="128"/>
      <c r="ALQ217" s="128"/>
      <c r="ALR217" s="128"/>
      <c r="ALS217" s="128"/>
      <c r="ALT217" s="128"/>
      <c r="ALU217" s="128"/>
      <c r="ALV217" s="128"/>
      <c r="ALW217" s="128"/>
      <c r="ALX217" s="128"/>
      <c r="ALY217" s="128"/>
      <c r="ALZ217" s="128"/>
      <c r="AMA217"/>
      <c r="AMB217"/>
      <c r="AMC217"/>
      <c r="AMD217"/>
    </row>
    <row r="218" spans="1:1018" s="96" customFormat="1" ht="12" customHeight="1">
      <c r="A218" s="130"/>
      <c r="B218" s="130"/>
      <c r="C218" s="130"/>
      <c r="D218" s="130"/>
      <c r="E218" s="130"/>
      <c r="F218" s="130"/>
      <c r="I218" s="225"/>
      <c r="K218" s="159"/>
      <c r="P218" s="173"/>
      <c r="T218" s="278"/>
      <c r="X218"/>
      <c r="Y218" s="179"/>
      <c r="AA218" s="159"/>
      <c r="AC218"/>
      <c r="AE218" s="128"/>
      <c r="AF21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c r="CX218" s="128"/>
      <c r="CY218" s="128"/>
      <c r="CZ218" s="128"/>
      <c r="DA218" s="128"/>
      <c r="DB218" s="128"/>
      <c r="DC218" s="128"/>
      <c r="DD218" s="128"/>
      <c r="DE218" s="128"/>
      <c r="DF218" s="128"/>
      <c r="DG218" s="128"/>
      <c r="DH218" s="128"/>
      <c r="DI218" s="128"/>
      <c r="DJ218" s="128"/>
      <c r="DK218" s="128"/>
      <c r="DL218" s="128"/>
      <c r="DM218" s="128"/>
      <c r="DN218" s="128"/>
      <c r="DO218" s="128"/>
      <c r="DP218" s="128"/>
      <c r="DQ218" s="128"/>
      <c r="DR218" s="128"/>
      <c r="DS218" s="128"/>
      <c r="DT218" s="128"/>
      <c r="DU218" s="128"/>
      <c r="DV218" s="128"/>
      <c r="DW218" s="128"/>
      <c r="DX218" s="128"/>
      <c r="DY218" s="128"/>
      <c r="DZ218" s="128"/>
      <c r="EA218" s="128"/>
      <c r="EB218" s="128"/>
      <c r="EC218" s="128"/>
      <c r="ED218" s="128"/>
      <c r="EE218" s="128"/>
      <c r="EF218" s="128"/>
      <c r="EG218" s="128"/>
      <c r="EH218" s="128"/>
      <c r="EI218" s="128"/>
      <c r="EJ218" s="128"/>
      <c r="EK218" s="128"/>
      <c r="EL218" s="128"/>
      <c r="EM218" s="128"/>
      <c r="EN218" s="128"/>
      <c r="EO218" s="128"/>
      <c r="EP218" s="128"/>
      <c r="EQ218" s="128"/>
      <c r="ER218" s="128"/>
      <c r="ES218" s="128"/>
      <c r="ET218" s="128"/>
      <c r="EU218" s="128"/>
      <c r="EV218" s="128"/>
      <c r="EW218" s="128"/>
      <c r="EX218" s="128"/>
      <c r="EY218" s="128"/>
      <c r="EZ218" s="128"/>
      <c r="FA218" s="128"/>
      <c r="FB218" s="128"/>
      <c r="FC218" s="128"/>
      <c r="FD218" s="128"/>
      <c r="FE218" s="128"/>
      <c r="FF218" s="128"/>
      <c r="FG218" s="128"/>
      <c r="FH218" s="128"/>
      <c r="FI218" s="128"/>
      <c r="FJ218" s="128"/>
      <c r="FK218" s="128"/>
      <c r="FL218" s="128"/>
      <c r="FM218" s="128"/>
      <c r="FN218" s="128"/>
      <c r="FO218" s="128"/>
      <c r="FP218" s="128"/>
      <c r="FQ218" s="128"/>
      <c r="FR218" s="128"/>
      <c r="FS218" s="128"/>
      <c r="FT218" s="128"/>
      <c r="FU218" s="128"/>
      <c r="FV218" s="128"/>
      <c r="FW218" s="128"/>
      <c r="FX218" s="128"/>
      <c r="FY218" s="128"/>
      <c r="FZ218" s="128"/>
      <c r="GA218" s="128"/>
      <c r="GB218" s="128"/>
      <c r="GC218" s="128"/>
      <c r="GD218" s="128"/>
      <c r="GE218" s="128"/>
      <c r="GF218" s="128"/>
      <c r="GG218" s="128"/>
      <c r="GH218" s="128"/>
      <c r="GI218" s="128"/>
      <c r="GJ218" s="128"/>
      <c r="GK218" s="128"/>
      <c r="GL218" s="128"/>
      <c r="GM218" s="128"/>
      <c r="GN218" s="128"/>
      <c r="GO218" s="128"/>
      <c r="GP218" s="128"/>
      <c r="GQ218" s="128"/>
      <c r="GR218" s="128"/>
      <c r="GS218" s="128"/>
      <c r="GT218" s="128"/>
      <c r="GU218" s="128"/>
      <c r="GV218" s="128"/>
      <c r="GW218" s="128"/>
      <c r="GX218" s="128"/>
      <c r="GY218" s="128"/>
      <c r="GZ218" s="128"/>
      <c r="HA218" s="128"/>
      <c r="HB218" s="128"/>
      <c r="HC218" s="128"/>
      <c r="HD218" s="128"/>
      <c r="HE218" s="128"/>
      <c r="HF218" s="128"/>
      <c r="HG218" s="128"/>
      <c r="HH218" s="128"/>
      <c r="HI218" s="128"/>
      <c r="HJ218" s="128"/>
      <c r="HK218" s="128"/>
      <c r="HL218" s="128"/>
      <c r="HM218" s="128"/>
      <c r="HN218" s="128"/>
      <c r="HO218" s="128"/>
      <c r="HP218" s="128"/>
      <c r="HQ218" s="128"/>
      <c r="HR218" s="128"/>
      <c r="HS218" s="128"/>
      <c r="HT218" s="128"/>
      <c r="HU218" s="128"/>
      <c r="HV218" s="128"/>
      <c r="HW218" s="128"/>
      <c r="HX218" s="128"/>
      <c r="HY218" s="128"/>
      <c r="HZ218" s="128"/>
      <c r="IA218" s="128"/>
      <c r="IB218" s="128"/>
      <c r="IC218" s="128"/>
      <c r="ID218" s="128"/>
      <c r="IE218" s="128"/>
      <c r="IF218" s="128"/>
      <c r="IG218" s="128"/>
      <c r="IH218" s="128"/>
      <c r="II218" s="128"/>
      <c r="IJ218" s="128"/>
      <c r="IK218" s="128"/>
      <c r="IL218" s="128"/>
      <c r="IM218" s="128"/>
      <c r="IN218" s="128"/>
      <c r="IO218" s="128"/>
      <c r="IP218" s="128"/>
      <c r="IQ218" s="128"/>
      <c r="IR218" s="128"/>
      <c r="IS218" s="128"/>
      <c r="IT218" s="128"/>
      <c r="IU218" s="128"/>
      <c r="IV218" s="128"/>
      <c r="IW218" s="128"/>
      <c r="IX218" s="128"/>
      <c r="IY218" s="128"/>
      <c r="IZ218" s="128"/>
      <c r="JA218" s="128"/>
      <c r="JB218" s="128"/>
      <c r="JC218" s="128"/>
      <c r="JD218" s="128"/>
      <c r="JE218" s="128"/>
      <c r="JF218" s="128"/>
      <c r="JG218" s="128"/>
      <c r="JH218" s="128"/>
      <c r="JI218" s="128"/>
      <c r="JJ218" s="128"/>
      <c r="JK218" s="128"/>
      <c r="JL218" s="128"/>
      <c r="JM218" s="128"/>
      <c r="JN218" s="128"/>
      <c r="JO218" s="128"/>
      <c r="JP218" s="128"/>
      <c r="JQ218" s="128"/>
      <c r="JR218" s="128"/>
      <c r="JS218" s="128"/>
      <c r="JT218" s="128"/>
      <c r="JU218" s="128"/>
      <c r="JV218" s="128"/>
      <c r="JW218" s="128"/>
      <c r="JX218" s="128"/>
      <c r="JY218" s="128"/>
      <c r="JZ218" s="128"/>
      <c r="KA218" s="128"/>
      <c r="KB218" s="128"/>
      <c r="KC218" s="128"/>
      <c r="KD218" s="128"/>
      <c r="KE218" s="128"/>
      <c r="KF218" s="128"/>
      <c r="KG218" s="128"/>
      <c r="KH218" s="128"/>
      <c r="KI218" s="128"/>
      <c r="KJ218" s="128"/>
      <c r="KK218" s="128"/>
      <c r="KL218" s="128"/>
      <c r="KM218" s="128"/>
      <c r="KN218" s="128"/>
      <c r="KO218" s="128"/>
      <c r="KP218" s="128"/>
      <c r="KQ218" s="128"/>
      <c r="KR218" s="128"/>
      <c r="KS218" s="128"/>
      <c r="KT218" s="128"/>
      <c r="KU218" s="128"/>
      <c r="KV218" s="128"/>
      <c r="KW218" s="128"/>
      <c r="KX218" s="128"/>
      <c r="KY218" s="128"/>
      <c r="KZ218" s="128"/>
      <c r="LA218" s="128"/>
      <c r="LB218" s="128"/>
      <c r="LC218" s="128"/>
      <c r="LD218" s="128"/>
      <c r="LE218" s="128"/>
      <c r="LF218" s="128"/>
      <c r="LG218" s="128"/>
      <c r="LH218" s="128"/>
      <c r="LI218" s="128"/>
      <c r="LJ218" s="128"/>
      <c r="LK218" s="128"/>
      <c r="LL218" s="128"/>
      <c r="LM218" s="128"/>
      <c r="LN218" s="128"/>
      <c r="LO218" s="128"/>
      <c r="LP218" s="128"/>
      <c r="LQ218" s="128"/>
      <c r="LR218" s="128"/>
      <c r="LS218" s="128"/>
      <c r="LT218" s="128"/>
      <c r="LU218" s="128"/>
      <c r="LV218" s="128"/>
      <c r="LW218" s="128"/>
      <c r="LX218" s="128"/>
      <c r="LY218" s="128"/>
      <c r="LZ218" s="128"/>
      <c r="MA218" s="128"/>
      <c r="MB218" s="128"/>
      <c r="MC218" s="128"/>
      <c r="MD218" s="128"/>
      <c r="ME218" s="128"/>
      <c r="MF218" s="128"/>
      <c r="MG218" s="128"/>
      <c r="MH218" s="128"/>
      <c r="MI218" s="128"/>
      <c r="MJ218" s="128"/>
      <c r="MK218" s="128"/>
      <c r="ML218" s="128"/>
      <c r="MM218" s="128"/>
      <c r="MN218" s="128"/>
      <c r="MO218" s="128"/>
      <c r="MP218" s="128"/>
      <c r="MQ218" s="128"/>
      <c r="MR218" s="128"/>
      <c r="MS218" s="128"/>
      <c r="MT218" s="128"/>
      <c r="MU218" s="128"/>
      <c r="MV218" s="128"/>
      <c r="MW218" s="128"/>
      <c r="MX218" s="128"/>
      <c r="MY218" s="128"/>
      <c r="MZ218" s="128"/>
      <c r="NA218" s="128"/>
      <c r="NB218" s="128"/>
      <c r="NC218" s="128"/>
      <c r="ND218" s="128"/>
      <c r="NE218" s="128"/>
      <c r="NF218" s="128"/>
      <c r="NG218" s="128"/>
      <c r="NH218" s="128"/>
      <c r="NI218" s="128"/>
      <c r="NJ218" s="128"/>
      <c r="NK218" s="128"/>
      <c r="NL218" s="128"/>
      <c r="NM218" s="128"/>
      <c r="NN218" s="128"/>
      <c r="NO218" s="128"/>
      <c r="NP218" s="128"/>
      <c r="NQ218" s="128"/>
      <c r="NR218" s="128"/>
      <c r="NS218" s="128"/>
      <c r="NT218" s="128"/>
      <c r="NU218" s="128"/>
      <c r="NV218" s="128"/>
      <c r="NW218" s="128"/>
      <c r="NX218" s="128"/>
      <c r="NY218" s="128"/>
      <c r="NZ218" s="128"/>
      <c r="OA218" s="128"/>
      <c r="OB218" s="128"/>
      <c r="OC218" s="128"/>
      <c r="OD218" s="128"/>
      <c r="OE218" s="128"/>
      <c r="OF218" s="128"/>
      <c r="OG218" s="128"/>
      <c r="OH218" s="128"/>
      <c r="OI218" s="128"/>
      <c r="OJ218" s="128"/>
      <c r="OK218" s="128"/>
      <c r="OL218" s="128"/>
      <c r="OM218" s="128"/>
      <c r="ON218" s="128"/>
      <c r="OO218" s="128"/>
      <c r="OP218" s="128"/>
      <c r="OQ218" s="128"/>
      <c r="OR218" s="128"/>
      <c r="OS218" s="128"/>
      <c r="OT218" s="128"/>
      <c r="OU218" s="128"/>
      <c r="OV218" s="128"/>
      <c r="OW218" s="128"/>
      <c r="OX218" s="128"/>
      <c r="OY218" s="128"/>
      <c r="OZ218" s="128"/>
      <c r="PA218" s="128"/>
      <c r="PB218" s="128"/>
      <c r="PC218" s="128"/>
      <c r="PD218" s="128"/>
      <c r="PE218" s="128"/>
      <c r="PF218" s="128"/>
      <c r="PG218" s="128"/>
      <c r="PH218" s="128"/>
      <c r="PI218" s="128"/>
      <c r="PJ218" s="128"/>
      <c r="PK218" s="128"/>
      <c r="PL218" s="128"/>
      <c r="PM218" s="128"/>
      <c r="PN218" s="128"/>
      <c r="PO218" s="128"/>
      <c r="PP218" s="128"/>
      <c r="PQ218" s="128"/>
      <c r="PR218" s="128"/>
      <c r="PS218" s="128"/>
      <c r="PT218" s="128"/>
      <c r="PU218" s="128"/>
      <c r="PV218" s="128"/>
      <c r="PW218" s="128"/>
      <c r="PX218" s="128"/>
      <c r="PY218" s="128"/>
      <c r="PZ218" s="128"/>
      <c r="QA218" s="128"/>
      <c r="QB218" s="128"/>
      <c r="QC218" s="128"/>
      <c r="QD218" s="128"/>
      <c r="QE218" s="128"/>
      <c r="QF218" s="128"/>
      <c r="QG218" s="128"/>
      <c r="QH218" s="128"/>
      <c r="QI218" s="128"/>
      <c r="QJ218" s="128"/>
      <c r="QK218" s="128"/>
      <c r="QL218" s="128"/>
      <c r="QM218" s="128"/>
      <c r="QN218" s="128"/>
      <c r="QO218" s="128"/>
      <c r="QP218" s="128"/>
      <c r="QQ218" s="128"/>
      <c r="QR218" s="128"/>
      <c r="QS218" s="128"/>
      <c r="QT218" s="128"/>
      <c r="QU218" s="128"/>
      <c r="QV218" s="128"/>
      <c r="QW218" s="128"/>
      <c r="QX218" s="128"/>
      <c r="QY218" s="128"/>
      <c r="QZ218" s="128"/>
      <c r="RA218" s="128"/>
      <c r="RB218" s="128"/>
      <c r="RC218" s="128"/>
      <c r="RD218" s="128"/>
      <c r="RE218" s="128"/>
      <c r="RF218" s="128"/>
      <c r="RG218" s="128"/>
      <c r="RH218" s="128"/>
      <c r="RI218" s="128"/>
      <c r="RJ218" s="128"/>
      <c r="RK218" s="128"/>
      <c r="RL218" s="128"/>
      <c r="RM218" s="128"/>
      <c r="RN218" s="128"/>
      <c r="RO218" s="128"/>
      <c r="RP218" s="128"/>
      <c r="RQ218" s="128"/>
      <c r="RR218" s="128"/>
      <c r="RS218" s="128"/>
      <c r="RT218" s="128"/>
      <c r="RU218" s="128"/>
      <c r="RV218" s="128"/>
      <c r="RW218" s="128"/>
      <c r="RX218" s="128"/>
      <c r="RY218" s="128"/>
      <c r="RZ218" s="128"/>
      <c r="SA218" s="128"/>
      <c r="SB218" s="128"/>
      <c r="SC218" s="128"/>
      <c r="SD218" s="128"/>
      <c r="SE218" s="128"/>
      <c r="SF218" s="128"/>
      <c r="SG218" s="128"/>
      <c r="SH218" s="128"/>
      <c r="SI218" s="128"/>
      <c r="SJ218" s="128"/>
      <c r="SK218" s="128"/>
      <c r="SL218" s="128"/>
      <c r="SM218" s="128"/>
      <c r="SN218" s="128"/>
      <c r="SO218" s="128"/>
      <c r="SP218" s="128"/>
      <c r="SQ218" s="128"/>
      <c r="SR218" s="128"/>
      <c r="SS218" s="128"/>
      <c r="ST218" s="128"/>
      <c r="SU218" s="128"/>
      <c r="SV218" s="128"/>
      <c r="SW218" s="128"/>
      <c r="SX218" s="128"/>
      <c r="SY218" s="128"/>
      <c r="SZ218" s="128"/>
      <c r="TA218" s="128"/>
      <c r="TB218" s="128"/>
      <c r="TC218" s="128"/>
      <c r="TD218" s="128"/>
      <c r="TE218" s="128"/>
      <c r="TF218" s="128"/>
      <c r="TG218" s="128"/>
      <c r="TH218" s="128"/>
      <c r="TI218" s="128"/>
      <c r="TJ218" s="128"/>
      <c r="TK218" s="128"/>
      <c r="TL218" s="128"/>
      <c r="TM218" s="128"/>
      <c r="TN218" s="128"/>
      <c r="TO218" s="128"/>
      <c r="TP218" s="128"/>
      <c r="TQ218" s="128"/>
      <c r="TR218" s="128"/>
      <c r="TS218" s="128"/>
      <c r="TT218" s="128"/>
      <c r="TU218" s="128"/>
      <c r="TV218" s="128"/>
      <c r="TW218" s="128"/>
      <c r="TX218" s="128"/>
      <c r="TY218" s="128"/>
      <c r="TZ218" s="128"/>
      <c r="UA218" s="128"/>
      <c r="UB218" s="128"/>
      <c r="UC218" s="128"/>
      <c r="UD218" s="128"/>
      <c r="UE218" s="128"/>
      <c r="UF218" s="128"/>
      <c r="UG218" s="128"/>
      <c r="UH218" s="128"/>
      <c r="UI218" s="128"/>
      <c r="UJ218" s="128"/>
      <c r="UK218" s="128"/>
      <c r="UL218" s="128"/>
      <c r="UM218" s="128"/>
      <c r="UN218" s="128"/>
      <c r="UO218" s="128"/>
      <c r="UP218" s="128"/>
      <c r="UQ218" s="128"/>
      <c r="UR218" s="128"/>
      <c r="US218" s="128"/>
      <c r="UT218" s="128"/>
      <c r="UU218" s="128"/>
      <c r="UV218" s="128"/>
      <c r="UW218" s="128"/>
      <c r="UX218" s="128"/>
      <c r="UY218" s="128"/>
      <c r="UZ218" s="128"/>
      <c r="VA218" s="128"/>
      <c r="VB218" s="128"/>
      <c r="VC218" s="128"/>
      <c r="VD218" s="128"/>
      <c r="VE218" s="128"/>
      <c r="VF218" s="128"/>
      <c r="VG218" s="128"/>
      <c r="VH218" s="128"/>
      <c r="VI218" s="128"/>
      <c r="VJ218" s="128"/>
      <c r="VK218" s="128"/>
      <c r="VL218" s="128"/>
      <c r="VM218" s="128"/>
      <c r="VN218" s="128"/>
      <c r="VO218" s="128"/>
      <c r="VP218" s="128"/>
      <c r="VQ218" s="128"/>
      <c r="VR218" s="128"/>
      <c r="VS218" s="128"/>
      <c r="VT218" s="128"/>
      <c r="VU218" s="128"/>
      <c r="VV218" s="128"/>
      <c r="VW218" s="128"/>
      <c r="VX218" s="128"/>
      <c r="VY218" s="128"/>
      <c r="VZ218" s="128"/>
      <c r="WA218" s="128"/>
      <c r="WB218" s="128"/>
      <c r="WC218" s="128"/>
      <c r="WD218" s="128"/>
      <c r="WE218" s="128"/>
      <c r="WF218" s="128"/>
      <c r="WG218" s="128"/>
      <c r="WH218" s="128"/>
      <c r="WI218" s="128"/>
      <c r="WJ218" s="128"/>
      <c r="WK218" s="128"/>
      <c r="WL218" s="128"/>
      <c r="WM218" s="128"/>
      <c r="WN218" s="128"/>
      <c r="WO218" s="128"/>
      <c r="WP218" s="128"/>
      <c r="WQ218" s="128"/>
      <c r="WR218" s="128"/>
      <c r="WS218" s="128"/>
      <c r="WT218" s="128"/>
      <c r="WU218" s="128"/>
      <c r="WV218" s="128"/>
      <c r="WW218" s="128"/>
      <c r="WX218" s="128"/>
      <c r="WY218" s="128"/>
      <c r="WZ218" s="128"/>
      <c r="XA218" s="128"/>
      <c r="XB218" s="128"/>
      <c r="XC218" s="128"/>
      <c r="XD218" s="128"/>
      <c r="XE218" s="128"/>
      <c r="XF218" s="128"/>
      <c r="XG218" s="128"/>
      <c r="XH218" s="128"/>
      <c r="XI218" s="128"/>
      <c r="XJ218" s="128"/>
      <c r="XK218" s="128"/>
      <c r="XL218" s="128"/>
      <c r="XM218" s="128"/>
      <c r="XN218" s="128"/>
      <c r="XO218" s="128"/>
      <c r="XP218" s="128"/>
      <c r="XQ218" s="128"/>
      <c r="XR218" s="128"/>
      <c r="XS218" s="128"/>
      <c r="XT218" s="128"/>
      <c r="XU218" s="128"/>
      <c r="XV218" s="128"/>
      <c r="XW218" s="128"/>
      <c r="XX218" s="128"/>
      <c r="XY218" s="128"/>
      <c r="XZ218" s="128"/>
      <c r="YA218" s="128"/>
      <c r="YB218" s="128"/>
      <c r="YC218" s="128"/>
      <c r="YD218" s="128"/>
      <c r="YE218" s="128"/>
      <c r="YF218" s="128"/>
      <c r="YG218" s="128"/>
      <c r="YH218" s="128"/>
      <c r="YI218" s="128"/>
      <c r="YJ218" s="128"/>
      <c r="YK218" s="128"/>
      <c r="YL218" s="128"/>
      <c r="YM218" s="128"/>
      <c r="YN218" s="128"/>
      <c r="YO218" s="128"/>
      <c r="YP218" s="128"/>
      <c r="YQ218" s="128"/>
      <c r="YR218" s="128"/>
      <c r="YS218" s="128"/>
      <c r="YT218" s="128"/>
      <c r="YU218" s="128"/>
      <c r="YV218" s="128"/>
      <c r="YW218" s="128"/>
      <c r="YX218" s="128"/>
      <c r="YY218" s="128"/>
      <c r="YZ218" s="128"/>
      <c r="ZA218" s="128"/>
      <c r="ZB218" s="128"/>
      <c r="ZC218" s="128"/>
      <c r="ZD218" s="128"/>
      <c r="ZE218" s="128"/>
      <c r="ZF218" s="128"/>
      <c r="ZG218" s="128"/>
      <c r="ZH218" s="128"/>
      <c r="ZI218" s="128"/>
      <c r="ZJ218" s="128"/>
      <c r="ZK218" s="128"/>
      <c r="ZL218" s="128"/>
      <c r="ZM218" s="128"/>
      <c r="ZN218" s="128"/>
      <c r="ZO218" s="128"/>
      <c r="ZP218" s="128"/>
      <c r="ZQ218" s="128"/>
      <c r="ZR218" s="128"/>
      <c r="ZS218" s="128"/>
      <c r="ZT218" s="128"/>
      <c r="ZU218" s="128"/>
      <c r="ZV218" s="128"/>
      <c r="ZW218" s="128"/>
      <c r="ZX218" s="128"/>
      <c r="ZY218" s="128"/>
      <c r="ZZ218" s="128"/>
      <c r="AAA218" s="128"/>
      <c r="AAB218" s="128"/>
      <c r="AAC218" s="128"/>
      <c r="AAD218" s="128"/>
      <c r="AAE218" s="128"/>
      <c r="AAF218" s="128"/>
      <c r="AAG218" s="128"/>
      <c r="AAH218" s="128"/>
      <c r="AAI218" s="128"/>
      <c r="AAJ218" s="128"/>
      <c r="AAK218" s="128"/>
      <c r="AAL218" s="128"/>
      <c r="AAM218" s="128"/>
      <c r="AAN218" s="128"/>
      <c r="AAO218" s="128"/>
      <c r="AAP218" s="128"/>
      <c r="AAQ218" s="128"/>
      <c r="AAR218" s="128"/>
      <c r="AAS218" s="128"/>
      <c r="AAT218" s="128"/>
      <c r="AAU218" s="128"/>
      <c r="AAV218" s="128"/>
      <c r="AAW218" s="128"/>
      <c r="AAX218" s="128"/>
      <c r="AAY218" s="128"/>
      <c r="AAZ218" s="128"/>
      <c r="ABA218" s="128"/>
      <c r="ABB218" s="128"/>
      <c r="ABC218" s="128"/>
      <c r="ABD218" s="128"/>
      <c r="ABE218" s="128"/>
      <c r="ABF218" s="128"/>
      <c r="ABG218" s="128"/>
      <c r="ABH218" s="128"/>
      <c r="ABI218" s="128"/>
      <c r="ABJ218" s="128"/>
      <c r="ABK218" s="128"/>
      <c r="ABL218" s="128"/>
      <c r="ABM218" s="128"/>
      <c r="ABN218" s="128"/>
      <c r="ABO218" s="128"/>
      <c r="ABP218" s="128"/>
      <c r="ABQ218" s="128"/>
      <c r="ABR218" s="128"/>
      <c r="ABS218" s="128"/>
      <c r="ABT218" s="128"/>
      <c r="ABU218" s="128"/>
      <c r="ABV218" s="128"/>
      <c r="ABW218" s="128"/>
      <c r="ABX218" s="128"/>
      <c r="ABY218" s="128"/>
      <c r="ABZ218" s="128"/>
      <c r="ACA218" s="128"/>
      <c r="ACB218" s="128"/>
      <c r="ACC218" s="128"/>
      <c r="ACD218" s="128"/>
      <c r="ACE218" s="128"/>
      <c r="ACF218" s="128"/>
      <c r="ACG218" s="128"/>
      <c r="ACH218" s="128"/>
      <c r="ACI218" s="128"/>
      <c r="ACJ218" s="128"/>
      <c r="ACK218" s="128"/>
      <c r="ACL218" s="128"/>
      <c r="ACM218" s="128"/>
      <c r="ACN218" s="128"/>
      <c r="ACO218" s="128"/>
      <c r="ACP218" s="128"/>
      <c r="ACQ218" s="128"/>
      <c r="ACR218" s="128"/>
      <c r="ACS218" s="128"/>
      <c r="ACT218" s="128"/>
      <c r="ACU218" s="128"/>
      <c r="ACV218" s="128"/>
      <c r="ACW218" s="128"/>
      <c r="ACX218" s="128"/>
      <c r="ACY218" s="128"/>
      <c r="ACZ218" s="128"/>
      <c r="ADA218" s="128"/>
      <c r="ADB218" s="128"/>
      <c r="ADC218" s="128"/>
      <c r="ADD218" s="128"/>
      <c r="ADE218" s="128"/>
      <c r="ADF218" s="128"/>
      <c r="ADG218" s="128"/>
      <c r="ADH218" s="128"/>
      <c r="ADI218" s="128"/>
      <c r="ADJ218" s="128"/>
      <c r="ADK218" s="128"/>
      <c r="ADL218" s="128"/>
      <c r="ADM218" s="128"/>
      <c r="ADN218" s="128"/>
      <c r="ADO218" s="128"/>
      <c r="ADP218" s="128"/>
      <c r="ADQ218" s="128"/>
      <c r="ADR218" s="128"/>
      <c r="ADS218" s="128"/>
      <c r="ADT218" s="128"/>
      <c r="ADU218" s="128"/>
      <c r="ADV218" s="128"/>
      <c r="ADW218" s="128"/>
      <c r="ADX218" s="128"/>
      <c r="ADY218" s="128"/>
      <c r="ADZ218" s="128"/>
      <c r="AEA218" s="128"/>
      <c r="AEB218" s="128"/>
      <c r="AEC218" s="128"/>
      <c r="AED218" s="128"/>
      <c r="AEE218" s="128"/>
      <c r="AEF218" s="128"/>
      <c r="AEG218" s="128"/>
      <c r="AEH218" s="128"/>
      <c r="AEI218" s="128"/>
      <c r="AEJ218" s="128"/>
      <c r="AEK218" s="128"/>
      <c r="AEL218" s="128"/>
      <c r="AEM218" s="128"/>
      <c r="AEN218" s="128"/>
      <c r="AEO218" s="128"/>
      <c r="AEP218" s="128"/>
      <c r="AEQ218" s="128"/>
      <c r="AER218" s="128"/>
      <c r="AES218" s="128"/>
      <c r="AET218" s="128"/>
      <c r="AEU218" s="128"/>
      <c r="AEV218" s="128"/>
      <c r="AEW218" s="128"/>
      <c r="AEX218" s="128"/>
      <c r="AEY218" s="128"/>
      <c r="AEZ218" s="128"/>
      <c r="AFA218" s="128"/>
      <c r="AFB218" s="128"/>
      <c r="AFC218" s="128"/>
      <c r="AFD218" s="128"/>
      <c r="AFE218" s="128"/>
      <c r="AFF218" s="128"/>
      <c r="AFG218" s="128"/>
      <c r="AFH218" s="128"/>
      <c r="AFI218" s="128"/>
      <c r="AFJ218" s="128"/>
      <c r="AFK218" s="128"/>
      <c r="AFL218" s="128"/>
      <c r="AFM218" s="128"/>
      <c r="AFN218" s="128"/>
      <c r="AFO218" s="128"/>
      <c r="AFP218" s="128"/>
      <c r="AFQ218" s="128"/>
      <c r="AFR218" s="128"/>
      <c r="AFS218" s="128"/>
      <c r="AFT218" s="128"/>
      <c r="AFU218" s="128"/>
      <c r="AFV218" s="128"/>
      <c r="AFW218" s="128"/>
      <c r="AFX218" s="128"/>
      <c r="AFY218" s="128"/>
      <c r="AFZ218" s="128"/>
      <c r="AGA218" s="128"/>
      <c r="AGB218" s="128"/>
      <c r="AGC218" s="128"/>
      <c r="AGD218" s="128"/>
      <c r="AGE218" s="128"/>
      <c r="AGF218" s="128"/>
      <c r="AGG218" s="128"/>
      <c r="AGH218" s="128"/>
      <c r="AGI218" s="128"/>
      <c r="AGJ218" s="128"/>
      <c r="AGK218" s="128"/>
      <c r="AGL218" s="128"/>
      <c r="AGM218" s="128"/>
      <c r="AGN218" s="128"/>
      <c r="AGO218" s="128"/>
      <c r="AGP218" s="128"/>
      <c r="AGQ218" s="128"/>
      <c r="AGR218" s="128"/>
      <c r="AGS218" s="128"/>
      <c r="AGT218" s="128"/>
      <c r="AGU218" s="128"/>
      <c r="AGV218" s="128"/>
      <c r="AGW218" s="128"/>
      <c r="AGX218" s="128"/>
      <c r="AGY218" s="128"/>
      <c r="AGZ218" s="128"/>
      <c r="AHA218" s="128"/>
      <c r="AHB218" s="128"/>
      <c r="AHC218" s="128"/>
      <c r="AHD218" s="128"/>
      <c r="AHE218" s="128"/>
      <c r="AHF218" s="128"/>
      <c r="AHG218" s="128"/>
      <c r="AHH218" s="128"/>
      <c r="AHI218" s="128"/>
      <c r="AHJ218" s="128"/>
      <c r="AHK218" s="128"/>
      <c r="AHL218" s="128"/>
      <c r="AHM218" s="128"/>
      <c r="AHN218" s="128"/>
      <c r="AHO218" s="128"/>
      <c r="AHP218" s="128"/>
      <c r="AHQ218" s="128"/>
      <c r="AHR218" s="128"/>
      <c r="AHS218" s="128"/>
      <c r="AHT218" s="128"/>
      <c r="AHU218" s="128"/>
      <c r="AHV218" s="128"/>
      <c r="AHW218" s="128"/>
      <c r="AHX218" s="128"/>
      <c r="AHY218" s="128"/>
      <c r="AHZ218" s="128"/>
      <c r="AIA218" s="128"/>
      <c r="AIB218" s="128"/>
      <c r="AIC218" s="128"/>
      <c r="AID218" s="128"/>
      <c r="AIE218" s="128"/>
      <c r="AIF218" s="128"/>
      <c r="AIG218" s="128"/>
      <c r="AIH218" s="128"/>
      <c r="AII218" s="128"/>
      <c r="AIJ218" s="128"/>
      <c r="AIK218" s="128"/>
      <c r="AIL218" s="128"/>
      <c r="AIM218" s="128"/>
      <c r="AIN218" s="128"/>
      <c r="AIO218" s="128"/>
      <c r="AIP218" s="128"/>
      <c r="AIQ218" s="128"/>
      <c r="AIR218" s="128"/>
      <c r="AIS218" s="128"/>
      <c r="AIT218" s="128"/>
      <c r="AIU218" s="128"/>
      <c r="AIV218" s="128"/>
      <c r="AIW218" s="128"/>
      <c r="AIX218" s="128"/>
      <c r="AIY218" s="128"/>
      <c r="AIZ218" s="128"/>
      <c r="AJA218" s="128"/>
      <c r="AJB218" s="128"/>
      <c r="AJC218" s="128"/>
      <c r="AJD218" s="128"/>
      <c r="AJE218" s="128"/>
      <c r="AJF218" s="128"/>
      <c r="AJG218" s="128"/>
      <c r="AJH218" s="128"/>
      <c r="AJI218" s="128"/>
      <c r="AJJ218" s="128"/>
      <c r="AJK218" s="128"/>
      <c r="AJL218" s="128"/>
      <c r="AJM218" s="128"/>
      <c r="AJN218" s="128"/>
      <c r="AJO218" s="128"/>
      <c r="AJP218" s="128"/>
      <c r="AJQ218" s="128"/>
      <c r="AJR218" s="128"/>
      <c r="AJS218" s="128"/>
      <c r="AJT218" s="128"/>
      <c r="AJU218" s="128"/>
      <c r="AJV218" s="128"/>
      <c r="AJW218" s="128"/>
      <c r="AJX218" s="128"/>
      <c r="AJY218" s="128"/>
      <c r="AJZ218" s="128"/>
      <c r="AKA218" s="128"/>
      <c r="AKB218" s="128"/>
      <c r="AKC218" s="128"/>
      <c r="AKD218" s="128"/>
      <c r="AKE218" s="128"/>
      <c r="AKF218" s="128"/>
      <c r="AKG218" s="128"/>
      <c r="AKH218" s="128"/>
      <c r="AKI218" s="128"/>
      <c r="AKJ218" s="128"/>
      <c r="AKK218" s="128"/>
      <c r="AKL218" s="128"/>
      <c r="AKM218" s="128"/>
      <c r="AKN218" s="128"/>
      <c r="AKO218" s="128"/>
      <c r="AKP218" s="128"/>
      <c r="AKQ218" s="128"/>
      <c r="AKR218" s="128"/>
      <c r="AKS218" s="128"/>
      <c r="AKT218" s="128"/>
      <c r="AKU218" s="128"/>
      <c r="AKV218" s="128"/>
      <c r="AKW218" s="128"/>
      <c r="AKX218" s="128"/>
      <c r="AKY218" s="128"/>
      <c r="AKZ218" s="128"/>
      <c r="ALA218" s="128"/>
      <c r="ALB218" s="128"/>
      <c r="ALC218" s="128"/>
      <c r="ALD218" s="128"/>
      <c r="ALE218" s="128"/>
      <c r="ALF218" s="128"/>
      <c r="ALG218" s="128"/>
      <c r="ALH218" s="128"/>
      <c r="ALI218" s="128"/>
      <c r="ALJ218" s="128"/>
      <c r="ALK218" s="128"/>
      <c r="ALL218" s="128"/>
      <c r="ALM218" s="128"/>
      <c r="ALN218" s="128"/>
      <c r="ALO218" s="128"/>
      <c r="ALP218" s="128"/>
      <c r="ALQ218" s="128"/>
      <c r="ALR218" s="128"/>
      <c r="ALS218" s="128"/>
      <c r="ALT218" s="128"/>
      <c r="ALU218" s="128"/>
      <c r="ALV218" s="128"/>
      <c r="ALW218" s="128"/>
      <c r="ALX218" s="128"/>
      <c r="ALY218" s="128"/>
      <c r="ALZ218" s="128"/>
      <c r="AMA218"/>
      <c r="AMB218"/>
      <c r="AMC218"/>
      <c r="AMD218"/>
    </row>
    <row r="219" spans="1:1018" s="96" customFormat="1" ht="12" customHeight="1">
      <c r="A219" s="130"/>
      <c r="B219" s="130"/>
      <c r="C219" s="130"/>
      <c r="D219" s="130"/>
      <c r="E219" s="130"/>
      <c r="F219" s="130"/>
      <c r="I219" s="225"/>
      <c r="K219" s="159"/>
      <c r="P219" s="173"/>
      <c r="T219" s="278"/>
      <c r="X219"/>
      <c r="Y219" s="179"/>
      <c r="AA219" s="159"/>
      <c r="AC219"/>
      <c r="AE219" s="128"/>
      <c r="AF219"/>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c r="CX219" s="128"/>
      <c r="CY219" s="128"/>
      <c r="CZ219" s="128"/>
      <c r="DA219" s="128"/>
      <c r="DB219" s="128"/>
      <c r="DC219" s="128"/>
      <c r="DD219" s="128"/>
      <c r="DE219" s="128"/>
      <c r="DF219" s="128"/>
      <c r="DG219" s="128"/>
      <c r="DH219" s="128"/>
      <c r="DI219" s="128"/>
      <c r="DJ219" s="128"/>
      <c r="DK219" s="128"/>
      <c r="DL219" s="128"/>
      <c r="DM219" s="128"/>
      <c r="DN219" s="128"/>
      <c r="DO219" s="128"/>
      <c r="DP219" s="128"/>
      <c r="DQ219" s="128"/>
      <c r="DR219" s="128"/>
      <c r="DS219" s="128"/>
      <c r="DT219" s="128"/>
      <c r="DU219" s="128"/>
      <c r="DV219" s="128"/>
      <c r="DW219" s="128"/>
      <c r="DX219" s="128"/>
      <c r="DY219" s="128"/>
      <c r="DZ219" s="128"/>
      <c r="EA219" s="128"/>
      <c r="EB219" s="128"/>
      <c r="EC219" s="128"/>
      <c r="ED219" s="128"/>
      <c r="EE219" s="128"/>
      <c r="EF219" s="128"/>
      <c r="EG219" s="128"/>
      <c r="EH219" s="128"/>
      <c r="EI219" s="128"/>
      <c r="EJ219" s="128"/>
      <c r="EK219" s="128"/>
      <c r="EL219" s="128"/>
      <c r="EM219" s="128"/>
      <c r="EN219" s="128"/>
      <c r="EO219" s="128"/>
      <c r="EP219" s="128"/>
      <c r="EQ219" s="128"/>
      <c r="ER219" s="128"/>
      <c r="ES219" s="128"/>
      <c r="ET219" s="128"/>
      <c r="EU219" s="128"/>
      <c r="EV219" s="128"/>
      <c r="EW219" s="128"/>
      <c r="EX219" s="128"/>
      <c r="EY219" s="128"/>
      <c r="EZ219" s="128"/>
      <c r="FA219" s="128"/>
      <c r="FB219" s="128"/>
      <c r="FC219" s="128"/>
      <c r="FD219" s="128"/>
      <c r="FE219" s="128"/>
      <c r="FF219" s="128"/>
      <c r="FG219" s="128"/>
      <c r="FH219" s="128"/>
      <c r="FI219" s="128"/>
      <c r="FJ219" s="128"/>
      <c r="FK219" s="128"/>
      <c r="FL219" s="128"/>
      <c r="FM219" s="128"/>
      <c r="FN219" s="128"/>
      <c r="FO219" s="128"/>
      <c r="FP219" s="128"/>
      <c r="FQ219" s="128"/>
      <c r="FR219" s="128"/>
      <c r="FS219" s="128"/>
      <c r="FT219" s="128"/>
      <c r="FU219" s="128"/>
      <c r="FV219" s="128"/>
      <c r="FW219" s="128"/>
      <c r="FX219" s="128"/>
      <c r="FY219" s="128"/>
      <c r="FZ219" s="128"/>
      <c r="GA219" s="128"/>
      <c r="GB219" s="128"/>
      <c r="GC219" s="128"/>
      <c r="GD219" s="128"/>
      <c r="GE219" s="128"/>
      <c r="GF219" s="128"/>
      <c r="GG219" s="128"/>
      <c r="GH219" s="128"/>
      <c r="GI219" s="128"/>
      <c r="GJ219" s="128"/>
      <c r="GK219" s="128"/>
      <c r="GL219" s="128"/>
      <c r="GM219" s="128"/>
      <c r="GN219" s="128"/>
      <c r="GO219" s="128"/>
      <c r="GP219" s="128"/>
      <c r="GQ219" s="128"/>
      <c r="GR219" s="128"/>
      <c r="GS219" s="128"/>
      <c r="GT219" s="128"/>
      <c r="GU219" s="128"/>
      <c r="GV219" s="128"/>
      <c r="GW219" s="128"/>
      <c r="GX219" s="128"/>
      <c r="GY219" s="128"/>
      <c r="GZ219" s="128"/>
      <c r="HA219" s="128"/>
      <c r="HB219" s="128"/>
      <c r="HC219" s="128"/>
      <c r="HD219" s="128"/>
      <c r="HE219" s="128"/>
      <c r="HF219" s="128"/>
      <c r="HG219" s="128"/>
      <c r="HH219" s="128"/>
      <c r="HI219" s="128"/>
      <c r="HJ219" s="128"/>
      <c r="HK219" s="128"/>
      <c r="HL219" s="128"/>
      <c r="HM219" s="128"/>
      <c r="HN219" s="128"/>
      <c r="HO219" s="128"/>
      <c r="HP219" s="128"/>
      <c r="HQ219" s="128"/>
      <c r="HR219" s="128"/>
      <c r="HS219" s="128"/>
      <c r="HT219" s="128"/>
      <c r="HU219" s="128"/>
      <c r="HV219" s="128"/>
      <c r="HW219" s="128"/>
      <c r="HX219" s="128"/>
      <c r="HY219" s="128"/>
      <c r="HZ219" s="128"/>
      <c r="IA219" s="128"/>
      <c r="IB219" s="128"/>
      <c r="IC219" s="128"/>
      <c r="ID219" s="128"/>
      <c r="IE219" s="128"/>
      <c r="IF219" s="128"/>
      <c r="IG219" s="128"/>
      <c r="IH219" s="128"/>
      <c r="II219" s="128"/>
      <c r="IJ219" s="128"/>
      <c r="IK219" s="128"/>
      <c r="IL219" s="128"/>
      <c r="IM219" s="128"/>
      <c r="IN219" s="128"/>
      <c r="IO219" s="128"/>
      <c r="IP219" s="128"/>
      <c r="IQ219" s="128"/>
      <c r="IR219" s="128"/>
      <c r="IS219" s="128"/>
      <c r="IT219" s="128"/>
      <c r="IU219" s="128"/>
      <c r="IV219" s="128"/>
      <c r="IW219" s="128"/>
      <c r="IX219" s="128"/>
      <c r="IY219" s="128"/>
      <c r="IZ219" s="128"/>
      <c r="JA219" s="128"/>
      <c r="JB219" s="128"/>
      <c r="JC219" s="128"/>
      <c r="JD219" s="128"/>
      <c r="JE219" s="128"/>
      <c r="JF219" s="128"/>
      <c r="JG219" s="128"/>
      <c r="JH219" s="128"/>
      <c r="JI219" s="128"/>
      <c r="JJ219" s="128"/>
      <c r="JK219" s="128"/>
      <c r="JL219" s="128"/>
      <c r="JM219" s="128"/>
      <c r="JN219" s="128"/>
      <c r="JO219" s="128"/>
      <c r="JP219" s="128"/>
      <c r="JQ219" s="128"/>
      <c r="JR219" s="128"/>
      <c r="JS219" s="128"/>
      <c r="JT219" s="128"/>
      <c r="JU219" s="128"/>
      <c r="JV219" s="128"/>
      <c r="JW219" s="128"/>
      <c r="JX219" s="128"/>
      <c r="JY219" s="128"/>
      <c r="JZ219" s="128"/>
      <c r="KA219" s="128"/>
      <c r="KB219" s="128"/>
      <c r="KC219" s="128"/>
      <c r="KD219" s="128"/>
      <c r="KE219" s="128"/>
      <c r="KF219" s="128"/>
      <c r="KG219" s="128"/>
      <c r="KH219" s="128"/>
      <c r="KI219" s="128"/>
      <c r="KJ219" s="128"/>
      <c r="KK219" s="128"/>
      <c r="KL219" s="128"/>
      <c r="KM219" s="128"/>
      <c r="KN219" s="128"/>
      <c r="KO219" s="128"/>
      <c r="KP219" s="128"/>
      <c r="KQ219" s="128"/>
      <c r="KR219" s="128"/>
      <c r="KS219" s="128"/>
      <c r="KT219" s="128"/>
      <c r="KU219" s="128"/>
      <c r="KV219" s="128"/>
      <c r="KW219" s="128"/>
      <c r="KX219" s="128"/>
      <c r="KY219" s="128"/>
      <c r="KZ219" s="128"/>
      <c r="LA219" s="128"/>
      <c r="LB219" s="128"/>
      <c r="LC219" s="128"/>
      <c r="LD219" s="128"/>
      <c r="LE219" s="128"/>
      <c r="LF219" s="128"/>
      <c r="LG219" s="128"/>
      <c r="LH219" s="128"/>
      <c r="LI219" s="128"/>
      <c r="LJ219" s="128"/>
      <c r="LK219" s="128"/>
      <c r="LL219" s="128"/>
      <c r="LM219" s="128"/>
      <c r="LN219" s="128"/>
      <c r="LO219" s="128"/>
      <c r="LP219" s="128"/>
      <c r="LQ219" s="128"/>
      <c r="LR219" s="128"/>
      <c r="LS219" s="128"/>
      <c r="LT219" s="128"/>
      <c r="LU219" s="128"/>
      <c r="LV219" s="128"/>
      <c r="LW219" s="128"/>
      <c r="LX219" s="128"/>
      <c r="LY219" s="128"/>
      <c r="LZ219" s="128"/>
      <c r="MA219" s="128"/>
      <c r="MB219" s="128"/>
      <c r="MC219" s="128"/>
      <c r="MD219" s="128"/>
      <c r="ME219" s="128"/>
      <c r="MF219" s="128"/>
      <c r="MG219" s="128"/>
      <c r="MH219" s="128"/>
      <c r="MI219" s="128"/>
      <c r="MJ219" s="128"/>
      <c r="MK219" s="128"/>
      <c r="ML219" s="128"/>
      <c r="MM219" s="128"/>
      <c r="MN219" s="128"/>
      <c r="MO219" s="128"/>
      <c r="MP219" s="128"/>
      <c r="MQ219" s="128"/>
      <c r="MR219" s="128"/>
      <c r="MS219" s="128"/>
      <c r="MT219" s="128"/>
      <c r="MU219" s="128"/>
      <c r="MV219" s="128"/>
      <c r="MW219" s="128"/>
      <c r="MX219" s="128"/>
      <c r="MY219" s="128"/>
      <c r="MZ219" s="128"/>
      <c r="NA219" s="128"/>
      <c r="NB219" s="128"/>
      <c r="NC219" s="128"/>
      <c r="ND219" s="128"/>
      <c r="NE219" s="128"/>
      <c r="NF219" s="128"/>
      <c r="NG219" s="128"/>
      <c r="NH219" s="128"/>
      <c r="NI219" s="128"/>
      <c r="NJ219" s="128"/>
      <c r="NK219" s="128"/>
      <c r="NL219" s="128"/>
      <c r="NM219" s="128"/>
      <c r="NN219" s="128"/>
      <c r="NO219" s="128"/>
      <c r="NP219" s="128"/>
      <c r="NQ219" s="128"/>
      <c r="NR219" s="128"/>
      <c r="NS219" s="128"/>
      <c r="NT219" s="128"/>
      <c r="NU219" s="128"/>
      <c r="NV219" s="128"/>
      <c r="NW219" s="128"/>
      <c r="NX219" s="128"/>
      <c r="NY219" s="128"/>
      <c r="NZ219" s="128"/>
      <c r="OA219" s="128"/>
      <c r="OB219" s="128"/>
      <c r="OC219" s="128"/>
      <c r="OD219" s="128"/>
      <c r="OE219" s="128"/>
      <c r="OF219" s="128"/>
      <c r="OG219" s="128"/>
      <c r="OH219" s="128"/>
      <c r="OI219" s="128"/>
      <c r="OJ219" s="128"/>
      <c r="OK219" s="128"/>
      <c r="OL219" s="128"/>
      <c r="OM219" s="128"/>
      <c r="ON219" s="128"/>
      <c r="OO219" s="128"/>
      <c r="OP219" s="128"/>
      <c r="OQ219" s="128"/>
      <c r="OR219" s="128"/>
      <c r="OS219" s="128"/>
      <c r="OT219" s="128"/>
      <c r="OU219" s="128"/>
      <c r="OV219" s="128"/>
      <c r="OW219" s="128"/>
      <c r="OX219" s="128"/>
      <c r="OY219" s="128"/>
      <c r="OZ219" s="128"/>
      <c r="PA219" s="128"/>
      <c r="PB219" s="128"/>
      <c r="PC219" s="128"/>
      <c r="PD219" s="128"/>
      <c r="PE219" s="128"/>
      <c r="PF219" s="128"/>
      <c r="PG219" s="128"/>
      <c r="PH219" s="128"/>
      <c r="PI219" s="128"/>
      <c r="PJ219" s="128"/>
      <c r="PK219" s="128"/>
      <c r="PL219" s="128"/>
      <c r="PM219" s="128"/>
      <c r="PN219" s="128"/>
      <c r="PO219" s="128"/>
      <c r="PP219" s="128"/>
      <c r="PQ219" s="128"/>
      <c r="PR219" s="128"/>
      <c r="PS219" s="128"/>
      <c r="PT219" s="128"/>
      <c r="PU219" s="128"/>
      <c r="PV219" s="128"/>
      <c r="PW219" s="128"/>
      <c r="PX219" s="128"/>
      <c r="PY219" s="128"/>
      <c r="PZ219" s="128"/>
      <c r="QA219" s="128"/>
      <c r="QB219" s="128"/>
      <c r="QC219" s="128"/>
      <c r="QD219" s="128"/>
      <c r="QE219" s="128"/>
      <c r="QF219" s="128"/>
      <c r="QG219" s="128"/>
      <c r="QH219" s="128"/>
      <c r="QI219" s="128"/>
      <c r="QJ219" s="128"/>
      <c r="QK219" s="128"/>
      <c r="QL219" s="128"/>
      <c r="QM219" s="128"/>
      <c r="QN219" s="128"/>
      <c r="QO219" s="128"/>
      <c r="QP219" s="128"/>
      <c r="QQ219" s="128"/>
      <c r="QR219" s="128"/>
      <c r="QS219" s="128"/>
      <c r="QT219" s="128"/>
      <c r="QU219" s="128"/>
      <c r="QV219" s="128"/>
      <c r="QW219" s="128"/>
      <c r="QX219" s="128"/>
      <c r="QY219" s="128"/>
      <c r="QZ219" s="128"/>
      <c r="RA219" s="128"/>
      <c r="RB219" s="128"/>
      <c r="RC219" s="128"/>
      <c r="RD219" s="128"/>
      <c r="RE219" s="128"/>
      <c r="RF219" s="128"/>
      <c r="RG219" s="128"/>
      <c r="RH219" s="128"/>
      <c r="RI219" s="128"/>
      <c r="RJ219" s="128"/>
      <c r="RK219" s="128"/>
      <c r="RL219" s="128"/>
      <c r="RM219" s="128"/>
      <c r="RN219" s="128"/>
      <c r="RO219" s="128"/>
      <c r="RP219" s="128"/>
      <c r="RQ219" s="128"/>
      <c r="RR219" s="128"/>
      <c r="RS219" s="128"/>
      <c r="RT219" s="128"/>
      <c r="RU219" s="128"/>
      <c r="RV219" s="128"/>
      <c r="RW219" s="128"/>
      <c r="RX219" s="128"/>
      <c r="RY219" s="128"/>
      <c r="RZ219" s="128"/>
      <c r="SA219" s="128"/>
      <c r="SB219" s="128"/>
      <c r="SC219" s="128"/>
      <c r="SD219" s="128"/>
      <c r="SE219" s="128"/>
      <c r="SF219" s="128"/>
      <c r="SG219" s="128"/>
      <c r="SH219" s="128"/>
      <c r="SI219" s="128"/>
      <c r="SJ219" s="128"/>
      <c r="SK219" s="128"/>
      <c r="SL219" s="128"/>
      <c r="SM219" s="128"/>
      <c r="SN219" s="128"/>
      <c r="SO219" s="128"/>
      <c r="SP219" s="128"/>
      <c r="SQ219" s="128"/>
      <c r="SR219" s="128"/>
      <c r="SS219" s="128"/>
      <c r="ST219" s="128"/>
      <c r="SU219" s="128"/>
      <c r="SV219" s="128"/>
      <c r="SW219" s="128"/>
      <c r="SX219" s="128"/>
      <c r="SY219" s="128"/>
      <c r="SZ219" s="128"/>
      <c r="TA219" s="128"/>
      <c r="TB219" s="128"/>
      <c r="TC219" s="128"/>
      <c r="TD219" s="128"/>
      <c r="TE219" s="128"/>
      <c r="TF219" s="128"/>
      <c r="TG219" s="128"/>
      <c r="TH219" s="128"/>
      <c r="TI219" s="128"/>
      <c r="TJ219" s="128"/>
      <c r="TK219" s="128"/>
      <c r="TL219" s="128"/>
      <c r="TM219" s="128"/>
      <c r="TN219" s="128"/>
      <c r="TO219" s="128"/>
      <c r="TP219" s="128"/>
      <c r="TQ219" s="128"/>
      <c r="TR219" s="128"/>
      <c r="TS219" s="128"/>
      <c r="TT219" s="128"/>
      <c r="TU219" s="128"/>
      <c r="TV219" s="128"/>
      <c r="TW219" s="128"/>
      <c r="TX219" s="128"/>
      <c r="TY219" s="128"/>
      <c r="TZ219" s="128"/>
      <c r="UA219" s="128"/>
      <c r="UB219" s="128"/>
      <c r="UC219" s="128"/>
      <c r="UD219" s="128"/>
      <c r="UE219" s="128"/>
      <c r="UF219" s="128"/>
      <c r="UG219" s="128"/>
      <c r="UH219" s="128"/>
      <c r="UI219" s="128"/>
      <c r="UJ219" s="128"/>
      <c r="UK219" s="128"/>
      <c r="UL219" s="128"/>
      <c r="UM219" s="128"/>
      <c r="UN219" s="128"/>
      <c r="UO219" s="128"/>
      <c r="UP219" s="128"/>
      <c r="UQ219" s="128"/>
      <c r="UR219" s="128"/>
      <c r="US219" s="128"/>
      <c r="UT219" s="128"/>
      <c r="UU219" s="128"/>
      <c r="UV219" s="128"/>
      <c r="UW219" s="128"/>
      <c r="UX219" s="128"/>
      <c r="UY219" s="128"/>
      <c r="UZ219" s="128"/>
      <c r="VA219" s="128"/>
      <c r="VB219" s="128"/>
      <c r="VC219" s="128"/>
      <c r="VD219" s="128"/>
      <c r="VE219" s="128"/>
      <c r="VF219" s="128"/>
      <c r="VG219" s="128"/>
      <c r="VH219" s="128"/>
      <c r="VI219" s="128"/>
      <c r="VJ219" s="128"/>
      <c r="VK219" s="128"/>
      <c r="VL219" s="128"/>
      <c r="VM219" s="128"/>
      <c r="VN219" s="128"/>
      <c r="VO219" s="128"/>
      <c r="VP219" s="128"/>
      <c r="VQ219" s="128"/>
      <c r="VR219" s="128"/>
      <c r="VS219" s="128"/>
      <c r="VT219" s="128"/>
      <c r="VU219" s="128"/>
      <c r="VV219" s="128"/>
      <c r="VW219" s="128"/>
      <c r="VX219" s="128"/>
      <c r="VY219" s="128"/>
      <c r="VZ219" s="128"/>
      <c r="WA219" s="128"/>
      <c r="WB219" s="128"/>
      <c r="WC219" s="128"/>
      <c r="WD219" s="128"/>
      <c r="WE219" s="128"/>
      <c r="WF219" s="128"/>
      <c r="WG219" s="128"/>
      <c r="WH219" s="128"/>
      <c r="WI219" s="128"/>
      <c r="WJ219" s="128"/>
      <c r="WK219" s="128"/>
      <c r="WL219" s="128"/>
      <c r="WM219" s="128"/>
      <c r="WN219" s="128"/>
      <c r="WO219" s="128"/>
      <c r="WP219" s="128"/>
      <c r="WQ219" s="128"/>
      <c r="WR219" s="128"/>
      <c r="WS219" s="128"/>
      <c r="WT219" s="128"/>
      <c r="WU219" s="128"/>
      <c r="WV219" s="128"/>
      <c r="WW219" s="128"/>
      <c r="WX219" s="128"/>
      <c r="WY219" s="128"/>
      <c r="WZ219" s="128"/>
      <c r="XA219" s="128"/>
      <c r="XB219" s="128"/>
      <c r="XC219" s="128"/>
      <c r="XD219" s="128"/>
      <c r="XE219" s="128"/>
      <c r="XF219" s="128"/>
      <c r="XG219" s="128"/>
      <c r="XH219" s="128"/>
      <c r="XI219" s="128"/>
      <c r="XJ219" s="128"/>
      <c r="XK219" s="128"/>
      <c r="XL219" s="128"/>
      <c r="XM219" s="128"/>
      <c r="XN219" s="128"/>
      <c r="XO219" s="128"/>
      <c r="XP219" s="128"/>
      <c r="XQ219" s="128"/>
      <c r="XR219" s="128"/>
      <c r="XS219" s="128"/>
      <c r="XT219" s="128"/>
      <c r="XU219" s="128"/>
      <c r="XV219" s="128"/>
      <c r="XW219" s="128"/>
      <c r="XX219" s="128"/>
      <c r="XY219" s="128"/>
      <c r="XZ219" s="128"/>
      <c r="YA219" s="128"/>
      <c r="YB219" s="128"/>
      <c r="YC219" s="128"/>
      <c r="YD219" s="128"/>
      <c r="YE219" s="128"/>
      <c r="YF219" s="128"/>
      <c r="YG219" s="128"/>
      <c r="YH219" s="128"/>
      <c r="YI219" s="128"/>
      <c r="YJ219" s="128"/>
      <c r="YK219" s="128"/>
      <c r="YL219" s="128"/>
      <c r="YM219" s="128"/>
      <c r="YN219" s="128"/>
      <c r="YO219" s="128"/>
      <c r="YP219" s="128"/>
      <c r="YQ219" s="128"/>
      <c r="YR219" s="128"/>
      <c r="YS219" s="128"/>
      <c r="YT219" s="128"/>
      <c r="YU219" s="128"/>
      <c r="YV219" s="128"/>
      <c r="YW219" s="128"/>
      <c r="YX219" s="128"/>
      <c r="YY219" s="128"/>
      <c r="YZ219" s="128"/>
      <c r="ZA219" s="128"/>
      <c r="ZB219" s="128"/>
      <c r="ZC219" s="128"/>
      <c r="ZD219" s="128"/>
      <c r="ZE219" s="128"/>
      <c r="ZF219" s="128"/>
      <c r="ZG219" s="128"/>
      <c r="ZH219" s="128"/>
      <c r="ZI219" s="128"/>
      <c r="ZJ219" s="128"/>
      <c r="ZK219" s="128"/>
      <c r="ZL219" s="128"/>
      <c r="ZM219" s="128"/>
      <c r="ZN219" s="128"/>
      <c r="ZO219" s="128"/>
      <c r="ZP219" s="128"/>
      <c r="ZQ219" s="128"/>
      <c r="ZR219" s="128"/>
      <c r="ZS219" s="128"/>
      <c r="ZT219" s="128"/>
      <c r="ZU219" s="128"/>
      <c r="ZV219" s="128"/>
      <c r="ZW219" s="128"/>
      <c r="ZX219" s="128"/>
      <c r="ZY219" s="128"/>
      <c r="ZZ219" s="128"/>
      <c r="AAA219" s="128"/>
      <c r="AAB219" s="128"/>
      <c r="AAC219" s="128"/>
      <c r="AAD219" s="128"/>
      <c r="AAE219" s="128"/>
      <c r="AAF219" s="128"/>
      <c r="AAG219" s="128"/>
      <c r="AAH219" s="128"/>
      <c r="AAI219" s="128"/>
      <c r="AAJ219" s="128"/>
      <c r="AAK219" s="128"/>
      <c r="AAL219" s="128"/>
      <c r="AAM219" s="128"/>
      <c r="AAN219" s="128"/>
      <c r="AAO219" s="128"/>
      <c r="AAP219" s="128"/>
      <c r="AAQ219" s="128"/>
      <c r="AAR219" s="128"/>
      <c r="AAS219" s="128"/>
      <c r="AAT219" s="128"/>
      <c r="AAU219" s="128"/>
      <c r="AAV219" s="128"/>
      <c r="AAW219" s="128"/>
      <c r="AAX219" s="128"/>
      <c r="AAY219" s="128"/>
      <c r="AAZ219" s="128"/>
      <c r="ABA219" s="128"/>
      <c r="ABB219" s="128"/>
      <c r="ABC219" s="128"/>
      <c r="ABD219" s="128"/>
      <c r="ABE219" s="128"/>
      <c r="ABF219" s="128"/>
      <c r="ABG219" s="128"/>
      <c r="ABH219" s="128"/>
      <c r="ABI219" s="128"/>
      <c r="ABJ219" s="128"/>
      <c r="ABK219" s="128"/>
      <c r="ABL219" s="128"/>
      <c r="ABM219" s="128"/>
      <c r="ABN219" s="128"/>
      <c r="ABO219" s="128"/>
      <c r="ABP219" s="128"/>
      <c r="ABQ219" s="128"/>
      <c r="ABR219" s="128"/>
      <c r="ABS219" s="128"/>
      <c r="ABT219" s="128"/>
      <c r="ABU219" s="128"/>
      <c r="ABV219" s="128"/>
      <c r="ABW219" s="128"/>
      <c r="ABX219" s="128"/>
      <c r="ABY219" s="128"/>
      <c r="ABZ219" s="128"/>
      <c r="ACA219" s="128"/>
      <c r="ACB219" s="128"/>
      <c r="ACC219" s="128"/>
      <c r="ACD219" s="128"/>
      <c r="ACE219" s="128"/>
      <c r="ACF219" s="128"/>
      <c r="ACG219" s="128"/>
      <c r="ACH219" s="128"/>
      <c r="ACI219" s="128"/>
      <c r="ACJ219" s="128"/>
      <c r="ACK219" s="128"/>
      <c r="ACL219" s="128"/>
      <c r="ACM219" s="128"/>
      <c r="ACN219" s="128"/>
      <c r="ACO219" s="128"/>
      <c r="ACP219" s="128"/>
      <c r="ACQ219" s="128"/>
      <c r="ACR219" s="128"/>
      <c r="ACS219" s="128"/>
      <c r="ACT219" s="128"/>
      <c r="ACU219" s="128"/>
      <c r="ACV219" s="128"/>
      <c r="ACW219" s="128"/>
      <c r="ACX219" s="128"/>
      <c r="ACY219" s="128"/>
      <c r="ACZ219" s="128"/>
      <c r="ADA219" s="128"/>
      <c r="ADB219" s="128"/>
      <c r="ADC219" s="128"/>
      <c r="ADD219" s="128"/>
      <c r="ADE219" s="128"/>
      <c r="ADF219" s="128"/>
      <c r="ADG219" s="128"/>
      <c r="ADH219" s="128"/>
      <c r="ADI219" s="128"/>
      <c r="ADJ219" s="128"/>
      <c r="ADK219" s="128"/>
      <c r="ADL219" s="128"/>
      <c r="ADM219" s="128"/>
      <c r="ADN219" s="128"/>
      <c r="ADO219" s="128"/>
      <c r="ADP219" s="128"/>
      <c r="ADQ219" s="128"/>
      <c r="ADR219" s="128"/>
      <c r="ADS219" s="128"/>
      <c r="ADT219" s="128"/>
      <c r="ADU219" s="128"/>
      <c r="ADV219" s="128"/>
      <c r="ADW219" s="128"/>
      <c r="ADX219" s="128"/>
      <c r="ADY219" s="128"/>
      <c r="ADZ219" s="128"/>
      <c r="AEA219" s="128"/>
      <c r="AEB219" s="128"/>
      <c r="AEC219" s="128"/>
      <c r="AED219" s="128"/>
      <c r="AEE219" s="128"/>
      <c r="AEF219" s="128"/>
      <c r="AEG219" s="128"/>
      <c r="AEH219" s="128"/>
      <c r="AEI219" s="128"/>
      <c r="AEJ219" s="128"/>
      <c r="AEK219" s="128"/>
      <c r="AEL219" s="128"/>
      <c r="AEM219" s="128"/>
      <c r="AEN219" s="128"/>
      <c r="AEO219" s="128"/>
      <c r="AEP219" s="128"/>
      <c r="AEQ219" s="128"/>
      <c r="AER219" s="128"/>
      <c r="AES219" s="128"/>
      <c r="AET219" s="128"/>
      <c r="AEU219" s="128"/>
      <c r="AEV219" s="128"/>
      <c r="AEW219" s="128"/>
      <c r="AEX219" s="128"/>
      <c r="AEY219" s="128"/>
      <c r="AEZ219" s="128"/>
      <c r="AFA219" s="128"/>
      <c r="AFB219" s="128"/>
      <c r="AFC219" s="128"/>
      <c r="AFD219" s="128"/>
      <c r="AFE219" s="128"/>
      <c r="AFF219" s="128"/>
      <c r="AFG219" s="128"/>
      <c r="AFH219" s="128"/>
      <c r="AFI219" s="128"/>
      <c r="AFJ219" s="128"/>
      <c r="AFK219" s="128"/>
      <c r="AFL219" s="128"/>
      <c r="AFM219" s="128"/>
      <c r="AFN219" s="128"/>
      <c r="AFO219" s="128"/>
      <c r="AFP219" s="128"/>
      <c r="AFQ219" s="128"/>
      <c r="AFR219" s="128"/>
      <c r="AFS219" s="128"/>
      <c r="AFT219" s="128"/>
      <c r="AFU219" s="128"/>
      <c r="AFV219" s="128"/>
      <c r="AFW219" s="128"/>
      <c r="AFX219" s="128"/>
      <c r="AFY219" s="128"/>
      <c r="AFZ219" s="128"/>
      <c r="AGA219" s="128"/>
      <c r="AGB219" s="128"/>
      <c r="AGC219" s="128"/>
      <c r="AGD219" s="128"/>
      <c r="AGE219" s="128"/>
      <c r="AGF219" s="128"/>
      <c r="AGG219" s="128"/>
      <c r="AGH219" s="128"/>
      <c r="AGI219" s="128"/>
      <c r="AGJ219" s="128"/>
      <c r="AGK219" s="128"/>
      <c r="AGL219" s="128"/>
      <c r="AGM219" s="128"/>
      <c r="AGN219" s="128"/>
      <c r="AGO219" s="128"/>
      <c r="AGP219" s="128"/>
      <c r="AGQ219" s="128"/>
      <c r="AGR219" s="128"/>
      <c r="AGS219" s="128"/>
      <c r="AGT219" s="128"/>
      <c r="AGU219" s="128"/>
      <c r="AGV219" s="128"/>
      <c r="AGW219" s="128"/>
      <c r="AGX219" s="128"/>
      <c r="AGY219" s="128"/>
      <c r="AGZ219" s="128"/>
      <c r="AHA219" s="128"/>
      <c r="AHB219" s="128"/>
      <c r="AHC219" s="128"/>
      <c r="AHD219" s="128"/>
      <c r="AHE219" s="128"/>
      <c r="AHF219" s="128"/>
      <c r="AHG219" s="128"/>
      <c r="AHH219" s="128"/>
      <c r="AHI219" s="128"/>
      <c r="AHJ219" s="128"/>
      <c r="AHK219" s="128"/>
      <c r="AHL219" s="128"/>
      <c r="AHM219" s="128"/>
      <c r="AHN219" s="128"/>
      <c r="AHO219" s="128"/>
      <c r="AHP219" s="128"/>
      <c r="AHQ219" s="128"/>
      <c r="AHR219" s="128"/>
      <c r="AHS219" s="128"/>
      <c r="AHT219" s="128"/>
      <c r="AHU219" s="128"/>
      <c r="AHV219" s="128"/>
      <c r="AHW219" s="128"/>
      <c r="AHX219" s="128"/>
      <c r="AHY219" s="128"/>
      <c r="AHZ219" s="128"/>
      <c r="AIA219" s="128"/>
      <c r="AIB219" s="128"/>
      <c r="AIC219" s="128"/>
      <c r="AID219" s="128"/>
      <c r="AIE219" s="128"/>
      <c r="AIF219" s="128"/>
      <c r="AIG219" s="128"/>
      <c r="AIH219" s="128"/>
      <c r="AII219" s="128"/>
      <c r="AIJ219" s="128"/>
      <c r="AIK219" s="128"/>
      <c r="AIL219" s="128"/>
      <c r="AIM219" s="128"/>
      <c r="AIN219" s="128"/>
      <c r="AIO219" s="128"/>
      <c r="AIP219" s="128"/>
      <c r="AIQ219" s="128"/>
      <c r="AIR219" s="128"/>
      <c r="AIS219" s="128"/>
      <c r="AIT219" s="128"/>
      <c r="AIU219" s="128"/>
      <c r="AIV219" s="128"/>
      <c r="AIW219" s="128"/>
      <c r="AIX219" s="128"/>
      <c r="AIY219" s="128"/>
      <c r="AIZ219" s="128"/>
      <c r="AJA219" s="128"/>
      <c r="AJB219" s="128"/>
      <c r="AJC219" s="128"/>
      <c r="AJD219" s="128"/>
      <c r="AJE219" s="128"/>
      <c r="AJF219" s="128"/>
      <c r="AJG219" s="128"/>
      <c r="AJH219" s="128"/>
      <c r="AJI219" s="128"/>
      <c r="AJJ219" s="128"/>
      <c r="AJK219" s="128"/>
      <c r="AJL219" s="128"/>
      <c r="AJM219" s="128"/>
      <c r="AJN219" s="128"/>
      <c r="AJO219" s="128"/>
      <c r="AJP219" s="128"/>
      <c r="AJQ219" s="128"/>
      <c r="AJR219" s="128"/>
      <c r="AJS219" s="128"/>
      <c r="AJT219" s="128"/>
      <c r="AJU219" s="128"/>
      <c r="AJV219" s="128"/>
      <c r="AJW219" s="128"/>
      <c r="AJX219" s="128"/>
      <c r="AJY219" s="128"/>
      <c r="AJZ219" s="128"/>
      <c r="AKA219" s="128"/>
      <c r="AKB219" s="128"/>
      <c r="AKC219" s="128"/>
      <c r="AKD219" s="128"/>
      <c r="AKE219" s="128"/>
      <c r="AKF219" s="128"/>
      <c r="AKG219" s="128"/>
      <c r="AKH219" s="128"/>
      <c r="AKI219" s="128"/>
      <c r="AKJ219" s="128"/>
      <c r="AKK219" s="128"/>
      <c r="AKL219" s="128"/>
      <c r="AKM219" s="128"/>
      <c r="AKN219" s="128"/>
      <c r="AKO219" s="128"/>
      <c r="AKP219" s="128"/>
      <c r="AKQ219" s="128"/>
      <c r="AKR219" s="128"/>
      <c r="AKS219" s="128"/>
      <c r="AKT219" s="128"/>
      <c r="AKU219" s="128"/>
      <c r="AKV219" s="128"/>
      <c r="AKW219" s="128"/>
      <c r="AKX219" s="128"/>
      <c r="AKY219" s="128"/>
      <c r="AKZ219" s="128"/>
      <c r="ALA219" s="128"/>
      <c r="ALB219" s="128"/>
      <c r="ALC219" s="128"/>
      <c r="ALD219" s="128"/>
      <c r="ALE219" s="128"/>
      <c r="ALF219" s="128"/>
      <c r="ALG219" s="128"/>
      <c r="ALH219" s="128"/>
      <c r="ALI219" s="128"/>
      <c r="ALJ219" s="128"/>
      <c r="ALK219" s="128"/>
      <c r="ALL219" s="128"/>
      <c r="ALM219" s="128"/>
      <c r="ALN219" s="128"/>
      <c r="ALO219" s="128"/>
      <c r="ALP219" s="128"/>
      <c r="ALQ219" s="128"/>
      <c r="ALR219" s="128"/>
      <c r="ALS219" s="128"/>
      <c r="ALT219" s="128"/>
      <c r="ALU219" s="128"/>
      <c r="ALV219" s="128"/>
      <c r="ALW219" s="128"/>
      <c r="ALX219" s="128"/>
      <c r="ALY219" s="128"/>
      <c r="ALZ219" s="128"/>
      <c r="AMA219"/>
      <c r="AMB219"/>
      <c r="AMC219"/>
      <c r="AMD219"/>
    </row>
    <row r="220" spans="1:1018" s="96" customFormat="1" ht="12" customHeight="1">
      <c r="A220" s="130"/>
      <c r="B220" s="130"/>
      <c r="C220" s="130"/>
      <c r="D220" s="130"/>
      <c r="E220" s="130"/>
      <c r="F220" s="130"/>
      <c r="I220" s="225"/>
      <c r="K220" s="159"/>
      <c r="P220" s="173"/>
      <c r="T220" s="278"/>
      <c r="X220"/>
      <c r="Y220" s="179"/>
      <c r="AA220" s="159"/>
      <c r="AC220"/>
      <c r="AE220" s="128"/>
      <c r="AF220"/>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c r="CX220" s="128"/>
      <c r="CY220" s="128"/>
      <c r="CZ220" s="128"/>
      <c r="DA220" s="128"/>
      <c r="DB220" s="128"/>
      <c r="DC220" s="128"/>
      <c r="DD220" s="128"/>
      <c r="DE220" s="128"/>
      <c r="DF220" s="128"/>
      <c r="DG220" s="128"/>
      <c r="DH220" s="128"/>
      <c r="DI220" s="128"/>
      <c r="DJ220" s="128"/>
      <c r="DK220" s="128"/>
      <c r="DL220" s="128"/>
      <c r="DM220" s="128"/>
      <c r="DN220" s="128"/>
      <c r="DO220" s="128"/>
      <c r="DP220" s="128"/>
      <c r="DQ220" s="128"/>
      <c r="DR220" s="128"/>
      <c r="DS220" s="128"/>
      <c r="DT220" s="128"/>
      <c r="DU220" s="128"/>
      <c r="DV220" s="128"/>
      <c r="DW220" s="128"/>
      <c r="DX220" s="128"/>
      <c r="DY220" s="128"/>
      <c r="DZ220" s="128"/>
      <c r="EA220" s="128"/>
      <c r="EB220" s="128"/>
      <c r="EC220" s="128"/>
      <c r="ED220" s="128"/>
      <c r="EE220" s="128"/>
      <c r="EF220" s="128"/>
      <c r="EG220" s="128"/>
      <c r="EH220" s="128"/>
      <c r="EI220" s="128"/>
      <c r="EJ220" s="128"/>
      <c r="EK220" s="128"/>
      <c r="EL220" s="128"/>
      <c r="EM220" s="128"/>
      <c r="EN220" s="128"/>
      <c r="EO220" s="128"/>
      <c r="EP220" s="128"/>
      <c r="EQ220" s="128"/>
      <c r="ER220" s="128"/>
      <c r="ES220" s="128"/>
      <c r="ET220" s="128"/>
      <c r="EU220" s="128"/>
      <c r="EV220" s="128"/>
      <c r="EW220" s="128"/>
      <c r="EX220" s="128"/>
      <c r="EY220" s="128"/>
      <c r="EZ220" s="128"/>
      <c r="FA220" s="128"/>
      <c r="FB220" s="128"/>
      <c r="FC220" s="128"/>
      <c r="FD220" s="128"/>
      <c r="FE220" s="128"/>
      <c r="FF220" s="128"/>
      <c r="FG220" s="128"/>
      <c r="FH220" s="128"/>
      <c r="FI220" s="128"/>
      <c r="FJ220" s="128"/>
      <c r="FK220" s="128"/>
      <c r="FL220" s="128"/>
      <c r="FM220" s="128"/>
      <c r="FN220" s="128"/>
      <c r="FO220" s="128"/>
      <c r="FP220" s="128"/>
      <c r="FQ220" s="128"/>
      <c r="FR220" s="128"/>
      <c r="FS220" s="128"/>
      <c r="FT220" s="128"/>
      <c r="FU220" s="128"/>
      <c r="FV220" s="128"/>
      <c r="FW220" s="128"/>
      <c r="FX220" s="128"/>
      <c r="FY220" s="128"/>
      <c r="FZ220" s="128"/>
      <c r="GA220" s="128"/>
      <c r="GB220" s="128"/>
      <c r="GC220" s="128"/>
      <c r="GD220" s="128"/>
      <c r="GE220" s="128"/>
      <c r="GF220" s="128"/>
      <c r="GG220" s="128"/>
      <c r="GH220" s="128"/>
      <c r="GI220" s="128"/>
      <c r="GJ220" s="128"/>
      <c r="GK220" s="128"/>
      <c r="GL220" s="128"/>
      <c r="GM220" s="128"/>
      <c r="GN220" s="128"/>
      <c r="GO220" s="128"/>
      <c r="GP220" s="128"/>
      <c r="GQ220" s="128"/>
      <c r="GR220" s="128"/>
      <c r="GS220" s="128"/>
      <c r="GT220" s="128"/>
      <c r="GU220" s="128"/>
      <c r="GV220" s="128"/>
      <c r="GW220" s="128"/>
      <c r="GX220" s="128"/>
      <c r="GY220" s="128"/>
      <c r="GZ220" s="128"/>
      <c r="HA220" s="128"/>
      <c r="HB220" s="128"/>
      <c r="HC220" s="128"/>
      <c r="HD220" s="128"/>
      <c r="HE220" s="128"/>
      <c r="HF220" s="128"/>
      <c r="HG220" s="128"/>
      <c r="HH220" s="128"/>
      <c r="HI220" s="128"/>
      <c r="HJ220" s="128"/>
      <c r="HK220" s="128"/>
      <c r="HL220" s="128"/>
      <c r="HM220" s="128"/>
      <c r="HN220" s="128"/>
      <c r="HO220" s="128"/>
      <c r="HP220" s="128"/>
      <c r="HQ220" s="128"/>
      <c r="HR220" s="128"/>
      <c r="HS220" s="128"/>
      <c r="HT220" s="128"/>
      <c r="HU220" s="128"/>
      <c r="HV220" s="128"/>
      <c r="HW220" s="128"/>
      <c r="HX220" s="128"/>
      <c r="HY220" s="128"/>
      <c r="HZ220" s="128"/>
      <c r="IA220" s="128"/>
      <c r="IB220" s="128"/>
      <c r="IC220" s="128"/>
      <c r="ID220" s="128"/>
      <c r="IE220" s="128"/>
      <c r="IF220" s="128"/>
      <c r="IG220" s="128"/>
      <c r="IH220" s="128"/>
      <c r="II220" s="128"/>
      <c r="IJ220" s="128"/>
      <c r="IK220" s="128"/>
      <c r="IL220" s="128"/>
      <c r="IM220" s="128"/>
      <c r="IN220" s="128"/>
      <c r="IO220" s="128"/>
      <c r="IP220" s="128"/>
      <c r="IQ220" s="128"/>
      <c r="IR220" s="128"/>
      <c r="IS220" s="128"/>
      <c r="IT220" s="128"/>
      <c r="IU220" s="128"/>
      <c r="IV220" s="128"/>
      <c r="IW220" s="128"/>
      <c r="IX220" s="128"/>
      <c r="IY220" s="128"/>
      <c r="IZ220" s="128"/>
      <c r="JA220" s="128"/>
      <c r="JB220" s="128"/>
      <c r="JC220" s="128"/>
      <c r="JD220" s="128"/>
      <c r="JE220" s="128"/>
      <c r="JF220" s="128"/>
      <c r="JG220" s="128"/>
      <c r="JH220" s="128"/>
      <c r="JI220" s="128"/>
      <c r="JJ220" s="128"/>
      <c r="JK220" s="128"/>
      <c r="JL220" s="128"/>
      <c r="JM220" s="128"/>
      <c r="JN220" s="128"/>
      <c r="JO220" s="128"/>
      <c r="JP220" s="128"/>
      <c r="JQ220" s="128"/>
      <c r="JR220" s="128"/>
      <c r="JS220" s="128"/>
      <c r="JT220" s="128"/>
      <c r="JU220" s="128"/>
      <c r="JV220" s="128"/>
      <c r="JW220" s="128"/>
      <c r="JX220" s="128"/>
      <c r="JY220" s="128"/>
      <c r="JZ220" s="128"/>
      <c r="KA220" s="128"/>
      <c r="KB220" s="128"/>
      <c r="KC220" s="128"/>
      <c r="KD220" s="128"/>
      <c r="KE220" s="128"/>
      <c r="KF220" s="128"/>
      <c r="KG220" s="128"/>
      <c r="KH220" s="128"/>
      <c r="KI220" s="128"/>
      <c r="KJ220" s="128"/>
      <c r="KK220" s="128"/>
      <c r="KL220" s="128"/>
      <c r="KM220" s="128"/>
      <c r="KN220" s="128"/>
      <c r="KO220" s="128"/>
      <c r="KP220" s="128"/>
      <c r="KQ220" s="128"/>
      <c r="KR220" s="128"/>
      <c r="KS220" s="128"/>
      <c r="KT220" s="128"/>
      <c r="KU220" s="128"/>
      <c r="KV220" s="128"/>
      <c r="KW220" s="128"/>
      <c r="KX220" s="128"/>
      <c r="KY220" s="128"/>
      <c r="KZ220" s="128"/>
      <c r="LA220" s="128"/>
      <c r="LB220" s="128"/>
      <c r="LC220" s="128"/>
      <c r="LD220" s="128"/>
      <c r="LE220" s="128"/>
      <c r="LF220" s="128"/>
      <c r="LG220" s="128"/>
      <c r="LH220" s="128"/>
      <c r="LI220" s="128"/>
      <c r="LJ220" s="128"/>
      <c r="LK220" s="128"/>
      <c r="LL220" s="128"/>
      <c r="LM220" s="128"/>
      <c r="LN220" s="128"/>
      <c r="LO220" s="128"/>
      <c r="LP220" s="128"/>
      <c r="LQ220" s="128"/>
      <c r="LR220" s="128"/>
      <c r="LS220" s="128"/>
      <c r="LT220" s="128"/>
      <c r="LU220" s="128"/>
      <c r="LV220" s="128"/>
      <c r="LW220" s="128"/>
      <c r="LX220" s="128"/>
      <c r="LY220" s="128"/>
      <c r="LZ220" s="128"/>
      <c r="MA220" s="128"/>
      <c r="MB220" s="128"/>
      <c r="MC220" s="128"/>
      <c r="MD220" s="128"/>
      <c r="ME220" s="128"/>
      <c r="MF220" s="128"/>
      <c r="MG220" s="128"/>
      <c r="MH220" s="128"/>
      <c r="MI220" s="128"/>
      <c r="MJ220" s="128"/>
      <c r="MK220" s="128"/>
      <c r="ML220" s="128"/>
      <c r="MM220" s="128"/>
      <c r="MN220" s="128"/>
      <c r="MO220" s="128"/>
      <c r="MP220" s="128"/>
      <c r="MQ220" s="128"/>
      <c r="MR220" s="128"/>
      <c r="MS220" s="128"/>
      <c r="MT220" s="128"/>
      <c r="MU220" s="128"/>
      <c r="MV220" s="128"/>
      <c r="MW220" s="128"/>
      <c r="MX220" s="128"/>
      <c r="MY220" s="128"/>
      <c r="MZ220" s="128"/>
      <c r="NA220" s="128"/>
      <c r="NB220" s="128"/>
      <c r="NC220" s="128"/>
      <c r="ND220" s="128"/>
      <c r="NE220" s="128"/>
      <c r="NF220" s="128"/>
      <c r="NG220" s="128"/>
      <c r="NH220" s="128"/>
      <c r="NI220" s="128"/>
      <c r="NJ220" s="128"/>
      <c r="NK220" s="128"/>
      <c r="NL220" s="128"/>
      <c r="NM220" s="128"/>
      <c r="NN220" s="128"/>
      <c r="NO220" s="128"/>
      <c r="NP220" s="128"/>
      <c r="NQ220" s="128"/>
      <c r="NR220" s="128"/>
      <c r="NS220" s="128"/>
      <c r="NT220" s="128"/>
      <c r="NU220" s="128"/>
      <c r="NV220" s="128"/>
      <c r="NW220" s="128"/>
      <c r="NX220" s="128"/>
      <c r="NY220" s="128"/>
      <c r="NZ220" s="128"/>
      <c r="OA220" s="128"/>
      <c r="OB220" s="128"/>
      <c r="OC220" s="128"/>
      <c r="OD220" s="128"/>
      <c r="OE220" s="128"/>
      <c r="OF220" s="128"/>
      <c r="OG220" s="128"/>
      <c r="OH220" s="128"/>
      <c r="OI220" s="128"/>
      <c r="OJ220" s="128"/>
      <c r="OK220" s="128"/>
      <c r="OL220" s="128"/>
      <c r="OM220" s="128"/>
      <c r="ON220" s="128"/>
      <c r="OO220" s="128"/>
      <c r="OP220" s="128"/>
      <c r="OQ220" s="128"/>
      <c r="OR220" s="128"/>
      <c r="OS220" s="128"/>
      <c r="OT220" s="128"/>
      <c r="OU220" s="128"/>
      <c r="OV220" s="128"/>
      <c r="OW220" s="128"/>
      <c r="OX220" s="128"/>
      <c r="OY220" s="128"/>
      <c r="OZ220" s="128"/>
      <c r="PA220" s="128"/>
      <c r="PB220" s="128"/>
      <c r="PC220" s="128"/>
      <c r="PD220" s="128"/>
      <c r="PE220" s="128"/>
      <c r="PF220" s="128"/>
      <c r="PG220" s="128"/>
      <c r="PH220" s="128"/>
      <c r="PI220" s="128"/>
      <c r="PJ220" s="128"/>
      <c r="PK220" s="128"/>
      <c r="PL220" s="128"/>
      <c r="PM220" s="128"/>
      <c r="PN220" s="128"/>
      <c r="PO220" s="128"/>
      <c r="PP220" s="128"/>
      <c r="PQ220" s="128"/>
      <c r="PR220" s="128"/>
      <c r="PS220" s="128"/>
      <c r="PT220" s="128"/>
      <c r="PU220" s="128"/>
      <c r="PV220" s="128"/>
      <c r="PW220" s="128"/>
      <c r="PX220" s="128"/>
      <c r="PY220" s="128"/>
      <c r="PZ220" s="128"/>
      <c r="QA220" s="128"/>
      <c r="QB220" s="128"/>
      <c r="QC220" s="128"/>
      <c r="QD220" s="128"/>
      <c r="QE220" s="128"/>
      <c r="QF220" s="128"/>
      <c r="QG220" s="128"/>
      <c r="QH220" s="128"/>
      <c r="QI220" s="128"/>
      <c r="QJ220" s="128"/>
      <c r="QK220" s="128"/>
      <c r="QL220" s="128"/>
      <c r="QM220" s="128"/>
      <c r="QN220" s="128"/>
      <c r="QO220" s="128"/>
      <c r="QP220" s="128"/>
      <c r="QQ220" s="128"/>
      <c r="QR220" s="128"/>
      <c r="QS220" s="128"/>
      <c r="QT220" s="128"/>
      <c r="QU220" s="128"/>
      <c r="QV220" s="128"/>
      <c r="QW220" s="128"/>
      <c r="QX220" s="128"/>
      <c r="QY220" s="128"/>
      <c r="QZ220" s="128"/>
      <c r="RA220" s="128"/>
      <c r="RB220" s="128"/>
      <c r="RC220" s="128"/>
      <c r="RD220" s="128"/>
      <c r="RE220" s="128"/>
      <c r="RF220" s="128"/>
      <c r="RG220" s="128"/>
      <c r="RH220" s="128"/>
      <c r="RI220" s="128"/>
      <c r="RJ220" s="128"/>
      <c r="RK220" s="128"/>
      <c r="RL220" s="128"/>
      <c r="RM220" s="128"/>
      <c r="RN220" s="128"/>
      <c r="RO220" s="128"/>
      <c r="RP220" s="128"/>
      <c r="RQ220" s="128"/>
      <c r="RR220" s="128"/>
      <c r="RS220" s="128"/>
      <c r="RT220" s="128"/>
      <c r="RU220" s="128"/>
      <c r="RV220" s="128"/>
      <c r="RW220" s="128"/>
      <c r="RX220" s="128"/>
      <c r="RY220" s="128"/>
      <c r="RZ220" s="128"/>
      <c r="SA220" s="128"/>
      <c r="SB220" s="128"/>
      <c r="SC220" s="128"/>
      <c r="SD220" s="128"/>
      <c r="SE220" s="128"/>
      <c r="SF220" s="128"/>
      <c r="SG220" s="128"/>
      <c r="SH220" s="128"/>
      <c r="SI220" s="128"/>
      <c r="SJ220" s="128"/>
      <c r="SK220" s="128"/>
      <c r="SL220" s="128"/>
      <c r="SM220" s="128"/>
      <c r="SN220" s="128"/>
      <c r="SO220" s="128"/>
      <c r="SP220" s="128"/>
      <c r="SQ220" s="128"/>
      <c r="SR220" s="128"/>
      <c r="SS220" s="128"/>
      <c r="ST220" s="128"/>
      <c r="SU220" s="128"/>
      <c r="SV220" s="128"/>
      <c r="SW220" s="128"/>
      <c r="SX220" s="128"/>
      <c r="SY220" s="128"/>
      <c r="SZ220" s="128"/>
      <c r="TA220" s="128"/>
      <c r="TB220" s="128"/>
      <c r="TC220" s="128"/>
      <c r="TD220" s="128"/>
      <c r="TE220" s="128"/>
      <c r="TF220" s="128"/>
      <c r="TG220" s="128"/>
      <c r="TH220" s="128"/>
      <c r="TI220" s="128"/>
      <c r="TJ220" s="128"/>
      <c r="TK220" s="128"/>
      <c r="TL220" s="128"/>
      <c r="TM220" s="128"/>
      <c r="TN220" s="128"/>
      <c r="TO220" s="128"/>
      <c r="TP220" s="128"/>
      <c r="TQ220" s="128"/>
      <c r="TR220" s="128"/>
      <c r="TS220" s="128"/>
      <c r="TT220" s="128"/>
      <c r="TU220" s="128"/>
      <c r="TV220" s="128"/>
      <c r="TW220" s="128"/>
      <c r="TX220" s="128"/>
      <c r="TY220" s="128"/>
      <c r="TZ220" s="128"/>
      <c r="UA220" s="128"/>
      <c r="UB220" s="128"/>
      <c r="UC220" s="128"/>
      <c r="UD220" s="128"/>
      <c r="UE220" s="128"/>
      <c r="UF220" s="128"/>
      <c r="UG220" s="128"/>
      <c r="UH220" s="128"/>
      <c r="UI220" s="128"/>
      <c r="UJ220" s="128"/>
      <c r="UK220" s="128"/>
      <c r="UL220" s="128"/>
      <c r="UM220" s="128"/>
      <c r="UN220" s="128"/>
      <c r="UO220" s="128"/>
      <c r="UP220" s="128"/>
      <c r="UQ220" s="128"/>
      <c r="UR220" s="128"/>
      <c r="US220" s="128"/>
      <c r="UT220" s="128"/>
      <c r="UU220" s="128"/>
      <c r="UV220" s="128"/>
      <c r="UW220" s="128"/>
      <c r="UX220" s="128"/>
      <c r="UY220" s="128"/>
      <c r="UZ220" s="128"/>
      <c r="VA220" s="128"/>
      <c r="VB220" s="128"/>
      <c r="VC220" s="128"/>
      <c r="VD220" s="128"/>
      <c r="VE220" s="128"/>
      <c r="VF220" s="128"/>
      <c r="VG220" s="128"/>
      <c r="VH220" s="128"/>
      <c r="VI220" s="128"/>
      <c r="VJ220" s="128"/>
      <c r="VK220" s="128"/>
      <c r="VL220" s="128"/>
      <c r="VM220" s="128"/>
      <c r="VN220" s="128"/>
      <c r="VO220" s="128"/>
      <c r="VP220" s="128"/>
      <c r="VQ220" s="128"/>
      <c r="VR220" s="128"/>
      <c r="VS220" s="128"/>
      <c r="VT220" s="128"/>
      <c r="VU220" s="128"/>
      <c r="VV220" s="128"/>
      <c r="VW220" s="128"/>
      <c r="VX220" s="128"/>
      <c r="VY220" s="128"/>
      <c r="VZ220" s="128"/>
      <c r="WA220" s="128"/>
      <c r="WB220" s="128"/>
      <c r="WC220" s="128"/>
      <c r="WD220" s="128"/>
      <c r="WE220" s="128"/>
      <c r="WF220" s="128"/>
      <c r="WG220" s="128"/>
      <c r="WH220" s="128"/>
      <c r="WI220" s="128"/>
      <c r="WJ220" s="128"/>
      <c r="WK220" s="128"/>
      <c r="WL220" s="128"/>
      <c r="WM220" s="128"/>
      <c r="WN220" s="128"/>
      <c r="WO220" s="128"/>
      <c r="WP220" s="128"/>
      <c r="WQ220" s="128"/>
      <c r="WR220" s="128"/>
      <c r="WS220" s="128"/>
      <c r="WT220" s="128"/>
      <c r="WU220" s="128"/>
      <c r="WV220" s="128"/>
      <c r="WW220" s="128"/>
      <c r="WX220" s="128"/>
      <c r="WY220" s="128"/>
      <c r="WZ220" s="128"/>
      <c r="XA220" s="128"/>
      <c r="XB220" s="128"/>
      <c r="XC220" s="128"/>
      <c r="XD220" s="128"/>
      <c r="XE220" s="128"/>
      <c r="XF220" s="128"/>
      <c r="XG220" s="128"/>
      <c r="XH220" s="128"/>
      <c r="XI220" s="128"/>
      <c r="XJ220" s="128"/>
      <c r="XK220" s="128"/>
      <c r="XL220" s="128"/>
      <c r="XM220" s="128"/>
      <c r="XN220" s="128"/>
      <c r="XO220" s="128"/>
      <c r="XP220" s="128"/>
      <c r="XQ220" s="128"/>
      <c r="XR220" s="128"/>
      <c r="XS220" s="128"/>
      <c r="XT220" s="128"/>
      <c r="XU220" s="128"/>
      <c r="XV220" s="128"/>
      <c r="XW220" s="128"/>
      <c r="XX220" s="128"/>
      <c r="XY220" s="128"/>
      <c r="XZ220" s="128"/>
      <c r="YA220" s="128"/>
      <c r="YB220" s="128"/>
      <c r="YC220" s="128"/>
      <c r="YD220" s="128"/>
      <c r="YE220" s="128"/>
      <c r="YF220" s="128"/>
      <c r="YG220" s="128"/>
      <c r="YH220" s="128"/>
      <c r="YI220" s="128"/>
      <c r="YJ220" s="128"/>
      <c r="YK220" s="128"/>
      <c r="YL220" s="128"/>
      <c r="YM220" s="128"/>
      <c r="YN220" s="128"/>
      <c r="YO220" s="128"/>
      <c r="YP220" s="128"/>
      <c r="YQ220" s="128"/>
      <c r="YR220" s="128"/>
      <c r="YS220" s="128"/>
      <c r="YT220" s="128"/>
      <c r="YU220" s="128"/>
      <c r="YV220" s="128"/>
      <c r="YW220" s="128"/>
      <c r="YX220" s="128"/>
      <c r="YY220" s="128"/>
      <c r="YZ220" s="128"/>
      <c r="ZA220" s="128"/>
      <c r="ZB220" s="128"/>
      <c r="ZC220" s="128"/>
      <c r="ZD220" s="128"/>
      <c r="ZE220" s="128"/>
      <c r="ZF220" s="128"/>
      <c r="ZG220" s="128"/>
      <c r="ZH220" s="128"/>
      <c r="ZI220" s="128"/>
      <c r="ZJ220" s="128"/>
      <c r="ZK220" s="128"/>
      <c r="ZL220" s="128"/>
      <c r="ZM220" s="128"/>
      <c r="ZN220" s="128"/>
      <c r="ZO220" s="128"/>
      <c r="ZP220" s="128"/>
      <c r="ZQ220" s="128"/>
      <c r="ZR220" s="128"/>
      <c r="ZS220" s="128"/>
      <c r="ZT220" s="128"/>
      <c r="ZU220" s="128"/>
      <c r="ZV220" s="128"/>
      <c r="ZW220" s="128"/>
      <c r="ZX220" s="128"/>
      <c r="ZY220" s="128"/>
      <c r="ZZ220" s="128"/>
      <c r="AAA220" s="128"/>
      <c r="AAB220" s="128"/>
      <c r="AAC220" s="128"/>
      <c r="AAD220" s="128"/>
      <c r="AAE220" s="128"/>
      <c r="AAF220" s="128"/>
      <c r="AAG220" s="128"/>
      <c r="AAH220" s="128"/>
      <c r="AAI220" s="128"/>
      <c r="AAJ220" s="128"/>
      <c r="AAK220" s="128"/>
      <c r="AAL220" s="128"/>
      <c r="AAM220" s="128"/>
      <c r="AAN220" s="128"/>
      <c r="AAO220" s="128"/>
      <c r="AAP220" s="128"/>
      <c r="AAQ220" s="128"/>
      <c r="AAR220" s="128"/>
      <c r="AAS220" s="128"/>
      <c r="AAT220" s="128"/>
      <c r="AAU220" s="128"/>
      <c r="AAV220" s="128"/>
      <c r="AAW220" s="128"/>
      <c r="AAX220" s="128"/>
      <c r="AAY220" s="128"/>
      <c r="AAZ220" s="128"/>
      <c r="ABA220" s="128"/>
      <c r="ABB220" s="128"/>
      <c r="ABC220" s="128"/>
      <c r="ABD220" s="128"/>
      <c r="ABE220" s="128"/>
      <c r="ABF220" s="128"/>
      <c r="ABG220" s="128"/>
      <c r="ABH220" s="128"/>
      <c r="ABI220" s="128"/>
      <c r="ABJ220" s="128"/>
      <c r="ABK220" s="128"/>
      <c r="ABL220" s="128"/>
      <c r="ABM220" s="128"/>
      <c r="ABN220" s="128"/>
      <c r="ABO220" s="128"/>
      <c r="ABP220" s="128"/>
      <c r="ABQ220" s="128"/>
      <c r="ABR220" s="128"/>
      <c r="ABS220" s="128"/>
      <c r="ABT220" s="128"/>
      <c r="ABU220" s="128"/>
      <c r="ABV220" s="128"/>
      <c r="ABW220" s="128"/>
      <c r="ABX220" s="128"/>
      <c r="ABY220" s="128"/>
      <c r="ABZ220" s="128"/>
      <c r="ACA220" s="128"/>
      <c r="ACB220" s="128"/>
      <c r="ACC220" s="128"/>
      <c r="ACD220" s="128"/>
      <c r="ACE220" s="128"/>
      <c r="ACF220" s="128"/>
      <c r="ACG220" s="128"/>
      <c r="ACH220" s="128"/>
      <c r="ACI220" s="128"/>
      <c r="ACJ220" s="128"/>
      <c r="ACK220" s="128"/>
      <c r="ACL220" s="128"/>
      <c r="ACM220" s="128"/>
      <c r="ACN220" s="128"/>
      <c r="ACO220" s="128"/>
      <c r="ACP220" s="128"/>
      <c r="ACQ220" s="128"/>
      <c r="ACR220" s="128"/>
      <c r="ACS220" s="128"/>
      <c r="ACT220" s="128"/>
      <c r="ACU220" s="128"/>
      <c r="ACV220" s="128"/>
      <c r="ACW220" s="128"/>
      <c r="ACX220" s="128"/>
      <c r="ACY220" s="128"/>
      <c r="ACZ220" s="128"/>
      <c r="ADA220" s="128"/>
      <c r="ADB220" s="128"/>
      <c r="ADC220" s="128"/>
      <c r="ADD220" s="128"/>
      <c r="ADE220" s="128"/>
      <c r="ADF220" s="128"/>
      <c r="ADG220" s="128"/>
      <c r="ADH220" s="128"/>
      <c r="ADI220" s="128"/>
      <c r="ADJ220" s="128"/>
      <c r="ADK220" s="128"/>
      <c r="ADL220" s="128"/>
      <c r="ADM220" s="128"/>
      <c r="ADN220" s="128"/>
      <c r="ADO220" s="128"/>
      <c r="ADP220" s="128"/>
      <c r="ADQ220" s="128"/>
      <c r="ADR220" s="128"/>
      <c r="ADS220" s="128"/>
      <c r="ADT220" s="128"/>
      <c r="ADU220" s="128"/>
      <c r="ADV220" s="128"/>
      <c r="ADW220" s="128"/>
      <c r="ADX220" s="128"/>
      <c r="ADY220" s="128"/>
      <c r="ADZ220" s="128"/>
      <c r="AEA220" s="128"/>
      <c r="AEB220" s="128"/>
      <c r="AEC220" s="128"/>
      <c r="AED220" s="128"/>
      <c r="AEE220" s="128"/>
      <c r="AEF220" s="128"/>
      <c r="AEG220" s="128"/>
      <c r="AEH220" s="128"/>
      <c r="AEI220" s="128"/>
      <c r="AEJ220" s="128"/>
      <c r="AEK220" s="128"/>
      <c r="AEL220" s="128"/>
      <c r="AEM220" s="128"/>
      <c r="AEN220" s="128"/>
      <c r="AEO220" s="128"/>
      <c r="AEP220" s="128"/>
      <c r="AEQ220" s="128"/>
      <c r="AER220" s="128"/>
      <c r="AES220" s="128"/>
      <c r="AET220" s="128"/>
      <c r="AEU220" s="128"/>
      <c r="AEV220" s="128"/>
      <c r="AEW220" s="128"/>
      <c r="AEX220" s="128"/>
      <c r="AEY220" s="128"/>
      <c r="AEZ220" s="128"/>
      <c r="AFA220" s="128"/>
      <c r="AFB220" s="128"/>
      <c r="AFC220" s="128"/>
      <c r="AFD220" s="128"/>
      <c r="AFE220" s="128"/>
      <c r="AFF220" s="128"/>
      <c r="AFG220" s="128"/>
      <c r="AFH220" s="128"/>
      <c r="AFI220" s="128"/>
      <c r="AFJ220" s="128"/>
      <c r="AFK220" s="128"/>
      <c r="AFL220" s="128"/>
      <c r="AFM220" s="128"/>
      <c r="AFN220" s="128"/>
      <c r="AFO220" s="128"/>
      <c r="AFP220" s="128"/>
      <c r="AFQ220" s="128"/>
      <c r="AFR220" s="128"/>
      <c r="AFS220" s="128"/>
      <c r="AFT220" s="128"/>
      <c r="AFU220" s="128"/>
      <c r="AFV220" s="128"/>
      <c r="AFW220" s="128"/>
      <c r="AFX220" s="128"/>
      <c r="AFY220" s="128"/>
      <c r="AFZ220" s="128"/>
      <c r="AGA220" s="128"/>
      <c r="AGB220" s="128"/>
      <c r="AGC220" s="128"/>
      <c r="AGD220" s="128"/>
      <c r="AGE220" s="128"/>
      <c r="AGF220" s="128"/>
      <c r="AGG220" s="128"/>
      <c r="AGH220" s="128"/>
      <c r="AGI220" s="128"/>
      <c r="AGJ220" s="128"/>
      <c r="AGK220" s="128"/>
      <c r="AGL220" s="128"/>
      <c r="AGM220" s="128"/>
      <c r="AGN220" s="128"/>
      <c r="AGO220" s="128"/>
      <c r="AGP220" s="128"/>
      <c r="AGQ220" s="128"/>
      <c r="AGR220" s="128"/>
      <c r="AGS220" s="128"/>
      <c r="AGT220" s="128"/>
      <c r="AGU220" s="128"/>
      <c r="AGV220" s="128"/>
      <c r="AGW220" s="128"/>
      <c r="AGX220" s="128"/>
      <c r="AGY220" s="128"/>
      <c r="AGZ220" s="128"/>
      <c r="AHA220" s="128"/>
      <c r="AHB220" s="128"/>
      <c r="AHC220" s="128"/>
      <c r="AHD220" s="128"/>
      <c r="AHE220" s="128"/>
      <c r="AHF220" s="128"/>
      <c r="AHG220" s="128"/>
      <c r="AHH220" s="128"/>
      <c r="AHI220" s="128"/>
      <c r="AHJ220" s="128"/>
      <c r="AHK220" s="128"/>
      <c r="AHL220" s="128"/>
      <c r="AHM220" s="128"/>
      <c r="AHN220" s="128"/>
      <c r="AHO220" s="128"/>
      <c r="AHP220" s="128"/>
      <c r="AHQ220" s="128"/>
      <c r="AHR220" s="128"/>
      <c r="AHS220" s="128"/>
      <c r="AHT220" s="128"/>
      <c r="AHU220" s="128"/>
      <c r="AHV220" s="128"/>
      <c r="AHW220" s="128"/>
      <c r="AHX220" s="128"/>
      <c r="AHY220" s="128"/>
      <c r="AHZ220" s="128"/>
      <c r="AIA220" s="128"/>
      <c r="AIB220" s="128"/>
      <c r="AIC220" s="128"/>
      <c r="AID220" s="128"/>
      <c r="AIE220" s="128"/>
      <c r="AIF220" s="128"/>
      <c r="AIG220" s="128"/>
      <c r="AIH220" s="128"/>
      <c r="AII220" s="128"/>
      <c r="AIJ220" s="128"/>
      <c r="AIK220" s="128"/>
      <c r="AIL220" s="128"/>
      <c r="AIM220" s="128"/>
      <c r="AIN220" s="128"/>
      <c r="AIO220" s="128"/>
      <c r="AIP220" s="128"/>
      <c r="AIQ220" s="128"/>
      <c r="AIR220" s="128"/>
      <c r="AIS220" s="128"/>
      <c r="AIT220" s="128"/>
      <c r="AIU220" s="128"/>
      <c r="AIV220" s="128"/>
      <c r="AIW220" s="128"/>
      <c r="AIX220" s="128"/>
      <c r="AIY220" s="128"/>
      <c r="AIZ220" s="128"/>
      <c r="AJA220" s="128"/>
      <c r="AJB220" s="128"/>
      <c r="AJC220" s="128"/>
      <c r="AJD220" s="128"/>
      <c r="AJE220" s="128"/>
      <c r="AJF220" s="128"/>
      <c r="AJG220" s="128"/>
      <c r="AJH220" s="128"/>
      <c r="AJI220" s="128"/>
      <c r="AJJ220" s="128"/>
      <c r="AJK220" s="128"/>
      <c r="AJL220" s="128"/>
      <c r="AJM220" s="128"/>
      <c r="AJN220" s="128"/>
      <c r="AJO220" s="128"/>
      <c r="AJP220" s="128"/>
      <c r="AJQ220" s="128"/>
      <c r="AJR220" s="128"/>
      <c r="AJS220" s="128"/>
      <c r="AJT220" s="128"/>
      <c r="AJU220" s="128"/>
      <c r="AJV220" s="128"/>
      <c r="AJW220" s="128"/>
      <c r="AJX220" s="128"/>
      <c r="AJY220" s="128"/>
      <c r="AJZ220" s="128"/>
      <c r="AKA220" s="128"/>
      <c r="AKB220" s="128"/>
      <c r="AKC220" s="128"/>
      <c r="AKD220" s="128"/>
      <c r="AKE220" s="128"/>
      <c r="AKF220" s="128"/>
      <c r="AKG220" s="128"/>
      <c r="AKH220" s="128"/>
      <c r="AKI220" s="128"/>
      <c r="AKJ220" s="128"/>
      <c r="AKK220" s="128"/>
      <c r="AKL220" s="128"/>
      <c r="AKM220" s="128"/>
      <c r="AKN220" s="128"/>
      <c r="AKO220" s="128"/>
      <c r="AKP220" s="128"/>
      <c r="AKQ220" s="128"/>
      <c r="AKR220" s="128"/>
      <c r="AKS220" s="128"/>
      <c r="AKT220" s="128"/>
      <c r="AKU220" s="128"/>
      <c r="AKV220" s="128"/>
      <c r="AKW220" s="128"/>
      <c r="AKX220" s="128"/>
      <c r="AKY220" s="128"/>
      <c r="AKZ220" s="128"/>
      <c r="ALA220" s="128"/>
      <c r="ALB220" s="128"/>
      <c r="ALC220" s="128"/>
      <c r="ALD220" s="128"/>
      <c r="ALE220" s="128"/>
      <c r="ALF220" s="128"/>
      <c r="ALG220" s="128"/>
      <c r="ALH220" s="128"/>
      <c r="ALI220" s="128"/>
      <c r="ALJ220" s="128"/>
      <c r="ALK220" s="128"/>
      <c r="ALL220" s="128"/>
      <c r="ALM220" s="128"/>
      <c r="ALN220" s="128"/>
      <c r="ALO220" s="128"/>
      <c r="ALP220" s="128"/>
      <c r="ALQ220" s="128"/>
      <c r="ALR220" s="128"/>
      <c r="ALS220" s="128"/>
      <c r="ALT220" s="128"/>
      <c r="ALU220" s="128"/>
      <c r="ALV220" s="128"/>
      <c r="ALW220" s="128"/>
      <c r="ALX220" s="128"/>
      <c r="ALY220" s="128"/>
      <c r="ALZ220" s="128"/>
      <c r="AMA220"/>
      <c r="AMB220"/>
      <c r="AMC220"/>
      <c r="AMD220"/>
    </row>
    <row r="221" spans="1:1018" s="96" customFormat="1" ht="12" customHeight="1">
      <c r="A221" s="130"/>
      <c r="B221" s="130"/>
      <c r="C221" s="130"/>
      <c r="D221" s="130"/>
      <c r="E221" s="130"/>
      <c r="F221" s="130"/>
      <c r="I221" s="225"/>
      <c r="K221" s="159"/>
      <c r="P221" s="173"/>
      <c r="T221" s="278"/>
      <c r="X221"/>
      <c r="Y221" s="179"/>
      <c r="AA221" s="159"/>
      <c r="AC221"/>
      <c r="AE221" s="128"/>
      <c r="AF221"/>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c r="CX221" s="128"/>
      <c r="CY221" s="128"/>
      <c r="CZ221" s="128"/>
      <c r="DA221" s="128"/>
      <c r="DB221" s="128"/>
      <c r="DC221" s="128"/>
      <c r="DD221" s="128"/>
      <c r="DE221" s="128"/>
      <c r="DF221" s="128"/>
      <c r="DG221" s="128"/>
      <c r="DH221" s="128"/>
      <c r="DI221" s="128"/>
      <c r="DJ221" s="128"/>
      <c r="DK221" s="128"/>
      <c r="DL221" s="128"/>
      <c r="DM221" s="128"/>
      <c r="DN221" s="128"/>
      <c r="DO221" s="128"/>
      <c r="DP221" s="128"/>
      <c r="DQ221" s="128"/>
      <c r="DR221" s="128"/>
      <c r="DS221" s="128"/>
      <c r="DT221" s="128"/>
      <c r="DU221" s="128"/>
      <c r="DV221" s="128"/>
      <c r="DW221" s="128"/>
      <c r="DX221" s="128"/>
      <c r="DY221" s="128"/>
      <c r="DZ221" s="128"/>
      <c r="EA221" s="128"/>
      <c r="EB221" s="128"/>
      <c r="EC221" s="128"/>
      <c r="ED221" s="128"/>
      <c r="EE221" s="128"/>
      <c r="EF221" s="128"/>
      <c r="EG221" s="128"/>
      <c r="EH221" s="128"/>
      <c r="EI221" s="128"/>
      <c r="EJ221" s="128"/>
      <c r="EK221" s="128"/>
      <c r="EL221" s="128"/>
      <c r="EM221" s="128"/>
      <c r="EN221" s="128"/>
      <c r="EO221" s="128"/>
      <c r="EP221" s="128"/>
      <c r="EQ221" s="128"/>
      <c r="ER221" s="128"/>
      <c r="ES221" s="128"/>
      <c r="ET221" s="128"/>
      <c r="EU221" s="128"/>
      <c r="EV221" s="128"/>
      <c r="EW221" s="128"/>
      <c r="EX221" s="128"/>
      <c r="EY221" s="128"/>
      <c r="EZ221" s="128"/>
      <c r="FA221" s="128"/>
      <c r="FB221" s="128"/>
      <c r="FC221" s="128"/>
      <c r="FD221" s="128"/>
      <c r="FE221" s="128"/>
      <c r="FF221" s="128"/>
      <c r="FG221" s="128"/>
      <c r="FH221" s="128"/>
      <c r="FI221" s="128"/>
      <c r="FJ221" s="128"/>
      <c r="FK221" s="128"/>
      <c r="FL221" s="128"/>
      <c r="FM221" s="128"/>
      <c r="FN221" s="128"/>
      <c r="FO221" s="128"/>
      <c r="FP221" s="128"/>
      <c r="FQ221" s="128"/>
      <c r="FR221" s="128"/>
      <c r="FS221" s="128"/>
      <c r="FT221" s="128"/>
      <c r="FU221" s="128"/>
      <c r="FV221" s="128"/>
      <c r="FW221" s="128"/>
      <c r="FX221" s="128"/>
      <c r="FY221" s="128"/>
      <c r="FZ221" s="128"/>
      <c r="GA221" s="128"/>
      <c r="GB221" s="128"/>
      <c r="GC221" s="128"/>
      <c r="GD221" s="128"/>
      <c r="GE221" s="128"/>
      <c r="GF221" s="128"/>
      <c r="GG221" s="128"/>
      <c r="GH221" s="128"/>
      <c r="GI221" s="128"/>
      <c r="GJ221" s="128"/>
      <c r="GK221" s="128"/>
      <c r="GL221" s="128"/>
      <c r="GM221" s="128"/>
      <c r="GN221" s="128"/>
      <c r="GO221" s="128"/>
      <c r="GP221" s="128"/>
      <c r="GQ221" s="128"/>
      <c r="GR221" s="128"/>
      <c r="GS221" s="128"/>
      <c r="GT221" s="128"/>
      <c r="GU221" s="128"/>
      <c r="GV221" s="128"/>
      <c r="GW221" s="128"/>
      <c r="GX221" s="128"/>
      <c r="GY221" s="128"/>
      <c r="GZ221" s="128"/>
      <c r="HA221" s="128"/>
      <c r="HB221" s="128"/>
      <c r="HC221" s="128"/>
      <c r="HD221" s="128"/>
      <c r="HE221" s="128"/>
      <c r="HF221" s="128"/>
      <c r="HG221" s="128"/>
      <c r="HH221" s="128"/>
      <c r="HI221" s="128"/>
      <c r="HJ221" s="128"/>
      <c r="HK221" s="128"/>
      <c r="HL221" s="128"/>
      <c r="HM221" s="128"/>
      <c r="HN221" s="128"/>
      <c r="HO221" s="128"/>
      <c r="HP221" s="128"/>
      <c r="HQ221" s="128"/>
      <c r="HR221" s="128"/>
      <c r="HS221" s="128"/>
      <c r="HT221" s="128"/>
      <c r="HU221" s="128"/>
      <c r="HV221" s="128"/>
      <c r="HW221" s="128"/>
      <c r="HX221" s="128"/>
      <c r="HY221" s="128"/>
      <c r="HZ221" s="128"/>
      <c r="IA221" s="128"/>
      <c r="IB221" s="128"/>
      <c r="IC221" s="128"/>
      <c r="ID221" s="128"/>
      <c r="IE221" s="128"/>
      <c r="IF221" s="128"/>
      <c r="IG221" s="128"/>
      <c r="IH221" s="128"/>
      <c r="II221" s="128"/>
      <c r="IJ221" s="128"/>
      <c r="IK221" s="128"/>
      <c r="IL221" s="128"/>
      <c r="IM221" s="128"/>
      <c r="IN221" s="128"/>
      <c r="IO221" s="128"/>
      <c r="IP221" s="128"/>
      <c r="IQ221" s="128"/>
      <c r="IR221" s="128"/>
      <c r="IS221" s="128"/>
      <c r="IT221" s="128"/>
      <c r="IU221" s="128"/>
      <c r="IV221" s="128"/>
      <c r="IW221" s="128"/>
      <c r="IX221" s="128"/>
      <c r="IY221" s="128"/>
      <c r="IZ221" s="128"/>
      <c r="JA221" s="128"/>
      <c r="JB221" s="128"/>
      <c r="JC221" s="128"/>
      <c r="JD221" s="128"/>
      <c r="JE221" s="128"/>
      <c r="JF221" s="128"/>
      <c r="JG221" s="128"/>
      <c r="JH221" s="128"/>
      <c r="JI221" s="128"/>
      <c r="JJ221" s="128"/>
      <c r="JK221" s="128"/>
      <c r="JL221" s="128"/>
      <c r="JM221" s="128"/>
      <c r="JN221" s="128"/>
      <c r="JO221" s="128"/>
      <c r="JP221" s="128"/>
      <c r="JQ221" s="128"/>
      <c r="JR221" s="128"/>
      <c r="JS221" s="128"/>
      <c r="JT221" s="128"/>
      <c r="JU221" s="128"/>
      <c r="JV221" s="128"/>
      <c r="JW221" s="128"/>
      <c r="JX221" s="128"/>
      <c r="JY221" s="128"/>
      <c r="JZ221" s="128"/>
      <c r="KA221" s="128"/>
      <c r="KB221" s="128"/>
      <c r="KC221" s="128"/>
      <c r="KD221" s="128"/>
      <c r="KE221" s="128"/>
      <c r="KF221" s="128"/>
      <c r="KG221" s="128"/>
      <c r="KH221" s="128"/>
      <c r="KI221" s="128"/>
      <c r="KJ221" s="128"/>
      <c r="KK221" s="128"/>
      <c r="KL221" s="128"/>
      <c r="KM221" s="128"/>
      <c r="KN221" s="128"/>
      <c r="KO221" s="128"/>
      <c r="KP221" s="128"/>
      <c r="KQ221" s="128"/>
      <c r="KR221" s="128"/>
      <c r="KS221" s="128"/>
      <c r="KT221" s="128"/>
      <c r="KU221" s="128"/>
      <c r="KV221" s="128"/>
      <c r="KW221" s="128"/>
      <c r="KX221" s="128"/>
      <c r="KY221" s="128"/>
      <c r="KZ221" s="128"/>
      <c r="LA221" s="128"/>
      <c r="LB221" s="128"/>
      <c r="LC221" s="128"/>
      <c r="LD221" s="128"/>
      <c r="LE221" s="128"/>
      <c r="LF221" s="128"/>
      <c r="LG221" s="128"/>
      <c r="LH221" s="128"/>
      <c r="LI221" s="128"/>
      <c r="LJ221" s="128"/>
      <c r="LK221" s="128"/>
      <c r="LL221" s="128"/>
      <c r="LM221" s="128"/>
      <c r="LN221" s="128"/>
      <c r="LO221" s="128"/>
      <c r="LP221" s="128"/>
      <c r="LQ221" s="128"/>
      <c r="LR221" s="128"/>
      <c r="LS221" s="128"/>
      <c r="LT221" s="128"/>
      <c r="LU221" s="128"/>
      <c r="LV221" s="128"/>
      <c r="LW221" s="128"/>
      <c r="LX221" s="128"/>
      <c r="LY221" s="128"/>
      <c r="LZ221" s="128"/>
      <c r="MA221" s="128"/>
      <c r="MB221" s="128"/>
      <c r="MC221" s="128"/>
      <c r="MD221" s="128"/>
      <c r="ME221" s="128"/>
      <c r="MF221" s="128"/>
      <c r="MG221" s="128"/>
      <c r="MH221" s="128"/>
      <c r="MI221" s="128"/>
      <c r="MJ221" s="128"/>
      <c r="MK221" s="128"/>
      <c r="ML221" s="128"/>
      <c r="MM221" s="128"/>
      <c r="MN221" s="128"/>
      <c r="MO221" s="128"/>
      <c r="MP221" s="128"/>
      <c r="MQ221" s="128"/>
      <c r="MR221" s="128"/>
      <c r="MS221" s="128"/>
      <c r="MT221" s="128"/>
      <c r="MU221" s="128"/>
      <c r="MV221" s="128"/>
      <c r="MW221" s="128"/>
      <c r="MX221" s="128"/>
      <c r="MY221" s="128"/>
      <c r="MZ221" s="128"/>
      <c r="NA221" s="128"/>
      <c r="NB221" s="128"/>
      <c r="NC221" s="128"/>
      <c r="ND221" s="128"/>
      <c r="NE221" s="128"/>
      <c r="NF221" s="128"/>
      <c r="NG221" s="128"/>
      <c r="NH221" s="128"/>
      <c r="NI221" s="128"/>
      <c r="NJ221" s="128"/>
      <c r="NK221" s="128"/>
      <c r="NL221" s="128"/>
      <c r="NM221" s="128"/>
      <c r="NN221" s="128"/>
      <c r="NO221" s="128"/>
      <c r="NP221" s="128"/>
      <c r="NQ221" s="128"/>
      <c r="NR221" s="128"/>
      <c r="NS221" s="128"/>
      <c r="NT221" s="128"/>
      <c r="NU221" s="128"/>
      <c r="NV221" s="128"/>
      <c r="NW221" s="128"/>
      <c r="NX221" s="128"/>
      <c r="NY221" s="128"/>
      <c r="NZ221" s="128"/>
      <c r="OA221" s="128"/>
      <c r="OB221" s="128"/>
      <c r="OC221" s="128"/>
      <c r="OD221" s="128"/>
      <c r="OE221" s="128"/>
      <c r="OF221" s="128"/>
      <c r="OG221" s="128"/>
      <c r="OH221" s="128"/>
      <c r="OI221" s="128"/>
      <c r="OJ221" s="128"/>
      <c r="OK221" s="128"/>
      <c r="OL221" s="128"/>
      <c r="OM221" s="128"/>
      <c r="ON221" s="128"/>
      <c r="OO221" s="128"/>
      <c r="OP221" s="128"/>
      <c r="OQ221" s="128"/>
      <c r="OR221" s="128"/>
      <c r="OS221" s="128"/>
      <c r="OT221" s="128"/>
      <c r="OU221" s="128"/>
      <c r="OV221" s="128"/>
      <c r="OW221" s="128"/>
      <c r="OX221" s="128"/>
      <c r="OY221" s="128"/>
      <c r="OZ221" s="128"/>
      <c r="PA221" s="128"/>
      <c r="PB221" s="128"/>
      <c r="PC221" s="128"/>
      <c r="PD221" s="128"/>
      <c r="PE221" s="128"/>
      <c r="PF221" s="128"/>
      <c r="PG221" s="128"/>
      <c r="PH221" s="128"/>
      <c r="PI221" s="128"/>
      <c r="PJ221" s="128"/>
      <c r="PK221" s="128"/>
      <c r="PL221" s="128"/>
      <c r="PM221" s="128"/>
      <c r="PN221" s="128"/>
      <c r="PO221" s="128"/>
      <c r="PP221" s="128"/>
      <c r="PQ221" s="128"/>
      <c r="PR221" s="128"/>
      <c r="PS221" s="128"/>
      <c r="PT221" s="128"/>
      <c r="PU221" s="128"/>
      <c r="PV221" s="128"/>
      <c r="PW221" s="128"/>
      <c r="PX221" s="128"/>
      <c r="PY221" s="128"/>
      <c r="PZ221" s="128"/>
      <c r="QA221" s="128"/>
      <c r="QB221" s="128"/>
      <c r="QC221" s="128"/>
      <c r="QD221" s="128"/>
      <c r="QE221" s="128"/>
      <c r="QF221" s="128"/>
      <c r="QG221" s="128"/>
      <c r="QH221" s="128"/>
      <c r="QI221" s="128"/>
      <c r="QJ221" s="128"/>
      <c r="QK221" s="128"/>
      <c r="QL221" s="128"/>
      <c r="QM221" s="128"/>
      <c r="QN221" s="128"/>
      <c r="QO221" s="128"/>
      <c r="QP221" s="128"/>
      <c r="QQ221" s="128"/>
      <c r="QR221" s="128"/>
      <c r="QS221" s="128"/>
      <c r="QT221" s="128"/>
      <c r="QU221" s="128"/>
      <c r="QV221" s="128"/>
      <c r="QW221" s="128"/>
      <c r="QX221" s="128"/>
      <c r="QY221" s="128"/>
      <c r="QZ221" s="128"/>
      <c r="RA221" s="128"/>
      <c r="RB221" s="128"/>
      <c r="RC221" s="128"/>
      <c r="RD221" s="128"/>
      <c r="RE221" s="128"/>
      <c r="RF221" s="128"/>
      <c r="RG221" s="128"/>
      <c r="RH221" s="128"/>
      <c r="RI221" s="128"/>
      <c r="RJ221" s="128"/>
      <c r="RK221" s="128"/>
      <c r="RL221" s="128"/>
      <c r="RM221" s="128"/>
      <c r="RN221" s="128"/>
      <c r="RO221" s="128"/>
      <c r="RP221" s="128"/>
      <c r="RQ221" s="128"/>
      <c r="RR221" s="128"/>
      <c r="RS221" s="128"/>
      <c r="RT221" s="128"/>
      <c r="RU221" s="128"/>
      <c r="RV221" s="128"/>
      <c r="RW221" s="128"/>
      <c r="RX221" s="128"/>
      <c r="RY221" s="128"/>
      <c r="RZ221" s="128"/>
      <c r="SA221" s="128"/>
      <c r="SB221" s="128"/>
      <c r="SC221" s="128"/>
      <c r="SD221" s="128"/>
      <c r="SE221" s="128"/>
      <c r="SF221" s="128"/>
      <c r="SG221" s="128"/>
      <c r="SH221" s="128"/>
      <c r="SI221" s="128"/>
      <c r="SJ221" s="128"/>
      <c r="SK221" s="128"/>
      <c r="SL221" s="128"/>
      <c r="SM221" s="128"/>
      <c r="SN221" s="128"/>
      <c r="SO221" s="128"/>
      <c r="SP221" s="128"/>
      <c r="SQ221" s="128"/>
      <c r="SR221" s="128"/>
      <c r="SS221" s="128"/>
      <c r="ST221" s="128"/>
      <c r="SU221" s="128"/>
      <c r="SV221" s="128"/>
      <c r="SW221" s="128"/>
      <c r="SX221" s="128"/>
      <c r="SY221" s="128"/>
      <c r="SZ221" s="128"/>
      <c r="TA221" s="128"/>
      <c r="TB221" s="128"/>
      <c r="TC221" s="128"/>
      <c r="TD221" s="128"/>
      <c r="TE221" s="128"/>
      <c r="TF221" s="128"/>
      <c r="TG221" s="128"/>
      <c r="TH221" s="128"/>
      <c r="TI221" s="128"/>
      <c r="TJ221" s="128"/>
      <c r="TK221" s="128"/>
      <c r="TL221" s="128"/>
      <c r="TM221" s="128"/>
      <c r="TN221" s="128"/>
      <c r="TO221" s="128"/>
      <c r="TP221" s="128"/>
      <c r="TQ221" s="128"/>
      <c r="TR221" s="128"/>
      <c r="TS221" s="128"/>
      <c r="TT221" s="128"/>
      <c r="TU221" s="128"/>
      <c r="TV221" s="128"/>
      <c r="TW221" s="128"/>
      <c r="TX221" s="128"/>
      <c r="TY221" s="128"/>
      <c r="TZ221" s="128"/>
      <c r="UA221" s="128"/>
      <c r="UB221" s="128"/>
      <c r="UC221" s="128"/>
      <c r="UD221" s="128"/>
      <c r="UE221" s="128"/>
      <c r="UF221" s="128"/>
      <c r="UG221" s="128"/>
      <c r="UH221" s="128"/>
      <c r="UI221" s="128"/>
      <c r="UJ221" s="128"/>
      <c r="UK221" s="128"/>
      <c r="UL221" s="128"/>
      <c r="UM221" s="128"/>
      <c r="UN221" s="128"/>
      <c r="UO221" s="128"/>
      <c r="UP221" s="128"/>
      <c r="UQ221" s="128"/>
      <c r="UR221" s="128"/>
      <c r="US221" s="128"/>
      <c r="UT221" s="128"/>
      <c r="UU221" s="128"/>
      <c r="UV221" s="128"/>
      <c r="UW221" s="128"/>
      <c r="UX221" s="128"/>
      <c r="UY221" s="128"/>
      <c r="UZ221" s="128"/>
      <c r="VA221" s="128"/>
      <c r="VB221" s="128"/>
      <c r="VC221" s="128"/>
      <c r="VD221" s="128"/>
      <c r="VE221" s="128"/>
      <c r="VF221" s="128"/>
      <c r="VG221" s="128"/>
      <c r="VH221" s="128"/>
      <c r="VI221" s="128"/>
      <c r="VJ221" s="128"/>
      <c r="VK221" s="128"/>
      <c r="VL221" s="128"/>
      <c r="VM221" s="128"/>
      <c r="VN221" s="128"/>
      <c r="VO221" s="128"/>
      <c r="VP221" s="128"/>
      <c r="VQ221" s="128"/>
      <c r="VR221" s="128"/>
      <c r="VS221" s="128"/>
      <c r="VT221" s="128"/>
      <c r="VU221" s="128"/>
      <c r="VV221" s="128"/>
      <c r="VW221" s="128"/>
      <c r="VX221" s="128"/>
      <c r="VY221" s="128"/>
      <c r="VZ221" s="128"/>
      <c r="WA221" s="128"/>
      <c r="WB221" s="128"/>
      <c r="WC221" s="128"/>
      <c r="WD221" s="128"/>
      <c r="WE221" s="128"/>
      <c r="WF221" s="128"/>
      <c r="WG221" s="128"/>
      <c r="WH221" s="128"/>
      <c r="WI221" s="128"/>
      <c r="WJ221" s="128"/>
      <c r="WK221" s="128"/>
      <c r="WL221" s="128"/>
      <c r="WM221" s="128"/>
      <c r="WN221" s="128"/>
      <c r="WO221" s="128"/>
      <c r="WP221" s="128"/>
      <c r="WQ221" s="128"/>
      <c r="WR221" s="128"/>
      <c r="WS221" s="128"/>
      <c r="WT221" s="128"/>
      <c r="WU221" s="128"/>
      <c r="WV221" s="128"/>
      <c r="WW221" s="128"/>
      <c r="WX221" s="128"/>
      <c r="WY221" s="128"/>
      <c r="WZ221" s="128"/>
      <c r="XA221" s="128"/>
      <c r="XB221" s="128"/>
      <c r="XC221" s="128"/>
      <c r="XD221" s="128"/>
      <c r="XE221" s="128"/>
      <c r="XF221" s="128"/>
      <c r="XG221" s="128"/>
      <c r="XH221" s="128"/>
      <c r="XI221" s="128"/>
      <c r="XJ221" s="128"/>
      <c r="XK221" s="128"/>
      <c r="XL221" s="128"/>
      <c r="XM221" s="128"/>
      <c r="XN221" s="128"/>
      <c r="XO221" s="128"/>
      <c r="XP221" s="128"/>
      <c r="XQ221" s="128"/>
      <c r="XR221" s="128"/>
      <c r="XS221" s="128"/>
      <c r="XT221" s="128"/>
      <c r="XU221" s="128"/>
      <c r="XV221" s="128"/>
      <c r="XW221" s="128"/>
      <c r="XX221" s="128"/>
      <c r="XY221" s="128"/>
      <c r="XZ221" s="128"/>
      <c r="YA221" s="128"/>
      <c r="YB221" s="128"/>
      <c r="YC221" s="128"/>
      <c r="YD221" s="128"/>
      <c r="YE221" s="128"/>
      <c r="YF221" s="128"/>
      <c r="YG221" s="128"/>
      <c r="YH221" s="128"/>
      <c r="YI221" s="128"/>
      <c r="YJ221" s="128"/>
      <c r="YK221" s="128"/>
      <c r="YL221" s="128"/>
      <c r="YM221" s="128"/>
      <c r="YN221" s="128"/>
      <c r="YO221" s="128"/>
      <c r="YP221" s="128"/>
      <c r="YQ221" s="128"/>
      <c r="YR221" s="128"/>
      <c r="YS221" s="128"/>
      <c r="YT221" s="128"/>
      <c r="YU221" s="128"/>
      <c r="YV221" s="128"/>
      <c r="YW221" s="128"/>
      <c r="YX221" s="128"/>
      <c r="YY221" s="128"/>
      <c r="YZ221" s="128"/>
      <c r="ZA221" s="128"/>
      <c r="ZB221" s="128"/>
      <c r="ZC221" s="128"/>
      <c r="ZD221" s="128"/>
      <c r="ZE221" s="128"/>
      <c r="ZF221" s="128"/>
      <c r="ZG221" s="128"/>
      <c r="ZH221" s="128"/>
      <c r="ZI221" s="128"/>
      <c r="ZJ221" s="128"/>
      <c r="ZK221" s="128"/>
      <c r="ZL221" s="128"/>
      <c r="ZM221" s="128"/>
      <c r="ZN221" s="128"/>
      <c r="ZO221" s="128"/>
      <c r="ZP221" s="128"/>
      <c r="ZQ221" s="128"/>
      <c r="ZR221" s="128"/>
      <c r="ZS221" s="128"/>
      <c r="ZT221" s="128"/>
      <c r="ZU221" s="128"/>
      <c r="ZV221" s="128"/>
      <c r="ZW221" s="128"/>
      <c r="ZX221" s="128"/>
      <c r="ZY221" s="128"/>
      <c r="ZZ221" s="128"/>
      <c r="AAA221" s="128"/>
      <c r="AAB221" s="128"/>
      <c r="AAC221" s="128"/>
      <c r="AAD221" s="128"/>
      <c r="AAE221" s="128"/>
      <c r="AAF221" s="128"/>
      <c r="AAG221" s="128"/>
      <c r="AAH221" s="128"/>
      <c r="AAI221" s="128"/>
      <c r="AAJ221" s="128"/>
      <c r="AAK221" s="128"/>
      <c r="AAL221" s="128"/>
      <c r="AAM221" s="128"/>
      <c r="AAN221" s="128"/>
      <c r="AAO221" s="128"/>
      <c r="AAP221" s="128"/>
      <c r="AAQ221" s="128"/>
      <c r="AAR221" s="128"/>
      <c r="AAS221" s="128"/>
      <c r="AAT221" s="128"/>
      <c r="AAU221" s="128"/>
      <c r="AAV221" s="128"/>
      <c r="AAW221" s="128"/>
      <c r="AAX221" s="128"/>
      <c r="AAY221" s="128"/>
      <c r="AAZ221" s="128"/>
      <c r="ABA221" s="128"/>
      <c r="ABB221" s="128"/>
      <c r="ABC221" s="128"/>
      <c r="ABD221" s="128"/>
      <c r="ABE221" s="128"/>
      <c r="ABF221" s="128"/>
      <c r="ABG221" s="128"/>
      <c r="ABH221" s="128"/>
      <c r="ABI221" s="128"/>
      <c r="ABJ221" s="128"/>
      <c r="ABK221" s="128"/>
      <c r="ABL221" s="128"/>
      <c r="ABM221" s="128"/>
      <c r="ABN221" s="128"/>
      <c r="ABO221" s="128"/>
      <c r="ABP221" s="128"/>
      <c r="ABQ221" s="128"/>
      <c r="ABR221" s="128"/>
      <c r="ABS221" s="128"/>
      <c r="ABT221" s="128"/>
      <c r="ABU221" s="128"/>
      <c r="ABV221" s="128"/>
      <c r="ABW221" s="128"/>
      <c r="ABX221" s="128"/>
      <c r="ABY221" s="128"/>
      <c r="ABZ221" s="128"/>
      <c r="ACA221" s="128"/>
      <c r="ACB221" s="128"/>
      <c r="ACC221" s="128"/>
      <c r="ACD221" s="128"/>
      <c r="ACE221" s="128"/>
      <c r="ACF221" s="128"/>
      <c r="ACG221" s="128"/>
      <c r="ACH221" s="128"/>
      <c r="ACI221" s="128"/>
      <c r="ACJ221" s="128"/>
      <c r="ACK221" s="128"/>
      <c r="ACL221" s="128"/>
      <c r="ACM221" s="128"/>
      <c r="ACN221" s="128"/>
      <c r="ACO221" s="128"/>
      <c r="ACP221" s="128"/>
      <c r="ACQ221" s="128"/>
      <c r="ACR221" s="128"/>
      <c r="ACS221" s="128"/>
      <c r="ACT221" s="128"/>
      <c r="ACU221" s="128"/>
      <c r="ACV221" s="128"/>
      <c r="ACW221" s="128"/>
      <c r="ACX221" s="128"/>
      <c r="ACY221" s="128"/>
      <c r="ACZ221" s="128"/>
      <c r="ADA221" s="128"/>
      <c r="ADB221" s="128"/>
      <c r="ADC221" s="128"/>
      <c r="ADD221" s="128"/>
      <c r="ADE221" s="128"/>
      <c r="ADF221" s="128"/>
      <c r="ADG221" s="128"/>
      <c r="ADH221" s="128"/>
      <c r="ADI221" s="128"/>
      <c r="ADJ221" s="128"/>
      <c r="ADK221" s="128"/>
      <c r="ADL221" s="128"/>
      <c r="ADM221" s="128"/>
      <c r="ADN221" s="128"/>
      <c r="ADO221" s="128"/>
      <c r="ADP221" s="128"/>
      <c r="ADQ221" s="128"/>
      <c r="ADR221" s="128"/>
      <c r="ADS221" s="128"/>
      <c r="ADT221" s="128"/>
      <c r="ADU221" s="128"/>
      <c r="ADV221" s="128"/>
      <c r="ADW221" s="128"/>
      <c r="ADX221" s="128"/>
      <c r="ADY221" s="128"/>
      <c r="ADZ221" s="128"/>
      <c r="AEA221" s="128"/>
      <c r="AEB221" s="128"/>
      <c r="AEC221" s="128"/>
      <c r="AED221" s="128"/>
      <c r="AEE221" s="128"/>
      <c r="AEF221" s="128"/>
      <c r="AEG221" s="128"/>
      <c r="AEH221" s="128"/>
      <c r="AEI221" s="128"/>
      <c r="AEJ221" s="128"/>
      <c r="AEK221" s="128"/>
      <c r="AEL221" s="128"/>
      <c r="AEM221" s="128"/>
      <c r="AEN221" s="128"/>
      <c r="AEO221" s="128"/>
      <c r="AEP221" s="128"/>
      <c r="AEQ221" s="128"/>
      <c r="AER221" s="128"/>
      <c r="AES221" s="128"/>
      <c r="AET221" s="128"/>
      <c r="AEU221" s="128"/>
      <c r="AEV221" s="128"/>
      <c r="AEW221" s="128"/>
      <c r="AEX221" s="128"/>
      <c r="AEY221" s="128"/>
      <c r="AEZ221" s="128"/>
      <c r="AFA221" s="128"/>
      <c r="AFB221" s="128"/>
      <c r="AFC221" s="128"/>
      <c r="AFD221" s="128"/>
      <c r="AFE221" s="128"/>
      <c r="AFF221" s="128"/>
      <c r="AFG221" s="128"/>
      <c r="AFH221" s="128"/>
      <c r="AFI221" s="128"/>
      <c r="AFJ221" s="128"/>
      <c r="AFK221" s="128"/>
      <c r="AFL221" s="128"/>
      <c r="AFM221" s="128"/>
      <c r="AFN221" s="128"/>
      <c r="AFO221" s="128"/>
      <c r="AFP221" s="128"/>
      <c r="AFQ221" s="128"/>
      <c r="AFR221" s="128"/>
      <c r="AFS221" s="128"/>
      <c r="AFT221" s="128"/>
      <c r="AFU221" s="128"/>
      <c r="AFV221" s="128"/>
      <c r="AFW221" s="128"/>
      <c r="AFX221" s="128"/>
      <c r="AFY221" s="128"/>
      <c r="AFZ221" s="128"/>
      <c r="AGA221" s="128"/>
      <c r="AGB221" s="128"/>
      <c r="AGC221" s="128"/>
      <c r="AGD221" s="128"/>
      <c r="AGE221" s="128"/>
      <c r="AGF221" s="128"/>
      <c r="AGG221" s="128"/>
      <c r="AGH221" s="128"/>
      <c r="AGI221" s="128"/>
      <c r="AGJ221" s="128"/>
      <c r="AGK221" s="128"/>
      <c r="AGL221" s="128"/>
      <c r="AGM221" s="128"/>
      <c r="AGN221" s="128"/>
      <c r="AGO221" s="128"/>
      <c r="AGP221" s="128"/>
      <c r="AGQ221" s="128"/>
      <c r="AGR221" s="128"/>
      <c r="AGS221" s="128"/>
      <c r="AGT221" s="128"/>
      <c r="AGU221" s="128"/>
      <c r="AGV221" s="128"/>
      <c r="AGW221" s="128"/>
      <c r="AGX221" s="128"/>
      <c r="AGY221" s="128"/>
      <c r="AGZ221" s="128"/>
      <c r="AHA221" s="128"/>
      <c r="AHB221" s="128"/>
      <c r="AHC221" s="128"/>
      <c r="AHD221" s="128"/>
      <c r="AHE221" s="128"/>
      <c r="AHF221" s="128"/>
      <c r="AHG221" s="128"/>
      <c r="AHH221" s="128"/>
      <c r="AHI221" s="128"/>
      <c r="AHJ221" s="128"/>
      <c r="AHK221" s="128"/>
      <c r="AHL221" s="128"/>
      <c r="AHM221" s="128"/>
      <c r="AHN221" s="128"/>
      <c r="AHO221" s="128"/>
      <c r="AHP221" s="128"/>
      <c r="AHQ221" s="128"/>
      <c r="AHR221" s="128"/>
      <c r="AHS221" s="128"/>
      <c r="AHT221" s="128"/>
      <c r="AHU221" s="128"/>
      <c r="AHV221" s="128"/>
      <c r="AHW221" s="128"/>
      <c r="AHX221" s="128"/>
      <c r="AHY221" s="128"/>
      <c r="AHZ221" s="128"/>
      <c r="AIA221" s="128"/>
      <c r="AIB221" s="128"/>
      <c r="AIC221" s="128"/>
      <c r="AID221" s="128"/>
      <c r="AIE221" s="128"/>
      <c r="AIF221" s="128"/>
      <c r="AIG221" s="128"/>
      <c r="AIH221" s="128"/>
      <c r="AII221" s="128"/>
      <c r="AIJ221" s="128"/>
      <c r="AIK221" s="128"/>
      <c r="AIL221" s="128"/>
      <c r="AIM221" s="128"/>
      <c r="AIN221" s="128"/>
      <c r="AIO221" s="128"/>
      <c r="AIP221" s="128"/>
      <c r="AIQ221" s="128"/>
      <c r="AIR221" s="128"/>
      <c r="AIS221" s="128"/>
      <c r="AIT221" s="128"/>
      <c r="AIU221" s="128"/>
      <c r="AIV221" s="128"/>
      <c r="AIW221" s="128"/>
      <c r="AIX221" s="128"/>
      <c r="AIY221" s="128"/>
      <c r="AIZ221" s="128"/>
      <c r="AJA221" s="128"/>
      <c r="AJB221" s="128"/>
      <c r="AJC221" s="128"/>
      <c r="AJD221" s="128"/>
      <c r="AJE221" s="128"/>
      <c r="AJF221" s="128"/>
      <c r="AJG221" s="128"/>
      <c r="AJH221" s="128"/>
      <c r="AJI221" s="128"/>
      <c r="AJJ221" s="128"/>
      <c r="AJK221" s="128"/>
      <c r="AJL221" s="128"/>
      <c r="AJM221" s="128"/>
      <c r="AJN221" s="128"/>
      <c r="AJO221" s="128"/>
      <c r="AJP221" s="128"/>
      <c r="AJQ221" s="128"/>
      <c r="AJR221" s="128"/>
      <c r="AJS221" s="128"/>
      <c r="AJT221" s="128"/>
      <c r="AJU221" s="128"/>
      <c r="AJV221" s="128"/>
      <c r="AJW221" s="128"/>
      <c r="AJX221" s="128"/>
      <c r="AJY221" s="128"/>
      <c r="AJZ221" s="128"/>
      <c r="AKA221" s="128"/>
      <c r="AKB221" s="128"/>
      <c r="AKC221" s="128"/>
      <c r="AKD221" s="128"/>
      <c r="AKE221" s="128"/>
      <c r="AKF221" s="128"/>
      <c r="AKG221" s="128"/>
      <c r="AKH221" s="128"/>
      <c r="AKI221" s="128"/>
      <c r="AKJ221" s="128"/>
      <c r="AKK221" s="128"/>
      <c r="AKL221" s="128"/>
      <c r="AKM221" s="128"/>
      <c r="AKN221" s="128"/>
      <c r="AKO221" s="128"/>
      <c r="AKP221" s="128"/>
      <c r="AKQ221" s="128"/>
      <c r="AKR221" s="128"/>
      <c r="AKS221" s="128"/>
      <c r="AKT221" s="128"/>
      <c r="AKU221" s="128"/>
      <c r="AKV221" s="128"/>
      <c r="AKW221" s="128"/>
      <c r="AKX221" s="128"/>
      <c r="AKY221" s="128"/>
      <c r="AKZ221" s="128"/>
      <c r="ALA221" s="128"/>
      <c r="ALB221" s="128"/>
      <c r="ALC221" s="128"/>
      <c r="ALD221" s="128"/>
      <c r="ALE221" s="128"/>
      <c r="ALF221" s="128"/>
      <c r="ALG221" s="128"/>
      <c r="ALH221" s="128"/>
      <c r="ALI221" s="128"/>
      <c r="ALJ221" s="128"/>
      <c r="ALK221" s="128"/>
      <c r="ALL221" s="128"/>
      <c r="ALM221" s="128"/>
      <c r="ALN221" s="128"/>
      <c r="ALO221" s="128"/>
      <c r="ALP221" s="128"/>
      <c r="ALQ221" s="128"/>
      <c r="ALR221" s="128"/>
      <c r="ALS221" s="128"/>
      <c r="ALT221" s="128"/>
      <c r="ALU221" s="128"/>
      <c r="ALV221" s="128"/>
      <c r="ALW221" s="128"/>
      <c r="ALX221" s="128"/>
      <c r="ALY221" s="128"/>
      <c r="ALZ221" s="128"/>
      <c r="AMA221"/>
      <c r="AMB221"/>
      <c r="AMC221"/>
      <c r="AMD221"/>
    </row>
    <row r="222" spans="1:1018" s="96" customFormat="1" ht="12" customHeight="1">
      <c r="A222" s="129"/>
      <c r="B222" s="129"/>
      <c r="C222" s="129"/>
      <c r="D222" s="129"/>
      <c r="E222" s="129"/>
      <c r="F222" s="129"/>
      <c r="I222" s="225"/>
      <c r="K222" s="159"/>
      <c r="P222" s="173"/>
      <c r="T222" s="278"/>
      <c r="X222"/>
      <c r="Y222" s="179"/>
      <c r="AA222" s="159"/>
      <c r="AC222"/>
      <c r="AE222" s="128"/>
      <c r="AF222"/>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c r="CX222" s="128"/>
      <c r="CY222" s="128"/>
      <c r="CZ222" s="128"/>
      <c r="DA222" s="128"/>
      <c r="DB222" s="128"/>
      <c r="DC222" s="128"/>
      <c r="DD222" s="128"/>
      <c r="DE222" s="128"/>
      <c r="DF222" s="128"/>
      <c r="DG222" s="128"/>
      <c r="DH222" s="128"/>
      <c r="DI222" s="128"/>
      <c r="DJ222" s="128"/>
      <c r="DK222" s="128"/>
      <c r="DL222" s="128"/>
      <c r="DM222" s="128"/>
      <c r="DN222" s="128"/>
      <c r="DO222" s="128"/>
      <c r="DP222" s="128"/>
      <c r="DQ222" s="128"/>
      <c r="DR222" s="128"/>
      <c r="DS222" s="128"/>
      <c r="DT222" s="128"/>
      <c r="DU222" s="128"/>
      <c r="DV222" s="128"/>
      <c r="DW222" s="128"/>
      <c r="DX222" s="128"/>
      <c r="DY222" s="128"/>
      <c r="DZ222" s="128"/>
      <c r="EA222" s="128"/>
      <c r="EB222" s="128"/>
      <c r="EC222" s="128"/>
      <c r="ED222" s="128"/>
      <c r="EE222" s="128"/>
      <c r="EF222" s="128"/>
      <c r="EG222" s="128"/>
      <c r="EH222" s="128"/>
      <c r="EI222" s="128"/>
      <c r="EJ222" s="128"/>
      <c r="EK222" s="128"/>
      <c r="EL222" s="128"/>
      <c r="EM222" s="128"/>
      <c r="EN222" s="128"/>
      <c r="EO222" s="128"/>
      <c r="EP222" s="128"/>
      <c r="EQ222" s="128"/>
      <c r="ER222" s="128"/>
      <c r="ES222" s="128"/>
      <c r="ET222" s="128"/>
      <c r="EU222" s="128"/>
      <c r="EV222" s="128"/>
      <c r="EW222" s="128"/>
      <c r="EX222" s="128"/>
      <c r="EY222" s="128"/>
      <c r="EZ222" s="128"/>
      <c r="FA222" s="128"/>
      <c r="FB222" s="128"/>
      <c r="FC222" s="128"/>
      <c r="FD222" s="128"/>
      <c r="FE222" s="128"/>
      <c r="FF222" s="128"/>
      <c r="FG222" s="128"/>
      <c r="FH222" s="128"/>
      <c r="FI222" s="128"/>
      <c r="FJ222" s="128"/>
      <c r="FK222" s="128"/>
      <c r="FL222" s="128"/>
      <c r="FM222" s="128"/>
      <c r="FN222" s="128"/>
      <c r="FO222" s="128"/>
      <c r="FP222" s="128"/>
      <c r="FQ222" s="128"/>
      <c r="FR222" s="128"/>
      <c r="FS222" s="128"/>
      <c r="FT222" s="128"/>
      <c r="FU222" s="128"/>
      <c r="FV222" s="128"/>
      <c r="FW222" s="128"/>
      <c r="FX222" s="128"/>
      <c r="FY222" s="128"/>
      <c r="FZ222" s="128"/>
      <c r="GA222" s="128"/>
      <c r="GB222" s="128"/>
      <c r="GC222" s="128"/>
      <c r="GD222" s="128"/>
      <c r="GE222" s="128"/>
      <c r="GF222" s="128"/>
      <c r="GG222" s="128"/>
      <c r="GH222" s="128"/>
      <c r="GI222" s="128"/>
      <c r="GJ222" s="128"/>
      <c r="GK222" s="128"/>
      <c r="GL222" s="128"/>
      <c r="GM222" s="128"/>
      <c r="GN222" s="128"/>
      <c r="GO222" s="128"/>
      <c r="GP222" s="128"/>
      <c r="GQ222" s="128"/>
      <c r="GR222" s="128"/>
      <c r="GS222" s="128"/>
      <c r="GT222" s="128"/>
      <c r="GU222" s="128"/>
      <c r="GV222" s="128"/>
      <c r="GW222" s="128"/>
      <c r="GX222" s="128"/>
      <c r="GY222" s="128"/>
      <c r="GZ222" s="128"/>
      <c r="HA222" s="128"/>
      <c r="HB222" s="128"/>
      <c r="HC222" s="128"/>
      <c r="HD222" s="128"/>
      <c r="HE222" s="128"/>
      <c r="HF222" s="128"/>
      <c r="HG222" s="128"/>
      <c r="HH222" s="128"/>
      <c r="HI222" s="128"/>
      <c r="HJ222" s="128"/>
      <c r="HK222" s="128"/>
      <c r="HL222" s="128"/>
      <c r="HM222" s="128"/>
      <c r="HN222" s="128"/>
      <c r="HO222" s="128"/>
      <c r="HP222" s="128"/>
      <c r="HQ222" s="128"/>
      <c r="HR222" s="128"/>
      <c r="HS222" s="128"/>
      <c r="HT222" s="128"/>
      <c r="HU222" s="128"/>
      <c r="HV222" s="128"/>
      <c r="HW222" s="128"/>
      <c r="HX222" s="128"/>
      <c r="HY222" s="128"/>
      <c r="HZ222" s="128"/>
      <c r="IA222" s="128"/>
      <c r="IB222" s="128"/>
      <c r="IC222" s="128"/>
      <c r="ID222" s="128"/>
      <c r="IE222" s="128"/>
      <c r="IF222" s="128"/>
      <c r="IG222" s="128"/>
      <c r="IH222" s="128"/>
      <c r="II222" s="128"/>
      <c r="IJ222" s="128"/>
      <c r="IK222" s="128"/>
      <c r="IL222" s="128"/>
      <c r="IM222" s="128"/>
      <c r="IN222" s="128"/>
      <c r="IO222" s="128"/>
      <c r="IP222" s="128"/>
      <c r="IQ222" s="128"/>
      <c r="IR222" s="128"/>
      <c r="IS222" s="128"/>
      <c r="IT222" s="128"/>
      <c r="IU222" s="128"/>
      <c r="IV222" s="128"/>
      <c r="IW222" s="128"/>
      <c r="IX222" s="128"/>
      <c r="IY222" s="128"/>
      <c r="IZ222" s="128"/>
      <c r="JA222" s="128"/>
      <c r="JB222" s="128"/>
      <c r="JC222" s="128"/>
      <c r="JD222" s="128"/>
      <c r="JE222" s="128"/>
      <c r="JF222" s="128"/>
      <c r="JG222" s="128"/>
      <c r="JH222" s="128"/>
      <c r="JI222" s="128"/>
      <c r="JJ222" s="128"/>
      <c r="JK222" s="128"/>
      <c r="JL222" s="128"/>
      <c r="JM222" s="128"/>
      <c r="JN222" s="128"/>
      <c r="JO222" s="128"/>
      <c r="JP222" s="128"/>
      <c r="JQ222" s="128"/>
      <c r="JR222" s="128"/>
      <c r="JS222" s="128"/>
      <c r="JT222" s="128"/>
      <c r="JU222" s="128"/>
      <c r="JV222" s="128"/>
      <c r="JW222" s="128"/>
      <c r="JX222" s="128"/>
      <c r="JY222" s="128"/>
      <c r="JZ222" s="128"/>
      <c r="KA222" s="128"/>
      <c r="KB222" s="128"/>
      <c r="KC222" s="128"/>
      <c r="KD222" s="128"/>
      <c r="KE222" s="128"/>
      <c r="KF222" s="128"/>
      <c r="KG222" s="128"/>
      <c r="KH222" s="128"/>
      <c r="KI222" s="128"/>
      <c r="KJ222" s="128"/>
      <c r="KK222" s="128"/>
      <c r="KL222" s="128"/>
      <c r="KM222" s="128"/>
      <c r="KN222" s="128"/>
      <c r="KO222" s="128"/>
      <c r="KP222" s="128"/>
      <c r="KQ222" s="128"/>
      <c r="KR222" s="128"/>
      <c r="KS222" s="128"/>
      <c r="KT222" s="128"/>
      <c r="KU222" s="128"/>
      <c r="KV222" s="128"/>
      <c r="KW222" s="128"/>
      <c r="KX222" s="128"/>
      <c r="KY222" s="128"/>
      <c r="KZ222" s="128"/>
      <c r="LA222" s="128"/>
      <c r="LB222" s="128"/>
      <c r="LC222" s="128"/>
      <c r="LD222" s="128"/>
      <c r="LE222" s="128"/>
      <c r="LF222" s="128"/>
      <c r="LG222" s="128"/>
      <c r="LH222" s="128"/>
      <c r="LI222" s="128"/>
      <c r="LJ222" s="128"/>
      <c r="LK222" s="128"/>
      <c r="LL222" s="128"/>
      <c r="LM222" s="128"/>
      <c r="LN222" s="128"/>
      <c r="LO222" s="128"/>
      <c r="LP222" s="128"/>
      <c r="LQ222" s="128"/>
      <c r="LR222" s="128"/>
      <c r="LS222" s="128"/>
      <c r="LT222" s="128"/>
      <c r="LU222" s="128"/>
      <c r="LV222" s="128"/>
      <c r="LW222" s="128"/>
      <c r="LX222" s="128"/>
      <c r="LY222" s="128"/>
      <c r="LZ222" s="128"/>
      <c r="MA222" s="128"/>
      <c r="MB222" s="128"/>
      <c r="MC222" s="128"/>
      <c r="MD222" s="128"/>
      <c r="ME222" s="128"/>
      <c r="MF222" s="128"/>
      <c r="MG222" s="128"/>
      <c r="MH222" s="128"/>
      <c r="MI222" s="128"/>
      <c r="MJ222" s="128"/>
      <c r="MK222" s="128"/>
      <c r="ML222" s="128"/>
      <c r="MM222" s="128"/>
      <c r="MN222" s="128"/>
      <c r="MO222" s="128"/>
      <c r="MP222" s="128"/>
      <c r="MQ222" s="128"/>
      <c r="MR222" s="128"/>
      <c r="MS222" s="128"/>
      <c r="MT222" s="128"/>
      <c r="MU222" s="128"/>
      <c r="MV222" s="128"/>
      <c r="MW222" s="128"/>
      <c r="MX222" s="128"/>
      <c r="MY222" s="128"/>
      <c r="MZ222" s="128"/>
      <c r="NA222" s="128"/>
      <c r="NB222" s="128"/>
      <c r="NC222" s="128"/>
      <c r="ND222" s="128"/>
      <c r="NE222" s="128"/>
      <c r="NF222" s="128"/>
      <c r="NG222" s="128"/>
      <c r="NH222" s="128"/>
      <c r="NI222" s="128"/>
      <c r="NJ222" s="128"/>
      <c r="NK222" s="128"/>
      <c r="NL222" s="128"/>
      <c r="NM222" s="128"/>
      <c r="NN222" s="128"/>
      <c r="NO222" s="128"/>
      <c r="NP222" s="128"/>
      <c r="NQ222" s="128"/>
      <c r="NR222" s="128"/>
      <c r="NS222" s="128"/>
      <c r="NT222" s="128"/>
      <c r="NU222" s="128"/>
      <c r="NV222" s="128"/>
      <c r="NW222" s="128"/>
      <c r="NX222" s="128"/>
      <c r="NY222" s="128"/>
      <c r="NZ222" s="128"/>
      <c r="OA222" s="128"/>
      <c r="OB222" s="128"/>
      <c r="OC222" s="128"/>
      <c r="OD222" s="128"/>
      <c r="OE222" s="128"/>
      <c r="OF222" s="128"/>
      <c r="OG222" s="128"/>
      <c r="OH222" s="128"/>
      <c r="OI222" s="128"/>
      <c r="OJ222" s="128"/>
      <c r="OK222" s="128"/>
      <c r="OL222" s="128"/>
      <c r="OM222" s="128"/>
      <c r="ON222" s="128"/>
      <c r="OO222" s="128"/>
      <c r="OP222" s="128"/>
      <c r="OQ222" s="128"/>
      <c r="OR222" s="128"/>
      <c r="OS222" s="128"/>
      <c r="OT222" s="128"/>
      <c r="OU222" s="128"/>
      <c r="OV222" s="128"/>
      <c r="OW222" s="128"/>
      <c r="OX222" s="128"/>
      <c r="OY222" s="128"/>
      <c r="OZ222" s="128"/>
      <c r="PA222" s="128"/>
      <c r="PB222" s="128"/>
      <c r="PC222" s="128"/>
      <c r="PD222" s="128"/>
      <c r="PE222" s="128"/>
      <c r="PF222" s="128"/>
      <c r="PG222" s="128"/>
      <c r="PH222" s="128"/>
      <c r="PI222" s="128"/>
      <c r="PJ222" s="128"/>
      <c r="PK222" s="128"/>
      <c r="PL222" s="128"/>
      <c r="PM222" s="128"/>
      <c r="PN222" s="128"/>
      <c r="PO222" s="128"/>
      <c r="PP222" s="128"/>
      <c r="PQ222" s="128"/>
      <c r="PR222" s="128"/>
      <c r="PS222" s="128"/>
      <c r="PT222" s="128"/>
      <c r="PU222" s="128"/>
      <c r="PV222" s="128"/>
      <c r="PW222" s="128"/>
      <c r="PX222" s="128"/>
      <c r="PY222" s="128"/>
      <c r="PZ222" s="128"/>
      <c r="QA222" s="128"/>
      <c r="QB222" s="128"/>
      <c r="QC222" s="128"/>
      <c r="QD222" s="128"/>
      <c r="QE222" s="128"/>
      <c r="QF222" s="128"/>
      <c r="QG222" s="128"/>
      <c r="QH222" s="128"/>
      <c r="QI222" s="128"/>
      <c r="QJ222" s="128"/>
      <c r="QK222" s="128"/>
      <c r="QL222" s="128"/>
      <c r="QM222" s="128"/>
      <c r="QN222" s="128"/>
      <c r="QO222" s="128"/>
      <c r="QP222" s="128"/>
      <c r="QQ222" s="128"/>
      <c r="QR222" s="128"/>
      <c r="QS222" s="128"/>
      <c r="QT222" s="128"/>
      <c r="QU222" s="128"/>
      <c r="QV222" s="128"/>
      <c r="QW222" s="128"/>
      <c r="QX222" s="128"/>
      <c r="QY222" s="128"/>
      <c r="QZ222" s="128"/>
      <c r="RA222" s="128"/>
      <c r="RB222" s="128"/>
      <c r="RC222" s="128"/>
      <c r="RD222" s="128"/>
      <c r="RE222" s="128"/>
      <c r="RF222" s="128"/>
      <c r="RG222" s="128"/>
      <c r="RH222" s="128"/>
      <c r="RI222" s="128"/>
      <c r="RJ222" s="128"/>
      <c r="RK222" s="128"/>
      <c r="RL222" s="128"/>
      <c r="RM222" s="128"/>
      <c r="RN222" s="128"/>
      <c r="RO222" s="128"/>
      <c r="RP222" s="128"/>
      <c r="RQ222" s="128"/>
      <c r="RR222" s="128"/>
      <c r="RS222" s="128"/>
      <c r="RT222" s="128"/>
      <c r="RU222" s="128"/>
      <c r="RV222" s="128"/>
      <c r="RW222" s="128"/>
      <c r="RX222" s="128"/>
      <c r="RY222" s="128"/>
      <c r="RZ222" s="128"/>
      <c r="SA222" s="128"/>
      <c r="SB222" s="128"/>
      <c r="SC222" s="128"/>
      <c r="SD222" s="128"/>
      <c r="SE222" s="128"/>
      <c r="SF222" s="128"/>
      <c r="SG222" s="128"/>
      <c r="SH222" s="128"/>
      <c r="SI222" s="128"/>
      <c r="SJ222" s="128"/>
      <c r="SK222" s="128"/>
      <c r="SL222" s="128"/>
      <c r="SM222" s="128"/>
      <c r="SN222" s="128"/>
      <c r="SO222" s="128"/>
      <c r="SP222" s="128"/>
      <c r="SQ222" s="128"/>
      <c r="SR222" s="128"/>
      <c r="SS222" s="128"/>
      <c r="ST222" s="128"/>
      <c r="SU222" s="128"/>
      <c r="SV222" s="128"/>
      <c r="SW222" s="128"/>
      <c r="SX222" s="128"/>
      <c r="SY222" s="128"/>
      <c r="SZ222" s="128"/>
      <c r="TA222" s="128"/>
      <c r="TB222" s="128"/>
      <c r="TC222" s="128"/>
      <c r="TD222" s="128"/>
      <c r="TE222" s="128"/>
      <c r="TF222" s="128"/>
      <c r="TG222" s="128"/>
      <c r="TH222" s="128"/>
      <c r="TI222" s="128"/>
      <c r="TJ222" s="128"/>
      <c r="TK222" s="128"/>
      <c r="TL222" s="128"/>
      <c r="TM222" s="128"/>
      <c r="TN222" s="128"/>
      <c r="TO222" s="128"/>
      <c r="TP222" s="128"/>
      <c r="TQ222" s="128"/>
      <c r="TR222" s="128"/>
      <c r="TS222" s="128"/>
      <c r="TT222" s="128"/>
      <c r="TU222" s="128"/>
      <c r="TV222" s="128"/>
      <c r="TW222" s="128"/>
      <c r="TX222" s="128"/>
      <c r="TY222" s="128"/>
      <c r="TZ222" s="128"/>
      <c r="UA222" s="128"/>
      <c r="UB222" s="128"/>
      <c r="UC222" s="128"/>
      <c r="UD222" s="128"/>
      <c r="UE222" s="128"/>
      <c r="UF222" s="128"/>
      <c r="UG222" s="128"/>
      <c r="UH222" s="128"/>
      <c r="UI222" s="128"/>
      <c r="UJ222" s="128"/>
      <c r="UK222" s="128"/>
      <c r="UL222" s="128"/>
      <c r="UM222" s="128"/>
      <c r="UN222" s="128"/>
      <c r="UO222" s="128"/>
      <c r="UP222" s="128"/>
      <c r="UQ222" s="128"/>
      <c r="UR222" s="128"/>
      <c r="US222" s="128"/>
      <c r="UT222" s="128"/>
      <c r="UU222" s="128"/>
      <c r="UV222" s="128"/>
      <c r="UW222" s="128"/>
      <c r="UX222" s="128"/>
      <c r="UY222" s="128"/>
      <c r="UZ222" s="128"/>
      <c r="VA222" s="128"/>
      <c r="VB222" s="128"/>
      <c r="VC222" s="128"/>
      <c r="VD222" s="128"/>
      <c r="VE222" s="128"/>
      <c r="VF222" s="128"/>
      <c r="VG222" s="128"/>
      <c r="VH222" s="128"/>
      <c r="VI222" s="128"/>
      <c r="VJ222" s="128"/>
      <c r="VK222" s="128"/>
      <c r="VL222" s="128"/>
      <c r="VM222" s="128"/>
      <c r="VN222" s="128"/>
      <c r="VO222" s="128"/>
      <c r="VP222" s="128"/>
      <c r="VQ222" s="128"/>
      <c r="VR222" s="128"/>
      <c r="VS222" s="128"/>
      <c r="VT222" s="128"/>
      <c r="VU222" s="128"/>
      <c r="VV222" s="128"/>
      <c r="VW222" s="128"/>
      <c r="VX222" s="128"/>
      <c r="VY222" s="128"/>
      <c r="VZ222" s="128"/>
      <c r="WA222" s="128"/>
      <c r="WB222" s="128"/>
      <c r="WC222" s="128"/>
      <c r="WD222" s="128"/>
      <c r="WE222" s="128"/>
      <c r="WF222" s="128"/>
      <c r="WG222" s="128"/>
      <c r="WH222" s="128"/>
      <c r="WI222" s="128"/>
      <c r="WJ222" s="128"/>
      <c r="WK222" s="128"/>
      <c r="WL222" s="128"/>
      <c r="WM222" s="128"/>
      <c r="WN222" s="128"/>
      <c r="WO222" s="128"/>
      <c r="WP222" s="128"/>
      <c r="WQ222" s="128"/>
      <c r="WR222" s="128"/>
      <c r="WS222" s="128"/>
      <c r="WT222" s="128"/>
      <c r="WU222" s="128"/>
      <c r="WV222" s="128"/>
      <c r="WW222" s="128"/>
      <c r="WX222" s="128"/>
      <c r="WY222" s="128"/>
      <c r="WZ222" s="128"/>
      <c r="XA222" s="128"/>
      <c r="XB222" s="128"/>
      <c r="XC222" s="128"/>
      <c r="XD222" s="128"/>
      <c r="XE222" s="128"/>
      <c r="XF222" s="128"/>
      <c r="XG222" s="128"/>
      <c r="XH222" s="128"/>
      <c r="XI222" s="128"/>
      <c r="XJ222" s="128"/>
      <c r="XK222" s="128"/>
      <c r="XL222" s="128"/>
      <c r="XM222" s="128"/>
      <c r="XN222" s="128"/>
      <c r="XO222" s="128"/>
      <c r="XP222" s="128"/>
      <c r="XQ222" s="128"/>
      <c r="XR222" s="128"/>
      <c r="XS222" s="128"/>
      <c r="XT222" s="128"/>
      <c r="XU222" s="128"/>
      <c r="XV222" s="128"/>
      <c r="XW222" s="128"/>
      <c r="XX222" s="128"/>
      <c r="XY222" s="128"/>
      <c r="XZ222" s="128"/>
      <c r="YA222" s="128"/>
      <c r="YB222" s="128"/>
      <c r="YC222" s="128"/>
      <c r="YD222" s="128"/>
      <c r="YE222" s="128"/>
      <c r="YF222" s="128"/>
      <c r="YG222" s="128"/>
      <c r="YH222" s="128"/>
      <c r="YI222" s="128"/>
      <c r="YJ222" s="128"/>
      <c r="YK222" s="128"/>
      <c r="YL222" s="128"/>
      <c r="YM222" s="128"/>
      <c r="YN222" s="128"/>
      <c r="YO222" s="128"/>
      <c r="YP222" s="128"/>
      <c r="YQ222" s="128"/>
      <c r="YR222" s="128"/>
      <c r="YS222" s="128"/>
      <c r="YT222" s="128"/>
      <c r="YU222" s="128"/>
      <c r="YV222" s="128"/>
      <c r="YW222" s="128"/>
      <c r="YX222" s="128"/>
      <c r="YY222" s="128"/>
      <c r="YZ222" s="128"/>
      <c r="ZA222" s="128"/>
      <c r="ZB222" s="128"/>
      <c r="ZC222" s="128"/>
      <c r="ZD222" s="128"/>
      <c r="ZE222" s="128"/>
      <c r="ZF222" s="128"/>
      <c r="ZG222" s="128"/>
      <c r="ZH222" s="128"/>
      <c r="ZI222" s="128"/>
      <c r="ZJ222" s="128"/>
      <c r="ZK222" s="128"/>
      <c r="ZL222" s="128"/>
      <c r="ZM222" s="128"/>
      <c r="ZN222" s="128"/>
      <c r="ZO222" s="128"/>
      <c r="ZP222" s="128"/>
      <c r="ZQ222" s="128"/>
      <c r="ZR222" s="128"/>
      <c r="ZS222" s="128"/>
      <c r="ZT222" s="128"/>
      <c r="ZU222" s="128"/>
      <c r="ZV222" s="128"/>
      <c r="ZW222" s="128"/>
      <c r="ZX222" s="128"/>
      <c r="ZY222" s="128"/>
      <c r="ZZ222" s="128"/>
      <c r="AAA222" s="128"/>
      <c r="AAB222" s="128"/>
      <c r="AAC222" s="128"/>
      <c r="AAD222" s="128"/>
      <c r="AAE222" s="128"/>
      <c r="AAF222" s="128"/>
      <c r="AAG222" s="128"/>
      <c r="AAH222" s="128"/>
      <c r="AAI222" s="128"/>
      <c r="AAJ222" s="128"/>
      <c r="AAK222" s="128"/>
      <c r="AAL222" s="128"/>
      <c r="AAM222" s="128"/>
      <c r="AAN222" s="128"/>
      <c r="AAO222" s="128"/>
      <c r="AAP222" s="128"/>
      <c r="AAQ222" s="128"/>
      <c r="AAR222" s="128"/>
      <c r="AAS222" s="128"/>
      <c r="AAT222" s="128"/>
      <c r="AAU222" s="128"/>
      <c r="AAV222" s="128"/>
      <c r="AAW222" s="128"/>
      <c r="AAX222" s="128"/>
      <c r="AAY222" s="128"/>
      <c r="AAZ222" s="128"/>
      <c r="ABA222" s="128"/>
      <c r="ABB222" s="128"/>
      <c r="ABC222" s="128"/>
      <c r="ABD222" s="128"/>
      <c r="ABE222" s="128"/>
      <c r="ABF222" s="128"/>
      <c r="ABG222" s="128"/>
      <c r="ABH222" s="128"/>
      <c r="ABI222" s="128"/>
      <c r="ABJ222" s="128"/>
      <c r="ABK222" s="128"/>
      <c r="ABL222" s="128"/>
      <c r="ABM222" s="128"/>
      <c r="ABN222" s="128"/>
      <c r="ABO222" s="128"/>
      <c r="ABP222" s="128"/>
      <c r="ABQ222" s="128"/>
      <c r="ABR222" s="128"/>
      <c r="ABS222" s="128"/>
      <c r="ABT222" s="128"/>
      <c r="ABU222" s="128"/>
      <c r="ABV222" s="128"/>
      <c r="ABW222" s="128"/>
      <c r="ABX222" s="128"/>
      <c r="ABY222" s="128"/>
      <c r="ABZ222" s="128"/>
      <c r="ACA222" s="128"/>
      <c r="ACB222" s="128"/>
      <c r="ACC222" s="128"/>
      <c r="ACD222" s="128"/>
      <c r="ACE222" s="128"/>
      <c r="ACF222" s="128"/>
      <c r="ACG222" s="128"/>
      <c r="ACH222" s="128"/>
      <c r="ACI222" s="128"/>
      <c r="ACJ222" s="128"/>
      <c r="ACK222" s="128"/>
      <c r="ACL222" s="128"/>
      <c r="ACM222" s="128"/>
      <c r="ACN222" s="128"/>
      <c r="ACO222" s="128"/>
      <c r="ACP222" s="128"/>
      <c r="ACQ222" s="128"/>
      <c r="ACR222" s="128"/>
      <c r="ACS222" s="128"/>
      <c r="ACT222" s="128"/>
      <c r="ACU222" s="128"/>
      <c r="ACV222" s="128"/>
      <c r="ACW222" s="128"/>
      <c r="ACX222" s="128"/>
      <c r="ACY222" s="128"/>
      <c r="ACZ222" s="128"/>
      <c r="ADA222" s="128"/>
      <c r="ADB222" s="128"/>
      <c r="ADC222" s="128"/>
      <c r="ADD222" s="128"/>
      <c r="ADE222" s="128"/>
      <c r="ADF222" s="128"/>
      <c r="ADG222" s="128"/>
      <c r="ADH222" s="128"/>
      <c r="ADI222" s="128"/>
      <c r="ADJ222" s="128"/>
      <c r="ADK222" s="128"/>
      <c r="ADL222" s="128"/>
      <c r="ADM222" s="128"/>
      <c r="ADN222" s="128"/>
      <c r="ADO222" s="128"/>
      <c r="ADP222" s="128"/>
      <c r="ADQ222" s="128"/>
      <c r="ADR222" s="128"/>
      <c r="ADS222" s="128"/>
      <c r="ADT222" s="128"/>
      <c r="ADU222" s="128"/>
      <c r="ADV222" s="128"/>
      <c r="ADW222" s="128"/>
      <c r="ADX222" s="128"/>
      <c r="ADY222" s="128"/>
      <c r="ADZ222" s="128"/>
      <c r="AEA222" s="128"/>
      <c r="AEB222" s="128"/>
      <c r="AEC222" s="128"/>
      <c r="AED222" s="128"/>
      <c r="AEE222" s="128"/>
      <c r="AEF222" s="128"/>
      <c r="AEG222" s="128"/>
      <c r="AEH222" s="128"/>
      <c r="AEI222" s="128"/>
      <c r="AEJ222" s="128"/>
      <c r="AEK222" s="128"/>
      <c r="AEL222" s="128"/>
      <c r="AEM222" s="128"/>
      <c r="AEN222" s="128"/>
      <c r="AEO222" s="128"/>
      <c r="AEP222" s="128"/>
      <c r="AEQ222" s="128"/>
      <c r="AER222" s="128"/>
      <c r="AES222" s="128"/>
      <c r="AET222" s="128"/>
      <c r="AEU222" s="128"/>
      <c r="AEV222" s="128"/>
      <c r="AEW222" s="128"/>
      <c r="AEX222" s="128"/>
      <c r="AEY222" s="128"/>
      <c r="AEZ222" s="128"/>
      <c r="AFA222" s="128"/>
      <c r="AFB222" s="128"/>
      <c r="AFC222" s="128"/>
      <c r="AFD222" s="128"/>
      <c r="AFE222" s="128"/>
      <c r="AFF222" s="128"/>
      <c r="AFG222" s="128"/>
      <c r="AFH222" s="128"/>
      <c r="AFI222" s="128"/>
      <c r="AFJ222" s="128"/>
      <c r="AFK222" s="128"/>
      <c r="AFL222" s="128"/>
      <c r="AFM222" s="128"/>
      <c r="AFN222" s="128"/>
      <c r="AFO222" s="128"/>
      <c r="AFP222" s="128"/>
      <c r="AFQ222" s="128"/>
      <c r="AFR222" s="128"/>
      <c r="AFS222" s="128"/>
      <c r="AFT222" s="128"/>
      <c r="AFU222" s="128"/>
      <c r="AFV222" s="128"/>
      <c r="AFW222" s="128"/>
      <c r="AFX222" s="128"/>
      <c r="AFY222" s="128"/>
      <c r="AFZ222" s="128"/>
      <c r="AGA222" s="128"/>
      <c r="AGB222" s="128"/>
      <c r="AGC222" s="128"/>
      <c r="AGD222" s="128"/>
      <c r="AGE222" s="128"/>
      <c r="AGF222" s="128"/>
      <c r="AGG222" s="128"/>
      <c r="AGH222" s="128"/>
      <c r="AGI222" s="128"/>
      <c r="AGJ222" s="128"/>
      <c r="AGK222" s="128"/>
      <c r="AGL222" s="128"/>
      <c r="AGM222" s="128"/>
      <c r="AGN222" s="128"/>
      <c r="AGO222" s="128"/>
      <c r="AGP222" s="128"/>
      <c r="AGQ222" s="128"/>
      <c r="AGR222" s="128"/>
      <c r="AGS222" s="128"/>
      <c r="AGT222" s="128"/>
      <c r="AGU222" s="128"/>
      <c r="AGV222" s="128"/>
      <c r="AGW222" s="128"/>
      <c r="AGX222" s="128"/>
      <c r="AGY222" s="128"/>
      <c r="AGZ222" s="128"/>
      <c r="AHA222" s="128"/>
      <c r="AHB222" s="128"/>
      <c r="AHC222" s="128"/>
      <c r="AHD222" s="128"/>
      <c r="AHE222" s="128"/>
      <c r="AHF222" s="128"/>
      <c r="AHG222" s="128"/>
      <c r="AHH222" s="128"/>
      <c r="AHI222" s="128"/>
      <c r="AHJ222" s="128"/>
      <c r="AHK222" s="128"/>
      <c r="AHL222" s="128"/>
      <c r="AHM222" s="128"/>
      <c r="AHN222" s="128"/>
      <c r="AHO222" s="128"/>
      <c r="AHP222" s="128"/>
      <c r="AHQ222" s="128"/>
      <c r="AHR222" s="128"/>
      <c r="AHS222" s="128"/>
      <c r="AHT222" s="128"/>
      <c r="AHU222" s="128"/>
      <c r="AHV222" s="128"/>
      <c r="AHW222" s="128"/>
      <c r="AHX222" s="128"/>
      <c r="AHY222" s="128"/>
      <c r="AHZ222" s="128"/>
      <c r="AIA222" s="128"/>
      <c r="AIB222" s="128"/>
      <c r="AIC222" s="128"/>
      <c r="AID222" s="128"/>
      <c r="AIE222" s="128"/>
      <c r="AIF222" s="128"/>
      <c r="AIG222" s="128"/>
      <c r="AIH222" s="128"/>
      <c r="AII222" s="128"/>
      <c r="AIJ222" s="128"/>
      <c r="AIK222" s="128"/>
      <c r="AIL222" s="128"/>
      <c r="AIM222" s="128"/>
      <c r="AIN222" s="128"/>
      <c r="AIO222" s="128"/>
      <c r="AIP222" s="128"/>
      <c r="AIQ222" s="128"/>
      <c r="AIR222" s="128"/>
      <c r="AIS222" s="128"/>
      <c r="AIT222" s="128"/>
      <c r="AIU222" s="128"/>
      <c r="AIV222" s="128"/>
      <c r="AIW222" s="128"/>
      <c r="AIX222" s="128"/>
      <c r="AIY222" s="128"/>
      <c r="AIZ222" s="128"/>
      <c r="AJA222" s="128"/>
      <c r="AJB222" s="128"/>
      <c r="AJC222" s="128"/>
      <c r="AJD222" s="128"/>
      <c r="AJE222" s="128"/>
      <c r="AJF222" s="128"/>
      <c r="AJG222" s="128"/>
      <c r="AJH222" s="128"/>
      <c r="AJI222" s="128"/>
      <c r="AJJ222" s="128"/>
      <c r="AJK222" s="128"/>
      <c r="AJL222" s="128"/>
      <c r="AJM222" s="128"/>
      <c r="AJN222" s="128"/>
      <c r="AJO222" s="128"/>
      <c r="AJP222" s="128"/>
      <c r="AJQ222" s="128"/>
      <c r="AJR222" s="128"/>
      <c r="AJS222" s="128"/>
      <c r="AJT222" s="128"/>
      <c r="AJU222" s="128"/>
      <c r="AJV222" s="128"/>
      <c r="AJW222" s="128"/>
      <c r="AJX222" s="128"/>
      <c r="AJY222" s="128"/>
      <c r="AJZ222" s="128"/>
      <c r="AKA222" s="128"/>
      <c r="AKB222" s="128"/>
      <c r="AKC222" s="128"/>
      <c r="AKD222" s="128"/>
      <c r="AKE222" s="128"/>
      <c r="AKF222" s="128"/>
      <c r="AKG222" s="128"/>
      <c r="AKH222" s="128"/>
      <c r="AKI222" s="128"/>
      <c r="AKJ222" s="128"/>
      <c r="AKK222" s="128"/>
      <c r="AKL222" s="128"/>
      <c r="AKM222" s="128"/>
      <c r="AKN222" s="128"/>
      <c r="AKO222" s="128"/>
      <c r="AKP222" s="128"/>
      <c r="AKQ222" s="128"/>
      <c r="AKR222" s="128"/>
      <c r="AKS222" s="128"/>
      <c r="AKT222" s="128"/>
      <c r="AKU222" s="128"/>
      <c r="AKV222" s="128"/>
      <c r="AKW222" s="128"/>
      <c r="AKX222" s="128"/>
      <c r="AKY222" s="128"/>
      <c r="AKZ222" s="128"/>
      <c r="ALA222" s="128"/>
      <c r="ALB222" s="128"/>
      <c r="ALC222" s="128"/>
      <c r="ALD222" s="128"/>
      <c r="ALE222" s="128"/>
      <c r="ALF222" s="128"/>
      <c r="ALG222" s="128"/>
      <c r="ALH222" s="128"/>
      <c r="ALI222" s="128"/>
      <c r="ALJ222" s="128"/>
      <c r="ALK222" s="128"/>
      <c r="ALL222" s="128"/>
      <c r="ALM222" s="128"/>
      <c r="ALN222" s="128"/>
      <c r="ALO222" s="128"/>
      <c r="ALP222" s="128"/>
      <c r="ALQ222" s="128"/>
      <c r="ALR222" s="128"/>
      <c r="ALS222" s="128"/>
      <c r="ALT222" s="128"/>
      <c r="ALU222" s="128"/>
      <c r="ALV222" s="128"/>
      <c r="ALW222" s="128"/>
      <c r="ALX222" s="128"/>
      <c r="ALY222" s="128"/>
      <c r="ALZ222" s="128"/>
      <c r="AMA222"/>
      <c r="AMB222"/>
      <c r="AMC222"/>
      <c r="AMD222"/>
    </row>
    <row r="223" spans="1:1018" s="96" customFormat="1" ht="12" customHeight="1">
      <c r="A223" s="129"/>
      <c r="B223" s="129"/>
      <c r="C223" s="129"/>
      <c r="D223" s="129"/>
      <c r="E223" s="129"/>
      <c r="F223" s="129"/>
      <c r="I223" s="225"/>
      <c r="K223" s="159"/>
      <c r="P223" s="173"/>
      <c r="T223" s="278"/>
      <c r="X223"/>
      <c r="Y223" s="179"/>
      <c r="AA223" s="159"/>
      <c r="AC223"/>
      <c r="AE223" s="128"/>
      <c r="AF223"/>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c r="CX223" s="128"/>
      <c r="CY223" s="128"/>
      <c r="CZ223" s="128"/>
      <c r="DA223" s="128"/>
      <c r="DB223" s="128"/>
      <c r="DC223" s="128"/>
      <c r="DD223" s="128"/>
      <c r="DE223" s="128"/>
      <c r="DF223" s="128"/>
      <c r="DG223" s="128"/>
      <c r="DH223" s="128"/>
      <c r="DI223" s="128"/>
      <c r="DJ223" s="128"/>
      <c r="DK223" s="128"/>
      <c r="DL223" s="128"/>
      <c r="DM223" s="128"/>
      <c r="DN223" s="128"/>
      <c r="DO223" s="128"/>
      <c r="DP223" s="128"/>
      <c r="DQ223" s="128"/>
      <c r="DR223" s="128"/>
      <c r="DS223" s="128"/>
      <c r="DT223" s="128"/>
      <c r="DU223" s="128"/>
      <c r="DV223" s="128"/>
      <c r="DW223" s="128"/>
      <c r="DX223" s="128"/>
      <c r="DY223" s="128"/>
      <c r="DZ223" s="128"/>
      <c r="EA223" s="128"/>
      <c r="EB223" s="128"/>
      <c r="EC223" s="128"/>
      <c r="ED223" s="128"/>
      <c r="EE223" s="128"/>
      <c r="EF223" s="128"/>
      <c r="EG223" s="128"/>
      <c r="EH223" s="128"/>
      <c r="EI223" s="128"/>
      <c r="EJ223" s="128"/>
      <c r="EK223" s="128"/>
      <c r="EL223" s="128"/>
      <c r="EM223" s="128"/>
      <c r="EN223" s="128"/>
      <c r="EO223" s="128"/>
      <c r="EP223" s="128"/>
      <c r="EQ223" s="128"/>
      <c r="ER223" s="128"/>
      <c r="ES223" s="128"/>
      <c r="ET223" s="128"/>
      <c r="EU223" s="128"/>
      <c r="EV223" s="128"/>
      <c r="EW223" s="128"/>
      <c r="EX223" s="128"/>
      <c r="EY223" s="128"/>
      <c r="EZ223" s="128"/>
      <c r="FA223" s="128"/>
      <c r="FB223" s="128"/>
      <c r="FC223" s="128"/>
      <c r="FD223" s="128"/>
      <c r="FE223" s="128"/>
      <c r="FF223" s="128"/>
      <c r="FG223" s="128"/>
      <c r="FH223" s="128"/>
      <c r="FI223" s="128"/>
      <c r="FJ223" s="128"/>
      <c r="FK223" s="128"/>
      <c r="FL223" s="128"/>
      <c r="FM223" s="128"/>
      <c r="FN223" s="128"/>
      <c r="FO223" s="128"/>
      <c r="FP223" s="128"/>
      <c r="FQ223" s="128"/>
      <c r="FR223" s="128"/>
      <c r="FS223" s="128"/>
      <c r="FT223" s="128"/>
      <c r="FU223" s="128"/>
      <c r="FV223" s="128"/>
      <c r="FW223" s="128"/>
      <c r="FX223" s="128"/>
      <c r="FY223" s="128"/>
      <c r="FZ223" s="128"/>
      <c r="GA223" s="128"/>
      <c r="GB223" s="128"/>
      <c r="GC223" s="128"/>
      <c r="GD223" s="128"/>
      <c r="GE223" s="128"/>
      <c r="GF223" s="128"/>
      <c r="GG223" s="128"/>
      <c r="GH223" s="128"/>
      <c r="GI223" s="128"/>
      <c r="GJ223" s="128"/>
      <c r="GK223" s="128"/>
      <c r="GL223" s="128"/>
      <c r="GM223" s="128"/>
      <c r="GN223" s="128"/>
      <c r="GO223" s="128"/>
      <c r="GP223" s="128"/>
      <c r="GQ223" s="128"/>
      <c r="GR223" s="128"/>
      <c r="GS223" s="128"/>
      <c r="GT223" s="128"/>
      <c r="GU223" s="128"/>
      <c r="GV223" s="128"/>
      <c r="GW223" s="128"/>
      <c r="GX223" s="128"/>
      <c r="GY223" s="128"/>
      <c r="GZ223" s="128"/>
      <c r="HA223" s="128"/>
      <c r="HB223" s="128"/>
      <c r="HC223" s="128"/>
      <c r="HD223" s="128"/>
      <c r="HE223" s="128"/>
      <c r="HF223" s="128"/>
      <c r="HG223" s="128"/>
      <c r="HH223" s="128"/>
      <c r="HI223" s="128"/>
      <c r="HJ223" s="128"/>
      <c r="HK223" s="128"/>
      <c r="HL223" s="128"/>
      <c r="HM223" s="128"/>
      <c r="HN223" s="128"/>
      <c r="HO223" s="128"/>
      <c r="HP223" s="128"/>
      <c r="HQ223" s="128"/>
      <c r="HR223" s="128"/>
      <c r="HS223" s="128"/>
      <c r="HT223" s="128"/>
      <c r="HU223" s="128"/>
      <c r="HV223" s="128"/>
      <c r="HW223" s="128"/>
      <c r="HX223" s="128"/>
      <c r="HY223" s="128"/>
      <c r="HZ223" s="128"/>
      <c r="IA223" s="128"/>
      <c r="IB223" s="128"/>
      <c r="IC223" s="128"/>
      <c r="ID223" s="128"/>
      <c r="IE223" s="128"/>
      <c r="IF223" s="128"/>
      <c r="IG223" s="128"/>
      <c r="IH223" s="128"/>
      <c r="II223" s="128"/>
      <c r="IJ223" s="128"/>
      <c r="IK223" s="128"/>
      <c r="IL223" s="128"/>
      <c r="IM223" s="128"/>
      <c r="IN223" s="128"/>
      <c r="IO223" s="128"/>
      <c r="IP223" s="128"/>
      <c r="IQ223" s="128"/>
      <c r="IR223" s="128"/>
      <c r="IS223" s="128"/>
      <c r="IT223" s="128"/>
      <c r="IU223" s="128"/>
      <c r="IV223" s="128"/>
      <c r="IW223" s="128"/>
      <c r="IX223" s="128"/>
      <c r="IY223" s="128"/>
      <c r="IZ223" s="128"/>
      <c r="JA223" s="128"/>
      <c r="JB223" s="128"/>
      <c r="JC223" s="128"/>
      <c r="JD223" s="128"/>
      <c r="JE223" s="128"/>
      <c r="JF223" s="128"/>
      <c r="JG223" s="128"/>
      <c r="JH223" s="128"/>
      <c r="JI223" s="128"/>
      <c r="JJ223" s="128"/>
      <c r="JK223" s="128"/>
      <c r="JL223" s="128"/>
      <c r="JM223" s="128"/>
      <c r="JN223" s="128"/>
      <c r="JO223" s="128"/>
      <c r="JP223" s="128"/>
      <c r="JQ223" s="128"/>
      <c r="JR223" s="128"/>
      <c r="JS223" s="128"/>
      <c r="JT223" s="128"/>
      <c r="JU223" s="128"/>
      <c r="JV223" s="128"/>
      <c r="JW223" s="128"/>
      <c r="JX223" s="128"/>
      <c r="JY223" s="128"/>
      <c r="JZ223" s="128"/>
      <c r="KA223" s="128"/>
      <c r="KB223" s="128"/>
      <c r="KC223" s="128"/>
      <c r="KD223" s="128"/>
      <c r="KE223" s="128"/>
      <c r="KF223" s="128"/>
      <c r="KG223" s="128"/>
      <c r="KH223" s="128"/>
      <c r="KI223" s="128"/>
      <c r="KJ223" s="128"/>
      <c r="KK223" s="128"/>
      <c r="KL223" s="128"/>
      <c r="KM223" s="128"/>
      <c r="KN223" s="128"/>
      <c r="KO223" s="128"/>
      <c r="KP223" s="128"/>
      <c r="KQ223" s="128"/>
      <c r="KR223" s="128"/>
      <c r="KS223" s="128"/>
      <c r="KT223" s="128"/>
      <c r="KU223" s="128"/>
      <c r="KV223" s="128"/>
      <c r="KW223" s="128"/>
      <c r="KX223" s="128"/>
      <c r="KY223" s="128"/>
      <c r="KZ223" s="128"/>
      <c r="LA223" s="128"/>
      <c r="LB223" s="128"/>
      <c r="LC223" s="128"/>
      <c r="LD223" s="128"/>
      <c r="LE223" s="128"/>
      <c r="LF223" s="128"/>
      <c r="LG223" s="128"/>
      <c r="LH223" s="128"/>
      <c r="LI223" s="128"/>
      <c r="LJ223" s="128"/>
      <c r="LK223" s="128"/>
      <c r="LL223" s="128"/>
      <c r="LM223" s="128"/>
      <c r="LN223" s="128"/>
      <c r="LO223" s="128"/>
      <c r="LP223" s="128"/>
      <c r="LQ223" s="128"/>
      <c r="LR223" s="128"/>
      <c r="LS223" s="128"/>
      <c r="LT223" s="128"/>
      <c r="LU223" s="128"/>
      <c r="LV223" s="128"/>
      <c r="LW223" s="128"/>
      <c r="LX223" s="128"/>
      <c r="LY223" s="128"/>
      <c r="LZ223" s="128"/>
      <c r="MA223" s="128"/>
      <c r="MB223" s="128"/>
      <c r="MC223" s="128"/>
      <c r="MD223" s="128"/>
      <c r="ME223" s="128"/>
      <c r="MF223" s="128"/>
      <c r="MG223" s="128"/>
      <c r="MH223" s="128"/>
      <c r="MI223" s="128"/>
      <c r="MJ223" s="128"/>
      <c r="MK223" s="128"/>
      <c r="ML223" s="128"/>
      <c r="MM223" s="128"/>
      <c r="MN223" s="128"/>
      <c r="MO223" s="128"/>
      <c r="MP223" s="128"/>
      <c r="MQ223" s="128"/>
      <c r="MR223" s="128"/>
      <c r="MS223" s="128"/>
      <c r="MT223" s="128"/>
      <c r="MU223" s="128"/>
      <c r="MV223" s="128"/>
      <c r="MW223" s="128"/>
      <c r="MX223" s="128"/>
      <c r="MY223" s="128"/>
      <c r="MZ223" s="128"/>
      <c r="NA223" s="128"/>
      <c r="NB223" s="128"/>
      <c r="NC223" s="128"/>
      <c r="ND223" s="128"/>
      <c r="NE223" s="128"/>
      <c r="NF223" s="128"/>
      <c r="NG223" s="128"/>
      <c r="NH223" s="128"/>
      <c r="NI223" s="128"/>
      <c r="NJ223" s="128"/>
      <c r="NK223" s="128"/>
      <c r="NL223" s="128"/>
      <c r="NM223" s="128"/>
      <c r="NN223" s="128"/>
      <c r="NO223" s="128"/>
      <c r="NP223" s="128"/>
      <c r="NQ223" s="128"/>
      <c r="NR223" s="128"/>
      <c r="NS223" s="128"/>
      <c r="NT223" s="128"/>
      <c r="NU223" s="128"/>
      <c r="NV223" s="128"/>
      <c r="NW223" s="128"/>
      <c r="NX223" s="128"/>
      <c r="NY223" s="128"/>
      <c r="NZ223" s="128"/>
      <c r="OA223" s="128"/>
      <c r="OB223" s="128"/>
      <c r="OC223" s="128"/>
      <c r="OD223" s="128"/>
      <c r="OE223" s="128"/>
      <c r="OF223" s="128"/>
      <c r="OG223" s="128"/>
      <c r="OH223" s="128"/>
      <c r="OI223" s="128"/>
      <c r="OJ223" s="128"/>
      <c r="OK223" s="128"/>
      <c r="OL223" s="128"/>
      <c r="OM223" s="128"/>
      <c r="ON223" s="128"/>
      <c r="OO223" s="128"/>
      <c r="OP223" s="128"/>
      <c r="OQ223" s="128"/>
      <c r="OR223" s="128"/>
      <c r="OS223" s="128"/>
      <c r="OT223" s="128"/>
      <c r="OU223" s="128"/>
      <c r="OV223" s="128"/>
      <c r="OW223" s="128"/>
      <c r="OX223" s="128"/>
      <c r="OY223" s="128"/>
      <c r="OZ223" s="128"/>
      <c r="PA223" s="128"/>
      <c r="PB223" s="128"/>
      <c r="PC223" s="128"/>
      <c r="PD223" s="128"/>
      <c r="PE223" s="128"/>
      <c r="PF223" s="128"/>
      <c r="PG223" s="128"/>
      <c r="PH223" s="128"/>
      <c r="PI223" s="128"/>
      <c r="PJ223" s="128"/>
      <c r="PK223" s="128"/>
      <c r="PL223" s="128"/>
      <c r="PM223" s="128"/>
      <c r="PN223" s="128"/>
      <c r="PO223" s="128"/>
      <c r="PP223" s="128"/>
      <c r="PQ223" s="128"/>
      <c r="PR223" s="128"/>
      <c r="PS223" s="128"/>
      <c r="PT223" s="128"/>
      <c r="PU223" s="128"/>
      <c r="PV223" s="128"/>
      <c r="PW223" s="128"/>
      <c r="PX223" s="128"/>
      <c r="PY223" s="128"/>
      <c r="PZ223" s="128"/>
      <c r="QA223" s="128"/>
      <c r="QB223" s="128"/>
      <c r="QC223" s="128"/>
      <c r="QD223" s="128"/>
      <c r="QE223" s="128"/>
      <c r="QF223" s="128"/>
      <c r="QG223" s="128"/>
      <c r="QH223" s="128"/>
      <c r="QI223" s="128"/>
      <c r="QJ223" s="128"/>
      <c r="QK223" s="128"/>
      <c r="QL223" s="128"/>
      <c r="QM223" s="128"/>
      <c r="QN223" s="128"/>
      <c r="QO223" s="128"/>
      <c r="QP223" s="128"/>
      <c r="QQ223" s="128"/>
      <c r="QR223" s="128"/>
      <c r="QS223" s="128"/>
      <c r="QT223" s="128"/>
      <c r="QU223" s="128"/>
      <c r="QV223" s="128"/>
      <c r="QW223" s="128"/>
      <c r="QX223" s="128"/>
      <c r="QY223" s="128"/>
      <c r="QZ223" s="128"/>
      <c r="RA223" s="128"/>
      <c r="RB223" s="128"/>
      <c r="RC223" s="128"/>
      <c r="RD223" s="128"/>
      <c r="RE223" s="128"/>
      <c r="RF223" s="128"/>
      <c r="RG223" s="128"/>
      <c r="RH223" s="128"/>
      <c r="RI223" s="128"/>
      <c r="RJ223" s="128"/>
      <c r="RK223" s="128"/>
      <c r="RL223" s="128"/>
      <c r="RM223" s="128"/>
      <c r="RN223" s="128"/>
      <c r="RO223" s="128"/>
      <c r="RP223" s="128"/>
      <c r="RQ223" s="128"/>
      <c r="RR223" s="128"/>
      <c r="RS223" s="128"/>
      <c r="RT223" s="128"/>
      <c r="RU223" s="128"/>
      <c r="RV223" s="128"/>
      <c r="RW223" s="128"/>
      <c r="RX223" s="128"/>
      <c r="RY223" s="128"/>
      <c r="RZ223" s="128"/>
      <c r="SA223" s="128"/>
      <c r="SB223" s="128"/>
      <c r="SC223" s="128"/>
      <c r="SD223" s="128"/>
      <c r="SE223" s="128"/>
      <c r="SF223" s="128"/>
      <c r="SG223" s="128"/>
      <c r="SH223" s="128"/>
      <c r="SI223" s="128"/>
      <c r="SJ223" s="128"/>
      <c r="SK223" s="128"/>
      <c r="SL223" s="128"/>
      <c r="SM223" s="128"/>
      <c r="SN223" s="128"/>
      <c r="SO223" s="128"/>
      <c r="SP223" s="128"/>
      <c r="SQ223" s="128"/>
      <c r="SR223" s="128"/>
      <c r="SS223" s="128"/>
      <c r="ST223" s="128"/>
      <c r="SU223" s="128"/>
      <c r="SV223" s="128"/>
      <c r="SW223" s="128"/>
      <c r="SX223" s="128"/>
      <c r="SY223" s="128"/>
      <c r="SZ223" s="128"/>
      <c r="TA223" s="128"/>
      <c r="TB223" s="128"/>
      <c r="TC223" s="128"/>
      <c r="TD223" s="128"/>
      <c r="TE223" s="128"/>
      <c r="TF223" s="128"/>
      <c r="TG223" s="128"/>
      <c r="TH223" s="128"/>
      <c r="TI223" s="128"/>
      <c r="TJ223" s="128"/>
      <c r="TK223" s="128"/>
      <c r="TL223" s="128"/>
      <c r="TM223" s="128"/>
      <c r="TN223" s="128"/>
      <c r="TO223" s="128"/>
      <c r="TP223" s="128"/>
      <c r="TQ223" s="128"/>
      <c r="TR223" s="128"/>
      <c r="TS223" s="128"/>
      <c r="TT223" s="128"/>
      <c r="TU223" s="128"/>
      <c r="TV223" s="128"/>
      <c r="TW223" s="128"/>
      <c r="TX223" s="128"/>
      <c r="TY223" s="128"/>
      <c r="TZ223" s="128"/>
      <c r="UA223" s="128"/>
      <c r="UB223" s="128"/>
      <c r="UC223" s="128"/>
      <c r="UD223" s="128"/>
      <c r="UE223" s="128"/>
      <c r="UF223" s="128"/>
      <c r="UG223" s="128"/>
      <c r="UH223" s="128"/>
      <c r="UI223" s="128"/>
      <c r="UJ223" s="128"/>
      <c r="UK223" s="128"/>
      <c r="UL223" s="128"/>
      <c r="UM223" s="128"/>
      <c r="UN223" s="128"/>
      <c r="UO223" s="128"/>
      <c r="UP223" s="128"/>
      <c r="UQ223" s="128"/>
      <c r="UR223" s="128"/>
      <c r="US223" s="128"/>
      <c r="UT223" s="128"/>
      <c r="UU223" s="128"/>
      <c r="UV223" s="128"/>
      <c r="UW223" s="128"/>
      <c r="UX223" s="128"/>
      <c r="UY223" s="128"/>
      <c r="UZ223" s="128"/>
      <c r="VA223" s="128"/>
      <c r="VB223" s="128"/>
      <c r="VC223" s="128"/>
      <c r="VD223" s="128"/>
      <c r="VE223" s="128"/>
      <c r="VF223" s="128"/>
      <c r="VG223" s="128"/>
      <c r="VH223" s="128"/>
      <c r="VI223" s="128"/>
      <c r="VJ223" s="128"/>
      <c r="VK223" s="128"/>
      <c r="VL223" s="128"/>
      <c r="VM223" s="128"/>
      <c r="VN223" s="128"/>
      <c r="VO223" s="128"/>
      <c r="VP223" s="128"/>
      <c r="VQ223" s="128"/>
      <c r="VR223" s="128"/>
      <c r="VS223" s="128"/>
      <c r="VT223" s="128"/>
      <c r="VU223" s="128"/>
      <c r="VV223" s="128"/>
      <c r="VW223" s="128"/>
      <c r="VX223" s="128"/>
      <c r="VY223" s="128"/>
      <c r="VZ223" s="128"/>
      <c r="WA223" s="128"/>
      <c r="WB223" s="128"/>
      <c r="WC223" s="128"/>
      <c r="WD223" s="128"/>
      <c r="WE223" s="128"/>
      <c r="WF223" s="128"/>
      <c r="WG223" s="128"/>
      <c r="WH223" s="128"/>
      <c r="WI223" s="128"/>
      <c r="WJ223" s="128"/>
      <c r="WK223" s="128"/>
      <c r="WL223" s="128"/>
      <c r="WM223" s="128"/>
      <c r="WN223" s="128"/>
      <c r="WO223" s="128"/>
      <c r="WP223" s="128"/>
      <c r="WQ223" s="128"/>
      <c r="WR223" s="128"/>
      <c r="WS223" s="128"/>
      <c r="WT223" s="128"/>
      <c r="WU223" s="128"/>
      <c r="WV223" s="128"/>
      <c r="WW223" s="128"/>
      <c r="WX223" s="128"/>
      <c r="WY223" s="128"/>
      <c r="WZ223" s="128"/>
      <c r="XA223" s="128"/>
      <c r="XB223" s="128"/>
      <c r="XC223" s="128"/>
      <c r="XD223" s="128"/>
      <c r="XE223" s="128"/>
      <c r="XF223" s="128"/>
      <c r="XG223" s="128"/>
      <c r="XH223" s="128"/>
      <c r="XI223" s="128"/>
      <c r="XJ223" s="128"/>
      <c r="XK223" s="128"/>
      <c r="XL223" s="128"/>
      <c r="XM223" s="128"/>
      <c r="XN223" s="128"/>
      <c r="XO223" s="128"/>
      <c r="XP223" s="128"/>
      <c r="XQ223" s="128"/>
      <c r="XR223" s="128"/>
      <c r="XS223" s="128"/>
      <c r="XT223" s="128"/>
      <c r="XU223" s="128"/>
      <c r="XV223" s="128"/>
      <c r="XW223" s="128"/>
      <c r="XX223" s="128"/>
      <c r="XY223" s="128"/>
      <c r="XZ223" s="128"/>
      <c r="YA223" s="128"/>
      <c r="YB223" s="128"/>
      <c r="YC223" s="128"/>
      <c r="YD223" s="128"/>
      <c r="YE223" s="128"/>
      <c r="YF223" s="128"/>
      <c r="YG223" s="128"/>
      <c r="YH223" s="128"/>
      <c r="YI223" s="128"/>
      <c r="YJ223" s="128"/>
      <c r="YK223" s="128"/>
      <c r="YL223" s="128"/>
      <c r="YM223" s="128"/>
      <c r="YN223" s="128"/>
      <c r="YO223" s="128"/>
      <c r="YP223" s="128"/>
      <c r="YQ223" s="128"/>
      <c r="YR223" s="128"/>
      <c r="YS223" s="128"/>
      <c r="YT223" s="128"/>
      <c r="YU223" s="128"/>
      <c r="YV223" s="128"/>
      <c r="YW223" s="128"/>
      <c r="YX223" s="128"/>
      <c r="YY223" s="128"/>
      <c r="YZ223" s="128"/>
      <c r="ZA223" s="128"/>
      <c r="ZB223" s="128"/>
      <c r="ZC223" s="128"/>
      <c r="ZD223" s="128"/>
      <c r="ZE223" s="128"/>
      <c r="ZF223" s="128"/>
      <c r="ZG223" s="128"/>
      <c r="ZH223" s="128"/>
      <c r="ZI223" s="128"/>
      <c r="ZJ223" s="128"/>
      <c r="ZK223" s="128"/>
      <c r="ZL223" s="128"/>
      <c r="ZM223" s="128"/>
      <c r="ZN223" s="128"/>
      <c r="ZO223" s="128"/>
      <c r="ZP223" s="128"/>
      <c r="ZQ223" s="128"/>
      <c r="ZR223" s="128"/>
      <c r="ZS223" s="128"/>
      <c r="ZT223" s="128"/>
      <c r="ZU223" s="128"/>
      <c r="ZV223" s="128"/>
      <c r="ZW223" s="128"/>
      <c r="ZX223" s="128"/>
      <c r="ZY223" s="128"/>
      <c r="ZZ223" s="128"/>
      <c r="AAA223" s="128"/>
      <c r="AAB223" s="128"/>
      <c r="AAC223" s="128"/>
      <c r="AAD223" s="128"/>
      <c r="AAE223" s="128"/>
      <c r="AAF223" s="128"/>
      <c r="AAG223" s="128"/>
      <c r="AAH223" s="128"/>
      <c r="AAI223" s="128"/>
      <c r="AAJ223" s="128"/>
      <c r="AAK223" s="128"/>
      <c r="AAL223" s="128"/>
      <c r="AAM223" s="128"/>
      <c r="AAN223" s="128"/>
      <c r="AAO223" s="128"/>
      <c r="AAP223" s="128"/>
      <c r="AAQ223" s="128"/>
      <c r="AAR223" s="128"/>
      <c r="AAS223" s="128"/>
      <c r="AAT223" s="128"/>
      <c r="AAU223" s="128"/>
      <c r="AAV223" s="128"/>
      <c r="AAW223" s="128"/>
      <c r="AAX223" s="128"/>
      <c r="AAY223" s="128"/>
      <c r="AAZ223" s="128"/>
      <c r="ABA223" s="128"/>
      <c r="ABB223" s="128"/>
      <c r="ABC223" s="128"/>
      <c r="ABD223" s="128"/>
      <c r="ABE223" s="128"/>
      <c r="ABF223" s="128"/>
      <c r="ABG223" s="128"/>
      <c r="ABH223" s="128"/>
      <c r="ABI223" s="128"/>
      <c r="ABJ223" s="128"/>
      <c r="ABK223" s="128"/>
      <c r="ABL223" s="128"/>
      <c r="ABM223" s="128"/>
      <c r="ABN223" s="128"/>
      <c r="ABO223" s="128"/>
      <c r="ABP223" s="128"/>
      <c r="ABQ223" s="128"/>
      <c r="ABR223" s="128"/>
      <c r="ABS223" s="128"/>
      <c r="ABT223" s="128"/>
      <c r="ABU223" s="128"/>
      <c r="ABV223" s="128"/>
      <c r="ABW223" s="128"/>
      <c r="ABX223" s="128"/>
      <c r="ABY223" s="128"/>
      <c r="ABZ223" s="128"/>
      <c r="ACA223" s="128"/>
      <c r="ACB223" s="128"/>
      <c r="ACC223" s="128"/>
      <c r="ACD223" s="128"/>
      <c r="ACE223" s="128"/>
      <c r="ACF223" s="128"/>
      <c r="ACG223" s="128"/>
      <c r="ACH223" s="128"/>
      <c r="ACI223" s="128"/>
      <c r="ACJ223" s="128"/>
      <c r="ACK223" s="128"/>
      <c r="ACL223" s="128"/>
      <c r="ACM223" s="128"/>
      <c r="ACN223" s="128"/>
      <c r="ACO223" s="128"/>
      <c r="ACP223" s="128"/>
      <c r="ACQ223" s="128"/>
      <c r="ACR223" s="128"/>
      <c r="ACS223" s="128"/>
      <c r="ACT223" s="128"/>
      <c r="ACU223" s="128"/>
      <c r="ACV223" s="128"/>
      <c r="ACW223" s="128"/>
      <c r="ACX223" s="128"/>
      <c r="ACY223" s="128"/>
      <c r="ACZ223" s="128"/>
      <c r="ADA223" s="128"/>
      <c r="ADB223" s="128"/>
      <c r="ADC223" s="128"/>
      <c r="ADD223" s="128"/>
      <c r="ADE223" s="128"/>
      <c r="ADF223" s="128"/>
      <c r="ADG223" s="128"/>
      <c r="ADH223" s="128"/>
      <c r="ADI223" s="128"/>
      <c r="ADJ223" s="128"/>
      <c r="ADK223" s="128"/>
      <c r="ADL223" s="128"/>
      <c r="ADM223" s="128"/>
      <c r="ADN223" s="128"/>
      <c r="ADO223" s="128"/>
      <c r="ADP223" s="128"/>
      <c r="ADQ223" s="128"/>
      <c r="ADR223" s="128"/>
      <c r="ADS223" s="128"/>
      <c r="ADT223" s="128"/>
      <c r="ADU223" s="128"/>
      <c r="ADV223" s="128"/>
      <c r="ADW223" s="128"/>
      <c r="ADX223" s="128"/>
      <c r="ADY223" s="128"/>
      <c r="ADZ223" s="128"/>
      <c r="AEA223" s="128"/>
      <c r="AEB223" s="128"/>
      <c r="AEC223" s="128"/>
      <c r="AED223" s="128"/>
      <c r="AEE223" s="128"/>
      <c r="AEF223" s="128"/>
      <c r="AEG223" s="128"/>
      <c r="AEH223" s="128"/>
      <c r="AEI223" s="128"/>
      <c r="AEJ223" s="128"/>
      <c r="AEK223" s="128"/>
      <c r="AEL223" s="128"/>
      <c r="AEM223" s="128"/>
      <c r="AEN223" s="128"/>
      <c r="AEO223" s="128"/>
      <c r="AEP223" s="128"/>
      <c r="AEQ223" s="128"/>
      <c r="AER223" s="128"/>
      <c r="AES223" s="128"/>
      <c r="AET223" s="128"/>
      <c r="AEU223" s="128"/>
      <c r="AEV223" s="128"/>
      <c r="AEW223" s="128"/>
      <c r="AEX223" s="128"/>
      <c r="AEY223" s="128"/>
      <c r="AEZ223" s="128"/>
      <c r="AFA223" s="128"/>
      <c r="AFB223" s="128"/>
      <c r="AFC223" s="128"/>
      <c r="AFD223" s="128"/>
      <c r="AFE223" s="128"/>
      <c r="AFF223" s="128"/>
      <c r="AFG223" s="128"/>
      <c r="AFH223" s="128"/>
      <c r="AFI223" s="128"/>
      <c r="AFJ223" s="128"/>
      <c r="AFK223" s="128"/>
      <c r="AFL223" s="128"/>
      <c r="AFM223" s="128"/>
      <c r="AFN223" s="128"/>
      <c r="AFO223" s="128"/>
      <c r="AFP223" s="128"/>
      <c r="AFQ223" s="128"/>
      <c r="AFR223" s="128"/>
      <c r="AFS223" s="128"/>
      <c r="AFT223" s="128"/>
      <c r="AFU223" s="128"/>
      <c r="AFV223" s="128"/>
      <c r="AFW223" s="128"/>
      <c r="AFX223" s="128"/>
      <c r="AFY223" s="128"/>
      <c r="AFZ223" s="128"/>
      <c r="AGA223" s="128"/>
      <c r="AGB223" s="128"/>
      <c r="AGC223" s="128"/>
      <c r="AGD223" s="128"/>
      <c r="AGE223" s="128"/>
      <c r="AGF223" s="128"/>
      <c r="AGG223" s="128"/>
      <c r="AGH223" s="128"/>
      <c r="AGI223" s="128"/>
      <c r="AGJ223" s="128"/>
      <c r="AGK223" s="128"/>
      <c r="AGL223" s="128"/>
      <c r="AGM223" s="128"/>
      <c r="AGN223" s="128"/>
      <c r="AGO223" s="128"/>
      <c r="AGP223" s="128"/>
      <c r="AGQ223" s="128"/>
      <c r="AGR223" s="128"/>
      <c r="AGS223" s="128"/>
      <c r="AGT223" s="128"/>
      <c r="AGU223" s="128"/>
      <c r="AGV223" s="128"/>
      <c r="AGW223" s="128"/>
      <c r="AGX223" s="128"/>
      <c r="AGY223" s="128"/>
      <c r="AGZ223" s="128"/>
      <c r="AHA223" s="128"/>
      <c r="AHB223" s="128"/>
      <c r="AHC223" s="128"/>
      <c r="AHD223" s="128"/>
      <c r="AHE223" s="128"/>
      <c r="AHF223" s="128"/>
      <c r="AHG223" s="128"/>
      <c r="AHH223" s="128"/>
      <c r="AHI223" s="128"/>
      <c r="AHJ223" s="128"/>
      <c r="AHK223" s="128"/>
      <c r="AHL223" s="128"/>
      <c r="AHM223" s="128"/>
      <c r="AHN223" s="128"/>
      <c r="AHO223" s="128"/>
      <c r="AHP223" s="128"/>
      <c r="AHQ223" s="128"/>
      <c r="AHR223" s="128"/>
      <c r="AHS223" s="128"/>
      <c r="AHT223" s="128"/>
      <c r="AHU223" s="128"/>
      <c r="AHV223" s="128"/>
      <c r="AHW223" s="128"/>
      <c r="AHX223" s="128"/>
      <c r="AHY223" s="128"/>
      <c r="AHZ223" s="128"/>
      <c r="AIA223" s="128"/>
      <c r="AIB223" s="128"/>
      <c r="AIC223" s="128"/>
      <c r="AID223" s="128"/>
      <c r="AIE223" s="128"/>
      <c r="AIF223" s="128"/>
      <c r="AIG223" s="128"/>
      <c r="AIH223" s="128"/>
      <c r="AII223" s="128"/>
      <c r="AIJ223" s="128"/>
      <c r="AIK223" s="128"/>
      <c r="AIL223" s="128"/>
      <c r="AIM223" s="128"/>
      <c r="AIN223" s="128"/>
      <c r="AIO223" s="128"/>
      <c r="AIP223" s="128"/>
      <c r="AIQ223" s="128"/>
      <c r="AIR223" s="128"/>
      <c r="AIS223" s="128"/>
      <c r="AIT223" s="128"/>
      <c r="AIU223" s="128"/>
      <c r="AIV223" s="128"/>
      <c r="AIW223" s="128"/>
      <c r="AIX223" s="128"/>
      <c r="AIY223" s="128"/>
      <c r="AIZ223" s="128"/>
      <c r="AJA223" s="128"/>
      <c r="AJB223" s="128"/>
      <c r="AJC223" s="128"/>
      <c r="AJD223" s="128"/>
      <c r="AJE223" s="128"/>
      <c r="AJF223" s="128"/>
      <c r="AJG223" s="128"/>
      <c r="AJH223" s="128"/>
      <c r="AJI223" s="128"/>
      <c r="AJJ223" s="128"/>
      <c r="AJK223" s="128"/>
      <c r="AJL223" s="128"/>
      <c r="AJM223" s="128"/>
      <c r="AJN223" s="128"/>
      <c r="AJO223" s="128"/>
      <c r="AJP223" s="128"/>
      <c r="AJQ223" s="128"/>
      <c r="AJR223" s="128"/>
      <c r="AJS223" s="128"/>
      <c r="AJT223" s="128"/>
      <c r="AJU223" s="128"/>
      <c r="AJV223" s="128"/>
      <c r="AJW223" s="128"/>
      <c r="AJX223" s="128"/>
      <c r="AJY223" s="128"/>
      <c r="AJZ223" s="128"/>
      <c r="AKA223" s="128"/>
      <c r="AKB223" s="128"/>
      <c r="AKC223" s="128"/>
      <c r="AKD223" s="128"/>
      <c r="AKE223" s="128"/>
      <c r="AKF223" s="128"/>
      <c r="AKG223" s="128"/>
      <c r="AKH223" s="128"/>
      <c r="AKI223" s="128"/>
      <c r="AKJ223" s="128"/>
      <c r="AKK223" s="128"/>
      <c r="AKL223" s="128"/>
      <c r="AKM223" s="128"/>
      <c r="AKN223" s="128"/>
      <c r="AKO223" s="128"/>
      <c r="AKP223" s="128"/>
      <c r="AKQ223" s="128"/>
      <c r="AKR223" s="128"/>
      <c r="AKS223" s="128"/>
      <c r="AKT223" s="128"/>
      <c r="AKU223" s="128"/>
      <c r="AKV223" s="128"/>
      <c r="AKW223" s="128"/>
      <c r="AKX223" s="128"/>
      <c r="AKY223" s="128"/>
      <c r="AKZ223" s="128"/>
      <c r="ALA223" s="128"/>
      <c r="ALB223" s="128"/>
      <c r="ALC223" s="128"/>
      <c r="ALD223" s="128"/>
      <c r="ALE223" s="128"/>
      <c r="ALF223" s="128"/>
      <c r="ALG223" s="128"/>
      <c r="ALH223" s="128"/>
      <c r="ALI223" s="128"/>
      <c r="ALJ223" s="128"/>
      <c r="ALK223" s="128"/>
      <c r="ALL223" s="128"/>
      <c r="ALM223" s="128"/>
      <c r="ALN223" s="128"/>
      <c r="ALO223" s="128"/>
      <c r="ALP223" s="128"/>
      <c r="ALQ223" s="128"/>
      <c r="ALR223" s="128"/>
      <c r="ALS223" s="128"/>
      <c r="ALT223" s="128"/>
      <c r="ALU223" s="128"/>
      <c r="ALV223" s="128"/>
      <c r="ALW223" s="128"/>
      <c r="ALX223" s="128"/>
      <c r="ALY223" s="128"/>
      <c r="ALZ223" s="128"/>
      <c r="AMA223"/>
      <c r="AMB223"/>
      <c r="AMC223"/>
      <c r="AMD223"/>
    </row>
    <row r="224" spans="1:1018" s="96" customFormat="1" ht="12" customHeight="1">
      <c r="A224" s="129"/>
      <c r="B224" s="129"/>
      <c r="C224" s="129"/>
      <c r="D224" s="129"/>
      <c r="E224" s="129"/>
      <c r="F224" s="129"/>
      <c r="I224" s="225"/>
      <c r="K224" s="159"/>
      <c r="P224" s="173"/>
      <c r="T224" s="278"/>
      <c r="X224"/>
      <c r="Y224" s="179"/>
      <c r="AA224" s="159"/>
      <c r="AC224"/>
      <c r="AE224" s="128"/>
      <c r="AF224"/>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c r="CX224" s="128"/>
      <c r="CY224" s="128"/>
      <c r="CZ224" s="128"/>
      <c r="DA224" s="128"/>
      <c r="DB224" s="128"/>
      <c r="DC224" s="128"/>
      <c r="DD224" s="128"/>
      <c r="DE224" s="128"/>
      <c r="DF224" s="128"/>
      <c r="DG224" s="128"/>
      <c r="DH224" s="128"/>
      <c r="DI224" s="128"/>
      <c r="DJ224" s="128"/>
      <c r="DK224" s="128"/>
      <c r="DL224" s="128"/>
      <c r="DM224" s="128"/>
      <c r="DN224" s="128"/>
      <c r="DO224" s="128"/>
      <c r="DP224" s="128"/>
      <c r="DQ224" s="128"/>
      <c r="DR224" s="128"/>
      <c r="DS224" s="128"/>
      <c r="DT224" s="128"/>
      <c r="DU224" s="128"/>
      <c r="DV224" s="128"/>
      <c r="DW224" s="128"/>
      <c r="DX224" s="128"/>
      <c r="DY224" s="128"/>
      <c r="DZ224" s="128"/>
      <c r="EA224" s="128"/>
      <c r="EB224" s="128"/>
      <c r="EC224" s="128"/>
      <c r="ED224" s="128"/>
      <c r="EE224" s="128"/>
      <c r="EF224" s="128"/>
      <c r="EG224" s="128"/>
      <c r="EH224" s="128"/>
      <c r="EI224" s="128"/>
      <c r="EJ224" s="128"/>
      <c r="EK224" s="128"/>
      <c r="EL224" s="128"/>
      <c r="EM224" s="128"/>
      <c r="EN224" s="128"/>
      <c r="EO224" s="128"/>
      <c r="EP224" s="128"/>
      <c r="EQ224" s="128"/>
      <c r="ER224" s="128"/>
      <c r="ES224" s="128"/>
      <c r="ET224" s="128"/>
      <c r="EU224" s="128"/>
      <c r="EV224" s="128"/>
      <c r="EW224" s="128"/>
      <c r="EX224" s="128"/>
      <c r="EY224" s="128"/>
      <c r="EZ224" s="128"/>
      <c r="FA224" s="128"/>
      <c r="FB224" s="128"/>
      <c r="FC224" s="128"/>
      <c r="FD224" s="128"/>
      <c r="FE224" s="128"/>
      <c r="FF224" s="128"/>
      <c r="FG224" s="128"/>
      <c r="FH224" s="128"/>
      <c r="FI224" s="128"/>
      <c r="FJ224" s="128"/>
      <c r="FK224" s="128"/>
      <c r="FL224" s="128"/>
      <c r="FM224" s="128"/>
      <c r="FN224" s="128"/>
      <c r="FO224" s="128"/>
      <c r="FP224" s="128"/>
      <c r="FQ224" s="128"/>
      <c r="FR224" s="128"/>
      <c r="FS224" s="128"/>
      <c r="FT224" s="128"/>
      <c r="FU224" s="128"/>
      <c r="FV224" s="128"/>
      <c r="FW224" s="128"/>
      <c r="FX224" s="128"/>
      <c r="FY224" s="128"/>
      <c r="FZ224" s="128"/>
      <c r="GA224" s="128"/>
      <c r="GB224" s="128"/>
      <c r="GC224" s="128"/>
      <c r="GD224" s="128"/>
      <c r="GE224" s="128"/>
      <c r="GF224" s="128"/>
      <c r="GG224" s="128"/>
      <c r="GH224" s="128"/>
      <c r="GI224" s="128"/>
      <c r="GJ224" s="128"/>
      <c r="GK224" s="128"/>
      <c r="GL224" s="128"/>
      <c r="GM224" s="128"/>
      <c r="GN224" s="128"/>
      <c r="GO224" s="128"/>
      <c r="GP224" s="128"/>
      <c r="GQ224" s="128"/>
      <c r="GR224" s="128"/>
      <c r="GS224" s="128"/>
      <c r="GT224" s="128"/>
      <c r="GU224" s="128"/>
      <c r="GV224" s="128"/>
      <c r="GW224" s="128"/>
      <c r="GX224" s="128"/>
      <c r="GY224" s="128"/>
      <c r="GZ224" s="128"/>
      <c r="HA224" s="128"/>
      <c r="HB224" s="128"/>
      <c r="HC224" s="128"/>
      <c r="HD224" s="128"/>
      <c r="HE224" s="128"/>
      <c r="HF224" s="128"/>
      <c r="HG224" s="128"/>
      <c r="HH224" s="128"/>
      <c r="HI224" s="128"/>
      <c r="HJ224" s="128"/>
      <c r="HK224" s="128"/>
      <c r="HL224" s="128"/>
      <c r="HM224" s="128"/>
      <c r="HN224" s="128"/>
      <c r="HO224" s="128"/>
      <c r="HP224" s="128"/>
      <c r="HQ224" s="128"/>
      <c r="HR224" s="128"/>
      <c r="HS224" s="128"/>
      <c r="HT224" s="128"/>
      <c r="HU224" s="128"/>
      <c r="HV224" s="128"/>
      <c r="HW224" s="128"/>
      <c r="HX224" s="128"/>
      <c r="HY224" s="128"/>
      <c r="HZ224" s="128"/>
      <c r="IA224" s="128"/>
      <c r="IB224" s="128"/>
      <c r="IC224" s="128"/>
      <c r="ID224" s="128"/>
      <c r="IE224" s="128"/>
      <c r="IF224" s="128"/>
      <c r="IG224" s="128"/>
      <c r="IH224" s="128"/>
      <c r="II224" s="128"/>
      <c r="IJ224" s="128"/>
      <c r="IK224" s="128"/>
      <c r="IL224" s="128"/>
      <c r="IM224" s="128"/>
      <c r="IN224" s="128"/>
      <c r="IO224" s="128"/>
      <c r="IP224" s="128"/>
      <c r="IQ224" s="128"/>
      <c r="IR224" s="128"/>
      <c r="IS224" s="128"/>
      <c r="IT224" s="128"/>
      <c r="IU224" s="128"/>
      <c r="IV224" s="128"/>
      <c r="IW224" s="128"/>
      <c r="IX224" s="128"/>
      <c r="IY224" s="128"/>
      <c r="IZ224" s="128"/>
      <c r="JA224" s="128"/>
      <c r="JB224" s="128"/>
      <c r="JC224" s="128"/>
      <c r="JD224" s="128"/>
      <c r="JE224" s="128"/>
      <c r="JF224" s="128"/>
      <c r="JG224" s="128"/>
      <c r="JH224" s="128"/>
      <c r="JI224" s="128"/>
      <c r="JJ224" s="128"/>
      <c r="JK224" s="128"/>
      <c r="JL224" s="128"/>
      <c r="JM224" s="128"/>
      <c r="JN224" s="128"/>
      <c r="JO224" s="128"/>
      <c r="JP224" s="128"/>
      <c r="JQ224" s="128"/>
      <c r="JR224" s="128"/>
      <c r="JS224" s="128"/>
      <c r="JT224" s="128"/>
      <c r="JU224" s="128"/>
      <c r="JV224" s="128"/>
      <c r="JW224" s="128"/>
      <c r="JX224" s="128"/>
      <c r="JY224" s="128"/>
      <c r="JZ224" s="128"/>
      <c r="KA224" s="128"/>
      <c r="KB224" s="128"/>
      <c r="KC224" s="128"/>
      <c r="KD224" s="128"/>
      <c r="KE224" s="128"/>
      <c r="KF224" s="128"/>
      <c r="KG224" s="128"/>
      <c r="KH224" s="128"/>
      <c r="KI224" s="128"/>
      <c r="KJ224" s="128"/>
      <c r="KK224" s="128"/>
      <c r="KL224" s="128"/>
      <c r="KM224" s="128"/>
      <c r="KN224" s="128"/>
      <c r="KO224" s="128"/>
      <c r="KP224" s="128"/>
      <c r="KQ224" s="128"/>
      <c r="KR224" s="128"/>
      <c r="KS224" s="128"/>
      <c r="KT224" s="128"/>
      <c r="KU224" s="128"/>
      <c r="KV224" s="128"/>
      <c r="KW224" s="128"/>
      <c r="KX224" s="128"/>
      <c r="KY224" s="128"/>
      <c r="KZ224" s="128"/>
      <c r="LA224" s="128"/>
      <c r="LB224" s="128"/>
      <c r="LC224" s="128"/>
      <c r="LD224" s="128"/>
      <c r="LE224" s="128"/>
      <c r="LF224" s="128"/>
      <c r="LG224" s="128"/>
      <c r="LH224" s="128"/>
      <c r="LI224" s="128"/>
      <c r="LJ224" s="128"/>
      <c r="LK224" s="128"/>
      <c r="LL224" s="128"/>
      <c r="LM224" s="128"/>
      <c r="LN224" s="128"/>
      <c r="LO224" s="128"/>
      <c r="LP224" s="128"/>
      <c r="LQ224" s="128"/>
      <c r="LR224" s="128"/>
      <c r="LS224" s="128"/>
      <c r="LT224" s="128"/>
      <c r="LU224" s="128"/>
      <c r="LV224" s="128"/>
      <c r="LW224" s="128"/>
      <c r="LX224" s="128"/>
      <c r="LY224" s="128"/>
      <c r="LZ224" s="128"/>
      <c r="MA224" s="128"/>
      <c r="MB224" s="128"/>
      <c r="MC224" s="128"/>
      <c r="MD224" s="128"/>
      <c r="ME224" s="128"/>
      <c r="MF224" s="128"/>
      <c r="MG224" s="128"/>
      <c r="MH224" s="128"/>
      <c r="MI224" s="128"/>
      <c r="MJ224" s="128"/>
      <c r="MK224" s="128"/>
      <c r="ML224" s="128"/>
      <c r="MM224" s="128"/>
      <c r="MN224" s="128"/>
      <c r="MO224" s="128"/>
      <c r="MP224" s="128"/>
      <c r="MQ224" s="128"/>
      <c r="MR224" s="128"/>
      <c r="MS224" s="128"/>
      <c r="MT224" s="128"/>
      <c r="MU224" s="128"/>
      <c r="MV224" s="128"/>
      <c r="MW224" s="128"/>
      <c r="MX224" s="128"/>
      <c r="MY224" s="128"/>
      <c r="MZ224" s="128"/>
      <c r="NA224" s="128"/>
      <c r="NB224" s="128"/>
      <c r="NC224" s="128"/>
      <c r="ND224" s="128"/>
      <c r="NE224" s="128"/>
      <c r="NF224" s="128"/>
      <c r="NG224" s="128"/>
      <c r="NH224" s="128"/>
      <c r="NI224" s="128"/>
      <c r="NJ224" s="128"/>
      <c r="NK224" s="128"/>
      <c r="NL224" s="128"/>
      <c r="NM224" s="128"/>
      <c r="NN224" s="128"/>
      <c r="NO224" s="128"/>
      <c r="NP224" s="128"/>
      <c r="NQ224" s="128"/>
      <c r="NR224" s="128"/>
      <c r="NS224" s="128"/>
      <c r="NT224" s="128"/>
      <c r="NU224" s="128"/>
      <c r="NV224" s="128"/>
      <c r="NW224" s="128"/>
      <c r="NX224" s="128"/>
      <c r="NY224" s="128"/>
      <c r="NZ224" s="128"/>
      <c r="OA224" s="128"/>
      <c r="OB224" s="128"/>
      <c r="OC224" s="128"/>
      <c r="OD224" s="128"/>
      <c r="OE224" s="128"/>
      <c r="OF224" s="128"/>
      <c r="OG224" s="128"/>
      <c r="OH224" s="128"/>
      <c r="OI224" s="128"/>
      <c r="OJ224" s="128"/>
      <c r="OK224" s="128"/>
      <c r="OL224" s="128"/>
      <c r="OM224" s="128"/>
      <c r="ON224" s="128"/>
      <c r="OO224" s="128"/>
      <c r="OP224" s="128"/>
      <c r="OQ224" s="128"/>
      <c r="OR224" s="128"/>
      <c r="OS224" s="128"/>
      <c r="OT224" s="128"/>
      <c r="OU224" s="128"/>
      <c r="OV224" s="128"/>
      <c r="OW224" s="128"/>
      <c r="OX224" s="128"/>
      <c r="OY224" s="128"/>
      <c r="OZ224" s="128"/>
      <c r="PA224" s="128"/>
      <c r="PB224" s="128"/>
      <c r="PC224" s="128"/>
      <c r="PD224" s="128"/>
      <c r="PE224" s="128"/>
      <c r="PF224" s="128"/>
      <c r="PG224" s="128"/>
      <c r="PH224" s="128"/>
      <c r="PI224" s="128"/>
      <c r="PJ224" s="128"/>
      <c r="PK224" s="128"/>
      <c r="PL224" s="128"/>
      <c r="PM224" s="128"/>
      <c r="PN224" s="128"/>
      <c r="PO224" s="128"/>
      <c r="PP224" s="128"/>
      <c r="PQ224" s="128"/>
      <c r="PR224" s="128"/>
      <c r="PS224" s="128"/>
      <c r="PT224" s="128"/>
      <c r="PU224" s="128"/>
      <c r="PV224" s="128"/>
      <c r="PW224" s="128"/>
      <c r="PX224" s="128"/>
      <c r="PY224" s="128"/>
      <c r="PZ224" s="128"/>
      <c r="QA224" s="128"/>
      <c r="QB224" s="128"/>
      <c r="QC224" s="128"/>
      <c r="QD224" s="128"/>
      <c r="QE224" s="128"/>
      <c r="QF224" s="128"/>
      <c r="QG224" s="128"/>
      <c r="QH224" s="128"/>
      <c r="QI224" s="128"/>
      <c r="QJ224" s="128"/>
      <c r="QK224" s="128"/>
      <c r="QL224" s="128"/>
      <c r="QM224" s="128"/>
      <c r="QN224" s="128"/>
      <c r="QO224" s="128"/>
      <c r="QP224" s="128"/>
      <c r="QQ224" s="128"/>
      <c r="QR224" s="128"/>
      <c r="QS224" s="128"/>
      <c r="QT224" s="128"/>
      <c r="QU224" s="128"/>
      <c r="QV224" s="128"/>
      <c r="QW224" s="128"/>
      <c r="QX224" s="128"/>
      <c r="QY224" s="128"/>
      <c r="QZ224" s="128"/>
      <c r="RA224" s="128"/>
      <c r="RB224" s="128"/>
      <c r="RC224" s="128"/>
      <c r="RD224" s="128"/>
      <c r="RE224" s="128"/>
      <c r="RF224" s="128"/>
      <c r="RG224" s="128"/>
      <c r="RH224" s="128"/>
      <c r="RI224" s="128"/>
      <c r="RJ224" s="128"/>
      <c r="RK224" s="128"/>
      <c r="RL224" s="128"/>
      <c r="RM224" s="128"/>
      <c r="RN224" s="128"/>
      <c r="RO224" s="128"/>
      <c r="RP224" s="128"/>
      <c r="RQ224" s="128"/>
      <c r="RR224" s="128"/>
      <c r="RS224" s="128"/>
      <c r="RT224" s="128"/>
      <c r="RU224" s="128"/>
      <c r="RV224" s="128"/>
      <c r="RW224" s="128"/>
      <c r="RX224" s="128"/>
      <c r="RY224" s="128"/>
      <c r="RZ224" s="128"/>
      <c r="SA224" s="128"/>
      <c r="SB224" s="128"/>
      <c r="SC224" s="128"/>
      <c r="SD224" s="128"/>
      <c r="SE224" s="128"/>
      <c r="SF224" s="128"/>
      <c r="SG224" s="128"/>
      <c r="SH224" s="128"/>
      <c r="SI224" s="128"/>
      <c r="SJ224" s="128"/>
      <c r="SK224" s="128"/>
      <c r="SL224" s="128"/>
      <c r="SM224" s="128"/>
      <c r="SN224" s="128"/>
      <c r="SO224" s="128"/>
      <c r="SP224" s="128"/>
      <c r="SQ224" s="128"/>
      <c r="SR224" s="128"/>
      <c r="SS224" s="128"/>
      <c r="ST224" s="128"/>
      <c r="SU224" s="128"/>
      <c r="SV224" s="128"/>
      <c r="SW224" s="128"/>
      <c r="SX224" s="128"/>
      <c r="SY224" s="128"/>
      <c r="SZ224" s="128"/>
      <c r="TA224" s="128"/>
      <c r="TB224" s="128"/>
      <c r="TC224" s="128"/>
      <c r="TD224" s="128"/>
      <c r="TE224" s="128"/>
      <c r="TF224" s="128"/>
      <c r="TG224" s="128"/>
      <c r="TH224" s="128"/>
      <c r="TI224" s="128"/>
      <c r="TJ224" s="128"/>
      <c r="TK224" s="128"/>
      <c r="TL224" s="128"/>
      <c r="TM224" s="128"/>
      <c r="TN224" s="128"/>
      <c r="TO224" s="128"/>
      <c r="TP224" s="128"/>
      <c r="TQ224" s="128"/>
      <c r="TR224" s="128"/>
      <c r="TS224" s="128"/>
      <c r="TT224" s="128"/>
      <c r="TU224" s="128"/>
      <c r="TV224" s="128"/>
      <c r="TW224" s="128"/>
      <c r="TX224" s="128"/>
      <c r="TY224" s="128"/>
      <c r="TZ224" s="128"/>
      <c r="UA224" s="128"/>
      <c r="UB224" s="128"/>
      <c r="UC224" s="128"/>
      <c r="UD224" s="128"/>
      <c r="UE224" s="128"/>
      <c r="UF224" s="128"/>
      <c r="UG224" s="128"/>
      <c r="UH224" s="128"/>
      <c r="UI224" s="128"/>
      <c r="UJ224" s="128"/>
      <c r="UK224" s="128"/>
      <c r="UL224" s="128"/>
      <c r="UM224" s="128"/>
      <c r="UN224" s="128"/>
      <c r="UO224" s="128"/>
      <c r="UP224" s="128"/>
      <c r="UQ224" s="128"/>
      <c r="UR224" s="128"/>
      <c r="US224" s="128"/>
      <c r="UT224" s="128"/>
      <c r="UU224" s="128"/>
      <c r="UV224" s="128"/>
      <c r="UW224" s="128"/>
      <c r="UX224" s="128"/>
      <c r="UY224" s="128"/>
      <c r="UZ224" s="128"/>
      <c r="VA224" s="128"/>
      <c r="VB224" s="128"/>
      <c r="VC224" s="128"/>
      <c r="VD224" s="128"/>
      <c r="VE224" s="128"/>
      <c r="VF224" s="128"/>
      <c r="VG224" s="128"/>
      <c r="VH224" s="128"/>
      <c r="VI224" s="128"/>
      <c r="VJ224" s="128"/>
      <c r="VK224" s="128"/>
      <c r="VL224" s="128"/>
      <c r="VM224" s="128"/>
      <c r="VN224" s="128"/>
      <c r="VO224" s="128"/>
      <c r="VP224" s="128"/>
      <c r="VQ224" s="128"/>
      <c r="VR224" s="128"/>
      <c r="VS224" s="128"/>
      <c r="VT224" s="128"/>
      <c r="VU224" s="128"/>
      <c r="VV224" s="128"/>
      <c r="VW224" s="128"/>
      <c r="VX224" s="128"/>
      <c r="VY224" s="128"/>
      <c r="VZ224" s="128"/>
      <c r="WA224" s="128"/>
      <c r="WB224" s="128"/>
      <c r="WC224" s="128"/>
      <c r="WD224" s="128"/>
      <c r="WE224" s="128"/>
      <c r="WF224" s="128"/>
      <c r="WG224" s="128"/>
      <c r="WH224" s="128"/>
      <c r="WI224" s="128"/>
      <c r="WJ224" s="128"/>
      <c r="WK224" s="128"/>
      <c r="WL224" s="128"/>
      <c r="WM224" s="128"/>
      <c r="WN224" s="128"/>
      <c r="WO224" s="128"/>
      <c r="WP224" s="128"/>
      <c r="WQ224" s="128"/>
      <c r="WR224" s="128"/>
      <c r="WS224" s="128"/>
      <c r="WT224" s="128"/>
      <c r="WU224" s="128"/>
      <c r="WV224" s="128"/>
      <c r="WW224" s="128"/>
      <c r="WX224" s="128"/>
      <c r="WY224" s="128"/>
      <c r="WZ224" s="128"/>
      <c r="XA224" s="128"/>
      <c r="XB224" s="128"/>
      <c r="XC224" s="128"/>
      <c r="XD224" s="128"/>
      <c r="XE224" s="128"/>
      <c r="XF224" s="128"/>
      <c r="XG224" s="128"/>
      <c r="XH224" s="128"/>
      <c r="XI224" s="128"/>
      <c r="XJ224" s="128"/>
      <c r="XK224" s="128"/>
      <c r="XL224" s="128"/>
      <c r="XM224" s="128"/>
      <c r="XN224" s="128"/>
      <c r="XO224" s="128"/>
      <c r="XP224" s="128"/>
      <c r="XQ224" s="128"/>
      <c r="XR224" s="128"/>
      <c r="XS224" s="128"/>
      <c r="XT224" s="128"/>
      <c r="XU224" s="128"/>
      <c r="XV224" s="128"/>
      <c r="XW224" s="128"/>
      <c r="XX224" s="128"/>
      <c r="XY224" s="128"/>
      <c r="XZ224" s="128"/>
      <c r="YA224" s="128"/>
      <c r="YB224" s="128"/>
      <c r="YC224" s="128"/>
      <c r="YD224" s="128"/>
      <c r="YE224" s="128"/>
      <c r="YF224" s="128"/>
      <c r="YG224" s="128"/>
      <c r="YH224" s="128"/>
      <c r="YI224" s="128"/>
      <c r="YJ224" s="128"/>
      <c r="YK224" s="128"/>
      <c r="YL224" s="128"/>
      <c r="YM224" s="128"/>
      <c r="YN224" s="128"/>
      <c r="YO224" s="128"/>
      <c r="YP224" s="128"/>
      <c r="YQ224" s="128"/>
      <c r="YR224" s="128"/>
      <c r="YS224" s="128"/>
      <c r="YT224" s="128"/>
      <c r="YU224" s="128"/>
      <c r="YV224" s="128"/>
      <c r="YW224" s="128"/>
      <c r="YX224" s="128"/>
      <c r="YY224" s="128"/>
      <c r="YZ224" s="128"/>
      <c r="ZA224" s="128"/>
      <c r="ZB224" s="128"/>
      <c r="ZC224" s="128"/>
      <c r="ZD224" s="128"/>
      <c r="ZE224" s="128"/>
      <c r="ZF224" s="128"/>
      <c r="ZG224" s="128"/>
      <c r="ZH224" s="128"/>
      <c r="ZI224" s="128"/>
      <c r="ZJ224" s="128"/>
      <c r="ZK224" s="128"/>
      <c r="ZL224" s="128"/>
      <c r="ZM224" s="128"/>
      <c r="ZN224" s="128"/>
      <c r="ZO224" s="128"/>
      <c r="ZP224" s="128"/>
      <c r="ZQ224" s="128"/>
      <c r="ZR224" s="128"/>
      <c r="ZS224" s="128"/>
      <c r="ZT224" s="128"/>
      <c r="ZU224" s="128"/>
      <c r="ZV224" s="128"/>
      <c r="ZW224" s="128"/>
      <c r="ZX224" s="128"/>
      <c r="ZY224" s="128"/>
      <c r="ZZ224" s="128"/>
      <c r="AAA224" s="128"/>
      <c r="AAB224" s="128"/>
      <c r="AAC224" s="128"/>
      <c r="AAD224" s="128"/>
      <c r="AAE224" s="128"/>
      <c r="AAF224" s="128"/>
      <c r="AAG224" s="128"/>
      <c r="AAH224" s="128"/>
      <c r="AAI224" s="128"/>
      <c r="AAJ224" s="128"/>
      <c r="AAK224" s="128"/>
      <c r="AAL224" s="128"/>
      <c r="AAM224" s="128"/>
      <c r="AAN224" s="128"/>
      <c r="AAO224" s="128"/>
      <c r="AAP224" s="128"/>
      <c r="AAQ224" s="128"/>
      <c r="AAR224" s="128"/>
      <c r="AAS224" s="128"/>
      <c r="AAT224" s="128"/>
      <c r="AAU224" s="128"/>
      <c r="AAV224" s="128"/>
      <c r="AAW224" s="128"/>
      <c r="AAX224" s="128"/>
      <c r="AAY224" s="128"/>
      <c r="AAZ224" s="128"/>
      <c r="ABA224" s="128"/>
      <c r="ABB224" s="128"/>
      <c r="ABC224" s="128"/>
      <c r="ABD224" s="128"/>
      <c r="ABE224" s="128"/>
      <c r="ABF224" s="128"/>
      <c r="ABG224" s="128"/>
      <c r="ABH224" s="128"/>
      <c r="ABI224" s="128"/>
      <c r="ABJ224" s="128"/>
      <c r="ABK224" s="128"/>
      <c r="ABL224" s="128"/>
      <c r="ABM224" s="128"/>
      <c r="ABN224" s="128"/>
      <c r="ABO224" s="128"/>
      <c r="ABP224" s="128"/>
      <c r="ABQ224" s="128"/>
      <c r="ABR224" s="128"/>
      <c r="ABS224" s="128"/>
      <c r="ABT224" s="128"/>
      <c r="ABU224" s="128"/>
      <c r="ABV224" s="128"/>
      <c r="ABW224" s="128"/>
      <c r="ABX224" s="128"/>
      <c r="ABY224" s="128"/>
      <c r="ABZ224" s="128"/>
      <c r="ACA224" s="128"/>
      <c r="ACB224" s="128"/>
      <c r="ACC224" s="128"/>
      <c r="ACD224" s="128"/>
      <c r="ACE224" s="128"/>
      <c r="ACF224" s="128"/>
      <c r="ACG224" s="128"/>
      <c r="ACH224" s="128"/>
      <c r="ACI224" s="128"/>
      <c r="ACJ224" s="128"/>
      <c r="ACK224" s="128"/>
      <c r="ACL224" s="128"/>
      <c r="ACM224" s="128"/>
      <c r="ACN224" s="128"/>
      <c r="ACO224" s="128"/>
      <c r="ACP224" s="128"/>
      <c r="ACQ224" s="128"/>
      <c r="ACR224" s="128"/>
      <c r="ACS224" s="128"/>
      <c r="ACT224" s="128"/>
      <c r="ACU224" s="128"/>
      <c r="ACV224" s="128"/>
      <c r="ACW224" s="128"/>
      <c r="ACX224" s="128"/>
      <c r="ACY224" s="128"/>
      <c r="ACZ224" s="128"/>
      <c r="ADA224" s="128"/>
      <c r="ADB224" s="128"/>
      <c r="ADC224" s="128"/>
      <c r="ADD224" s="128"/>
      <c r="ADE224" s="128"/>
      <c r="ADF224" s="128"/>
      <c r="ADG224" s="128"/>
      <c r="ADH224" s="128"/>
      <c r="ADI224" s="128"/>
      <c r="ADJ224" s="128"/>
      <c r="ADK224" s="128"/>
      <c r="ADL224" s="128"/>
      <c r="ADM224" s="128"/>
      <c r="ADN224" s="128"/>
      <c r="ADO224" s="128"/>
      <c r="ADP224" s="128"/>
      <c r="ADQ224" s="128"/>
      <c r="ADR224" s="128"/>
      <c r="ADS224" s="128"/>
      <c r="ADT224" s="128"/>
      <c r="ADU224" s="128"/>
      <c r="ADV224" s="128"/>
      <c r="ADW224" s="128"/>
      <c r="ADX224" s="128"/>
      <c r="ADY224" s="128"/>
      <c r="ADZ224" s="128"/>
      <c r="AEA224" s="128"/>
      <c r="AEB224" s="128"/>
      <c r="AEC224" s="128"/>
      <c r="AED224" s="128"/>
      <c r="AEE224" s="128"/>
      <c r="AEF224" s="128"/>
      <c r="AEG224" s="128"/>
      <c r="AEH224" s="128"/>
      <c r="AEI224" s="128"/>
      <c r="AEJ224" s="128"/>
      <c r="AEK224" s="128"/>
      <c r="AEL224" s="128"/>
      <c r="AEM224" s="128"/>
      <c r="AEN224" s="128"/>
      <c r="AEO224" s="128"/>
      <c r="AEP224" s="128"/>
      <c r="AEQ224" s="128"/>
      <c r="AER224" s="128"/>
      <c r="AES224" s="128"/>
      <c r="AET224" s="128"/>
      <c r="AEU224" s="128"/>
      <c r="AEV224" s="128"/>
      <c r="AEW224" s="128"/>
      <c r="AEX224" s="128"/>
      <c r="AEY224" s="128"/>
      <c r="AEZ224" s="128"/>
      <c r="AFA224" s="128"/>
      <c r="AFB224" s="128"/>
      <c r="AFC224" s="128"/>
      <c r="AFD224" s="128"/>
      <c r="AFE224" s="128"/>
      <c r="AFF224" s="128"/>
      <c r="AFG224" s="128"/>
      <c r="AFH224" s="128"/>
      <c r="AFI224" s="128"/>
      <c r="AFJ224" s="128"/>
      <c r="AFK224" s="128"/>
      <c r="AFL224" s="128"/>
      <c r="AFM224" s="128"/>
      <c r="AFN224" s="128"/>
      <c r="AFO224" s="128"/>
      <c r="AFP224" s="128"/>
      <c r="AFQ224" s="128"/>
      <c r="AFR224" s="128"/>
      <c r="AFS224" s="128"/>
      <c r="AFT224" s="128"/>
      <c r="AFU224" s="128"/>
      <c r="AFV224" s="128"/>
      <c r="AFW224" s="128"/>
      <c r="AFX224" s="128"/>
      <c r="AFY224" s="128"/>
      <c r="AFZ224" s="128"/>
      <c r="AGA224" s="128"/>
      <c r="AGB224" s="128"/>
      <c r="AGC224" s="128"/>
      <c r="AGD224" s="128"/>
      <c r="AGE224" s="128"/>
      <c r="AGF224" s="128"/>
      <c r="AGG224" s="128"/>
      <c r="AGH224" s="128"/>
      <c r="AGI224" s="128"/>
      <c r="AGJ224" s="128"/>
      <c r="AGK224" s="128"/>
      <c r="AGL224" s="128"/>
      <c r="AGM224" s="128"/>
      <c r="AGN224" s="128"/>
      <c r="AGO224" s="128"/>
      <c r="AGP224" s="128"/>
      <c r="AGQ224" s="128"/>
      <c r="AGR224" s="128"/>
      <c r="AGS224" s="128"/>
      <c r="AGT224" s="128"/>
      <c r="AGU224" s="128"/>
      <c r="AGV224" s="128"/>
      <c r="AGW224" s="128"/>
      <c r="AGX224" s="128"/>
      <c r="AGY224" s="128"/>
      <c r="AGZ224" s="128"/>
      <c r="AHA224" s="128"/>
      <c r="AHB224" s="128"/>
      <c r="AHC224" s="128"/>
      <c r="AHD224" s="128"/>
      <c r="AHE224" s="128"/>
      <c r="AHF224" s="128"/>
      <c r="AHG224" s="128"/>
      <c r="AHH224" s="128"/>
      <c r="AHI224" s="128"/>
      <c r="AHJ224" s="128"/>
      <c r="AHK224" s="128"/>
      <c r="AHL224" s="128"/>
      <c r="AHM224" s="128"/>
      <c r="AHN224" s="128"/>
      <c r="AHO224" s="128"/>
      <c r="AHP224" s="128"/>
      <c r="AHQ224" s="128"/>
      <c r="AHR224" s="128"/>
      <c r="AHS224" s="128"/>
      <c r="AHT224" s="128"/>
      <c r="AHU224" s="128"/>
      <c r="AHV224" s="128"/>
      <c r="AHW224" s="128"/>
      <c r="AHX224" s="128"/>
      <c r="AHY224" s="128"/>
      <c r="AHZ224" s="128"/>
      <c r="AIA224" s="128"/>
      <c r="AIB224" s="128"/>
      <c r="AIC224" s="128"/>
      <c r="AID224" s="128"/>
      <c r="AIE224" s="128"/>
      <c r="AIF224" s="128"/>
      <c r="AIG224" s="128"/>
      <c r="AIH224" s="128"/>
      <c r="AII224" s="128"/>
      <c r="AIJ224" s="128"/>
      <c r="AIK224" s="128"/>
      <c r="AIL224" s="128"/>
      <c r="AIM224" s="128"/>
      <c r="AIN224" s="128"/>
      <c r="AIO224" s="128"/>
      <c r="AIP224" s="128"/>
      <c r="AIQ224" s="128"/>
      <c r="AIR224" s="128"/>
      <c r="AIS224" s="128"/>
      <c r="AIT224" s="128"/>
      <c r="AIU224" s="128"/>
      <c r="AIV224" s="128"/>
      <c r="AIW224" s="128"/>
      <c r="AIX224" s="128"/>
      <c r="AIY224" s="128"/>
      <c r="AIZ224" s="128"/>
      <c r="AJA224" s="128"/>
      <c r="AJB224" s="128"/>
      <c r="AJC224" s="128"/>
      <c r="AJD224" s="128"/>
      <c r="AJE224" s="128"/>
      <c r="AJF224" s="128"/>
      <c r="AJG224" s="128"/>
      <c r="AJH224" s="128"/>
      <c r="AJI224" s="128"/>
      <c r="AJJ224" s="128"/>
      <c r="AJK224" s="128"/>
      <c r="AJL224" s="128"/>
      <c r="AJM224" s="128"/>
      <c r="AJN224" s="128"/>
      <c r="AJO224" s="128"/>
      <c r="AJP224" s="128"/>
      <c r="AJQ224" s="128"/>
      <c r="AJR224" s="128"/>
      <c r="AJS224" s="128"/>
      <c r="AJT224" s="128"/>
      <c r="AJU224" s="128"/>
      <c r="AJV224" s="128"/>
      <c r="AJW224" s="128"/>
      <c r="AJX224" s="128"/>
      <c r="AJY224" s="128"/>
      <c r="AJZ224" s="128"/>
      <c r="AKA224" s="128"/>
      <c r="AKB224" s="128"/>
      <c r="AKC224" s="128"/>
      <c r="AKD224" s="128"/>
      <c r="AKE224" s="128"/>
      <c r="AKF224" s="128"/>
      <c r="AKG224" s="128"/>
      <c r="AKH224" s="128"/>
      <c r="AKI224" s="128"/>
      <c r="AKJ224" s="128"/>
      <c r="AKK224" s="128"/>
      <c r="AKL224" s="128"/>
      <c r="AKM224" s="128"/>
      <c r="AKN224" s="128"/>
      <c r="AKO224" s="128"/>
      <c r="AKP224" s="128"/>
      <c r="AKQ224" s="128"/>
      <c r="AKR224" s="128"/>
      <c r="AKS224" s="128"/>
      <c r="AKT224" s="128"/>
      <c r="AKU224" s="128"/>
      <c r="AKV224" s="128"/>
      <c r="AKW224" s="128"/>
      <c r="AKX224" s="128"/>
      <c r="AKY224" s="128"/>
      <c r="AKZ224" s="128"/>
      <c r="ALA224" s="128"/>
      <c r="ALB224" s="128"/>
      <c r="ALC224" s="128"/>
      <c r="ALD224" s="128"/>
      <c r="ALE224" s="128"/>
      <c r="ALF224" s="128"/>
      <c r="ALG224" s="128"/>
      <c r="ALH224" s="128"/>
      <c r="ALI224" s="128"/>
      <c r="ALJ224" s="128"/>
      <c r="ALK224" s="128"/>
      <c r="ALL224" s="128"/>
      <c r="ALM224" s="128"/>
      <c r="ALN224" s="128"/>
      <c r="ALO224" s="128"/>
      <c r="ALP224" s="128"/>
      <c r="ALQ224" s="128"/>
      <c r="ALR224" s="128"/>
      <c r="ALS224" s="128"/>
      <c r="ALT224" s="128"/>
      <c r="ALU224" s="128"/>
      <c r="ALV224" s="128"/>
      <c r="ALW224" s="128"/>
      <c r="ALX224" s="128"/>
      <c r="ALY224" s="128"/>
      <c r="ALZ224" s="128"/>
      <c r="AMA224"/>
      <c r="AMB224"/>
      <c r="AMC224"/>
      <c r="AMD224"/>
    </row>
    <row r="225" spans="1:1018" s="96" customFormat="1" ht="12" customHeight="1">
      <c r="A225" s="129"/>
      <c r="B225" s="129"/>
      <c r="C225" s="129"/>
      <c r="D225" s="129"/>
      <c r="E225" s="129"/>
      <c r="F225" s="129"/>
      <c r="I225" s="225"/>
      <c r="K225" s="159"/>
      <c r="P225" s="173"/>
      <c r="T225" s="278"/>
      <c r="X225"/>
      <c r="Y225" s="179"/>
      <c r="AA225" s="159"/>
      <c r="AC225"/>
      <c r="AE225" s="128"/>
      <c r="AF225"/>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c r="CX225" s="128"/>
      <c r="CY225" s="128"/>
      <c r="CZ225" s="128"/>
      <c r="DA225" s="128"/>
      <c r="DB225" s="128"/>
      <c r="DC225" s="128"/>
      <c r="DD225" s="128"/>
      <c r="DE225" s="128"/>
      <c r="DF225" s="128"/>
      <c r="DG225" s="128"/>
      <c r="DH225" s="128"/>
      <c r="DI225" s="128"/>
      <c r="DJ225" s="128"/>
      <c r="DK225" s="128"/>
      <c r="DL225" s="128"/>
      <c r="DM225" s="128"/>
      <c r="DN225" s="128"/>
      <c r="DO225" s="128"/>
      <c r="DP225" s="128"/>
      <c r="DQ225" s="128"/>
      <c r="DR225" s="128"/>
      <c r="DS225" s="128"/>
      <c r="DT225" s="128"/>
      <c r="DU225" s="128"/>
      <c r="DV225" s="128"/>
      <c r="DW225" s="128"/>
      <c r="DX225" s="128"/>
      <c r="DY225" s="128"/>
      <c r="DZ225" s="128"/>
      <c r="EA225" s="128"/>
      <c r="EB225" s="128"/>
      <c r="EC225" s="128"/>
      <c r="ED225" s="128"/>
      <c r="EE225" s="128"/>
      <c r="EF225" s="128"/>
      <c r="EG225" s="128"/>
      <c r="EH225" s="128"/>
      <c r="EI225" s="128"/>
      <c r="EJ225" s="128"/>
      <c r="EK225" s="128"/>
      <c r="EL225" s="128"/>
      <c r="EM225" s="128"/>
      <c r="EN225" s="128"/>
      <c r="EO225" s="128"/>
      <c r="EP225" s="128"/>
      <c r="EQ225" s="128"/>
      <c r="ER225" s="128"/>
      <c r="ES225" s="128"/>
      <c r="ET225" s="128"/>
      <c r="EU225" s="128"/>
      <c r="EV225" s="128"/>
      <c r="EW225" s="128"/>
      <c r="EX225" s="128"/>
      <c r="EY225" s="128"/>
      <c r="EZ225" s="128"/>
      <c r="FA225" s="128"/>
      <c r="FB225" s="128"/>
      <c r="FC225" s="128"/>
      <c r="FD225" s="128"/>
      <c r="FE225" s="128"/>
      <c r="FF225" s="128"/>
      <c r="FG225" s="128"/>
      <c r="FH225" s="128"/>
      <c r="FI225" s="128"/>
      <c r="FJ225" s="128"/>
      <c r="FK225" s="128"/>
      <c r="FL225" s="128"/>
      <c r="FM225" s="128"/>
      <c r="FN225" s="128"/>
      <c r="FO225" s="128"/>
      <c r="FP225" s="128"/>
      <c r="FQ225" s="128"/>
      <c r="FR225" s="128"/>
      <c r="FS225" s="128"/>
      <c r="FT225" s="128"/>
      <c r="FU225" s="128"/>
      <c r="FV225" s="128"/>
      <c r="FW225" s="128"/>
      <c r="FX225" s="128"/>
      <c r="FY225" s="128"/>
      <c r="FZ225" s="128"/>
      <c r="GA225" s="128"/>
      <c r="GB225" s="128"/>
      <c r="GC225" s="128"/>
      <c r="GD225" s="128"/>
      <c r="GE225" s="128"/>
      <c r="GF225" s="128"/>
      <c r="GG225" s="128"/>
      <c r="GH225" s="128"/>
      <c r="GI225" s="128"/>
      <c r="GJ225" s="128"/>
      <c r="GK225" s="128"/>
      <c r="GL225" s="128"/>
      <c r="GM225" s="128"/>
      <c r="GN225" s="128"/>
      <c r="GO225" s="128"/>
      <c r="GP225" s="128"/>
      <c r="GQ225" s="128"/>
      <c r="GR225" s="128"/>
      <c r="GS225" s="128"/>
      <c r="GT225" s="128"/>
      <c r="GU225" s="128"/>
      <c r="GV225" s="128"/>
      <c r="GW225" s="128"/>
      <c r="GX225" s="128"/>
      <c r="GY225" s="128"/>
      <c r="GZ225" s="128"/>
      <c r="HA225" s="128"/>
      <c r="HB225" s="128"/>
      <c r="HC225" s="128"/>
      <c r="HD225" s="128"/>
      <c r="HE225" s="128"/>
      <c r="HF225" s="128"/>
      <c r="HG225" s="128"/>
      <c r="HH225" s="128"/>
      <c r="HI225" s="128"/>
      <c r="HJ225" s="128"/>
      <c r="HK225" s="128"/>
      <c r="HL225" s="128"/>
      <c r="HM225" s="128"/>
      <c r="HN225" s="128"/>
      <c r="HO225" s="128"/>
      <c r="HP225" s="128"/>
      <c r="HQ225" s="128"/>
      <c r="HR225" s="128"/>
      <c r="HS225" s="128"/>
      <c r="HT225" s="128"/>
      <c r="HU225" s="128"/>
      <c r="HV225" s="128"/>
      <c r="HW225" s="128"/>
      <c r="HX225" s="128"/>
      <c r="HY225" s="128"/>
      <c r="HZ225" s="128"/>
      <c r="IA225" s="128"/>
      <c r="IB225" s="128"/>
      <c r="IC225" s="128"/>
      <c r="ID225" s="128"/>
      <c r="IE225" s="128"/>
      <c r="IF225" s="128"/>
      <c r="IG225" s="128"/>
      <c r="IH225" s="128"/>
      <c r="II225" s="128"/>
      <c r="IJ225" s="128"/>
      <c r="IK225" s="128"/>
      <c r="IL225" s="128"/>
      <c r="IM225" s="128"/>
      <c r="IN225" s="128"/>
      <c r="IO225" s="128"/>
      <c r="IP225" s="128"/>
      <c r="IQ225" s="128"/>
      <c r="IR225" s="128"/>
      <c r="IS225" s="128"/>
      <c r="IT225" s="128"/>
      <c r="IU225" s="128"/>
      <c r="IV225" s="128"/>
      <c r="IW225" s="128"/>
      <c r="IX225" s="128"/>
      <c r="IY225" s="128"/>
      <c r="IZ225" s="128"/>
      <c r="JA225" s="128"/>
      <c r="JB225" s="128"/>
      <c r="JC225" s="128"/>
      <c r="JD225" s="128"/>
      <c r="JE225" s="128"/>
      <c r="JF225" s="128"/>
      <c r="JG225" s="128"/>
      <c r="JH225" s="128"/>
      <c r="JI225" s="128"/>
      <c r="JJ225" s="128"/>
      <c r="JK225" s="128"/>
      <c r="JL225" s="128"/>
      <c r="JM225" s="128"/>
      <c r="JN225" s="128"/>
      <c r="JO225" s="128"/>
      <c r="JP225" s="128"/>
      <c r="JQ225" s="128"/>
      <c r="JR225" s="128"/>
      <c r="JS225" s="128"/>
      <c r="JT225" s="128"/>
      <c r="JU225" s="128"/>
      <c r="JV225" s="128"/>
      <c r="JW225" s="128"/>
      <c r="JX225" s="128"/>
      <c r="JY225" s="128"/>
      <c r="JZ225" s="128"/>
      <c r="KA225" s="128"/>
      <c r="KB225" s="128"/>
      <c r="KC225" s="128"/>
      <c r="KD225" s="128"/>
      <c r="KE225" s="128"/>
      <c r="KF225" s="128"/>
      <c r="KG225" s="128"/>
      <c r="KH225" s="128"/>
      <c r="KI225" s="128"/>
      <c r="KJ225" s="128"/>
      <c r="KK225" s="128"/>
      <c r="KL225" s="128"/>
      <c r="KM225" s="128"/>
      <c r="KN225" s="128"/>
      <c r="KO225" s="128"/>
      <c r="KP225" s="128"/>
      <c r="KQ225" s="128"/>
      <c r="KR225" s="128"/>
      <c r="KS225" s="128"/>
      <c r="KT225" s="128"/>
      <c r="KU225" s="128"/>
      <c r="KV225" s="128"/>
      <c r="KW225" s="128"/>
      <c r="KX225" s="128"/>
      <c r="KY225" s="128"/>
      <c r="KZ225" s="128"/>
      <c r="LA225" s="128"/>
      <c r="LB225" s="128"/>
      <c r="LC225" s="128"/>
      <c r="LD225" s="128"/>
      <c r="LE225" s="128"/>
      <c r="LF225" s="128"/>
      <c r="LG225" s="128"/>
      <c r="LH225" s="128"/>
      <c r="LI225" s="128"/>
      <c r="LJ225" s="128"/>
      <c r="LK225" s="128"/>
      <c r="LL225" s="128"/>
      <c r="LM225" s="128"/>
      <c r="LN225" s="128"/>
      <c r="LO225" s="128"/>
      <c r="LP225" s="128"/>
      <c r="LQ225" s="128"/>
      <c r="LR225" s="128"/>
      <c r="LS225" s="128"/>
      <c r="LT225" s="128"/>
      <c r="LU225" s="128"/>
      <c r="LV225" s="128"/>
      <c r="LW225" s="128"/>
      <c r="LX225" s="128"/>
      <c r="LY225" s="128"/>
      <c r="LZ225" s="128"/>
      <c r="MA225" s="128"/>
      <c r="MB225" s="128"/>
      <c r="MC225" s="128"/>
      <c r="MD225" s="128"/>
      <c r="ME225" s="128"/>
      <c r="MF225" s="128"/>
      <c r="MG225" s="128"/>
      <c r="MH225" s="128"/>
      <c r="MI225" s="128"/>
      <c r="MJ225" s="128"/>
      <c r="MK225" s="128"/>
      <c r="ML225" s="128"/>
      <c r="MM225" s="128"/>
      <c r="MN225" s="128"/>
      <c r="MO225" s="128"/>
      <c r="MP225" s="128"/>
      <c r="MQ225" s="128"/>
      <c r="MR225" s="128"/>
      <c r="MS225" s="128"/>
      <c r="MT225" s="128"/>
      <c r="MU225" s="128"/>
      <c r="MV225" s="128"/>
      <c r="MW225" s="128"/>
      <c r="MX225" s="128"/>
      <c r="MY225" s="128"/>
      <c r="MZ225" s="128"/>
      <c r="NA225" s="128"/>
      <c r="NB225" s="128"/>
      <c r="NC225" s="128"/>
      <c r="ND225" s="128"/>
      <c r="NE225" s="128"/>
      <c r="NF225" s="128"/>
      <c r="NG225" s="128"/>
      <c r="NH225" s="128"/>
      <c r="NI225" s="128"/>
      <c r="NJ225" s="128"/>
      <c r="NK225" s="128"/>
      <c r="NL225" s="128"/>
      <c r="NM225" s="128"/>
      <c r="NN225" s="128"/>
      <c r="NO225" s="128"/>
      <c r="NP225" s="128"/>
      <c r="NQ225" s="128"/>
      <c r="NR225" s="128"/>
      <c r="NS225" s="128"/>
      <c r="NT225" s="128"/>
      <c r="NU225" s="128"/>
      <c r="NV225" s="128"/>
      <c r="NW225" s="128"/>
      <c r="NX225" s="128"/>
      <c r="NY225" s="128"/>
      <c r="NZ225" s="128"/>
      <c r="OA225" s="128"/>
      <c r="OB225" s="128"/>
      <c r="OC225" s="128"/>
      <c r="OD225" s="128"/>
      <c r="OE225" s="128"/>
      <c r="OF225" s="128"/>
      <c r="OG225" s="128"/>
      <c r="OH225" s="128"/>
      <c r="OI225" s="128"/>
      <c r="OJ225" s="128"/>
      <c r="OK225" s="128"/>
      <c r="OL225" s="128"/>
      <c r="OM225" s="128"/>
      <c r="ON225" s="128"/>
      <c r="OO225" s="128"/>
      <c r="OP225" s="128"/>
      <c r="OQ225" s="128"/>
      <c r="OR225" s="128"/>
      <c r="OS225" s="128"/>
      <c r="OT225" s="128"/>
      <c r="OU225" s="128"/>
      <c r="OV225" s="128"/>
      <c r="OW225" s="128"/>
      <c r="OX225" s="128"/>
      <c r="OY225" s="128"/>
      <c r="OZ225" s="128"/>
      <c r="PA225" s="128"/>
      <c r="PB225" s="128"/>
      <c r="PC225" s="128"/>
      <c r="PD225" s="128"/>
      <c r="PE225" s="128"/>
      <c r="PF225" s="128"/>
      <c r="PG225" s="128"/>
      <c r="PH225" s="128"/>
      <c r="PI225" s="128"/>
      <c r="PJ225" s="128"/>
      <c r="PK225" s="128"/>
      <c r="PL225" s="128"/>
      <c r="PM225" s="128"/>
      <c r="PN225" s="128"/>
      <c r="PO225" s="128"/>
      <c r="PP225" s="128"/>
      <c r="PQ225" s="128"/>
      <c r="PR225" s="128"/>
      <c r="PS225" s="128"/>
      <c r="PT225" s="128"/>
      <c r="PU225" s="128"/>
      <c r="PV225" s="128"/>
      <c r="PW225" s="128"/>
      <c r="PX225" s="128"/>
      <c r="PY225" s="128"/>
      <c r="PZ225" s="128"/>
      <c r="QA225" s="128"/>
      <c r="QB225" s="128"/>
      <c r="QC225" s="128"/>
      <c r="QD225" s="128"/>
      <c r="QE225" s="128"/>
      <c r="QF225" s="128"/>
      <c r="QG225" s="128"/>
      <c r="QH225" s="128"/>
      <c r="QI225" s="128"/>
      <c r="QJ225" s="128"/>
      <c r="QK225" s="128"/>
      <c r="QL225" s="128"/>
      <c r="QM225" s="128"/>
      <c r="QN225" s="128"/>
      <c r="QO225" s="128"/>
      <c r="QP225" s="128"/>
      <c r="QQ225" s="128"/>
      <c r="QR225" s="128"/>
      <c r="QS225" s="128"/>
      <c r="QT225" s="128"/>
      <c r="QU225" s="128"/>
      <c r="QV225" s="128"/>
      <c r="QW225" s="128"/>
      <c r="QX225" s="128"/>
      <c r="QY225" s="128"/>
      <c r="QZ225" s="128"/>
      <c r="RA225" s="128"/>
      <c r="RB225" s="128"/>
      <c r="RC225" s="128"/>
      <c r="RD225" s="128"/>
      <c r="RE225" s="128"/>
      <c r="RF225" s="128"/>
      <c r="RG225" s="128"/>
      <c r="RH225" s="128"/>
      <c r="RI225" s="128"/>
      <c r="RJ225" s="128"/>
      <c r="RK225" s="128"/>
      <c r="RL225" s="128"/>
      <c r="RM225" s="128"/>
      <c r="RN225" s="128"/>
      <c r="RO225" s="128"/>
      <c r="RP225" s="128"/>
      <c r="RQ225" s="128"/>
      <c r="RR225" s="128"/>
      <c r="RS225" s="128"/>
      <c r="RT225" s="128"/>
      <c r="RU225" s="128"/>
      <c r="RV225" s="128"/>
      <c r="RW225" s="128"/>
      <c r="RX225" s="128"/>
      <c r="RY225" s="128"/>
      <c r="RZ225" s="128"/>
      <c r="SA225" s="128"/>
      <c r="SB225" s="128"/>
      <c r="SC225" s="128"/>
      <c r="SD225" s="128"/>
      <c r="SE225" s="128"/>
      <c r="SF225" s="128"/>
      <c r="SG225" s="128"/>
      <c r="SH225" s="128"/>
      <c r="SI225" s="128"/>
      <c r="SJ225" s="128"/>
      <c r="SK225" s="128"/>
      <c r="SL225" s="128"/>
      <c r="SM225" s="128"/>
      <c r="SN225" s="128"/>
      <c r="SO225" s="128"/>
      <c r="SP225" s="128"/>
      <c r="SQ225" s="128"/>
      <c r="SR225" s="128"/>
      <c r="SS225" s="128"/>
      <c r="ST225" s="128"/>
      <c r="SU225" s="128"/>
      <c r="SV225" s="128"/>
      <c r="SW225" s="128"/>
      <c r="SX225" s="128"/>
      <c r="SY225" s="128"/>
      <c r="SZ225" s="128"/>
      <c r="TA225" s="128"/>
      <c r="TB225" s="128"/>
      <c r="TC225" s="128"/>
      <c r="TD225" s="128"/>
      <c r="TE225" s="128"/>
      <c r="TF225" s="128"/>
      <c r="TG225" s="128"/>
      <c r="TH225" s="128"/>
      <c r="TI225" s="128"/>
      <c r="TJ225" s="128"/>
      <c r="TK225" s="128"/>
      <c r="TL225" s="128"/>
      <c r="TM225" s="128"/>
      <c r="TN225" s="128"/>
      <c r="TO225" s="128"/>
      <c r="TP225" s="128"/>
      <c r="TQ225" s="128"/>
      <c r="TR225" s="128"/>
      <c r="TS225" s="128"/>
      <c r="TT225" s="128"/>
      <c r="TU225" s="128"/>
      <c r="TV225" s="128"/>
      <c r="TW225" s="128"/>
      <c r="TX225" s="128"/>
      <c r="TY225" s="128"/>
      <c r="TZ225" s="128"/>
      <c r="UA225" s="128"/>
      <c r="UB225" s="128"/>
      <c r="UC225" s="128"/>
      <c r="UD225" s="128"/>
      <c r="UE225" s="128"/>
      <c r="UF225" s="128"/>
      <c r="UG225" s="128"/>
      <c r="UH225" s="128"/>
      <c r="UI225" s="128"/>
      <c r="UJ225" s="128"/>
      <c r="UK225" s="128"/>
      <c r="UL225" s="128"/>
      <c r="UM225" s="128"/>
      <c r="UN225" s="128"/>
      <c r="UO225" s="128"/>
      <c r="UP225" s="128"/>
      <c r="UQ225" s="128"/>
      <c r="UR225" s="128"/>
      <c r="US225" s="128"/>
      <c r="UT225" s="128"/>
      <c r="UU225" s="128"/>
      <c r="UV225" s="128"/>
      <c r="UW225" s="128"/>
      <c r="UX225" s="128"/>
      <c r="UY225" s="128"/>
      <c r="UZ225" s="128"/>
      <c r="VA225" s="128"/>
      <c r="VB225" s="128"/>
      <c r="VC225" s="128"/>
      <c r="VD225" s="128"/>
      <c r="VE225" s="128"/>
      <c r="VF225" s="128"/>
      <c r="VG225" s="128"/>
      <c r="VH225" s="128"/>
      <c r="VI225" s="128"/>
      <c r="VJ225" s="128"/>
      <c r="VK225" s="128"/>
      <c r="VL225" s="128"/>
      <c r="VM225" s="128"/>
      <c r="VN225" s="128"/>
      <c r="VO225" s="128"/>
      <c r="VP225" s="128"/>
      <c r="VQ225" s="128"/>
      <c r="VR225" s="128"/>
      <c r="VS225" s="128"/>
      <c r="VT225" s="128"/>
      <c r="VU225" s="128"/>
      <c r="VV225" s="128"/>
      <c r="VW225" s="128"/>
      <c r="VX225" s="128"/>
      <c r="VY225" s="128"/>
      <c r="VZ225" s="128"/>
      <c r="WA225" s="128"/>
      <c r="WB225" s="128"/>
      <c r="WC225" s="128"/>
      <c r="WD225" s="128"/>
      <c r="WE225" s="128"/>
      <c r="WF225" s="128"/>
      <c r="WG225" s="128"/>
      <c r="WH225" s="128"/>
      <c r="WI225" s="128"/>
      <c r="WJ225" s="128"/>
      <c r="WK225" s="128"/>
      <c r="WL225" s="128"/>
      <c r="WM225" s="128"/>
      <c r="WN225" s="128"/>
      <c r="WO225" s="128"/>
      <c r="WP225" s="128"/>
      <c r="WQ225" s="128"/>
      <c r="WR225" s="128"/>
      <c r="WS225" s="128"/>
      <c r="WT225" s="128"/>
      <c r="WU225" s="128"/>
      <c r="WV225" s="128"/>
      <c r="WW225" s="128"/>
      <c r="WX225" s="128"/>
      <c r="WY225" s="128"/>
      <c r="WZ225" s="128"/>
      <c r="XA225" s="128"/>
      <c r="XB225" s="128"/>
      <c r="XC225" s="128"/>
      <c r="XD225" s="128"/>
      <c r="XE225" s="128"/>
      <c r="XF225" s="128"/>
      <c r="XG225" s="128"/>
      <c r="XH225" s="128"/>
      <c r="XI225" s="128"/>
      <c r="XJ225" s="128"/>
      <c r="XK225" s="128"/>
      <c r="XL225" s="128"/>
      <c r="XM225" s="128"/>
      <c r="XN225" s="128"/>
      <c r="XO225" s="128"/>
      <c r="XP225" s="128"/>
      <c r="XQ225" s="128"/>
      <c r="XR225" s="128"/>
      <c r="XS225" s="128"/>
      <c r="XT225" s="128"/>
      <c r="XU225" s="128"/>
      <c r="XV225" s="128"/>
      <c r="XW225" s="128"/>
      <c r="XX225" s="128"/>
      <c r="XY225" s="128"/>
      <c r="XZ225" s="128"/>
      <c r="YA225" s="128"/>
      <c r="YB225" s="128"/>
      <c r="YC225" s="128"/>
      <c r="YD225" s="128"/>
      <c r="YE225" s="128"/>
      <c r="YF225" s="128"/>
      <c r="YG225" s="128"/>
      <c r="YH225" s="128"/>
      <c r="YI225" s="128"/>
      <c r="YJ225" s="128"/>
      <c r="YK225" s="128"/>
      <c r="YL225" s="128"/>
      <c r="YM225" s="128"/>
      <c r="YN225" s="128"/>
      <c r="YO225" s="128"/>
      <c r="YP225" s="128"/>
      <c r="YQ225" s="128"/>
      <c r="YR225" s="128"/>
      <c r="YS225" s="128"/>
      <c r="YT225" s="128"/>
      <c r="YU225" s="128"/>
      <c r="YV225" s="128"/>
      <c r="YW225" s="128"/>
      <c r="YX225" s="128"/>
      <c r="YY225" s="128"/>
      <c r="YZ225" s="128"/>
      <c r="ZA225" s="128"/>
      <c r="ZB225" s="128"/>
      <c r="ZC225" s="128"/>
      <c r="ZD225" s="128"/>
      <c r="ZE225" s="128"/>
      <c r="ZF225" s="128"/>
      <c r="ZG225" s="128"/>
      <c r="ZH225" s="128"/>
      <c r="ZI225" s="128"/>
      <c r="ZJ225" s="128"/>
      <c r="ZK225" s="128"/>
      <c r="ZL225" s="128"/>
      <c r="ZM225" s="128"/>
      <c r="ZN225" s="128"/>
      <c r="ZO225" s="128"/>
      <c r="ZP225" s="128"/>
      <c r="ZQ225" s="128"/>
      <c r="ZR225" s="128"/>
      <c r="ZS225" s="128"/>
      <c r="ZT225" s="128"/>
      <c r="ZU225" s="128"/>
      <c r="ZV225" s="128"/>
      <c r="ZW225" s="128"/>
      <c r="ZX225" s="128"/>
      <c r="ZY225" s="128"/>
      <c r="ZZ225" s="128"/>
      <c r="AAA225" s="128"/>
      <c r="AAB225" s="128"/>
      <c r="AAC225" s="128"/>
      <c r="AAD225" s="128"/>
      <c r="AAE225" s="128"/>
      <c r="AAF225" s="128"/>
      <c r="AAG225" s="128"/>
      <c r="AAH225" s="128"/>
      <c r="AAI225" s="128"/>
      <c r="AAJ225" s="128"/>
      <c r="AAK225" s="128"/>
      <c r="AAL225" s="128"/>
      <c r="AAM225" s="128"/>
      <c r="AAN225" s="128"/>
      <c r="AAO225" s="128"/>
      <c r="AAP225" s="128"/>
      <c r="AAQ225" s="128"/>
      <c r="AAR225" s="128"/>
      <c r="AAS225" s="128"/>
      <c r="AAT225" s="128"/>
      <c r="AAU225" s="128"/>
      <c r="AAV225" s="128"/>
      <c r="AAW225" s="128"/>
      <c r="AAX225" s="128"/>
      <c r="AAY225" s="128"/>
      <c r="AAZ225" s="128"/>
      <c r="ABA225" s="128"/>
      <c r="ABB225" s="128"/>
      <c r="ABC225" s="128"/>
      <c r="ABD225" s="128"/>
      <c r="ABE225" s="128"/>
      <c r="ABF225" s="128"/>
      <c r="ABG225" s="128"/>
      <c r="ABH225" s="128"/>
      <c r="ABI225" s="128"/>
      <c r="ABJ225" s="128"/>
      <c r="ABK225" s="128"/>
      <c r="ABL225" s="128"/>
      <c r="ABM225" s="128"/>
      <c r="ABN225" s="128"/>
      <c r="ABO225" s="128"/>
      <c r="ABP225" s="128"/>
      <c r="ABQ225" s="128"/>
      <c r="ABR225" s="128"/>
      <c r="ABS225" s="128"/>
      <c r="ABT225" s="128"/>
      <c r="ABU225" s="128"/>
      <c r="ABV225" s="128"/>
      <c r="ABW225" s="128"/>
      <c r="ABX225" s="128"/>
      <c r="ABY225" s="128"/>
      <c r="ABZ225" s="128"/>
      <c r="ACA225" s="128"/>
      <c r="ACB225" s="128"/>
      <c r="ACC225" s="128"/>
      <c r="ACD225" s="128"/>
      <c r="ACE225" s="128"/>
      <c r="ACF225" s="128"/>
      <c r="ACG225" s="128"/>
      <c r="ACH225" s="128"/>
      <c r="ACI225" s="128"/>
      <c r="ACJ225" s="128"/>
      <c r="ACK225" s="128"/>
      <c r="ACL225" s="128"/>
      <c r="ACM225" s="128"/>
      <c r="ACN225" s="128"/>
      <c r="ACO225" s="128"/>
      <c r="ACP225" s="128"/>
      <c r="ACQ225" s="128"/>
      <c r="ACR225" s="128"/>
      <c r="ACS225" s="128"/>
      <c r="ACT225" s="128"/>
      <c r="ACU225" s="128"/>
      <c r="ACV225" s="128"/>
      <c r="ACW225" s="128"/>
      <c r="ACX225" s="128"/>
      <c r="ACY225" s="128"/>
      <c r="ACZ225" s="128"/>
      <c r="ADA225" s="128"/>
      <c r="ADB225" s="128"/>
      <c r="ADC225" s="128"/>
      <c r="ADD225" s="128"/>
      <c r="ADE225" s="128"/>
      <c r="ADF225" s="128"/>
      <c r="ADG225" s="128"/>
      <c r="ADH225" s="128"/>
      <c r="ADI225" s="128"/>
      <c r="ADJ225" s="128"/>
      <c r="ADK225" s="128"/>
      <c r="ADL225" s="128"/>
      <c r="ADM225" s="128"/>
      <c r="ADN225" s="128"/>
      <c r="ADO225" s="128"/>
      <c r="ADP225" s="128"/>
      <c r="ADQ225" s="128"/>
      <c r="ADR225" s="128"/>
      <c r="ADS225" s="128"/>
      <c r="ADT225" s="128"/>
      <c r="ADU225" s="128"/>
      <c r="ADV225" s="128"/>
      <c r="ADW225" s="128"/>
      <c r="ADX225" s="128"/>
      <c r="ADY225" s="128"/>
      <c r="ADZ225" s="128"/>
      <c r="AEA225" s="128"/>
      <c r="AEB225" s="128"/>
      <c r="AEC225" s="128"/>
      <c r="AED225" s="128"/>
      <c r="AEE225" s="128"/>
      <c r="AEF225" s="128"/>
      <c r="AEG225" s="128"/>
      <c r="AEH225" s="128"/>
      <c r="AEI225" s="128"/>
      <c r="AEJ225" s="128"/>
      <c r="AEK225" s="128"/>
      <c r="AEL225" s="128"/>
      <c r="AEM225" s="128"/>
      <c r="AEN225" s="128"/>
      <c r="AEO225" s="128"/>
      <c r="AEP225" s="128"/>
      <c r="AEQ225" s="128"/>
      <c r="AER225" s="128"/>
      <c r="AES225" s="128"/>
      <c r="AET225" s="128"/>
      <c r="AEU225" s="128"/>
      <c r="AEV225" s="128"/>
      <c r="AEW225" s="128"/>
      <c r="AEX225" s="128"/>
      <c r="AEY225" s="128"/>
      <c r="AEZ225" s="128"/>
      <c r="AFA225" s="128"/>
      <c r="AFB225" s="128"/>
      <c r="AFC225" s="128"/>
      <c r="AFD225" s="128"/>
      <c r="AFE225" s="128"/>
      <c r="AFF225" s="128"/>
      <c r="AFG225" s="128"/>
      <c r="AFH225" s="128"/>
      <c r="AFI225" s="128"/>
      <c r="AFJ225" s="128"/>
      <c r="AFK225" s="128"/>
      <c r="AFL225" s="128"/>
      <c r="AFM225" s="128"/>
      <c r="AFN225" s="128"/>
      <c r="AFO225" s="128"/>
      <c r="AFP225" s="128"/>
      <c r="AFQ225" s="128"/>
      <c r="AFR225" s="128"/>
      <c r="AFS225" s="128"/>
      <c r="AFT225" s="128"/>
      <c r="AFU225" s="128"/>
      <c r="AFV225" s="128"/>
      <c r="AFW225" s="128"/>
      <c r="AFX225" s="128"/>
      <c r="AFY225" s="128"/>
      <c r="AFZ225" s="128"/>
      <c r="AGA225" s="128"/>
      <c r="AGB225" s="128"/>
      <c r="AGC225" s="128"/>
      <c r="AGD225" s="128"/>
      <c r="AGE225" s="128"/>
      <c r="AGF225" s="128"/>
      <c r="AGG225" s="128"/>
      <c r="AGH225" s="128"/>
      <c r="AGI225" s="128"/>
      <c r="AGJ225" s="128"/>
      <c r="AGK225" s="128"/>
      <c r="AGL225" s="128"/>
      <c r="AGM225" s="128"/>
      <c r="AGN225" s="128"/>
      <c r="AGO225" s="128"/>
      <c r="AGP225" s="128"/>
      <c r="AGQ225" s="128"/>
      <c r="AGR225" s="128"/>
      <c r="AGS225" s="128"/>
      <c r="AGT225" s="128"/>
      <c r="AGU225" s="128"/>
      <c r="AGV225" s="128"/>
      <c r="AGW225" s="128"/>
      <c r="AGX225" s="128"/>
      <c r="AGY225" s="128"/>
      <c r="AGZ225" s="128"/>
      <c r="AHA225" s="128"/>
      <c r="AHB225" s="128"/>
      <c r="AHC225" s="128"/>
      <c r="AHD225" s="128"/>
      <c r="AHE225" s="128"/>
      <c r="AHF225" s="128"/>
      <c r="AHG225" s="128"/>
      <c r="AHH225" s="128"/>
      <c r="AHI225" s="128"/>
      <c r="AHJ225" s="128"/>
      <c r="AHK225" s="128"/>
      <c r="AHL225" s="128"/>
      <c r="AHM225" s="128"/>
      <c r="AHN225" s="128"/>
      <c r="AHO225" s="128"/>
      <c r="AHP225" s="128"/>
      <c r="AHQ225" s="128"/>
      <c r="AHR225" s="128"/>
      <c r="AHS225" s="128"/>
      <c r="AHT225" s="128"/>
      <c r="AHU225" s="128"/>
      <c r="AHV225" s="128"/>
      <c r="AHW225" s="128"/>
      <c r="AHX225" s="128"/>
      <c r="AHY225" s="128"/>
      <c r="AHZ225" s="128"/>
      <c r="AIA225" s="128"/>
      <c r="AIB225" s="128"/>
      <c r="AIC225" s="128"/>
      <c r="AID225" s="128"/>
      <c r="AIE225" s="128"/>
      <c r="AIF225" s="128"/>
      <c r="AIG225" s="128"/>
      <c r="AIH225" s="128"/>
      <c r="AII225" s="128"/>
      <c r="AIJ225" s="128"/>
      <c r="AIK225" s="128"/>
      <c r="AIL225" s="128"/>
      <c r="AIM225" s="128"/>
      <c r="AIN225" s="128"/>
      <c r="AIO225" s="128"/>
      <c r="AIP225" s="128"/>
      <c r="AIQ225" s="128"/>
      <c r="AIR225" s="128"/>
      <c r="AIS225" s="128"/>
      <c r="AIT225" s="128"/>
      <c r="AIU225" s="128"/>
      <c r="AIV225" s="128"/>
      <c r="AIW225" s="128"/>
      <c r="AIX225" s="128"/>
      <c r="AIY225" s="128"/>
      <c r="AIZ225" s="128"/>
      <c r="AJA225" s="128"/>
      <c r="AJB225" s="128"/>
      <c r="AJC225" s="128"/>
      <c r="AJD225" s="128"/>
      <c r="AJE225" s="128"/>
      <c r="AJF225" s="128"/>
      <c r="AJG225" s="128"/>
      <c r="AJH225" s="128"/>
      <c r="AJI225" s="128"/>
      <c r="AJJ225" s="128"/>
      <c r="AJK225" s="128"/>
      <c r="AJL225" s="128"/>
      <c r="AJM225" s="128"/>
      <c r="AJN225" s="128"/>
      <c r="AJO225" s="128"/>
      <c r="AJP225" s="128"/>
      <c r="AJQ225" s="128"/>
      <c r="AJR225" s="128"/>
      <c r="AJS225" s="128"/>
      <c r="AJT225" s="128"/>
      <c r="AJU225" s="128"/>
      <c r="AJV225" s="128"/>
      <c r="AJW225" s="128"/>
      <c r="AJX225" s="128"/>
      <c r="AJY225" s="128"/>
      <c r="AJZ225" s="128"/>
      <c r="AKA225" s="128"/>
      <c r="AKB225" s="128"/>
      <c r="AKC225" s="128"/>
      <c r="AKD225" s="128"/>
      <c r="AKE225" s="128"/>
      <c r="AKF225" s="128"/>
      <c r="AKG225" s="128"/>
      <c r="AKH225" s="128"/>
      <c r="AKI225" s="128"/>
      <c r="AKJ225" s="128"/>
      <c r="AKK225" s="128"/>
      <c r="AKL225" s="128"/>
      <c r="AKM225" s="128"/>
      <c r="AKN225" s="128"/>
      <c r="AKO225" s="128"/>
      <c r="AKP225" s="128"/>
      <c r="AKQ225" s="128"/>
      <c r="AKR225" s="128"/>
      <c r="AKS225" s="128"/>
      <c r="AKT225" s="128"/>
      <c r="AKU225" s="128"/>
      <c r="AKV225" s="128"/>
      <c r="AKW225" s="128"/>
      <c r="AKX225" s="128"/>
      <c r="AKY225" s="128"/>
      <c r="AKZ225" s="128"/>
      <c r="ALA225" s="128"/>
      <c r="ALB225" s="128"/>
      <c r="ALC225" s="128"/>
      <c r="ALD225" s="128"/>
      <c r="ALE225" s="128"/>
      <c r="ALF225" s="128"/>
      <c r="ALG225" s="128"/>
      <c r="ALH225" s="128"/>
      <c r="ALI225" s="128"/>
      <c r="ALJ225" s="128"/>
      <c r="ALK225" s="128"/>
      <c r="ALL225" s="128"/>
      <c r="ALM225" s="128"/>
      <c r="ALN225" s="128"/>
      <c r="ALO225" s="128"/>
      <c r="ALP225" s="128"/>
      <c r="ALQ225" s="128"/>
      <c r="ALR225" s="128"/>
      <c r="ALS225" s="128"/>
      <c r="ALT225" s="128"/>
      <c r="ALU225" s="128"/>
      <c r="ALV225" s="128"/>
      <c r="ALW225" s="128"/>
      <c r="ALX225" s="128"/>
      <c r="ALY225" s="128"/>
      <c r="ALZ225" s="128"/>
      <c r="AMA225"/>
      <c r="AMB225"/>
      <c r="AMC225"/>
      <c r="AMD225"/>
    </row>
    <row r="226" spans="1:1018" ht="12" customHeight="1">
      <c r="A226" s="129"/>
      <c r="B226" s="129"/>
      <c r="C226" s="129"/>
      <c r="D226" s="129"/>
      <c r="E226" s="129"/>
      <c r="F226" s="129"/>
    </row>
    <row r="227" spans="1:1018" ht="12" customHeight="1">
      <c r="A227" s="129"/>
      <c r="B227" s="129"/>
      <c r="C227" s="129"/>
      <c r="D227" s="129"/>
      <c r="E227" s="129"/>
      <c r="F227" s="129"/>
    </row>
    <row r="228" spans="1:1018" ht="12" customHeight="1">
      <c r="A228" s="129"/>
      <c r="B228" s="129"/>
      <c r="C228" s="129"/>
      <c r="D228" s="129"/>
      <c r="E228" s="129"/>
      <c r="F228" s="129"/>
    </row>
    <row r="229" spans="1:1018"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78"/>
      <c r="U229" s="96"/>
      <c r="V229" s="96"/>
      <c r="W229" s="96"/>
      <c r="X229"/>
      <c r="Y229" s="179"/>
      <c r="Z229" s="96"/>
      <c r="AA229" s="161"/>
      <c r="AB229" s="96"/>
      <c r="AD229" s="96"/>
      <c r="AMB229"/>
    </row>
    <row r="230" spans="1:1018"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78"/>
      <c r="U230" s="96"/>
      <c r="V230" s="96"/>
      <c r="W230" s="96"/>
      <c r="X230"/>
      <c r="Y230" s="179"/>
      <c r="Z230" s="96"/>
      <c r="AA230" s="161"/>
      <c r="AB230" s="96"/>
      <c r="AD230" s="96"/>
      <c r="AMB230"/>
    </row>
    <row r="231" spans="1:1018" s="117" customFormat="1"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8" s="117" customFormat="1"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8" s="117" customFormat="1" ht="12" customHeight="1">
      <c r="A233" s="123"/>
      <c r="B233" s="123"/>
      <c r="C233" s="123"/>
      <c r="D233" s="123"/>
      <c r="E233" s="123"/>
      <c r="F233" s="123"/>
      <c r="G233" s="112"/>
      <c r="H233" s="112"/>
      <c r="I233" s="277"/>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8" s="117" customFormat="1" ht="12" customHeight="1">
      <c r="A234" s="123"/>
      <c r="B234" s="123"/>
      <c r="C234" s="123"/>
      <c r="D234" s="123"/>
      <c r="E234" s="123"/>
      <c r="F234" s="123"/>
      <c r="G234" s="112"/>
      <c r="H234" s="112"/>
      <c r="I234" s="277"/>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8" s="117" customFormat="1" ht="12" customHeight="1">
      <c r="A235" s="123"/>
      <c r="B235" s="123"/>
      <c r="C235" s="123"/>
      <c r="D235" s="123"/>
      <c r="E235" s="123"/>
      <c r="F235" s="123"/>
      <c r="G235" s="112"/>
      <c r="H235" s="112"/>
      <c r="I235" s="277"/>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8" ht="12" customHeight="1">
      <c r="A236" s="123"/>
      <c r="B236" s="123"/>
      <c r="C236" s="123"/>
      <c r="D236" s="123"/>
      <c r="E236" s="123"/>
      <c r="F236" s="123"/>
      <c r="G236" s="112"/>
      <c r="H236" s="112"/>
      <c r="I236" s="277"/>
      <c r="J236" s="112"/>
      <c r="K236" s="161"/>
      <c r="L236" s="112"/>
      <c r="M236" s="112"/>
      <c r="N236" s="112"/>
      <c r="O236" s="112"/>
      <c r="P236" s="190"/>
      <c r="Q236" s="112"/>
      <c r="R236" s="112"/>
      <c r="S236" s="112"/>
      <c r="T236" s="125"/>
      <c r="U236" s="112"/>
      <c r="V236" s="112"/>
      <c r="W236" s="112"/>
      <c r="Y236" s="180"/>
      <c r="Z236" s="112"/>
      <c r="AB236" s="112"/>
      <c r="AD236" s="112"/>
    </row>
    <row r="237" spans="1:1018" ht="12" customHeight="1">
      <c r="A237" s="123"/>
      <c r="B237" s="123"/>
      <c r="C237" s="123"/>
      <c r="D237" s="123"/>
      <c r="E237" s="123"/>
      <c r="F237" s="123"/>
      <c r="G237" s="112"/>
      <c r="H237" s="112"/>
      <c r="I237" s="277"/>
      <c r="J237" s="112"/>
      <c r="K237" s="161"/>
      <c r="L237" s="112"/>
      <c r="M237" s="112"/>
      <c r="N237" s="112"/>
      <c r="O237" s="112"/>
      <c r="P237" s="190"/>
      <c r="Q237" s="112"/>
      <c r="R237" s="112"/>
      <c r="S237" s="112"/>
      <c r="T237" s="125"/>
      <c r="U237" s="112"/>
      <c r="V237" s="112"/>
      <c r="W237" s="112"/>
      <c r="Y237" s="180"/>
      <c r="Z237" s="112"/>
      <c r="AB237" s="112"/>
      <c r="AD237" s="112"/>
    </row>
    <row r="238" spans="1:1018" ht="12" customHeight="1">
      <c r="A238" s="130"/>
      <c r="B238" s="130"/>
      <c r="C238" s="130"/>
      <c r="D238" s="130"/>
      <c r="E238" s="130"/>
      <c r="F238" s="130"/>
    </row>
    <row r="239" spans="1:1018" ht="12" customHeight="1">
      <c r="A239" s="130"/>
      <c r="B239" s="130"/>
      <c r="C239" s="130"/>
      <c r="D239" s="130"/>
      <c r="E239" s="130"/>
      <c r="F239" s="130"/>
    </row>
    <row r="240" spans="1:1018" ht="12" customHeight="1">
      <c r="A240" s="130"/>
      <c r="B240" s="130"/>
      <c r="C240" s="130"/>
      <c r="D240" s="130"/>
      <c r="E240" s="130"/>
      <c r="F240" s="130"/>
    </row>
    <row r="241" spans="1:1018" ht="12" customHeight="1">
      <c r="A241" s="136"/>
      <c r="B241" s="136"/>
      <c r="C241" s="136"/>
      <c r="D241" s="136"/>
      <c r="E241" s="136"/>
      <c r="F241" s="136"/>
    </row>
    <row r="242" spans="1:1018" s="96" customFormat="1" ht="12" customHeight="1">
      <c r="A242" s="136"/>
      <c r="B242" s="136"/>
      <c r="C242" s="136"/>
      <c r="D242" s="136"/>
      <c r="E242" s="136"/>
      <c r="F242" s="136"/>
      <c r="I242" s="225"/>
      <c r="K242" s="159"/>
      <c r="P242" s="173"/>
      <c r="T242" s="278"/>
      <c r="X242"/>
      <c r="Y242" s="179"/>
      <c r="AA242" s="159"/>
      <c r="AC242"/>
      <c r="AE242" s="128"/>
      <c r="AF242"/>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c r="CX242" s="128"/>
      <c r="CY242" s="128"/>
      <c r="CZ242" s="128"/>
      <c r="DA242" s="128"/>
      <c r="DB242" s="128"/>
      <c r="DC242" s="128"/>
      <c r="DD242" s="128"/>
      <c r="DE242" s="128"/>
      <c r="DF242" s="128"/>
      <c r="DG242" s="128"/>
      <c r="DH242" s="128"/>
      <c r="DI242" s="128"/>
      <c r="DJ242" s="128"/>
      <c r="DK242" s="128"/>
      <c r="DL242" s="128"/>
      <c r="DM242" s="128"/>
      <c r="DN242" s="128"/>
      <c r="DO242" s="128"/>
      <c r="DP242" s="128"/>
      <c r="DQ242" s="128"/>
      <c r="DR242" s="128"/>
      <c r="DS242" s="128"/>
      <c r="DT242" s="128"/>
      <c r="DU242" s="128"/>
      <c r="DV242" s="128"/>
      <c r="DW242" s="128"/>
      <c r="DX242" s="128"/>
      <c r="DY242" s="128"/>
      <c r="DZ242" s="128"/>
      <c r="EA242" s="128"/>
      <c r="EB242" s="128"/>
      <c r="EC242" s="128"/>
      <c r="ED242" s="128"/>
      <c r="EE242" s="128"/>
      <c r="EF242" s="128"/>
      <c r="EG242" s="128"/>
      <c r="EH242" s="128"/>
      <c r="EI242" s="128"/>
      <c r="EJ242" s="128"/>
      <c r="EK242" s="128"/>
      <c r="EL242" s="128"/>
      <c r="EM242" s="128"/>
      <c r="EN242" s="128"/>
      <c r="EO242" s="128"/>
      <c r="EP242" s="128"/>
      <c r="EQ242" s="128"/>
      <c r="ER242" s="128"/>
      <c r="ES242" s="128"/>
      <c r="ET242" s="128"/>
      <c r="EU242" s="128"/>
      <c r="EV242" s="128"/>
      <c r="EW242" s="128"/>
      <c r="EX242" s="128"/>
      <c r="EY242" s="128"/>
      <c r="EZ242" s="128"/>
      <c r="FA242" s="128"/>
      <c r="FB242" s="128"/>
      <c r="FC242" s="128"/>
      <c r="FD242" s="128"/>
      <c r="FE242" s="128"/>
      <c r="FF242" s="128"/>
      <c r="FG242" s="128"/>
      <c r="FH242" s="128"/>
      <c r="FI242" s="128"/>
      <c r="FJ242" s="128"/>
      <c r="FK242" s="128"/>
      <c r="FL242" s="128"/>
      <c r="FM242" s="128"/>
      <c r="FN242" s="128"/>
      <c r="FO242" s="128"/>
      <c r="FP242" s="128"/>
      <c r="FQ242" s="128"/>
      <c r="FR242" s="128"/>
      <c r="FS242" s="128"/>
      <c r="FT242" s="128"/>
      <c r="FU242" s="128"/>
      <c r="FV242" s="128"/>
      <c r="FW242" s="128"/>
      <c r="FX242" s="128"/>
      <c r="FY242" s="128"/>
      <c r="FZ242" s="128"/>
      <c r="GA242" s="128"/>
      <c r="GB242" s="128"/>
      <c r="GC242" s="128"/>
      <c r="GD242" s="128"/>
      <c r="GE242" s="128"/>
      <c r="GF242" s="128"/>
      <c r="GG242" s="128"/>
      <c r="GH242" s="128"/>
      <c r="GI242" s="128"/>
      <c r="GJ242" s="128"/>
      <c r="GK242" s="128"/>
      <c r="GL242" s="128"/>
      <c r="GM242" s="128"/>
      <c r="GN242" s="128"/>
      <c r="GO242" s="128"/>
      <c r="GP242" s="128"/>
      <c r="GQ242" s="128"/>
      <c r="GR242" s="128"/>
      <c r="GS242" s="128"/>
      <c r="GT242" s="128"/>
      <c r="GU242" s="128"/>
      <c r="GV242" s="128"/>
      <c r="GW242" s="128"/>
      <c r="GX242" s="128"/>
      <c r="GY242" s="128"/>
      <c r="GZ242" s="128"/>
      <c r="HA242" s="128"/>
      <c r="HB242" s="128"/>
      <c r="HC242" s="128"/>
      <c r="HD242" s="128"/>
      <c r="HE242" s="128"/>
      <c r="HF242" s="128"/>
      <c r="HG242" s="128"/>
      <c r="HH242" s="128"/>
      <c r="HI242" s="128"/>
      <c r="HJ242" s="128"/>
      <c r="HK242" s="128"/>
      <c r="HL242" s="128"/>
      <c r="HM242" s="128"/>
      <c r="HN242" s="128"/>
      <c r="HO242" s="128"/>
      <c r="HP242" s="128"/>
      <c r="HQ242" s="128"/>
      <c r="HR242" s="128"/>
      <c r="HS242" s="128"/>
      <c r="HT242" s="128"/>
      <c r="HU242" s="128"/>
      <c r="HV242" s="128"/>
      <c r="HW242" s="128"/>
      <c r="HX242" s="128"/>
      <c r="HY242" s="128"/>
      <c r="HZ242" s="128"/>
      <c r="IA242" s="128"/>
      <c r="IB242" s="128"/>
      <c r="IC242" s="128"/>
      <c r="ID242" s="128"/>
      <c r="IE242" s="128"/>
      <c r="IF242" s="128"/>
      <c r="IG242" s="128"/>
      <c r="IH242" s="128"/>
      <c r="II242" s="128"/>
      <c r="IJ242" s="128"/>
      <c r="IK242" s="128"/>
      <c r="IL242" s="128"/>
      <c r="IM242" s="128"/>
      <c r="IN242" s="128"/>
      <c r="IO242" s="128"/>
      <c r="IP242" s="128"/>
      <c r="IQ242" s="128"/>
      <c r="IR242" s="128"/>
      <c r="IS242" s="128"/>
      <c r="IT242" s="128"/>
      <c r="IU242" s="128"/>
      <c r="IV242" s="128"/>
      <c r="IW242" s="128"/>
      <c r="IX242" s="128"/>
      <c r="IY242" s="128"/>
      <c r="IZ242" s="128"/>
      <c r="JA242" s="128"/>
      <c r="JB242" s="128"/>
      <c r="JC242" s="128"/>
      <c r="JD242" s="128"/>
      <c r="JE242" s="128"/>
      <c r="JF242" s="128"/>
      <c r="JG242" s="128"/>
      <c r="JH242" s="128"/>
      <c r="JI242" s="128"/>
      <c r="JJ242" s="128"/>
      <c r="JK242" s="128"/>
      <c r="JL242" s="128"/>
      <c r="JM242" s="128"/>
      <c r="JN242" s="128"/>
      <c r="JO242" s="128"/>
      <c r="JP242" s="128"/>
      <c r="JQ242" s="128"/>
      <c r="JR242" s="128"/>
      <c r="JS242" s="128"/>
      <c r="JT242" s="128"/>
      <c r="JU242" s="128"/>
      <c r="JV242" s="128"/>
      <c r="JW242" s="128"/>
      <c r="JX242" s="128"/>
      <c r="JY242" s="128"/>
      <c r="JZ242" s="128"/>
      <c r="KA242" s="128"/>
      <c r="KB242" s="128"/>
      <c r="KC242" s="128"/>
      <c r="KD242" s="128"/>
      <c r="KE242" s="128"/>
      <c r="KF242" s="128"/>
      <c r="KG242" s="128"/>
      <c r="KH242" s="128"/>
      <c r="KI242" s="128"/>
      <c r="KJ242" s="128"/>
      <c r="KK242" s="128"/>
      <c r="KL242" s="128"/>
      <c r="KM242" s="128"/>
      <c r="KN242" s="128"/>
      <c r="KO242" s="128"/>
      <c r="KP242" s="128"/>
      <c r="KQ242" s="128"/>
      <c r="KR242" s="128"/>
      <c r="KS242" s="128"/>
      <c r="KT242" s="128"/>
      <c r="KU242" s="128"/>
      <c r="KV242" s="128"/>
      <c r="KW242" s="128"/>
      <c r="KX242" s="128"/>
      <c r="KY242" s="128"/>
      <c r="KZ242" s="128"/>
      <c r="LA242" s="128"/>
      <c r="LB242" s="128"/>
      <c r="LC242" s="128"/>
      <c r="LD242" s="128"/>
      <c r="LE242" s="128"/>
      <c r="LF242" s="128"/>
      <c r="LG242" s="128"/>
      <c r="LH242" s="128"/>
      <c r="LI242" s="128"/>
      <c r="LJ242" s="128"/>
      <c r="LK242" s="128"/>
      <c r="LL242" s="128"/>
      <c r="LM242" s="128"/>
      <c r="LN242" s="128"/>
      <c r="LO242" s="128"/>
      <c r="LP242" s="128"/>
      <c r="LQ242" s="128"/>
      <c r="LR242" s="128"/>
      <c r="LS242" s="128"/>
      <c r="LT242" s="128"/>
      <c r="LU242" s="128"/>
      <c r="LV242" s="128"/>
      <c r="LW242" s="128"/>
      <c r="LX242" s="128"/>
      <c r="LY242" s="128"/>
      <c r="LZ242" s="128"/>
      <c r="MA242" s="128"/>
      <c r="MB242" s="128"/>
      <c r="MC242" s="128"/>
      <c r="MD242" s="128"/>
      <c r="ME242" s="128"/>
      <c r="MF242" s="128"/>
      <c r="MG242" s="128"/>
      <c r="MH242" s="128"/>
      <c r="MI242" s="128"/>
      <c r="MJ242" s="128"/>
      <c r="MK242" s="128"/>
      <c r="ML242" s="128"/>
      <c r="MM242" s="128"/>
      <c r="MN242" s="128"/>
      <c r="MO242" s="128"/>
      <c r="MP242" s="128"/>
      <c r="MQ242" s="128"/>
      <c r="MR242" s="128"/>
      <c r="MS242" s="128"/>
      <c r="MT242" s="128"/>
      <c r="MU242" s="128"/>
      <c r="MV242" s="128"/>
      <c r="MW242" s="128"/>
      <c r="MX242" s="128"/>
      <c r="MY242" s="128"/>
      <c r="MZ242" s="128"/>
      <c r="NA242" s="128"/>
      <c r="NB242" s="128"/>
      <c r="NC242" s="128"/>
      <c r="ND242" s="128"/>
      <c r="NE242" s="128"/>
      <c r="NF242" s="128"/>
      <c r="NG242" s="128"/>
      <c r="NH242" s="128"/>
      <c r="NI242" s="128"/>
      <c r="NJ242" s="128"/>
      <c r="NK242" s="128"/>
      <c r="NL242" s="128"/>
      <c r="NM242" s="128"/>
      <c r="NN242" s="128"/>
      <c r="NO242" s="128"/>
      <c r="NP242" s="128"/>
      <c r="NQ242" s="128"/>
      <c r="NR242" s="128"/>
      <c r="NS242" s="128"/>
      <c r="NT242" s="128"/>
      <c r="NU242" s="128"/>
      <c r="NV242" s="128"/>
      <c r="NW242" s="128"/>
      <c r="NX242" s="128"/>
      <c r="NY242" s="128"/>
      <c r="NZ242" s="128"/>
      <c r="OA242" s="128"/>
      <c r="OB242" s="128"/>
      <c r="OC242" s="128"/>
      <c r="OD242" s="128"/>
      <c r="OE242" s="128"/>
      <c r="OF242" s="128"/>
      <c r="OG242" s="128"/>
      <c r="OH242" s="128"/>
      <c r="OI242" s="128"/>
      <c r="OJ242" s="128"/>
      <c r="OK242" s="128"/>
      <c r="OL242" s="128"/>
      <c r="OM242" s="128"/>
      <c r="ON242" s="128"/>
      <c r="OO242" s="128"/>
      <c r="OP242" s="128"/>
      <c r="OQ242" s="128"/>
      <c r="OR242" s="128"/>
      <c r="OS242" s="128"/>
      <c r="OT242" s="128"/>
      <c r="OU242" s="128"/>
      <c r="OV242" s="128"/>
      <c r="OW242" s="128"/>
      <c r="OX242" s="128"/>
      <c r="OY242" s="128"/>
      <c r="OZ242" s="128"/>
      <c r="PA242" s="128"/>
      <c r="PB242" s="128"/>
      <c r="PC242" s="128"/>
      <c r="PD242" s="128"/>
      <c r="PE242" s="128"/>
      <c r="PF242" s="128"/>
      <c r="PG242" s="128"/>
      <c r="PH242" s="128"/>
      <c r="PI242" s="128"/>
      <c r="PJ242" s="128"/>
      <c r="PK242" s="128"/>
      <c r="PL242" s="128"/>
      <c r="PM242" s="128"/>
      <c r="PN242" s="128"/>
      <c r="PO242" s="128"/>
      <c r="PP242" s="128"/>
      <c r="PQ242" s="128"/>
      <c r="PR242" s="128"/>
      <c r="PS242" s="128"/>
      <c r="PT242" s="128"/>
      <c r="PU242" s="128"/>
      <c r="PV242" s="128"/>
      <c r="PW242" s="128"/>
      <c r="PX242" s="128"/>
      <c r="PY242" s="128"/>
      <c r="PZ242" s="128"/>
      <c r="QA242" s="128"/>
      <c r="QB242" s="128"/>
      <c r="QC242" s="128"/>
      <c r="QD242" s="128"/>
      <c r="QE242" s="128"/>
      <c r="QF242" s="128"/>
      <c r="QG242" s="128"/>
      <c r="QH242" s="128"/>
      <c r="QI242" s="128"/>
      <c r="QJ242" s="128"/>
      <c r="QK242" s="128"/>
      <c r="QL242" s="128"/>
      <c r="QM242" s="128"/>
      <c r="QN242" s="128"/>
      <c r="QO242" s="128"/>
      <c r="QP242" s="128"/>
      <c r="QQ242" s="128"/>
      <c r="QR242" s="128"/>
      <c r="QS242" s="128"/>
      <c r="QT242" s="128"/>
      <c r="QU242" s="128"/>
      <c r="QV242" s="128"/>
      <c r="QW242" s="128"/>
      <c r="QX242" s="128"/>
      <c r="QY242" s="128"/>
      <c r="QZ242" s="128"/>
      <c r="RA242" s="128"/>
      <c r="RB242" s="128"/>
      <c r="RC242" s="128"/>
      <c r="RD242" s="128"/>
      <c r="RE242" s="128"/>
      <c r="RF242" s="128"/>
      <c r="RG242" s="128"/>
      <c r="RH242" s="128"/>
      <c r="RI242" s="128"/>
      <c r="RJ242" s="128"/>
      <c r="RK242" s="128"/>
      <c r="RL242" s="128"/>
      <c r="RM242" s="128"/>
      <c r="RN242" s="128"/>
      <c r="RO242" s="128"/>
      <c r="RP242" s="128"/>
      <c r="RQ242" s="128"/>
      <c r="RR242" s="128"/>
      <c r="RS242" s="128"/>
      <c r="RT242" s="128"/>
      <c r="RU242" s="128"/>
      <c r="RV242" s="128"/>
      <c r="RW242" s="128"/>
      <c r="RX242" s="128"/>
      <c r="RY242" s="128"/>
      <c r="RZ242" s="128"/>
      <c r="SA242" s="128"/>
      <c r="SB242" s="128"/>
      <c r="SC242" s="128"/>
      <c r="SD242" s="128"/>
      <c r="SE242" s="128"/>
      <c r="SF242" s="128"/>
      <c r="SG242" s="128"/>
      <c r="SH242" s="128"/>
      <c r="SI242" s="128"/>
      <c r="SJ242" s="128"/>
      <c r="SK242" s="128"/>
      <c r="SL242" s="128"/>
      <c r="SM242" s="128"/>
      <c r="SN242" s="128"/>
      <c r="SO242" s="128"/>
      <c r="SP242" s="128"/>
      <c r="SQ242" s="128"/>
      <c r="SR242" s="128"/>
      <c r="SS242" s="128"/>
      <c r="ST242" s="128"/>
      <c r="SU242" s="128"/>
      <c r="SV242" s="128"/>
      <c r="SW242" s="128"/>
      <c r="SX242" s="128"/>
      <c r="SY242" s="128"/>
      <c r="SZ242" s="128"/>
      <c r="TA242" s="128"/>
      <c r="TB242" s="128"/>
      <c r="TC242" s="128"/>
      <c r="TD242" s="128"/>
      <c r="TE242" s="128"/>
      <c r="TF242" s="128"/>
      <c r="TG242" s="128"/>
      <c r="TH242" s="128"/>
      <c r="TI242" s="128"/>
      <c r="TJ242" s="128"/>
      <c r="TK242" s="128"/>
      <c r="TL242" s="128"/>
      <c r="TM242" s="128"/>
      <c r="TN242" s="128"/>
      <c r="TO242" s="128"/>
      <c r="TP242" s="128"/>
      <c r="TQ242" s="128"/>
      <c r="TR242" s="128"/>
      <c r="TS242" s="128"/>
      <c r="TT242" s="128"/>
      <c r="TU242" s="128"/>
      <c r="TV242" s="128"/>
      <c r="TW242" s="128"/>
      <c r="TX242" s="128"/>
      <c r="TY242" s="128"/>
      <c r="TZ242" s="128"/>
      <c r="UA242" s="128"/>
      <c r="UB242" s="128"/>
      <c r="UC242" s="128"/>
      <c r="UD242" s="128"/>
      <c r="UE242" s="128"/>
      <c r="UF242" s="128"/>
      <c r="UG242" s="128"/>
      <c r="UH242" s="128"/>
      <c r="UI242" s="128"/>
      <c r="UJ242" s="128"/>
      <c r="UK242" s="128"/>
      <c r="UL242" s="128"/>
      <c r="UM242" s="128"/>
      <c r="UN242" s="128"/>
      <c r="UO242" s="128"/>
      <c r="UP242" s="128"/>
      <c r="UQ242" s="128"/>
      <c r="UR242" s="128"/>
      <c r="US242" s="128"/>
      <c r="UT242" s="128"/>
      <c r="UU242" s="128"/>
      <c r="UV242" s="128"/>
      <c r="UW242" s="128"/>
      <c r="UX242" s="128"/>
      <c r="UY242" s="128"/>
      <c r="UZ242" s="128"/>
      <c r="VA242" s="128"/>
      <c r="VB242" s="128"/>
      <c r="VC242" s="128"/>
      <c r="VD242" s="128"/>
      <c r="VE242" s="128"/>
      <c r="VF242" s="128"/>
      <c r="VG242" s="128"/>
      <c r="VH242" s="128"/>
      <c r="VI242" s="128"/>
      <c r="VJ242" s="128"/>
      <c r="VK242" s="128"/>
      <c r="VL242" s="128"/>
      <c r="VM242" s="128"/>
      <c r="VN242" s="128"/>
      <c r="VO242" s="128"/>
      <c r="VP242" s="128"/>
      <c r="VQ242" s="128"/>
      <c r="VR242" s="128"/>
      <c r="VS242" s="128"/>
      <c r="VT242" s="128"/>
      <c r="VU242" s="128"/>
      <c r="VV242" s="128"/>
      <c r="VW242" s="128"/>
      <c r="VX242" s="128"/>
      <c r="VY242" s="128"/>
      <c r="VZ242" s="128"/>
      <c r="WA242" s="128"/>
      <c r="WB242" s="128"/>
      <c r="WC242" s="128"/>
      <c r="WD242" s="128"/>
      <c r="WE242" s="128"/>
      <c r="WF242" s="128"/>
      <c r="WG242" s="128"/>
      <c r="WH242" s="128"/>
      <c r="WI242" s="128"/>
      <c r="WJ242" s="128"/>
      <c r="WK242" s="128"/>
      <c r="WL242" s="128"/>
      <c r="WM242" s="128"/>
      <c r="WN242" s="128"/>
      <c r="WO242" s="128"/>
      <c r="WP242" s="128"/>
      <c r="WQ242" s="128"/>
      <c r="WR242" s="128"/>
      <c r="WS242" s="128"/>
      <c r="WT242" s="128"/>
      <c r="WU242" s="128"/>
      <c r="WV242" s="128"/>
      <c r="WW242" s="128"/>
      <c r="WX242" s="128"/>
      <c r="WY242" s="128"/>
      <c r="WZ242" s="128"/>
      <c r="XA242" s="128"/>
      <c r="XB242" s="128"/>
      <c r="XC242" s="128"/>
      <c r="XD242" s="128"/>
      <c r="XE242" s="128"/>
      <c r="XF242" s="128"/>
      <c r="XG242" s="128"/>
      <c r="XH242" s="128"/>
      <c r="XI242" s="128"/>
      <c r="XJ242" s="128"/>
      <c r="XK242" s="128"/>
      <c r="XL242" s="128"/>
      <c r="XM242" s="128"/>
      <c r="XN242" s="128"/>
      <c r="XO242" s="128"/>
      <c r="XP242" s="128"/>
      <c r="XQ242" s="128"/>
      <c r="XR242" s="128"/>
      <c r="XS242" s="128"/>
      <c r="XT242" s="128"/>
      <c r="XU242" s="128"/>
      <c r="XV242" s="128"/>
      <c r="XW242" s="128"/>
      <c r="XX242" s="128"/>
      <c r="XY242" s="128"/>
      <c r="XZ242" s="128"/>
      <c r="YA242" s="128"/>
      <c r="YB242" s="128"/>
      <c r="YC242" s="128"/>
      <c r="YD242" s="128"/>
      <c r="YE242" s="128"/>
      <c r="YF242" s="128"/>
      <c r="YG242" s="128"/>
      <c r="YH242" s="128"/>
      <c r="YI242" s="128"/>
      <c r="YJ242" s="128"/>
      <c r="YK242" s="128"/>
      <c r="YL242" s="128"/>
      <c r="YM242" s="128"/>
      <c r="YN242" s="128"/>
      <c r="YO242" s="128"/>
      <c r="YP242" s="128"/>
      <c r="YQ242" s="128"/>
      <c r="YR242" s="128"/>
      <c r="YS242" s="128"/>
      <c r="YT242" s="128"/>
      <c r="YU242" s="128"/>
      <c r="YV242" s="128"/>
      <c r="YW242" s="128"/>
      <c r="YX242" s="128"/>
      <c r="YY242" s="128"/>
      <c r="YZ242" s="128"/>
      <c r="ZA242" s="128"/>
      <c r="ZB242" s="128"/>
      <c r="ZC242" s="128"/>
      <c r="ZD242" s="128"/>
      <c r="ZE242" s="128"/>
      <c r="ZF242" s="128"/>
      <c r="ZG242" s="128"/>
      <c r="ZH242" s="128"/>
      <c r="ZI242" s="128"/>
      <c r="ZJ242" s="128"/>
      <c r="ZK242" s="128"/>
      <c r="ZL242" s="128"/>
      <c r="ZM242" s="128"/>
      <c r="ZN242" s="128"/>
      <c r="ZO242" s="128"/>
      <c r="ZP242" s="128"/>
      <c r="ZQ242" s="128"/>
      <c r="ZR242" s="128"/>
      <c r="ZS242" s="128"/>
      <c r="ZT242" s="128"/>
      <c r="ZU242" s="128"/>
      <c r="ZV242" s="128"/>
      <c r="ZW242" s="128"/>
      <c r="ZX242" s="128"/>
      <c r="ZY242" s="128"/>
      <c r="ZZ242" s="128"/>
      <c r="AAA242" s="128"/>
      <c r="AAB242" s="128"/>
      <c r="AAC242" s="128"/>
      <c r="AAD242" s="128"/>
      <c r="AAE242" s="128"/>
      <c r="AAF242" s="128"/>
      <c r="AAG242" s="128"/>
      <c r="AAH242" s="128"/>
      <c r="AAI242" s="128"/>
      <c r="AAJ242" s="128"/>
      <c r="AAK242" s="128"/>
      <c r="AAL242" s="128"/>
      <c r="AAM242" s="128"/>
      <c r="AAN242" s="128"/>
      <c r="AAO242" s="128"/>
      <c r="AAP242" s="128"/>
      <c r="AAQ242" s="128"/>
      <c r="AAR242" s="128"/>
      <c r="AAS242" s="128"/>
      <c r="AAT242" s="128"/>
      <c r="AAU242" s="128"/>
      <c r="AAV242" s="128"/>
      <c r="AAW242" s="128"/>
      <c r="AAX242" s="128"/>
      <c r="AAY242" s="128"/>
      <c r="AAZ242" s="128"/>
      <c r="ABA242" s="128"/>
      <c r="ABB242" s="128"/>
      <c r="ABC242" s="128"/>
      <c r="ABD242" s="128"/>
      <c r="ABE242" s="128"/>
      <c r="ABF242" s="128"/>
      <c r="ABG242" s="128"/>
      <c r="ABH242" s="128"/>
      <c r="ABI242" s="128"/>
      <c r="ABJ242" s="128"/>
      <c r="ABK242" s="128"/>
      <c r="ABL242" s="128"/>
      <c r="ABM242" s="128"/>
      <c r="ABN242" s="128"/>
      <c r="ABO242" s="128"/>
      <c r="ABP242" s="128"/>
      <c r="ABQ242" s="128"/>
      <c r="ABR242" s="128"/>
      <c r="ABS242" s="128"/>
      <c r="ABT242" s="128"/>
      <c r="ABU242" s="128"/>
      <c r="ABV242" s="128"/>
      <c r="ABW242" s="128"/>
      <c r="ABX242" s="128"/>
      <c r="ABY242" s="128"/>
      <c r="ABZ242" s="128"/>
      <c r="ACA242" s="128"/>
      <c r="ACB242" s="128"/>
      <c r="ACC242" s="128"/>
      <c r="ACD242" s="128"/>
      <c r="ACE242" s="128"/>
      <c r="ACF242" s="128"/>
      <c r="ACG242" s="128"/>
      <c r="ACH242" s="128"/>
      <c r="ACI242" s="128"/>
      <c r="ACJ242" s="128"/>
      <c r="ACK242" s="128"/>
      <c r="ACL242" s="128"/>
      <c r="ACM242" s="128"/>
      <c r="ACN242" s="128"/>
      <c r="ACO242" s="128"/>
      <c r="ACP242" s="128"/>
      <c r="ACQ242" s="128"/>
      <c r="ACR242" s="128"/>
      <c r="ACS242" s="128"/>
      <c r="ACT242" s="128"/>
      <c r="ACU242" s="128"/>
      <c r="ACV242" s="128"/>
      <c r="ACW242" s="128"/>
      <c r="ACX242" s="128"/>
      <c r="ACY242" s="128"/>
      <c r="ACZ242" s="128"/>
      <c r="ADA242" s="128"/>
      <c r="ADB242" s="128"/>
      <c r="ADC242" s="128"/>
      <c r="ADD242" s="128"/>
      <c r="ADE242" s="128"/>
      <c r="ADF242" s="128"/>
      <c r="ADG242" s="128"/>
      <c r="ADH242" s="128"/>
      <c r="ADI242" s="128"/>
      <c r="ADJ242" s="128"/>
      <c r="ADK242" s="128"/>
      <c r="ADL242" s="128"/>
      <c r="ADM242" s="128"/>
      <c r="ADN242" s="128"/>
      <c r="ADO242" s="128"/>
      <c r="ADP242" s="128"/>
      <c r="ADQ242" s="128"/>
      <c r="ADR242" s="128"/>
      <c r="ADS242" s="128"/>
      <c r="ADT242" s="128"/>
      <c r="ADU242" s="128"/>
      <c r="ADV242" s="128"/>
      <c r="ADW242" s="128"/>
      <c r="ADX242" s="128"/>
      <c r="ADY242" s="128"/>
      <c r="ADZ242" s="128"/>
      <c r="AEA242" s="128"/>
      <c r="AEB242" s="128"/>
      <c r="AEC242" s="128"/>
      <c r="AED242" s="128"/>
      <c r="AEE242" s="128"/>
      <c r="AEF242" s="128"/>
      <c r="AEG242" s="128"/>
      <c r="AEH242" s="128"/>
      <c r="AEI242" s="128"/>
      <c r="AEJ242" s="128"/>
      <c r="AEK242" s="128"/>
      <c r="AEL242" s="128"/>
      <c r="AEM242" s="128"/>
      <c r="AEN242" s="128"/>
      <c r="AEO242" s="128"/>
      <c r="AEP242" s="128"/>
      <c r="AEQ242" s="128"/>
      <c r="AER242" s="128"/>
      <c r="AES242" s="128"/>
      <c r="AET242" s="128"/>
      <c r="AEU242" s="128"/>
      <c r="AEV242" s="128"/>
      <c r="AEW242" s="128"/>
      <c r="AEX242" s="128"/>
      <c r="AEY242" s="128"/>
      <c r="AEZ242" s="128"/>
      <c r="AFA242" s="128"/>
      <c r="AFB242" s="128"/>
      <c r="AFC242" s="128"/>
      <c r="AFD242" s="128"/>
      <c r="AFE242" s="128"/>
      <c r="AFF242" s="128"/>
      <c r="AFG242" s="128"/>
      <c r="AFH242" s="128"/>
      <c r="AFI242" s="128"/>
      <c r="AFJ242" s="128"/>
      <c r="AFK242" s="128"/>
      <c r="AFL242" s="128"/>
      <c r="AFM242" s="128"/>
      <c r="AFN242" s="128"/>
      <c r="AFO242" s="128"/>
      <c r="AFP242" s="128"/>
      <c r="AFQ242" s="128"/>
      <c r="AFR242" s="128"/>
      <c r="AFS242" s="128"/>
      <c r="AFT242" s="128"/>
      <c r="AFU242" s="128"/>
      <c r="AFV242" s="128"/>
      <c r="AFW242" s="128"/>
      <c r="AFX242" s="128"/>
      <c r="AFY242" s="128"/>
      <c r="AFZ242" s="128"/>
      <c r="AGA242" s="128"/>
      <c r="AGB242" s="128"/>
      <c r="AGC242" s="128"/>
      <c r="AGD242" s="128"/>
      <c r="AGE242" s="128"/>
      <c r="AGF242" s="128"/>
      <c r="AGG242" s="128"/>
      <c r="AGH242" s="128"/>
      <c r="AGI242" s="128"/>
      <c r="AGJ242" s="128"/>
      <c r="AGK242" s="128"/>
      <c r="AGL242" s="128"/>
      <c r="AGM242" s="128"/>
      <c r="AGN242" s="128"/>
      <c r="AGO242" s="128"/>
      <c r="AGP242" s="128"/>
      <c r="AGQ242" s="128"/>
      <c r="AGR242" s="128"/>
      <c r="AGS242" s="128"/>
      <c r="AGT242" s="128"/>
      <c r="AGU242" s="128"/>
      <c r="AGV242" s="128"/>
      <c r="AGW242" s="128"/>
      <c r="AGX242" s="128"/>
      <c r="AGY242" s="128"/>
      <c r="AGZ242" s="128"/>
      <c r="AHA242" s="128"/>
      <c r="AHB242" s="128"/>
      <c r="AHC242" s="128"/>
      <c r="AHD242" s="128"/>
      <c r="AHE242" s="128"/>
      <c r="AHF242" s="128"/>
      <c r="AHG242" s="128"/>
      <c r="AHH242" s="128"/>
      <c r="AHI242" s="128"/>
      <c r="AHJ242" s="128"/>
      <c r="AHK242" s="128"/>
      <c r="AHL242" s="128"/>
      <c r="AHM242" s="128"/>
      <c r="AHN242" s="128"/>
      <c r="AHO242" s="128"/>
      <c r="AHP242" s="128"/>
      <c r="AHQ242" s="128"/>
      <c r="AHR242" s="128"/>
      <c r="AHS242" s="128"/>
      <c r="AHT242" s="128"/>
      <c r="AHU242" s="128"/>
      <c r="AHV242" s="128"/>
      <c r="AHW242" s="128"/>
      <c r="AHX242" s="128"/>
      <c r="AHY242" s="128"/>
      <c r="AHZ242" s="128"/>
      <c r="AIA242" s="128"/>
      <c r="AIB242" s="128"/>
      <c r="AIC242" s="128"/>
      <c r="AID242" s="128"/>
      <c r="AIE242" s="128"/>
      <c r="AIF242" s="128"/>
      <c r="AIG242" s="128"/>
      <c r="AIH242" s="128"/>
      <c r="AII242" s="128"/>
      <c r="AIJ242" s="128"/>
      <c r="AIK242" s="128"/>
      <c r="AIL242" s="128"/>
      <c r="AIM242" s="128"/>
      <c r="AIN242" s="128"/>
      <c r="AIO242" s="128"/>
      <c r="AIP242" s="128"/>
      <c r="AIQ242" s="128"/>
      <c r="AIR242" s="128"/>
      <c r="AIS242" s="128"/>
      <c r="AIT242" s="128"/>
      <c r="AIU242" s="128"/>
      <c r="AIV242" s="128"/>
      <c r="AIW242" s="128"/>
      <c r="AIX242" s="128"/>
      <c r="AIY242" s="128"/>
      <c r="AIZ242" s="128"/>
      <c r="AJA242" s="128"/>
      <c r="AJB242" s="128"/>
      <c r="AJC242" s="128"/>
      <c r="AJD242" s="128"/>
      <c r="AJE242" s="128"/>
      <c r="AJF242" s="128"/>
      <c r="AJG242" s="128"/>
      <c r="AJH242" s="128"/>
      <c r="AJI242" s="128"/>
      <c r="AJJ242" s="128"/>
      <c r="AJK242" s="128"/>
      <c r="AJL242" s="128"/>
      <c r="AJM242" s="128"/>
      <c r="AJN242" s="128"/>
      <c r="AJO242" s="128"/>
      <c r="AJP242" s="128"/>
      <c r="AJQ242" s="128"/>
      <c r="AJR242" s="128"/>
      <c r="AJS242" s="128"/>
      <c r="AJT242" s="128"/>
      <c r="AJU242" s="128"/>
      <c r="AJV242" s="128"/>
      <c r="AJW242" s="128"/>
      <c r="AJX242" s="128"/>
      <c r="AJY242" s="128"/>
      <c r="AJZ242" s="128"/>
      <c r="AKA242" s="128"/>
      <c r="AKB242" s="128"/>
      <c r="AKC242" s="128"/>
      <c r="AKD242" s="128"/>
      <c r="AKE242" s="128"/>
      <c r="AKF242" s="128"/>
      <c r="AKG242" s="128"/>
      <c r="AKH242" s="128"/>
      <c r="AKI242" s="128"/>
      <c r="AKJ242" s="128"/>
      <c r="AKK242" s="128"/>
      <c r="AKL242" s="128"/>
      <c r="AKM242" s="128"/>
      <c r="AKN242" s="128"/>
      <c r="AKO242" s="128"/>
      <c r="AKP242" s="128"/>
      <c r="AKQ242" s="128"/>
      <c r="AKR242" s="128"/>
      <c r="AKS242" s="128"/>
      <c r="AKT242" s="128"/>
      <c r="AKU242" s="128"/>
      <c r="AKV242" s="128"/>
      <c r="AKW242" s="128"/>
      <c r="AKX242" s="128"/>
      <c r="AKY242" s="128"/>
      <c r="AKZ242" s="128"/>
      <c r="ALA242" s="128"/>
      <c r="ALB242" s="128"/>
      <c r="ALC242" s="128"/>
      <c r="ALD242" s="128"/>
      <c r="ALE242" s="128"/>
      <c r="ALF242" s="128"/>
      <c r="ALG242" s="128"/>
      <c r="ALH242" s="128"/>
      <c r="ALI242" s="128"/>
      <c r="ALJ242" s="128"/>
      <c r="ALK242" s="128"/>
      <c r="ALL242" s="128"/>
      <c r="ALM242" s="128"/>
      <c r="ALN242" s="128"/>
      <c r="ALO242" s="128"/>
      <c r="ALP242" s="128"/>
      <c r="ALQ242" s="128"/>
      <c r="ALR242" s="128"/>
      <c r="ALS242" s="128"/>
      <c r="ALT242" s="128"/>
      <c r="ALU242" s="128"/>
      <c r="ALV242" s="128"/>
      <c r="ALW242" s="128"/>
      <c r="ALX242" s="128"/>
      <c r="ALY242" s="128"/>
      <c r="ALZ242" s="128"/>
      <c r="AMA242"/>
      <c r="AMB242"/>
      <c r="AMC242"/>
      <c r="AMD242"/>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dxfId="915" priority="266">
      <formula>$AC13=1</formula>
    </cfRule>
  </conditionalFormatting>
  <conditionalFormatting sqref="A193:F194 A214:F1054">
    <cfRule type="expression" dxfId="914" priority="259">
      <formula>OR($AD193="X",$AB193="X")</formula>
    </cfRule>
    <cfRule type="expression" dxfId="913" priority="260">
      <formula>AND($AD193=1,$AB193=1)</formula>
    </cfRule>
    <cfRule type="expression" dxfId="912" priority="261">
      <formula>$AD193=1</formula>
    </cfRule>
    <cfRule type="expression" dxfId="911" priority="262">
      <formula>$AB193=1</formula>
    </cfRule>
  </conditionalFormatting>
  <conditionalFormatting sqref="A12:G12">
    <cfRule type="expression" dxfId="910" priority="48">
      <formula>OR($AD12="X",$AC12="X")</formula>
    </cfRule>
    <cfRule type="expression" dxfId="909" priority="49">
      <formula>AND($AD12=1,$AC12=1)</formula>
    </cfRule>
    <cfRule type="expression" dxfId="908" priority="50">
      <formula>$AD12=1</formula>
    </cfRule>
    <cfRule type="expression" dxfId="907" priority="51">
      <formula>$AC12=1</formula>
    </cfRule>
    <cfRule type="expression" dxfId="906" priority="52">
      <formula>AND(NOT(ISBLANK($W12)),ISBLANK($AC12),ISBLANK($AD12))</formula>
    </cfRule>
  </conditionalFormatting>
  <conditionalFormatting sqref="A31:C31 A32:G40 D41:G41 A41:C43 D42:D43 F42:G43 B44:G132 A44:A165 B133:D134 F133:G134 B135:G139 B141:G165 A166:G166 D167:G167 B167:C172 A167:A191 D168:D172 F168:G172 B173:G191 E31:G31 A13:G30">
    <cfRule type="expression" dxfId="905" priority="267">
      <formula>AND(NOT(ISBLANK($W13)),ISBLANK($AC13),ISBLANK($AD13))</formula>
    </cfRule>
  </conditionalFormatting>
  <conditionalFormatting sqref="B25:G30 A25:A165 B31:C31 E31:G31 B32:G40 D41:D43 B42:B43 F42:G43 E128:G132 B129:C139 F133:G134 E135:G139 D154:G154 B155:G165 A166:G166 D167:G167 B167:C172 A167:A191 D168:D172 F168:G172 B173:G191 A13:G24">
    <cfRule type="expression" dxfId="904" priority="265">
      <formula>$AD13=1</formula>
    </cfRule>
  </conditionalFormatting>
  <conditionalFormatting sqref="B42:B43 E128:G132 B129:C139 F133:G134 E135:G139 B155:G165 B173:G191 B25:G30 B31:C31 E31:G31 D41:D43 B32:G40 D167:G167 D168:D172 A25:A165 F42:G43 D154:G154 A166:G166 B167:C172 A167:A191 F168:G172 A13:G24">
    <cfRule type="expression" dxfId="903" priority="264">
      <formula>AND($AD13=1,$AC13=1)</formula>
    </cfRule>
  </conditionalFormatting>
  <conditionalFormatting sqref="B121:B124">
    <cfRule type="expression" dxfId="902" priority="246">
      <formula>AND($R121="X",#REF!&lt;&gt;"")</formula>
    </cfRule>
  </conditionalFormatting>
  <conditionalFormatting sqref="B165 B167:B172">
    <cfRule type="expression" dxfId="901" priority="279">
      <formula>AND($R165="X",#REF!&lt;&gt;"")</formula>
    </cfRule>
  </conditionalFormatting>
  <conditionalFormatting sqref="B140:C154 B155:G165 B173:G191 A166:G166 B32:G40 E140:G153 D167:G167 D41:D43 D154:G154 A13:A165 B41:C41 F42:G43 B167:C172 A167:A191 F168:G172">
    <cfRule type="expression" dxfId="900" priority="176">
      <formula>OR($AD13="X",$AC13="X")</formula>
    </cfRule>
  </conditionalFormatting>
  <conditionalFormatting sqref="B41:D41 D129:D138 E139">
    <cfRule type="expression" dxfId="899" priority="241">
      <formula>$AD41=1</formula>
    </cfRule>
  </conditionalFormatting>
  <conditionalFormatting sqref="B31:C31 D129:D138 E139 E31:G31 B13:G30">
    <cfRule type="expression" dxfId="898" priority="239">
      <formula>OR($AD13="X",$AC13="X")</formula>
    </cfRule>
  </conditionalFormatting>
  <conditionalFormatting sqref="B44:G128 E129:G132 E135:G139 F133:G134 B129:C139 B42:B43">
    <cfRule type="expression" dxfId="897" priority="263">
      <formula>OR($AD42="X",$AC42="X")</formula>
    </cfRule>
  </conditionalFormatting>
  <conditionalFormatting sqref="B44:G128">
    <cfRule type="expression" dxfId="896" priority="244">
      <formula>AND($AD44=1,$AC44=1)</formula>
    </cfRule>
    <cfRule type="expression" dxfId="895" priority="245">
      <formula>$AD44=1</formula>
    </cfRule>
  </conditionalFormatting>
  <conditionalFormatting sqref="B140:G140">
    <cfRule type="expression" dxfId="894" priority="182">
      <formula>AND(NOT(ISBLANK($W140)),ISBLANK($AC140),ISBLANK($AD140))</formula>
    </cfRule>
  </conditionalFormatting>
  <conditionalFormatting sqref="C12">
    <cfRule type="expression" dxfId="893" priority="47">
      <formula>AND($R12="X",$B12&lt;&gt;"")</formula>
    </cfRule>
  </conditionalFormatting>
  <conditionalFormatting sqref="C19">
    <cfRule type="expression" dxfId="892" priority="1166">
      <formula>AND($R19="X",OR($B19&lt;&gt;"",#REF!&lt;&gt;""))</formula>
    </cfRule>
  </conditionalFormatting>
  <conditionalFormatting sqref="C41 D41:D43">
    <cfRule type="expression" dxfId="891" priority="284">
      <formula>AND($R41="X",OR($B41&lt;&gt;"",#REF!&lt;&gt;""))</formula>
    </cfRule>
  </conditionalFormatting>
  <conditionalFormatting sqref="C42:C43">
    <cfRule type="expression" dxfId="890" priority="67">
      <formula>AND($R42="X",OR(#REF!&lt;&gt;"",$B42&lt;&gt;""))</formula>
    </cfRule>
    <cfRule type="expression" dxfId="889" priority="68">
      <formula>OR($AD42="X",$AC42="X")</formula>
    </cfRule>
    <cfRule type="expression" dxfId="888" priority="69">
      <formula>AND($AD42=1,$AC42=1)</formula>
    </cfRule>
    <cfRule type="expression" dxfId="887" priority="70">
      <formula>$AD42=1</formula>
    </cfRule>
    <cfRule type="expression" dxfId="886" priority="71">
      <formula>$AC42=1</formula>
    </cfRule>
  </conditionalFormatting>
  <conditionalFormatting sqref="C45">
    <cfRule type="expression" dxfId="885" priority="24">
      <formula>AND($R45="X",OR($B45&lt;&gt;"",$C45&lt;&gt;""))</formula>
    </cfRule>
  </conditionalFormatting>
  <conditionalFormatting sqref="C52:C53">
    <cfRule type="expression" dxfId="884" priority="23">
      <formula>AND($R52="X",OR($B52&lt;&gt;"",$C52&lt;&gt;""))</formula>
    </cfRule>
  </conditionalFormatting>
  <conditionalFormatting sqref="C68">
    <cfRule type="expression" dxfId="883" priority="1">
      <formula>AND($R68="X",OR($B68&lt;&gt;"",$C68&lt;&gt;"",$D68&lt;&gt;"",$E68&lt;&gt;""))</formula>
    </cfRule>
    <cfRule type="expression" dxfId="882" priority="2">
      <formula>AND($R68="X",OR($B68&lt;&gt;"",$C68&lt;&gt;""))</formula>
    </cfRule>
  </conditionalFormatting>
  <conditionalFormatting sqref="C68:C70">
    <cfRule type="expression" dxfId="881" priority="20">
      <formula>AND($R68="X",OR($B68&lt;&gt;"",$C68&lt;&gt;"",$D68&lt;&gt;""))</formula>
    </cfRule>
  </conditionalFormatting>
  <conditionalFormatting sqref="C140">
    <cfRule type="expression" dxfId="880" priority="164">
      <formula>OR($AD140="X",$AC140="X")</formula>
    </cfRule>
    <cfRule type="expression" dxfId="879" priority="165">
      <formula>AND($AD140=1,$AC140=1)</formula>
    </cfRule>
    <cfRule type="expression" dxfId="878" priority="166">
      <formula>$AD140=1</formula>
    </cfRule>
    <cfRule type="expression" dxfId="877" priority="167">
      <formula>$AC140=1</formula>
    </cfRule>
  </conditionalFormatting>
  <conditionalFormatting sqref="C152:C153">
    <cfRule type="expression" dxfId="876" priority="14">
      <formula>AND($R152="X",OR($B152&lt;&gt;"",$C152&lt;&gt;"",$D152&lt;&gt;""))</formula>
    </cfRule>
    <cfRule type="expression" dxfId="875" priority="15">
      <formula>OR($AD152="X",$AC152="X")</formula>
    </cfRule>
    <cfRule type="expression" dxfId="874" priority="16">
      <formula>AND($AD152=1,$AC152=1)</formula>
    </cfRule>
    <cfRule type="expression" dxfId="873" priority="17">
      <formula>$AD152=1</formula>
    </cfRule>
    <cfRule type="expression" dxfId="872" priority="18">
      <formula>$AC152=1</formula>
    </cfRule>
  </conditionalFormatting>
  <conditionalFormatting sqref="C154 C165:G165">
    <cfRule type="expression" dxfId="871" priority="109">
      <formula>AND($R154="X",OR($B154&lt;&gt;"",$C154&lt;&gt;""))</formula>
    </cfRule>
  </conditionalFormatting>
  <conditionalFormatting sqref="C154">
    <cfRule type="expression" dxfId="870" priority="10">
      <formula>AND($AD154=1,$AC154=1)</formula>
    </cfRule>
    <cfRule type="expression" dxfId="869" priority="11">
      <formula>$AD154=1</formula>
    </cfRule>
    <cfRule type="expression" dxfId="868" priority="12">
      <formula>OR($AD154="X",$AC154="X")</formula>
    </cfRule>
    <cfRule type="expression" dxfId="867" priority="13">
      <formula>$AC154=1</formula>
    </cfRule>
  </conditionalFormatting>
  <conditionalFormatting sqref="C157:C159">
    <cfRule type="expression" dxfId="866" priority="19">
      <formula>AND($R157="X",OR($B157&lt;&gt;"",$C157&lt;&gt;""))</formula>
    </cfRule>
  </conditionalFormatting>
  <conditionalFormatting sqref="C166">
    <cfRule type="expression" dxfId="865" priority="102">
      <formula>OR($AD166="X",$AC166="X")</formula>
    </cfRule>
    <cfRule type="expression" dxfId="864" priority="103">
      <formula>AND($AD166=1,$AC166=1)</formula>
    </cfRule>
    <cfRule type="expression" dxfId="863" priority="104">
      <formula>$AD166=1</formula>
    </cfRule>
    <cfRule type="expression" dxfId="862" priority="105">
      <formula>AND($R166="X",$B166&lt;&gt;"")</formula>
    </cfRule>
  </conditionalFormatting>
  <conditionalFormatting sqref="C167:C172">
    <cfRule type="expression" dxfId="861" priority="280">
      <formula>AND($R167="X",OR(#REF!&lt;&gt;"",$B167&lt;&gt;""))</formula>
    </cfRule>
  </conditionalFormatting>
  <conditionalFormatting sqref="C168">
    <cfRule type="expression" dxfId="860" priority="154">
      <formula>OR($AD168="X",$AC168="X")</formula>
    </cfRule>
  </conditionalFormatting>
  <conditionalFormatting sqref="C173:C174 D139:E139 C140:D153 C154:C164 C13:C40 C184:C191 C44:C120 C125:C139 D131:D138">
    <cfRule type="expression" dxfId="859" priority="235">
      <formula>AND($R13="X",$B13&lt;&gt;"")</formula>
    </cfRule>
  </conditionalFormatting>
  <conditionalFormatting sqref="C174">
    <cfRule type="expression" dxfId="858" priority="225">
      <formula>OR($AD174="X",$AC174="X")</formula>
    </cfRule>
    <cfRule type="expression" dxfId="857" priority="226">
      <formula>AND($AD174=1,$AC174=1)</formula>
    </cfRule>
    <cfRule type="expression" dxfId="856" priority="227">
      <formula>$AD174=1</formula>
    </cfRule>
  </conditionalFormatting>
  <conditionalFormatting sqref="C175:C183">
    <cfRule type="expression" dxfId="855" priority="273">
      <formula>AND($R175="X",OR($B175&lt;&gt;"",#REF!&lt;&gt;""))</formula>
    </cfRule>
  </conditionalFormatting>
  <conditionalFormatting sqref="C179">
    <cfRule type="expression" dxfId="854" priority="53">
      <formula>OR($AD179="X",$AC179="X")</formula>
    </cfRule>
    <cfRule type="expression" dxfId="853" priority="54">
      <formula>AND($AD179=1,$AC179=1)</formula>
    </cfRule>
    <cfRule type="expression" dxfId="852" priority="55">
      <formula>$AD179=1</formula>
    </cfRule>
    <cfRule type="expression" dxfId="851" priority="56">
      <formula>AND($R179="X",$B179&lt;&gt;"")</formula>
    </cfRule>
  </conditionalFormatting>
  <conditionalFormatting sqref="C122:D124">
    <cfRule type="expression" dxfId="850" priority="247">
      <formula>AND($R122="X",OR(#REF!&lt;&gt;"",$B122&lt;&gt;""))</formula>
    </cfRule>
  </conditionalFormatting>
  <conditionalFormatting sqref="C160:D160">
    <cfRule type="expression" dxfId="849" priority="268">
      <formula>AND($R160="X",OR($B160&lt;&gt;"",#REF!&lt;&gt;""))</formula>
    </cfRule>
  </conditionalFormatting>
  <conditionalFormatting sqref="C121:G121">
    <cfRule type="expression" dxfId="848" priority="243">
      <formula>AND($R121="X",$B121&lt;&gt;"")</formula>
    </cfRule>
  </conditionalFormatting>
  <conditionalFormatting sqref="D12:D18">
    <cfRule type="expression" dxfId="847" priority="43">
      <formula>AND($R12="X",OR($B12&lt;&gt;"",$C12&lt;&gt;""))</formula>
    </cfRule>
  </conditionalFormatting>
  <conditionalFormatting sqref="D20:D40">
    <cfRule type="expression" dxfId="846" priority="25">
      <formula>AND($R20="X",OR($B20&lt;&gt;"",$C20&lt;&gt;""))</formula>
    </cfRule>
  </conditionalFormatting>
  <conditionalFormatting sqref="D30:D31">
    <cfRule type="expression" dxfId="845" priority="26">
      <formula>AND($R30="X",$B30&lt;&gt;"")</formula>
    </cfRule>
  </conditionalFormatting>
  <conditionalFormatting sqref="D31">
    <cfRule type="expression" dxfId="844" priority="27">
      <formula>OR($AD31="X",$AC31="X")</formula>
    </cfRule>
    <cfRule type="expression" dxfId="843" priority="28">
      <formula>AND($AD31=1,$AC31=1)</formula>
    </cfRule>
    <cfRule type="expression" dxfId="842" priority="29">
      <formula>$AD31=1</formula>
    </cfRule>
    <cfRule type="expression" dxfId="841" priority="30">
      <formula>$AC31=1</formula>
    </cfRule>
    <cfRule type="expression" dxfId="840" priority="31">
      <formula>AND(NOT(ISBLANK($W31)),ISBLANK($AC31),ISBLANK($AD31))</formula>
    </cfRule>
  </conditionalFormatting>
  <conditionalFormatting sqref="D41">
    <cfRule type="expression" dxfId="839" priority="285">
      <formula>AND($R41="X",OR($B41&lt;&gt;"",#REF!&lt;&gt;"",$C41&lt;&gt;""))</formula>
    </cfRule>
    <cfRule type="expression" dxfId="838" priority="286">
      <formula>AND($R41="X",OR($B41&lt;&gt;"",#REF!&lt;&gt;"",$C41&lt;&gt;"",$D41&lt;&gt;""))</formula>
    </cfRule>
    <cfRule type="expression" dxfId="837" priority="287">
      <formula>AND($R41="X",OR($B41&lt;&gt;"",#REF!&lt;&gt;"",$D41&lt;&gt;"",#REF!&lt;&gt;""))</formula>
    </cfRule>
    <cfRule type="expression" dxfId="836" priority="288">
      <formula>$AC41=1</formula>
    </cfRule>
    <cfRule type="expression" dxfId="835" priority="289">
      <formula>AND($R41="X",OR($B41&lt;&gt;"",#REF!&lt;&gt;"",$C41&lt;&gt;""))</formula>
    </cfRule>
    <cfRule type="expression" dxfId="834" priority="290">
      <formula>AND($AD41=1,$AC41=1)</formula>
    </cfRule>
    <cfRule type="expression" dxfId="833" priority="291">
      <formula>$AD41=1</formula>
    </cfRule>
    <cfRule type="expression" dxfId="832" priority="292">
      <formula>AND($R41="X",$B41&lt;&gt;"")</formula>
    </cfRule>
    <cfRule type="expression" dxfId="831" priority="293">
      <formula>AND($R41="X",OR($B41&lt;&gt;"",#REF!&lt;&gt;""))</formula>
    </cfRule>
  </conditionalFormatting>
  <conditionalFormatting sqref="D68:D70">
    <cfRule type="expression" dxfId="830" priority="21">
      <formula>AND($R68="X",OR($B68&lt;&gt;"",$C68&lt;&gt;"",$D68&lt;&gt;"",$E68&lt;&gt;""))</formula>
    </cfRule>
  </conditionalFormatting>
  <conditionalFormatting sqref="D122 D184:D191">
    <cfRule type="expression" dxfId="829" priority="155">
      <formula>AND($R122="X",OR($B122&lt;&gt;"",$C122&lt;&gt;""))</formula>
    </cfRule>
  </conditionalFormatting>
  <conditionalFormatting sqref="D125:D128 E127:G127 D173:D174 D161:D164 C184">
    <cfRule type="expression" dxfId="828" priority="253">
      <formula>AND($R125="X",OR($B125&lt;&gt;"",$C125&lt;&gt;""))</formula>
    </cfRule>
  </conditionalFormatting>
  <conditionalFormatting sqref="D129:D130">
    <cfRule type="expression" dxfId="827" priority="232">
      <formula>AND($R129="X",OR(#REF!&lt;&gt;"",$B129&lt;&gt;""))</formula>
    </cfRule>
  </conditionalFormatting>
  <conditionalFormatting sqref="D129:D138 E139 B41:D41">
    <cfRule type="expression" dxfId="826" priority="240">
      <formula>AND($AD41=1,$AC41=1)</formula>
    </cfRule>
  </conditionalFormatting>
  <conditionalFormatting sqref="D129:D153 E139 B31:C31 E31:G31 B13:G30">
    <cfRule type="expression" dxfId="825" priority="242">
      <formula>$AC13=1</formula>
    </cfRule>
  </conditionalFormatting>
  <conditionalFormatting sqref="D139:D153">
    <cfRule type="expression" dxfId="824" priority="217">
      <formula>OR($AD139="X",$AC139="X")</formula>
    </cfRule>
    <cfRule type="expression" dxfId="823" priority="218">
      <formula>AND($AD139=1,$AC139=1)</formula>
    </cfRule>
    <cfRule type="expression" dxfId="822" priority="219">
      <formula>$AD139=1</formula>
    </cfRule>
  </conditionalFormatting>
  <conditionalFormatting sqref="D140">
    <cfRule type="expression" dxfId="821" priority="159">
      <formula>OR($AD140="X",$AC140="X")</formula>
    </cfRule>
    <cfRule type="expression" dxfId="820" priority="160">
      <formula>AND($R140="X",OR($B140&lt;&gt;"",$C140&lt;&gt;"",$D140&lt;&gt;""))</formula>
    </cfRule>
    <cfRule type="expression" dxfId="819" priority="161">
      <formula>AND($AD140=1,$AC140=1)</formula>
    </cfRule>
    <cfRule type="expression" dxfId="818" priority="162">
      <formula>$AD140=1</formula>
    </cfRule>
    <cfRule type="expression" dxfId="817" priority="163">
      <formula>$AC140=1</formula>
    </cfRule>
  </conditionalFormatting>
  <conditionalFormatting sqref="D155:D159 E128:E130 D44:D120">
    <cfRule type="expression" dxfId="816" priority="233">
      <formula>AND($R44="X",OR($B44&lt;&gt;"",$C44&lt;&gt;""))</formula>
    </cfRule>
  </conditionalFormatting>
  <conditionalFormatting sqref="D164">
    <cfRule type="expression" dxfId="815" priority="94">
      <formula>AND($R164="X",OR($B164&lt;&gt;"",$C164&lt;&gt;""))</formula>
    </cfRule>
    <cfRule type="expression" dxfId="814" priority="203">
      <formula>$AC164=1</formula>
    </cfRule>
    <cfRule type="expression" dxfId="813" priority="204">
      <formula>AND($R164="X",OR($B164&lt;&gt;"",$C164&lt;&gt;"",$D164&lt;&gt;"",$E164&lt;&gt;""))</formula>
    </cfRule>
    <cfRule type="expression" dxfId="812" priority="205">
      <formula>AND($AD164=1,$AC164=1)</formula>
    </cfRule>
    <cfRule type="expression" dxfId="811" priority="206">
      <formula>$AD164=1</formula>
    </cfRule>
    <cfRule type="expression" dxfId="810" priority="207">
      <formula>AND($R164="X",OR($B164&lt;&gt;"",$C164&lt;&gt;"",$D164&lt;&gt;""))</formula>
    </cfRule>
    <cfRule type="expression" dxfId="809" priority="208">
      <formula>$AC164=1</formula>
    </cfRule>
    <cfRule type="expression" dxfId="808" priority="209">
      <formula>AND($R164="X",OR($B164&lt;&gt;"",$C164&lt;&gt;"",$D164&lt;&gt;"",$E164&lt;&gt;""))</formula>
    </cfRule>
    <cfRule type="expression" dxfId="807" priority="210">
      <formula>AND($AD164=1,$AC164=1)</formula>
    </cfRule>
    <cfRule type="expression" dxfId="806" priority="211">
      <formula>$AD164=1</formula>
    </cfRule>
    <cfRule type="expression" dxfId="805" priority="212">
      <formula>AND($R164="X",OR($B164&lt;&gt;"",$C164&lt;&gt;"",$D164&lt;&gt;""))</formula>
    </cfRule>
  </conditionalFormatting>
  <conditionalFormatting sqref="D166">
    <cfRule type="expression" dxfId="804" priority="82">
      <formula>AND($R166="X",OR($B166&lt;&gt;"",$C166&lt;&gt;""))</formula>
    </cfRule>
    <cfRule type="expression" dxfId="803" priority="83">
      <formula>$AC166=1</formula>
    </cfRule>
    <cfRule type="expression" dxfId="802" priority="84">
      <formula>AND($R166="X",OR($B166&lt;&gt;"",$C166&lt;&gt;"",$D166&lt;&gt;"",$E166&lt;&gt;""))</formula>
    </cfRule>
    <cfRule type="expression" dxfId="801" priority="85">
      <formula>AND($AD166=1,$AC166=1)</formula>
    </cfRule>
    <cfRule type="expression" dxfId="800" priority="86">
      <formula>$AD166=1</formula>
    </cfRule>
    <cfRule type="expression" dxfId="799" priority="87">
      <formula>AND($R166="X",OR($B166&lt;&gt;"",$C166&lt;&gt;"",$D166&lt;&gt;""))</formula>
    </cfRule>
    <cfRule type="expression" dxfId="798" priority="88">
      <formula>$AC166=1</formula>
    </cfRule>
    <cfRule type="expression" dxfId="797" priority="89">
      <formula>AND($R166="X",OR($B166&lt;&gt;"",$C166&lt;&gt;"",$D166&lt;&gt;"",$E166&lt;&gt;""))</formula>
    </cfRule>
    <cfRule type="expression" dxfId="796" priority="90">
      <formula>AND($AD166=1,$AC166=1)</formula>
    </cfRule>
    <cfRule type="expression" dxfId="795" priority="91">
      <formula>$AD166=1</formula>
    </cfRule>
    <cfRule type="expression" dxfId="794" priority="92">
      <formula>AND($R166="X",OR($B166&lt;&gt;"",$C166&lt;&gt;"",$D166&lt;&gt;""))</formula>
    </cfRule>
    <cfRule type="expression" dxfId="793" priority="93">
      <formula>AND($R166="X",OR($B166&lt;&gt;"",$C166&lt;&gt;""))</formula>
    </cfRule>
    <cfRule type="expression" dxfId="792" priority="95">
      <formula>OR($AD166="X",$AC166="X")</formula>
    </cfRule>
    <cfRule type="expression" dxfId="791" priority="98">
      <formula>AND($R166="X",$B166&lt;&gt;"")</formula>
    </cfRule>
    <cfRule type="expression" dxfId="790" priority="100">
      <formula>AND($AD166=1,$AC166=1)</formula>
    </cfRule>
    <cfRule type="expression" dxfId="789" priority="101">
      <formula>$AD166=1</formula>
    </cfRule>
    <cfRule type="expression" dxfId="788" priority="106">
      <formula>AND($R166="X",OR($B166&lt;&gt;"",$C166&lt;&gt;""))</formula>
    </cfRule>
  </conditionalFormatting>
  <conditionalFormatting sqref="D166:D172">
    <cfRule type="expression" dxfId="787" priority="99">
      <formula>OR($AD166="X",$AC166="X")</formula>
    </cfRule>
  </conditionalFormatting>
  <conditionalFormatting sqref="D167:D168">
    <cfRule type="expression" dxfId="786" priority="228">
      <formula>AND($AD167=1,$AC167=1)</formula>
    </cfRule>
    <cfRule type="expression" dxfId="785" priority="229">
      <formula>$AD167=1</formula>
    </cfRule>
    <cfRule type="expression" dxfId="784" priority="230">
      <formula>$AC167=1</formula>
    </cfRule>
    <cfRule type="expression" dxfId="783" priority="231">
      <formula>AND($R167="X",#REF!&lt;&gt;"")</formula>
    </cfRule>
  </conditionalFormatting>
  <conditionalFormatting sqref="D167:D172">
    <cfRule type="expression" dxfId="782" priority="281">
      <formula>AND($R167="X",OR(#REF!&lt;&gt;"",$B167&lt;&gt;"",$C167&lt;&gt;""))</formula>
    </cfRule>
  </conditionalFormatting>
  <conditionalFormatting sqref="D174">
    <cfRule type="expression" dxfId="781" priority="221">
      <formula>AND($R174="X",$B174&lt;&gt;"")</formula>
    </cfRule>
    <cfRule type="expression" dxfId="780" priority="222">
      <formula>OR($AD174="X",$AC174="X")</formula>
    </cfRule>
    <cfRule type="expression" dxfId="779" priority="223">
      <formula>AND($AD174=1,$AC174=1)</formula>
    </cfRule>
    <cfRule type="expression" dxfId="778" priority="224">
      <formula>$AD174=1</formula>
    </cfRule>
  </conditionalFormatting>
  <conditionalFormatting sqref="D175:D183">
    <cfRule type="expression" dxfId="777" priority="274">
      <formula>AND($R175="X",OR($B175&lt;&gt;"",#REF!&lt;&gt;"",$C175&lt;&gt;""))</formula>
    </cfRule>
  </conditionalFormatting>
  <conditionalFormatting sqref="D127:E127">
    <cfRule type="expression" dxfId="776" priority="130">
      <formula>AND($R127="X",OR($B127&lt;&gt;"",$C127&lt;&gt;"",$D127&lt;&gt;"",$E127&lt;&gt;""))</formula>
    </cfRule>
    <cfRule type="expression" dxfId="775" priority="131">
      <formula>AND($R127="X",OR($B127&lt;&gt;"",$C127&lt;&gt;"",$E127&lt;&gt;"",#REF!&lt;&gt;""))</formula>
    </cfRule>
    <cfRule type="expression" dxfId="774" priority="132">
      <formula>$AC127=1</formula>
    </cfRule>
    <cfRule type="expression" dxfId="773" priority="133">
      <formula>AND($R127="X",OR($B127&lt;&gt;"",$C127&lt;&gt;"",$D127&lt;&gt;""))</formula>
    </cfRule>
    <cfRule type="expression" dxfId="772" priority="134">
      <formula>AND($AD127=1,$AC127=1)</formula>
    </cfRule>
    <cfRule type="expression" dxfId="771" priority="135">
      <formula>$AD127=1</formula>
    </cfRule>
  </conditionalFormatting>
  <conditionalFormatting sqref="D41:G41">
    <cfRule type="expression" dxfId="770" priority="57">
      <formula>AND($R41="X",OR($B41&lt;&gt;"",$C41&lt;&gt;"",$D41&lt;&gt;"",$E41&lt;&gt;"",$F41&lt;&gt;""))</formula>
    </cfRule>
    <cfRule type="expression" dxfId="769" priority="58">
      <formula>AND($AD41=1,$AC41=1)</formula>
    </cfRule>
    <cfRule type="expression" dxfId="768" priority="59">
      <formula>$AD41=1</formula>
    </cfRule>
    <cfRule type="expression" dxfId="767" priority="60">
      <formula>OR($AD41="X",$AC41="X")</formula>
    </cfRule>
  </conditionalFormatting>
  <conditionalFormatting sqref="D125:G125">
    <cfRule type="expression" dxfId="766" priority="145">
      <formula>AND($R125="X",$B125&lt;&gt;"")</formula>
    </cfRule>
  </conditionalFormatting>
  <conditionalFormatting sqref="D127:G127">
    <cfRule type="expression" dxfId="765" priority="144">
      <formula>AND($R127="X",$B127&lt;&gt;"")</formula>
    </cfRule>
  </conditionalFormatting>
  <conditionalFormatting sqref="D154:G154">
    <cfRule type="expression" dxfId="764" priority="3">
      <formula>AND($R154="X",OR($B154&lt;&gt;"",$C154&lt;&gt;"",$D154&lt;&gt;"",$E154&lt;&gt;""))</formula>
    </cfRule>
  </conditionalFormatting>
  <conditionalFormatting sqref="D166:G166">
    <cfRule type="expression" dxfId="763" priority="97">
      <formula>AND($R166="X",OR($B166&lt;&gt;"",$C166&lt;&gt;""))</formula>
    </cfRule>
  </conditionalFormatting>
  <conditionalFormatting sqref="E12:E18">
    <cfRule type="expression" dxfId="762" priority="40">
      <formula>AND($R12="X",OR($B12&lt;&gt;"",$C12&lt;&gt;"",$D12&lt;&gt;""))</formula>
    </cfRule>
  </conditionalFormatting>
  <conditionalFormatting sqref="D19:E19">
    <cfRule type="expression" dxfId="761" priority="1170">
      <formula>AND($R19="X",OR($B19&lt;&gt;"",#REF!&lt;&gt;"",$C19&lt;&gt;""))</formula>
    </cfRule>
  </conditionalFormatting>
  <conditionalFormatting sqref="E20:E40 E140:E153">
    <cfRule type="expression" dxfId="760" priority="72">
      <formula>AND($R20="X",OR($B20&lt;&gt;"",$C20&lt;&gt;"",$D20&lt;&gt;""))</formula>
    </cfRule>
  </conditionalFormatting>
  <conditionalFormatting sqref="E42:E43">
    <cfRule type="expression" dxfId="759" priority="61">
      <formula>OR($AD42="X",$AC42="X")</formula>
    </cfRule>
    <cfRule type="expression" dxfId="758" priority="62">
      <formula>AND($AD42=1,$AC42=1)</formula>
    </cfRule>
    <cfRule type="expression" dxfId="757" priority="63">
      <formula>$AD42=1</formula>
    </cfRule>
    <cfRule type="expression" dxfId="756" priority="64">
      <formula>$AC42=1</formula>
    </cfRule>
    <cfRule type="expression" dxfId="755" priority="65">
      <formula>AND(NOT(ISBLANK($W42)),ISBLANK($AC42),ISBLANK($AD42))</formula>
    </cfRule>
    <cfRule type="expression" dxfId="754" priority="66">
      <formula>AND($R42="X",OR($B42&lt;&gt;"",#REF!&lt;&gt;"",$D42&lt;&gt;"",#REF!&lt;&gt;""))</formula>
    </cfRule>
  </conditionalFormatting>
  <conditionalFormatting sqref="E68:E70">
    <cfRule type="expression" dxfId="753" priority="22">
      <formula>AND($R68="X",OR($B68&lt;&gt;"",$C68&lt;&gt;"",$D68&lt;&gt;"",$E68&lt;&gt;"",$F68&lt;&gt;""))</formula>
    </cfRule>
  </conditionalFormatting>
  <conditionalFormatting sqref="E89">
    <cfRule type="expression" dxfId="752" priority="191">
      <formula>AND($R89="X",OR($B89&lt;&gt;"",$C89&lt;&gt;"",$D89&lt;&gt;"",$E89&lt;&gt;""))</formula>
    </cfRule>
    <cfRule type="expression" dxfId="751" priority="192">
      <formula>AND($AD89=1,$AC89=1)</formula>
    </cfRule>
    <cfRule type="expression" dxfId="750" priority="193">
      <formula>$AD89=1</formula>
    </cfRule>
    <cfRule type="expression" dxfId="749" priority="194">
      <formula>AND($R89="X",OR($B89&lt;&gt;"",$C89&lt;&gt;"",$E89&lt;&gt;"",#REF!&lt;&gt;""))</formula>
    </cfRule>
  </conditionalFormatting>
  <conditionalFormatting sqref="E92">
    <cfRule type="expression" dxfId="748" priority="185">
      <formula>AND($R92="X",OR($B92&lt;&gt;"",$C92&lt;&gt;"",$D92&lt;&gt;"",$E92&lt;&gt;""))</formula>
    </cfRule>
    <cfRule type="expression" dxfId="747" priority="186">
      <formula>AND($AD92=1,$AC92=1)</formula>
    </cfRule>
    <cfRule type="expression" dxfId="746" priority="187">
      <formula>$AD92=1</formula>
    </cfRule>
    <cfRule type="expression" dxfId="745" priority="188">
      <formula>$AC92=1</formula>
    </cfRule>
    <cfRule type="expression" dxfId="744" priority="189">
      <formula>AND($R92="X",OR($B92&lt;&gt;"",$C92&lt;&gt;"",$E92&lt;&gt;"",#REF!&lt;&gt;""))</formula>
    </cfRule>
    <cfRule type="expression" dxfId="743" priority="190">
      <formula>$AC92=1</formula>
    </cfRule>
  </conditionalFormatting>
  <conditionalFormatting sqref="E111">
    <cfRule type="expression" dxfId="742" priority="195">
      <formula>AND($R111="X",OR($B111&lt;&gt;"",$C111&lt;&gt;"",$D111&lt;&gt;"",$E111&lt;&gt;""))</formula>
    </cfRule>
    <cfRule type="expression" dxfId="741" priority="196">
      <formula>AND($AD111=1,$AC111=1)</formula>
    </cfRule>
    <cfRule type="expression" dxfId="740" priority="197">
      <formula>$AD111=1</formula>
    </cfRule>
    <cfRule type="expression" dxfId="739" priority="198">
      <formula>$AC111=1</formula>
    </cfRule>
    <cfRule type="expression" dxfId="738" priority="199">
      <formula>AND($R111="X",OR($B111&lt;&gt;"",$C111&lt;&gt;"",$E111&lt;&gt;"",#REF!&lt;&gt;""))</formula>
    </cfRule>
  </conditionalFormatting>
  <conditionalFormatting sqref="E122 E155:E159 E161:E164 E173 E184:E191">
    <cfRule type="expression" dxfId="737" priority="156">
      <formula>AND($R122="X",OR($B122&lt;&gt;"",$C122&lt;&gt;"",$D122&lt;&gt;""))</formula>
    </cfRule>
  </conditionalFormatting>
  <conditionalFormatting sqref="E122:E124">
    <cfRule type="expression" dxfId="736" priority="248">
      <formula>AND($R122="X",OR(#REF!&lt;&gt;"",$B122&lt;&gt;"",$C122&lt;&gt;""))</formula>
    </cfRule>
  </conditionalFormatting>
  <conditionalFormatting sqref="E125:E128">
    <cfRule type="expression" dxfId="735" priority="254">
      <formula>AND($R125="X",OR($B125&lt;&gt;"",$C125&lt;&gt;"",$D125&lt;&gt;""))</formula>
    </cfRule>
  </conditionalFormatting>
  <conditionalFormatting sqref="E126">
    <cfRule type="expression" dxfId="734" priority="136">
      <formula>AND($R126="X",OR($B126&lt;&gt;"",$C126&lt;&gt;"",$D126&lt;&gt;"",$E126&lt;&gt;""))</formula>
    </cfRule>
    <cfRule type="expression" dxfId="733" priority="137">
      <formula>AND($R126="X",OR($B126&lt;&gt;"",$C126&lt;&gt;"",$E126&lt;&gt;"",#REF!&lt;&gt;""))</formula>
    </cfRule>
    <cfRule type="expression" dxfId="732" priority="138">
      <formula>$AC126=1</formula>
    </cfRule>
    <cfRule type="expression" dxfId="731" priority="139">
      <formula>AND($R126="X",OR($B126&lt;&gt;"",$C126&lt;&gt;"",$D126&lt;&gt;""))</formula>
    </cfRule>
  </conditionalFormatting>
  <conditionalFormatting sqref="E131">
    <cfRule type="expression" dxfId="730" priority="200">
      <formula>AND($R131="X",OR($B131&lt;&gt;"",$C131&lt;&gt;"",$D131&lt;&gt;"",$E131&lt;&gt;""))</formula>
    </cfRule>
    <cfRule type="expression" dxfId="729" priority="201">
      <formula>AND($R131="X",OR($B131&lt;&gt;"",$C131&lt;&gt;"",$E131&lt;&gt;"",#REF!&lt;&gt;""))</formula>
    </cfRule>
    <cfRule type="expression" dxfId="728" priority="202">
      <formula>$AC131=1</formula>
    </cfRule>
  </conditionalFormatting>
  <conditionalFormatting sqref="E131:E132 E44:E120 F133:F134 E135:E138">
    <cfRule type="expression" dxfId="727" priority="236">
      <formula>AND($R44="X",OR($B44&lt;&gt;"",$C44&lt;&gt;"",$D44&lt;&gt;""))</formula>
    </cfRule>
  </conditionalFormatting>
  <conditionalFormatting sqref="E133:E134">
    <cfRule type="expression" dxfId="726" priority="148">
      <formula>AND($R133="X",$B133&lt;&gt;"")</formula>
    </cfRule>
    <cfRule type="expression" dxfId="725" priority="149">
      <formula>AND($AD133=1,$AC133=1)</formula>
    </cfRule>
    <cfRule type="expression" dxfId="724" priority="150">
      <formula>$AD133=1</formula>
    </cfRule>
    <cfRule type="expression" dxfId="723" priority="151">
      <formula>OR($AD133="X",$AC133="X")</formula>
    </cfRule>
    <cfRule type="expression" dxfId="722" priority="152">
      <formula>$AC133=1</formula>
    </cfRule>
    <cfRule type="expression" dxfId="721" priority="153">
      <formula>AND(NOT(ISBLANK($W133)),ISBLANK($AC133),ISBLANK($AD133))</formula>
    </cfRule>
  </conditionalFormatting>
  <conditionalFormatting sqref="E160">
    <cfRule type="expression" dxfId="720" priority="269">
      <formula>AND($R160="X",OR($B160&lt;&gt;"",#REF!&lt;&gt;"",$D160&lt;&gt;""))</formula>
    </cfRule>
  </conditionalFormatting>
  <conditionalFormatting sqref="E163">
    <cfRule type="expression" dxfId="719" priority="213">
      <formula>$AC163=1</formula>
    </cfRule>
    <cfRule type="expression" dxfId="718" priority="214">
      <formula>AND($R163="X",OR($B163&lt;&gt;"",$C163&lt;&gt;"",$D163&lt;&gt;"",$E163&lt;&gt;""))</formula>
    </cfRule>
    <cfRule type="expression" dxfId="717" priority="215">
      <formula>AND($AD163=1,$AC163=1)</formula>
    </cfRule>
    <cfRule type="expression" dxfId="716" priority="216">
      <formula>$AD163=1</formula>
    </cfRule>
  </conditionalFormatting>
  <conditionalFormatting sqref="E166">
    <cfRule type="expression" dxfId="715" priority="96">
      <formula>AND($R166="X",OR($B166&lt;&gt;"",$C166&lt;&gt;"",$D166&lt;&gt;""))</formula>
    </cfRule>
  </conditionalFormatting>
  <conditionalFormatting sqref="E168:E172">
    <cfRule type="expression" dxfId="714" priority="76">
      <formula>OR($AD168="X",$AC168="X")</formula>
    </cfRule>
    <cfRule type="expression" dxfId="713" priority="77">
      <formula>AND($AD168=1,$AC168=1)</formula>
    </cfRule>
    <cfRule type="expression" dxfId="712" priority="78">
      <formula>$AD168=1</formula>
    </cfRule>
    <cfRule type="expression" dxfId="711" priority="79">
      <formula>$AC168=1</formula>
    </cfRule>
    <cfRule type="expression" dxfId="710" priority="80">
      <formula>AND(NOT(ISBLANK($W168)),ISBLANK($AC168),ISBLANK($AD168))</formula>
    </cfRule>
    <cfRule type="expression" dxfId="709" priority="81">
      <formula>AND($R168="X",OR(#REF!&lt;&gt;"",$B168&lt;&gt;"",$C168&lt;&gt;"",$D168&lt;&gt;""))</formula>
    </cfRule>
  </conditionalFormatting>
  <conditionalFormatting sqref="E175:E183">
    <cfRule type="expression" dxfId="708" priority="146">
      <formula>AND($R175="X",OR($B175&lt;&gt;"",#REF!&lt;&gt;"",$C175&lt;&gt;"",$D175&lt;&gt;""))</formula>
    </cfRule>
  </conditionalFormatting>
  <conditionalFormatting sqref="E166:F166">
    <cfRule type="expression" dxfId="707" priority="107">
      <formula>AND($R166="X",OR($B166&lt;&gt;"",$C166&lt;&gt;"",$D166&lt;&gt;"",#REF!&lt;&gt;""))</formula>
    </cfRule>
  </conditionalFormatting>
  <conditionalFormatting sqref="E174:F174">
    <cfRule type="expression" dxfId="706" priority="277">
      <formula>AND($R174="X",OR($B174&lt;&gt;"",$C174&lt;&gt;"",$D174&lt;&gt;"",#REF!&lt;&gt;""))</formula>
    </cfRule>
  </conditionalFormatting>
  <conditionalFormatting sqref="E126:G126">
    <cfRule type="expression" dxfId="705" priority="142">
      <formula>AND($AD126=1,$AC126=1)</formula>
    </cfRule>
    <cfRule type="expression" dxfId="704" priority="143">
      <formula>$AD126=1</formula>
    </cfRule>
  </conditionalFormatting>
  <conditionalFormatting sqref="E128:G128">
    <cfRule type="expression" dxfId="703" priority="114">
      <formula>AND($R128="X",OR($B128&lt;&gt;"",$C128&lt;&gt;"",$D128&lt;&gt;"",$E128&lt;&gt;""))</formula>
    </cfRule>
    <cfRule type="expression" dxfId="702" priority="115">
      <formula>AND($R128="X",OR($B128&lt;&gt;"",$C128&lt;&gt;"",$E128&lt;&gt;"",#REF!&lt;&gt;""))</formula>
    </cfRule>
    <cfRule type="expression" dxfId="701" priority="116">
      <formula>$AC128=1</formula>
    </cfRule>
    <cfRule type="expression" dxfId="700" priority="117">
      <formula>AND($R128="X",OR($B128&lt;&gt;"",$C128&lt;&gt;"",$D128&lt;&gt;""))</formula>
    </cfRule>
    <cfRule type="expression" dxfId="699" priority="118">
      <formula>AND($AD128=1,$AC128=1)</formula>
    </cfRule>
    <cfRule type="expression" dxfId="698" priority="119">
      <formula>$AD128=1</formula>
    </cfRule>
    <cfRule type="expression" dxfId="697" priority="120">
      <formula>AND($R128="X",$B128&lt;&gt;"")</formula>
    </cfRule>
    <cfRule type="expression" dxfId="696" priority="121">
      <formula>AND($R128="X",OR($B128&lt;&gt;"",$C128&lt;&gt;""))</formula>
    </cfRule>
  </conditionalFormatting>
  <conditionalFormatting sqref="E140:G153 B140:C154">
    <cfRule type="expression" dxfId="695" priority="179">
      <formula>AND($AD140=1,$AC140=1)</formula>
    </cfRule>
    <cfRule type="expression" dxfId="694" priority="180">
      <formula>$AD140=1</formula>
    </cfRule>
    <cfRule type="expression" dxfId="693" priority="181">
      <formula>$AC140=1</formula>
    </cfRule>
  </conditionalFormatting>
  <conditionalFormatting sqref="F1:F2">
    <cfRule type="dataBar" priority="257">
      <dataBar>
        <cfvo type="num" val="0"/>
        <cfvo type="num" val="1"/>
        <color rgb="FF63C384"/>
      </dataBar>
      <extLst>
        <ext xmlns:x14="http://schemas.microsoft.com/office/spreadsheetml/2009/9/main" uri="{B025F937-C7B1-47D3-B67F-A62EFF666E3E}">
          <x14:id>{F081F026-47F3-4879-BC15-366CA48AF43C}</x14:id>
        </ext>
      </extLst>
    </cfRule>
  </conditionalFormatting>
  <conditionalFormatting sqref="F12:F18">
    <cfRule type="expression" dxfId="692" priority="41">
      <formula>AND($R12="X",OR($B12&lt;&gt;"",$C12&lt;&gt;"",$D12&lt;&gt;"",$E12&lt;&gt;""))</formula>
    </cfRule>
  </conditionalFormatting>
  <conditionalFormatting sqref="F19">
    <cfRule type="expression" dxfId="691" priority="1172">
      <formula>AND($R19="X",OR($B19&lt;&gt;"",#REF!&lt;&gt;"",$C19&lt;&gt;"",$E19&lt;&gt;""))</formula>
    </cfRule>
  </conditionalFormatting>
  <conditionalFormatting sqref="F20:F40 F131:F153 F155:F159 E183 G183">
    <cfRule type="expression" dxfId="690" priority="73">
      <formula>AND($R20="X",OR($B20&lt;&gt;"",$C20&lt;&gt;"",$D20&lt;&gt;"",$E20&lt;&gt;""))</formula>
    </cfRule>
  </conditionalFormatting>
  <conditionalFormatting sqref="F42:F43">
    <cfRule type="expression" dxfId="689" priority="294">
      <formula>AND($R42="X",OR($B42&lt;&gt;"",#REF!&lt;&gt;"",$D42&lt;&gt;"",#REF!&lt;&gt;""))</formula>
    </cfRule>
  </conditionalFormatting>
  <conditionalFormatting sqref="F44:F120">
    <cfRule type="expression" dxfId="688" priority="237">
      <formula>AND($R44="X",OR($B44&lt;&gt;"",$C44&lt;&gt;"",$D44&lt;&gt;"",$E44&lt;&gt;""))</formula>
    </cfRule>
  </conditionalFormatting>
  <conditionalFormatting sqref="F122 F161:F164 F173 F184:F191">
    <cfRule type="expression" dxfId="687" priority="157">
      <formula>AND($R122="X",OR($B122&lt;&gt;"",$C122&lt;&gt;"",$D122&lt;&gt;"",$E122&lt;&gt;""))</formula>
    </cfRule>
  </conditionalFormatting>
  <conditionalFormatting sqref="F122:F124">
    <cfRule type="expression" dxfId="686" priority="249">
      <formula>AND($R122="X",OR(#REF!&lt;&gt;"",$B122&lt;&gt;"",$C122&lt;&gt;"",$E122&lt;&gt;""))</formula>
    </cfRule>
  </conditionalFormatting>
  <conditionalFormatting sqref="F125:F128">
    <cfRule type="expression" dxfId="685" priority="255">
      <formula>AND($R125="X",OR($B125&lt;&gt;"",$C125&lt;&gt;"",$D125&lt;&gt;"",$E125&lt;&gt;""))</formula>
    </cfRule>
  </conditionalFormatting>
  <conditionalFormatting sqref="F126">
    <cfRule type="expression" dxfId="684" priority="140">
      <formula>AND($R126="X",OR($B126&lt;&gt;"",$C126&lt;&gt;"",$D126&lt;&gt;"",$E126&lt;&gt;""))</formula>
    </cfRule>
  </conditionalFormatting>
  <conditionalFormatting sqref="F127 G161:G164 G173">
    <cfRule type="expression" dxfId="683" priority="122">
      <formula>AND($R127="X",OR($B127&lt;&gt;"",$C127&lt;&gt;"",$D127&lt;&gt;"",$E127&lt;&gt;"",$F127&lt;&gt;""))</formula>
    </cfRule>
  </conditionalFormatting>
  <conditionalFormatting sqref="F128:F130 F139:G139">
    <cfRule type="expression" dxfId="682" priority="251">
      <formula>AND($R128="X",OR($B128&lt;&gt;"",$C128&lt;&gt;"",$E128&lt;&gt;"",#REF!&lt;&gt;""))</formula>
    </cfRule>
  </conditionalFormatting>
  <conditionalFormatting sqref="F138">
    <cfRule type="expression" dxfId="681" priority="184">
      <formula>AND($R138="X",OR($B138&lt;&gt;"",$C138&lt;&gt;"",$E138&lt;&gt;"",#REF!&lt;&gt;""))</formula>
    </cfRule>
  </conditionalFormatting>
  <conditionalFormatting sqref="F160">
    <cfRule type="expression" dxfId="680" priority="270">
      <formula>AND($R160="X",OR($B160&lt;&gt;"",#REF!&lt;&gt;"",$D160&lt;&gt;"",$E160&lt;&gt;""))</formula>
    </cfRule>
  </conditionalFormatting>
  <conditionalFormatting sqref="F168:F172">
    <cfRule type="expression" dxfId="679" priority="282">
      <formula>AND($R168="X",OR(#REF!&lt;&gt;"",$B168&lt;&gt;"",$C168&lt;&gt;"",$D168&lt;&gt;""))</formula>
    </cfRule>
  </conditionalFormatting>
  <conditionalFormatting sqref="F175:F183">
    <cfRule type="expression" dxfId="678" priority="147">
      <formula>AND($R175="X",OR($B175&lt;&gt;"",#REF!&lt;&gt;"",$C175&lt;&gt;"",$D175&lt;&gt;"",$F175&lt;&gt;""))</formula>
    </cfRule>
    <cfRule type="expression" dxfId="677" priority="275">
      <formula>AND($R175="X",OR($B175&lt;&gt;"",#REF!&lt;&gt;"",$C175&lt;&gt;"",$D175&lt;&gt;""))</formula>
    </cfRule>
  </conditionalFormatting>
  <conditionalFormatting sqref="F183">
    <cfRule type="expression" dxfId="676" priority="74">
      <formula>AND($R183="X",OR($B183&lt;&gt;"",$C183&lt;&gt;"",$D183&lt;&gt;"",$E183&lt;&gt;"",$F183&lt;&gt;""))</formula>
    </cfRule>
  </conditionalFormatting>
  <conditionalFormatting sqref="F127:G127">
    <cfRule type="expression" dxfId="675" priority="123">
      <formula>AND($R127="X",OR($B127&lt;&gt;"",$C127&lt;&gt;"",$D127&lt;&gt;"",$E127&lt;&gt;""))</formula>
    </cfRule>
    <cfRule type="expression" dxfId="674" priority="124">
      <formula>AND($R127="X",OR($B127&lt;&gt;"",$C127&lt;&gt;"",$E127&lt;&gt;"",#REF!&lt;&gt;""))</formula>
    </cfRule>
    <cfRule type="expression" dxfId="673" priority="125">
      <formula>$AC127=1</formula>
    </cfRule>
    <cfRule type="expression" dxfId="672" priority="126">
      <formula>AND($R127="X",OR($B127&lt;&gt;"",$C127&lt;&gt;"",$D127&lt;&gt;""))</formula>
    </cfRule>
    <cfRule type="expression" dxfId="671" priority="127">
      <formula>AND($AD127=1,$AC127=1)</formula>
    </cfRule>
    <cfRule type="expression" dxfId="670" priority="128">
      <formula>$AD127=1</formula>
    </cfRule>
    <cfRule type="expression" dxfId="669" priority="129">
      <formula>AND($R127="X",OR($B127&lt;&gt;"",$C127&lt;&gt;"",$D127&lt;&gt;""))</formula>
    </cfRule>
  </conditionalFormatting>
  <conditionalFormatting sqref="F128:G128">
    <cfRule type="expression" dxfId="668" priority="112">
      <formula>AND($R128="X",OR($B128&lt;&gt;"",$C128&lt;&gt;""))</formula>
    </cfRule>
    <cfRule type="expression" dxfId="667" priority="113">
      <formula>AND($R128="X",OR($B128&lt;&gt;"",$C128&lt;&gt;"",$D128&lt;&gt;""))</formula>
    </cfRule>
  </conditionalFormatting>
  <conditionalFormatting sqref="F166:G166">
    <cfRule type="expression" dxfId="666" priority="108">
      <formula>AND($R166="X",OR($B166&lt;&gt;"",$C166&lt;&gt;"",$D166&lt;&gt;"",#REF!&lt;&gt;"",$F166&lt;&gt;""))</formula>
    </cfRule>
  </conditionalFormatting>
  <conditionalFormatting sqref="F174:G174">
    <cfRule type="expression" dxfId="665" priority="278">
      <formula>AND($R174="X",OR($B174&lt;&gt;"",$C174&lt;&gt;"",$D174&lt;&gt;"",#REF!&lt;&gt;"",$F174&lt;&gt;""))</formula>
    </cfRule>
  </conditionalFormatting>
  <conditionalFormatting sqref="G12:G18">
    <cfRule type="expression" dxfId="664" priority="42">
      <formula>AND($R12="X",OR($B12&lt;&gt;"",$C12&lt;&gt;"",$D12&lt;&gt;"",$E12&lt;&gt;"",$F12&lt;&gt;""))</formula>
    </cfRule>
  </conditionalFormatting>
  <conditionalFormatting sqref="G19">
    <cfRule type="expression" dxfId="663" priority="1168">
      <formula>AND($R19="X",OR($B19&lt;&gt;"",#REF!&lt;&gt;"",$C19&lt;&gt;"",$E19&lt;&gt;"",$F19&lt;&gt;""))</formula>
    </cfRule>
  </conditionalFormatting>
  <conditionalFormatting sqref="G20:G40 G140:G153 G155:G159 D167:G167">
    <cfRule type="expression" dxfId="662" priority="75">
      <formula>AND($R20="X",OR($B20&lt;&gt;"",$C20&lt;&gt;"",$D20&lt;&gt;"",$E20&lt;&gt;"",$F20&lt;&gt;""))</formula>
    </cfRule>
  </conditionalFormatting>
  <conditionalFormatting sqref="G42:G43">
    <cfRule type="expression" dxfId="661" priority="295">
      <formula>AND($R42="X",OR($B42&lt;&gt;"",#REF!&lt;&gt;"",$D42&lt;&gt;"",#REF!&lt;&gt;"",$F42&lt;&gt;""))</formula>
    </cfRule>
  </conditionalFormatting>
  <conditionalFormatting sqref="G122">
    <cfRule type="expression" dxfId="660" priority="158">
      <formula>AND($R122="X",OR($B122&lt;&gt;"",$C122&lt;&gt;"",$D122&lt;&gt;"",$E122&lt;&gt;"",$F122&lt;&gt;""))</formula>
    </cfRule>
  </conditionalFormatting>
  <conditionalFormatting sqref="G122:G124">
    <cfRule type="expression" dxfId="659" priority="250">
      <formula>AND($R122="X",OR(#REF!&lt;&gt;"",$B122&lt;&gt;"",$C122&lt;&gt;"",$E122&lt;&gt;"",$F122&lt;&gt;""))</formula>
    </cfRule>
  </conditionalFormatting>
  <conditionalFormatting sqref="G125:G128">
    <cfRule type="expression" dxfId="658" priority="256">
      <formula>AND($R125="X",OR($B125&lt;&gt;"",$C125&lt;&gt;"",$D125&lt;&gt;"",$E125&lt;&gt;"",$F125&lt;&gt;""))</formula>
    </cfRule>
  </conditionalFormatting>
  <conditionalFormatting sqref="G126">
    <cfRule type="expression" dxfId="657" priority="141">
      <formula>AND($R126="X",OR($B126&lt;&gt;"",$C126&lt;&gt;"",$D126&lt;&gt;"",$E126&lt;&gt;"",$F126&lt;&gt;""))</formula>
    </cfRule>
  </conditionalFormatting>
  <conditionalFormatting sqref="G128">
    <cfRule type="expression" dxfId="656" priority="110">
      <formula>AND($R128="X",OR($B128&lt;&gt;"",$C128&lt;&gt;"",$E128&lt;&gt;"",#REF!&lt;&gt;""))</formula>
    </cfRule>
    <cfRule type="expression" dxfId="655" priority="111">
      <formula>AND($R128="X",OR($B128&lt;&gt;"",$C128&lt;&gt;"",$D128&lt;&gt;"",$E128&lt;&gt;""))</formula>
    </cfRule>
  </conditionalFormatting>
  <conditionalFormatting sqref="G128:G130">
    <cfRule type="expression" dxfId="654" priority="252">
      <formula>AND($R128="X",OR($B128&lt;&gt;"",$C128&lt;&gt;"",$E128&lt;&gt;"",#REF!&lt;&gt;"",$F128&lt;&gt;""))</formula>
    </cfRule>
  </conditionalFormatting>
  <conditionalFormatting sqref="G139">
    <cfRule type="expression" dxfId="653" priority="220">
      <formula>AND($R139="X",OR($B139&lt;&gt;"",$C139&lt;&gt;"",$D139&lt;&gt;"",$E139&lt;&gt;""))</formula>
    </cfRule>
    <cfRule type="expression" dxfId="652" priority="272">
      <formula>AND($R139="X",OR($B139&lt;&gt;"",$C139&lt;&gt;"",$E139&lt;&gt;"",#REF!&lt;&gt;"",$F139&lt;&gt;""))</formula>
    </cfRule>
  </conditionalFormatting>
  <conditionalFormatting sqref="G160">
    <cfRule type="expression" dxfId="651" priority="271">
      <formula>AND($R160="X",OR($B160&lt;&gt;"",#REF!&lt;&gt;"",$D160&lt;&gt;"",$E160&lt;&gt;"",$F160&lt;&gt;""))</formula>
    </cfRule>
  </conditionalFormatting>
  <conditionalFormatting sqref="G168:G172">
    <cfRule type="expression" dxfId="650" priority="283">
      <formula>AND($R168="X",OR(#REF!&lt;&gt;"",$B168&lt;&gt;"",$C168&lt;&gt;"",$D168&lt;&gt;"",$F168&lt;&gt;""))</formula>
    </cfRule>
  </conditionalFormatting>
  <conditionalFormatting sqref="G175:G183">
    <cfRule type="expression" dxfId="649" priority="276">
      <formula>AND($R175="X",OR($B175&lt;&gt;"",#REF!&lt;&gt;"",$C175&lt;&gt;"",$D175&lt;&gt;"",$F175&lt;&gt;""))</formula>
    </cfRule>
  </conditionalFormatting>
  <conditionalFormatting sqref="G184:G191 G44:G120 G131:G138">
    <cfRule type="expression" dxfId="648" priority="238">
      <formula>AND($R44="X",OR($B44&lt;&gt;"",$C44&lt;&gt;"",$D44&lt;&gt;"",$E44&lt;&gt;"",$F44&lt;&gt;""))</formula>
    </cfRule>
  </conditionalFormatting>
  <conditionalFormatting sqref="H193:H194 H214:H1054">
    <cfRule type="expression" dxfId="647" priority="258">
      <formula>$Q193="X"</formula>
    </cfRule>
  </conditionalFormatting>
  <conditionalFormatting sqref="I14:I29 I31:I191">
    <cfRule type="expression" dxfId="646" priority="234">
      <formula>$R14="X"</formula>
    </cfRule>
  </conditionalFormatting>
  <conditionalFormatting sqref="Q12:Q191">
    <cfRule type="cellIs" dxfId="645" priority="44" operator="equal">
      <formula>"1..1"</formula>
    </cfRule>
    <cfRule type="cellIs" dxfId="644" priority="45" operator="equal">
      <formula>"0..n"</formula>
    </cfRule>
    <cfRule type="cellIs" dxfId="643" priority="46" operator="equal">
      <formula>"0..1"</formula>
    </cfRule>
  </conditionalFormatting>
  <hyperlinks>
    <hyperlink ref="I117" r:id="rId1" xr:uid="{59799421-C339-49C4-AD04-2503884400D0}"/>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81F026-47F3-4879-BC15-366CA48AF43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Props1.xml><?xml version="1.0" encoding="utf-8"?>
<ds:datastoreItem xmlns:ds="http://schemas.openxmlformats.org/officeDocument/2006/customXml" ds:itemID="{E4D95615-A5B7-4942-A09B-B853408305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0337C0-7C30-4DE4-B94C-0687DC3BE604}">
  <ds:schemaRefs>
    <ds:schemaRef ds:uri="http://schemas.microsoft.com/office/2006/documentManagement/types"/>
    <ds:schemaRef ds:uri="http://purl.org/dc/terms/"/>
    <ds:schemaRef ds:uri="http://purl.org/dc/dcmitype/"/>
    <ds:schemaRef ds:uri="http://schemas.microsoft.com/sharepoint/v3"/>
    <ds:schemaRef ds:uri="1720d4e8-2b1e-4bd1-aad5-1b4debf9b56d"/>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f6ca01e7-bd19-41f1-999c-e032ef5104c3"/>
    <ds:schemaRef ds:uri="http://www.w3.org/XML/1998/namespace"/>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4.xml><?xml version="1.0" encoding="utf-8"?>
<ds:datastoreItem xmlns:ds="http://schemas.openxmlformats.org/officeDocument/2006/customXml" ds:itemID="{080199A3-B817-4C63-A6AD-6E2BB0AB8780}">
  <ds:schemaRefs>
    <ds:schemaRef ds:uri="http://schemas.microsoft.com/DataMashup"/>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Données_attributaires</vt:lpstr>
      <vt:lpstr>Processus_CISU</vt:lpstr>
      <vt:lpstr>Type_de_message</vt:lpstr>
      <vt:lpstr>Distribution</vt:lpstr>
      <vt:lpstr>Sommaire</vt:lpstr>
      <vt:lpstr>Mode d'emploi</vt:lpstr>
      <vt:lpstr>RC-DE</vt:lpstr>
      <vt:lpstr>RC-COM</vt:lpstr>
      <vt:lpstr>Modèle ExosRRAMU</vt:lpstr>
      <vt:lpstr>RC-EDA</vt:lpstr>
      <vt:lpstr>EMSI</vt:lpstr>
      <vt:lpstr>RS-RIG</vt:lpstr>
      <vt:lpstr>RS-DDR</vt:lpstr>
      <vt:lpstr>RS-RDR</vt:lpstr>
      <vt:lpstr>RS-BPV</vt:lpstr>
      <vt:lpstr>RS-BPV-WIP</vt:lpstr>
      <vt:lpstr>RC-DEC</vt:lpstr>
      <vt:lpstr>RS-SIT</vt:lpstr>
      <vt:lpstr>MAINT</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2024-05-17T14:12:42Z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