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ocumenttasks/documenttask1.xml" ContentType="application/vnd.ms-excel.documenttasks+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drawings/drawing2.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tables/table5.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6.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7.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6771" documentId="13_ncr:1_{DED5795E-3DC0-A949-81AB-74CAE5BDD1E8}" xr6:coauthVersionLast="47" xr6:coauthVersionMax="47" xr10:uidLastSave="{43FFBA8D-CFF4-48BB-8037-91ABE938B38A}"/>
  <bookViews>
    <workbookView xWindow="1260" yWindow="465" windowWidth="25650" windowHeight="13935" tabRatio="627" firstSheet="5" activeTab="8"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Persona " sheetId="57" r:id="rId10"/>
    <sheet name="Patient" sheetId="54" r:id="rId11"/>
    <sheet name="EMSI" sheetId="53" r:id="rId12"/>
    <sheet name="GEO-POS" sheetId="56" r:id="rId13"/>
    <sheet name="GEO-REQ" sheetId="58" r:id="rId14"/>
    <sheet name="GEO-RES" sheetId="59" r:id="rId15"/>
    <sheet name="RS-ERROR" sheetId="60" r:id="rId16"/>
    <sheet name="RS-INFO" sheetId="61" r:id="rId17"/>
    <sheet name="RC-REF" sheetId="62" r:id="rId18"/>
    <sheet name="customContent" sheetId="63" r:id="rId19"/>
    <sheet name="Conditional format rules" sheetId="29" r:id="rId20"/>
    <sheet name="Documents_sources" sheetId="18" state="hidden" r:id="rId21"/>
  </sheets>
  <definedNames>
    <definedName name="_xlnm._FilterDatabase" localSheetId="11" hidden="1">EMSI!$A$8:$AH$8</definedName>
    <definedName name="_xlnm._FilterDatabase" localSheetId="9" hidden="1">'Persona '!$A$3:$L$57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J12" i="62" l="1"/>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4" i="60"/>
  <c r="C14" i="60"/>
  <c r="D14" i="60"/>
  <c r="E14" i="60"/>
  <c r="F14" i="60"/>
  <c r="G14" i="60"/>
  <c r="H14" i="60"/>
  <c r="I14" i="60"/>
  <c r="J14" i="60"/>
  <c r="K14" i="60"/>
  <c r="L14" i="60"/>
  <c r="M14" i="60"/>
  <c r="N14" i="60"/>
  <c r="O14" i="60"/>
  <c r="P14" i="60"/>
  <c r="Q14" i="60"/>
  <c r="R14" i="60"/>
  <c r="S14" i="60"/>
  <c r="T14" i="60"/>
  <c r="U14" i="60"/>
  <c r="V14" i="60"/>
  <c r="W14" i="60"/>
  <c r="A14" i="60"/>
  <c r="B20" i="59"/>
  <c r="C20" i="59"/>
  <c r="D20" i="59"/>
  <c r="E20" i="59"/>
  <c r="F20" i="59"/>
  <c r="G20" i="59"/>
  <c r="H20" i="59"/>
  <c r="I20" i="59"/>
  <c r="J20" i="59"/>
  <c r="K20" i="59"/>
  <c r="L20" i="59"/>
  <c r="M20" i="59"/>
  <c r="N20" i="59"/>
  <c r="O20" i="59"/>
  <c r="P20" i="59"/>
  <c r="Q20" i="59"/>
  <c r="R20" i="59"/>
  <c r="S20" i="59"/>
  <c r="T20" i="59"/>
  <c r="U20" i="59"/>
  <c r="V20" i="59"/>
  <c r="W20" i="59"/>
  <c r="A20" i="59"/>
  <c r="B11" i="58"/>
  <c r="C11" i="58"/>
  <c r="D11" i="58"/>
  <c r="E11" i="58"/>
  <c r="F11" i="58"/>
  <c r="G11" i="58"/>
  <c r="H11" i="58"/>
  <c r="I11" i="58"/>
  <c r="J11" i="58"/>
  <c r="K11" i="58"/>
  <c r="L11" i="58"/>
  <c r="M11" i="58"/>
  <c r="N11" i="58"/>
  <c r="O11" i="58"/>
  <c r="P11" i="58"/>
  <c r="Q11" i="58"/>
  <c r="R11" i="58"/>
  <c r="S11" i="58"/>
  <c r="T11" i="58"/>
  <c r="U11" i="58"/>
  <c r="V11" i="58"/>
  <c r="W11" i="58"/>
  <c r="A11"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AD48" i="54"/>
  <c r="AC48" i="54"/>
  <c r="AB48" i="54"/>
  <c r="Z48" i="54"/>
  <c r="Y48" i="54"/>
  <c r="S48" i="54"/>
  <c r="R48" i="54"/>
  <c r="P48" i="54"/>
  <c r="O48" i="54"/>
  <c r="N48" i="54"/>
  <c r="M48" i="54"/>
  <c r="L48" i="54"/>
  <c r="K48" i="54"/>
  <c r="J48" i="54"/>
  <c r="I48" i="54"/>
  <c r="H48" i="54"/>
  <c r="G48" i="54"/>
  <c r="F48" i="54"/>
  <c r="E48" i="54"/>
  <c r="D48" i="54"/>
  <c r="C48" i="54"/>
  <c r="A48" i="54"/>
  <c r="F2" i="54"/>
  <c r="F1" i="54"/>
  <c r="B117" i="53"/>
  <c r="C117" i="53"/>
  <c r="D117" i="53"/>
  <c r="E117" i="53"/>
  <c r="F117" i="53"/>
  <c r="G117" i="53"/>
  <c r="A117" i="53"/>
  <c r="C183" i="33"/>
  <c r="A183" i="33"/>
  <c r="AD21" i="52"/>
  <c r="Z21" i="52"/>
  <c r="M21" i="52"/>
  <c r="G21" i="52"/>
  <c r="D21" i="52"/>
  <c r="K183" i="33"/>
  <c r="AC21" i="52"/>
  <c r="AA21" i="52"/>
  <c r="U21" i="52"/>
  <c r="T21" i="52"/>
  <c r="R21" i="52"/>
  <c r="Q21" i="52"/>
  <c r="P21" i="52"/>
  <c r="O21" i="52"/>
  <c r="N21" i="52"/>
  <c r="L21" i="52"/>
  <c r="J21" i="52"/>
  <c r="I21" i="52"/>
  <c r="H21" i="52"/>
  <c r="F21" i="52"/>
  <c r="E21" i="52"/>
  <c r="C21" i="52"/>
  <c r="A21" i="52"/>
  <c r="F2" i="55" l="1"/>
  <c r="F1" i="55"/>
  <c r="E2" i="52"/>
  <c r="E1" i="52"/>
  <c r="AD183" i="33" l="1"/>
  <c r="AC183" i="33"/>
  <c r="AB183" i="33"/>
  <c r="Z183" i="33"/>
  <c r="Y183" i="33"/>
  <c r="S183" i="33"/>
  <c r="R183" i="33"/>
  <c r="P183" i="33"/>
  <c r="O183" i="33"/>
  <c r="N183" i="33"/>
  <c r="M183" i="33"/>
  <c r="L183" i="33"/>
  <c r="J183" i="33"/>
  <c r="I183" i="33"/>
  <c r="H183" i="33"/>
  <c r="G183" i="33"/>
  <c r="F183" i="33"/>
  <c r="E183" i="33"/>
  <c r="D183" i="33"/>
  <c r="F2" i="33" l="1"/>
  <c r="F1" i="33"/>
  <c r="A24" i="5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tc={AAC36B16-7D57-454A-AF45-9B63CD00DF19}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tc={94CB63FF-3915-49D6-9867-9F61128C5ACD}</author>
    <author>tc={418F6048-D82E-4151-A527-DD3375E32EDF}</author>
    <author>tc={15CFBFFE-5515-4C8F-B80B-EDA0D75D5CC0}</author>
    <author>tc={0444CB34-3E13-4684-85FE-D0DAB31FC404}</author>
    <author>tc={5D3B01AD-143F-4B57-8521-868E24F3C263}</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4"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4" authorId="6"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5" authorId="7"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8"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9"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2"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2" authorId="14"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5"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6"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5" authorId="17"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8"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19"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7" authorId="20"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
      </text>
    </comment>
    <comment ref="C32" authorId="21"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2"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3"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D41" authorId="25"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5" authorId="26"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4" authorId="27"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57" authorId="28"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5" authorId="29"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6" authorId="30"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6" authorId="31"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6" authorId="32"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67" authorId="33"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68" authorId="34"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H71" authorId="35"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3" authorId="36"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3" authorId="37"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4" authorId="38"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4" authorId="39"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5" authorId="40"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77" authorId="41"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77" authorId="42"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79" authorId="43"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0" authorId="44"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2" authorId="45"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2" authorId="46"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83" authorId="47"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84" authorId="48" shapeId="0" xr:uid="{EC4CA26B-FA56-44B7-9485-D7650DC1B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TYPAPPLT_v1r01a.csv</t>
      </text>
    </comment>
    <comment ref="U85" authorId="49"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86" authorId="50"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86" authorId="51"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86" authorId="52"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87" authorId="53"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0" authorId="54"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0" authorId="55"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H93" authorId="56" shapeId="0" xr:uid="{FB8B17FD-812B-4D45-91E1-3C0557FCEA2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peut donc avoir des nomenclatures EMSI dans un message RC-EDA ?
</t>
      </text>
    </comment>
    <comment ref="C95" authorId="57"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5" authorId="58"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5" authorId="59"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D98" authorId="60"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98" authorId="61"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0" authorId="62"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0" authorId="63"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0" authorId="64" shapeId="0" xr:uid="{17677DF8-67EB-4AE7-861C-BE96B97E6C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t>
      </text>
    </comment>
    <comment ref="H101" authorId="65"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4" authorId="66"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4" authorId="67"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09" authorId="68"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0" authorId="69"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1" authorId="70"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5" authorId="71"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5" authorId="72"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19" authorId="73"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H121" authorId="74"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1" authorId="75"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1" authorId="76"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t>
      </text>
    </comment>
    <comment ref="U127" authorId="77"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29" authorId="78"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9" authorId="79"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4" authorId="80"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5" authorId="81"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5" authorId="82"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t>
      </text>
    </comment>
    <comment ref="E136" authorId="83"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6" authorId="84"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t>
      </text>
    </comment>
    <comment ref="D137" authorId="85"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1" authorId="86" shapeId="0" xr:uid="{24B071A5-FE22-46B3-B0AC-65924FDC1B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@Romain FOUILLAND Mettre un format date uniquement ici
Réponse :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Réponse :
    ok</t>
      </text>
    </comment>
    <comment ref="U142" authorId="87"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3" authorId="8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3" authorId="8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t>
      </text>
    </comment>
    <comment ref="C145" authorId="90"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5" authorId="91"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47" authorId="92"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49" authorId="93"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V149" authorId="94" shapeId="0" xr:uid="{AAC36B16-7D57-454A-AF45-9B63CD00DF1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tu ne peux pas prendre un objet sans sélectionner aussi tous ses parents ! J’ai donc supprimé ce champs parce que ce n’est pas vraiment adapté de prendre juste un champs comme cela
Réponse :
    Et ajouté les parents pour les croix au dessus… a voir ce que tu veux mais tu peux avoir des champs plus regroupés qui ne sont que 15-NexSIS si besoin</t>
      </text>
    </comment>
    <comment ref="U150" authorId="95"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2" authorId="96"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Q153" authorId="97"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3" authorId="98"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4" authorId="99"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4" authorId="100"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E156" authorId="101"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62" authorId="102" shapeId="0" xr:uid="{6542F462-2A54-48A5-9A62-7E7CFBDF2B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t>
      </text>
    </comment>
    <comment ref="U165" authorId="103"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D166" authorId="104" shapeId="0" xr:uid="{DFEBA3BC-8166-4F9F-A129-402A4AB175F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66" authorId="105"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D167" authorId="106" shapeId="0" xr:uid="{D34D40C8-9930-4697-941A-5B0307605F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plutôt un type ressource cf. EMSI
Réponse :
    Pour le SIS : le médecin ne décide pas du vecteur qui s'occupe du transport - on peut bien indiquer les conditions de transport (secouriste, médicale, etc.)
Réponse :
    Ici il s'agit plutôt soit de pouvoir mettre un lien vers l'ID du vecteur engagé si c'est une ressource interne soit d'indiquer un type de vecteur (ex: SMUR).
Réponse :
    A revoir avec Philippe, ce n'est pas arrêté.
Réponse :
    Sachant que c'est le médecin qui décide quel type de vecteur envoyer dans sa décision.</t>
      </text>
    </comment>
    <comment ref="K167" authorId="107" shapeId="0" xr:uid="{67DC72F8-6B7D-47A0-BEBA-53124836E5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U167" authorId="108" shapeId="0" xr:uid="{F5B47079-EDF2-4F5B-8F3A-6F444147F2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D168" authorId="109" shapeId="0" xr:uid="{94CB63FF-3915-49D6-9867-9F61128C5AC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D169" authorId="110" shapeId="0" xr:uid="{418F6048-D82E-4151-A527-DD3375E32E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t>
      </text>
    </comment>
    <comment ref="E170" authorId="111" shapeId="0" xr:uid="{15CFBFFE-5515-4C8F-B80B-EDA0D75D5C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faire si retour à domicile ? Est-ce autre ? 
Réponse :
    ??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
      </text>
    </comment>
    <comment ref="U171" authorId="112" shapeId="0" xr:uid="{0444CB34-3E13-4684-85FE-D0DAB31FC4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format FINESS</t>
      </text>
    </comment>
    <comment ref="U172" authorId="113" shapeId="0" xr:uid="{5D3B01AD-143F-4B57-8521-868E24F3C2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format FINESS</t>
      </text>
    </comment>
    <comment ref="C175" authorId="114"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75" authorId="115"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77" authorId="116" shapeId="0" xr:uid="{68BF9403-31A1-4258-9F69-305F6061250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Gérer ça dans les règles Excel +  script de génération</t>
      </text>
    </comment>
    <comment ref="A182" authorId="117"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2" authorId="118" shapeId="0" xr:uid="{35A8B61A-91A9-4016-9958-8C97F591EBB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tc={6F385B74-1BBB-45AA-8D59-F167E8595572}</author>
    <author>tc={4837C581-D8A4-445E-8E19-F04F5F5B4F67}</author>
    <author>tc={7EAC250D-1FE5-4F24-BBB0-E2891EB70A76}</author>
    <author>tc={CDF9D23E-AAAD-43B7-B7F6-69BBD0EF7A12}</author>
    <author>tc={946BBEE1-78DA-417C-B419-C60A8174F022}</author>
    <author>tc={8CEA5499-79A7-4D08-A625-483FCD7BE43E}</author>
    <author>tc={FFE8E67C-32CE-4FEE-ACB4-4A6A892B7DC1}</author>
    <author>tc={6CA1FCB0-3B8D-4298-9995-E53EC6A7DF08}</author>
    <author>tc={8670BC54-3E92-43D7-AFFF-35A2BA4EDC81}</author>
    <author>tc={1AE66642-E2F3-46E1-ADE6-FCCB30E639D9}</author>
    <author>tc={9673509D-DD58-4AE0-87E8-102ECE283A2E}</author>
    <author>tc={A780525E-A887-4148-906C-F63B4E3333F8}</author>
  </authors>
  <commentList>
    <comment ref="C7" authorId="0" shapeId="0" xr:uid="{6F385B74-1BBB-45AA-8D59-F167E85955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ne l'aurait plus parce qu'on aura des objets par "persona" : agent, requérant, opérateur, patient</t>
      </text>
    </comment>
    <comment ref="E30" authorId="1" shapeId="0" xr:uid="{4837C581-D8A4-445E-8E19-F04F5F5B4F6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31" authorId="2" shapeId="0" xr:uid="{7EAC250D-1FE5-4F24-BBB0-E2891EB70A7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32" authorId="3" shapeId="0" xr:uid="{CDF9D23E-AAAD-43B7-B7F6-69BBD0EF7A1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D33" authorId="4" shapeId="0" xr:uid="{946BBEE1-78DA-417C-B419-C60A8174F02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E39" authorId="5" shapeId="0" xr:uid="{8CEA5499-79A7-4D08-A625-483FCD7BE4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C41" authorId="6" shapeId="0" xr:uid="{FFE8E67C-32CE-4FEE-ACB4-4A6A892B7DC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D43" authorId="7" shapeId="0" xr:uid="{6CA1FCB0-3B8D-4298-9995-E53EC6A7DF0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45" authorId="8" shapeId="0" xr:uid="{8670BC54-3E92-43D7-AFFF-35A2BA4EDC8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K49" authorId="9" shapeId="0" xr:uid="{1AE66642-E2F3-46E1-ADE6-FCCB30E639D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C50" authorId="10" shapeId="0" xr:uid="{9673509D-DD58-4AE0-87E8-102ECE283A2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E52" authorId="11" shapeId="0" xr:uid="{A780525E-A887-4148-906C-F63B4E3333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tc={6041F710-063E-45F0-864C-ECB31A1F3EE5}</author>
    <author>tc={483E3FBD-FF92-43EB-B8A5-9A0634B0CCD9}</author>
    <author>tc={767A311C-137B-424A-8F84-30642A539D3B}</author>
    <author>tc={5A2AB37D-4C47-4C41-8FA7-19895A5D957F}</author>
    <author>tc={6F498FE7-7CF4-4DF0-B68B-7972DB907591}</author>
    <author>tc={9B93EC28-F257-445A-96FB-A2181A872575}</author>
    <author>tc={1F5F8BAD-829A-43B4-BFBC-AFE8A7E6F599}</author>
    <author>tc={F1F6646B-3F53-47C3-B76A-35EEDB05F7D5}</author>
    <author>tc={B69599CF-B116-4499-AFDD-32D2FA178629}</author>
    <author>tc={AD04F22A-F9E8-455A-A33A-827D28FA644E}</author>
    <author>tc={E36D8112-D9F3-43AD-85B4-C0B592686F67}</author>
    <author>tc={47CDB243-0420-4F60-967B-E4BDA9F26DE5}</author>
    <author>tc={3BA5A96F-DA0D-42F0-B4BD-4578AAA83B21}</author>
    <author>tc={2892CFEA-3C3C-42A8-94B6-D76568D13EEC}</author>
    <author>tc={D4ABEA5D-BCED-4F6E-81CD-FBFF76D291C7}</author>
    <author>tc={E5B57D5D-87B4-4D87-A3CD-EE2DF562C32A}</author>
    <author>tc={8E3F912F-D828-42A2-9C7E-68FA69EF8575}</author>
    <author>tc={4F8A2622-5897-4857-A620-06338F288618}</author>
    <author>tc={DA81BB6A-548F-43E9-B04C-A8768343BF39}</author>
    <author>tc={0B4E25C6-0A6E-4D0E-B37D-56AEDDB91586}</author>
  </authors>
  <commentList>
    <comment ref="H1" authorId="0" shapeId="0" xr:uid="{6041F710-063E-45F0-864C-ECB31A1F3E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483E3FBD-FF92-43EB-B8A5-9A0634B0CCD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9" authorId="2" shapeId="0" xr:uid="{767A311C-137B-424A-8F84-30642A539D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Q11" authorId="3" shapeId="0" xr:uid="{5A2AB37D-4C47-4C41-8FA7-19895A5D95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autorise plusieurs identifiants pour un meme dossier donc ? A priori mieux car on mitige le risque de ne pas pouvoir résoudre d'identité</t>
      </text>
    </comment>
    <comment ref="U13" authorId="4" shapeId="0" xr:uid="{6F498FE7-7CF4-4DF0-B68B-7972DB9075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E18" authorId="5" shapeId="0" xr:uid="{9B93EC28-F257-445A-96FB-A2181A87257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9" authorId="6" shapeId="0" xr:uid="{1F5F8BAD-829A-43B4-BFBC-AFE8A7E6F599}">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20" authorId="7" shapeId="0" xr:uid="{F1F6646B-3F53-47C3-B76A-35EEDB05F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D21" authorId="8" shapeId="0" xr:uid="{B69599CF-B116-4499-AFDD-32D2FA1786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E27" authorId="9" shapeId="0" xr:uid="{AD04F22A-F9E8-455A-A33A-827D28FA64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D31" authorId="10" shapeId="0" xr:uid="{E36D8112-D9F3-43AD-85B4-C0B592686F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Peut-on / doit-on réutiliser l'objet contact requérant : c'est la même structure ? Mais ici cela concerne le patient</t>
      </text>
    </comment>
    <comment ref="E31" authorId="11" shapeId="0" xr:uid="{47CDB243-0420-4F60-967B-E4BDA9F26D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ne réutilise pas le MDD de données de contact ?
Réponse :
    Qu'est -ce que tu appelle données de contact ?</t>
      </text>
    </comment>
    <comment ref="H31" authorId="12" shapeId="0" xr:uid="{3BA5A96F-DA0D-42F0-B4BD-4578AAA83B2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31" authorId="13" shapeId="0" xr:uid="{2892CFEA-3C3C-42A8-94B6-D76568D13EE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H32" authorId="14" shapeId="0" xr:uid="{D4ABEA5D-BCED-4F6E-81CD-FBFF76D291C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met on des nomenclatures EMSI ici ?
</t>
      </text>
    </comment>
    <comment ref="E42" authorId="15" shapeId="0" xr:uid="{E5B57D5D-87B4-4D87-A3CD-EE2DF562C3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C43" authorId="16" shapeId="0" xr:uid="{8E3F912F-D828-42A2-9C7E-68FA69EF857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E44" authorId="17" shapeId="0" xr:uid="{4F8A2622-5897-4857-A620-06338F28861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risque de passer des données Santé à un système non HDS ?
Réponse :
    Potentiellement oui s'ils mettent des données de santé dedans et qu'ils l'envoient en dehors du 15-15</t>
      </text>
    </comment>
    <comment ref="K44" authorId="18" shapeId="0" xr:uid="{DA81BB6A-548F-43E9-B04C-A8768343BF3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Opportunité de se caler sur EMSI et de mettre partout "freetext" ?</t>
      </text>
    </comment>
    <comment ref="D46" authorId="19" shapeId="0" xr:uid="{0B4E25C6-0A6E-4D0E-B37D-56AEDDB9158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<sst xmlns="http://schemas.openxmlformats.org/spreadsheetml/2006/main" count="6487" uniqueCount="2238">
  <si>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</si>
  <si>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</si>
  <si>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</si>
  <si>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</si>
  <si>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</si>
  <si>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</si>
  <si>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</si>
  <si>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</si>
  <si>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</si>
  <si>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</si>
  <si>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</si>
  <si>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</si>
  <si>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</si>
  <si>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</si>
  <si>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</si>
  <si>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</si>
  <si>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</si>
  <si>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</si>
  <si>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</si>
  <si>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</si>
  <si>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</si>
  <si>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</si>
  <si>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</si>
  <si>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</si>
  <si>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</si>
  <si>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</si>
  <si>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</si>
  <si>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</si>
  <si>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</si>
  <si>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</si>
  <si>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</si>
  <si>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</si>
  <si>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</si>
  <si>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</si>
  <si>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</si>
  <si>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</si>
  <si>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</si>
  <si>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</si>
  <si>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</si>
  <si>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</si>
  <si>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</si>
  <si>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</si>
  <si>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</si>
  <si>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</si>
  <si>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</si>
  <si>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</si>
  <si>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</si>
  <si>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</si>
  <si>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</si>
  <si>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</si>
  <si>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</si>
  <si>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</si>
  <si>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</si>
  <si>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</si>
  <si>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</si>
  <si>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</si>
  <si>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</si>
  <si>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</si>
  <si>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</si>
  <si>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</si>
  <si>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</si>
  <si>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</si>
  <si>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</si>
  <si>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</si>
  <si>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</si>
  <si>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</si>
  <si>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</si>
  <si>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</si>
  <si>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</si>
  <si>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</si>
  <si>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</si>
  <si>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</si>
  <si>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</si>
  <si>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</si>
  <si>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</si>
  <si>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</si>
  <si>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</si>
  <si>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</si>
  <si>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</si>
  <si>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</si>
  <si>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</si>
  <si>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</si>
  <si>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</si>
  <si>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</si>
  <si>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</si>
  <si>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</si>
  <si>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</si>
  <si>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</si>
  <si>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</si>
  <si>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</si>
  <si>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</si>
  <si>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</si>
  <si>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</si>
  <si>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</si>
  <si>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</si>
  <si>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</si>
  <si>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</si>
  <si>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</si>
  <si>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</si>
  <si>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</si>
  <si>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</si>
  <si>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</si>
  <si>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</si>
  <si>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</si>
  <si>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</si>
  <si>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</si>
  <si>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</si>
  <si>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</si>
  <si>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</si>
  <si>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</si>
  <si>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</si>
  <si>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</si>
  <si>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</si>
  <si>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</si>
  <si>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</si>
  <si>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</si>
  <si>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</si>
  <si>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</si>
  <si>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</si>
  <si>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</si>
  <si>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</si>
  <si>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</si>
  <si>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</si>
  <si>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</si>
  <si>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</si>
  <si>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</si>
  <si>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</si>
  <si>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</si>
  <si>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</si>
  <si>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</si>
  <si>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</si>
  <si>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</si>
  <si>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</si>
  <si>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</si>
  <si>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</si>
  <si>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</si>
  <si>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</si>
  <si>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</si>
  <si>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</si>
  <si>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</si>
  <si>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</si>
  <si>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</si>
  <si>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</si>
  <si>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</si>
  <si>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</si>
  <si>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</si>
  <si>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</si>
  <si>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</si>
  <si>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</si>
  <si>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</si>
  <si>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</si>
  <si>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</si>
  <si>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</si>
  <si>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</si>
  <si>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</si>
  <si>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</si>
  <si>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</si>
  <si>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</si>
  <si>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</si>
  <si>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</si>
  <si>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</si>
  <si>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</si>
  <si>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</si>
  <si>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</si>
  <si>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</si>
  <si>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</si>
  <si>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</si>
  <si>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</si>
  <si>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</si>
  <si>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</si>
  <si>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</si>
  <si>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</si>
  <si>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</si>
  <si>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</si>
  <si>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</si>
  <si>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</si>
  <si>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</si>
  <si>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</si>
  <si>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</si>
  <si>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</si>
  <si>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</si>
  <si>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</si>
  <si>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</si>
  <si>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</si>
  <si>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</si>
  <si>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</si>
  <si>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</si>
  <si>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</si>
  <si>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</si>
  <si>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</si>
  <si>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</si>
  <si>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</si>
  <si>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</si>
  <si>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</si>
  <si>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</si>
  <si>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</si>
  <si>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</si>
  <si>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</si>
  <si>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</si>
  <si>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</si>
  <si>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</si>
  <si>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</si>
  <si>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</si>
  <si>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</si>
  <si>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</si>
  <si>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</si>
  <si>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</si>
  <si>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</si>
  <si>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</si>
  <si>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</si>
  <si>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</si>
  <si>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</si>
  <si>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</si>
  <si>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</si>
  <si>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</si>
  <si>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</si>
  <si>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</si>
  <si>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</si>
  <si>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</si>
  <si>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</si>
  <si>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</si>
  <si>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</si>
  <si>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</si>
  <si>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</si>
  <si>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</si>
  <si>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</si>
  <si>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</si>
  <si>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</si>
  <si>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</si>
  <si>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</si>
  <si>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</si>
  <si>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</si>
  <si>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</si>
  <si>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</si>
  <si>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</si>
  <si>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</si>
  <si>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</si>
  <si>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</si>
  <si>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</si>
  <si>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</si>
  <si>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</si>
  <si>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</si>
  <si>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</si>
  <si>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</si>
  <si>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</si>
  <si>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</si>
  <si>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</si>
  <si>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</si>
  <si>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</si>
  <si>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</si>
  <si>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</si>
  <si>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</si>
  <si>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</si>
  <si>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</si>
  <si>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</si>
  <si>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</si>
  <si>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</si>
  <si>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</si>
  <si>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</si>
  <si>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</si>
  <si>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</si>
  <si>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</si>
  <si>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</si>
  <si>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</si>
  <si>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</si>
  <si>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</si>
  <si>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</si>
  <si>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</si>
  <si>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</si>
  <si>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</si>
  <si>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</si>
  <si>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</si>
  <si>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</si>
  <si>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</si>
  <si>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</si>
  <si>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</si>
  <si>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</si>
  <si>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</si>
  <si>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</si>
  <si>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</si>
  <si>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</si>
  <si>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</si>
  <si>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</si>
  <si>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</si>
  <si>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</si>
  <si>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</si>
  <si>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</si>
  <si>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</si>
  <si>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</si>
  <si>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</si>
  <si>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</si>
  <si>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</si>
  <si>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</si>
  <si>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</si>
  <si>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</si>
  <si>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</si>
  <si>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</si>
  <si>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</si>
  <si>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</si>
  <si>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</si>
  <si>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</si>
  <si>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</si>
  <si>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</si>
  <si>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</si>
  <si>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</si>
  <si>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</si>
  <si>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</si>
  <si>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</si>
  <si>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</si>
  <si>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</si>
  <si>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</si>
  <si>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</si>
  <si>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</si>
  <si>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</si>
  <si>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</si>
  <si>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</si>
  <si>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</si>
  <si>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</si>
  <si>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</si>
  <si>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</si>
  <si>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</si>
  <si>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</si>
  <si>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</si>
  <si>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</si>
  <si>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</si>
  <si>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</si>
  <si>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</si>
  <si>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</si>
  <si>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</si>
  <si>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</si>
  <si>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</si>
  <si>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</si>
  <si>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</si>
  <si>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</si>
  <si>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</si>
  <si>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</si>
  <si>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</si>
  <si>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</si>
  <si>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</si>
  <si>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</si>
  <si>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</si>
  <si>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</si>
  <si>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</si>
  <si>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</si>
  <si>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</si>
  <si>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</si>
  <si>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</si>
  <si>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</si>
  <si>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</si>
  <si>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</si>
  <si>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</si>
  <si>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</si>
  <si>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</si>
  <si>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</si>
  <si>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</si>
  <si>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</si>
  <si>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</si>
  <si>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</si>
  <si>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</si>
  <si>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</si>
  <si>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</si>
  <si>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</si>
  <si>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</si>
  <si>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</si>
  <si>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</si>
  <si>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</si>
  <si>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</si>
  <si>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</si>
  <si>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</si>
  <si>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</si>
  <si>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</si>
  <si>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</si>
  <si>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</si>
  <si>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</si>
  <si>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</si>
  <si>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</si>
  <si>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</si>
  <si>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</si>
  <si>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</si>
  <si>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</si>
  <si>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</si>
  <si>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</si>
  <si>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</si>
  <si>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</si>
  <si>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</si>
  <si>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</si>
  <si>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</si>
  <si>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</si>
  <si>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</si>
  <si>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</si>
  <si>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</si>
  <si>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</si>
  <si>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</si>
  <si>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</si>
  <si>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</si>
  <si>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</si>
  <si>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</si>
  <si>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</si>
  <si>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</si>
  <si>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</si>
  <si>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</si>
  <si>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</si>
  <si>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</si>
  <si>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</si>
  <si>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</si>
  <si>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</si>
  <si>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</si>
  <si>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</si>
  <si>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</si>
  <si>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</si>
  <si>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</si>
  <si>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</si>
  <si>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</si>
  <si>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</si>
  <si>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</si>
  <si>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</si>
  <si>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</si>
  <si>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</si>
  <si>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</si>
  <si>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</si>
  <si>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</si>
  <si>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</si>
  <si>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</si>
  <si>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</si>
  <si>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</si>
  <si>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</si>
  <si>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</si>
  <si>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</si>
  <si>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</si>
  <si>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</si>
  <si>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</si>
  <si>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</si>
  <si>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</si>
  <si>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</si>
  <si>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</si>
  <si>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</si>
  <si>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</si>
  <si>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</si>
  <si>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</si>
  <si>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</si>
  <si>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</si>
  <si>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</si>
  <si>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</si>
  <si>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</si>
  <si>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</si>
  <si>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</si>
  <si>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</si>
  <si>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</si>
  <si>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</si>
  <si>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</si>
  <si>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</si>
  <si>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</si>
  <si>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</si>
  <si>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</si>
  <si>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</si>
  <si>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</si>
  <si>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</si>
  <si>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</si>
  <si>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</si>
  <si>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</si>
  <si>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</si>
  <si>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</si>
  <si>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</si>
  <si>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</si>
  <si>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</si>
  <si>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</si>
  <si>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</si>
  <si>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</si>
  <si>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</si>
  <si>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</si>
  <si>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</si>
  <si>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</si>
  <si>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</si>
  <si>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</si>
  <si>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</si>
  <si>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</si>
  <si>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</si>
  <si>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</si>
  <si>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</si>
  <si>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</si>
  <si>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</si>
  <si>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</si>
  <si>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</si>
  <si>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</si>
  <si>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</si>
  <si>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</si>
  <si>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</si>
  <si>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</si>
  <si>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</si>
  <si>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</si>
  <si>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</si>
  <si>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</si>
  <si>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</si>
  <si>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</si>
  <si>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</si>
  <si>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</si>
  <si>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</si>
  <si>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</si>
  <si>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</si>
  <si>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</si>
  <si>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</si>
  <si>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</si>
  <si>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</si>
  <si>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</si>
  <si>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</si>
  <si>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</si>
  <si>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</si>
  <si>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</si>
  <si>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</si>
  <si>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</si>
  <si>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</si>
  <si>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</si>
  <si>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</si>
  <si>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</si>
  <si>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</si>
  <si>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</si>
  <si>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</si>
  <si>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</si>
  <si>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</si>
  <si>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</si>
  <si>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</si>
  <si>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</si>
  <si>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</si>
  <si>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</si>
  <si>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</si>
  <si>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</si>
  <si>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</si>
  <si>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</si>
  <si>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</si>
  <si>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</si>
  <si>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</si>
  <si>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</si>
  <si>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</si>
  <si>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</si>
  <si>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</si>
  <si>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</si>
  <si>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</si>
  <si>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</si>
  <si>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</si>
  <si>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</si>
  <si>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</si>
  <si>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</si>
  <si>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</si>
  <si>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</si>
  <si>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</si>
  <si>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</si>
  <si>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</si>
  <si>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</si>
  <si>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</si>
  <si>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</si>
  <si>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</si>
  <si>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</si>
  <si>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</si>
  <si>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</si>
  <si>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</si>
  <si>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</si>
  <si>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</si>
  <si>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</si>
  <si>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</si>
  <si>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</si>
  <si>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</si>
  <si>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</si>
  <si>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</si>
  <si>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</si>
  <si>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</si>
  <si>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</si>
  <si>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</si>
  <si>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</si>
  <si>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</si>
  <si>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</si>
  <si>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</si>
  <si>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</si>
  <si>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</si>
  <si>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</si>
  <si>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</si>
  <si>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</si>
  <si>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</si>
  <si>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</si>
  <si>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</si>
  <si>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</si>
  <si>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</si>
  <si>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</si>
  <si>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</si>
  <si>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</si>
  <si>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</si>
  <si>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</si>
  <si>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</si>
  <si>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</si>
  <si>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</si>
  <si>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</si>
  <si>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</si>
  <si>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</si>
  <si>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</si>
  <si>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</si>
  <si>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</si>
  <si>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</si>
  <si>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</si>
  <si>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</si>
  <si>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</si>
  <si>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</si>
  <si>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</si>
  <si>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</si>
  <si>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</si>
  <si>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</si>
  <si>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</si>
  <si>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</si>
  <si>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</si>
  <si>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</si>
  <si>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</si>
  <si>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</si>
  <si>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</si>
  <si>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</si>
  <si>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</si>
  <si>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</si>
  <si>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</si>
  <si>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</si>
  <si>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</si>
  <si>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</si>
  <si>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</si>
  <si>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</si>
  <si>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</si>
  <si>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</si>
  <si>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</si>
  <si>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</si>
  <si>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</si>
  <si>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</si>
  <si>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</si>
  <si>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</si>
  <si>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</si>
  <si>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</si>
  <si>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</si>
  <si>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</si>
  <si>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</si>
  <si>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</si>
  <si>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</si>
  <si>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</si>
  <si>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</si>
  <si>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</si>
  <si>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</si>
  <si>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</si>
  <si>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</si>
  <si>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</si>
  <si>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</si>
  <si>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</si>
  <si>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</si>
  <si>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</si>
  <si>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</si>
  <si>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</si>
  <si>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</si>
  <si>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</si>
  <si>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</si>
  <si>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</si>
  <si>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</si>
  <si>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</si>
  <si>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</si>
  <si>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</si>
  <si>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</si>
  <si>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</si>
  <si>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</si>
  <si>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</si>
  <si>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</si>
  <si>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</si>
  <si>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</si>
  <si>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</si>
  <si>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</si>
  <si>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</si>
  <si>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</si>
  <si>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</si>
  <si>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</si>
  <si>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</si>
  <si>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</si>
  <si>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</si>
  <si>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</si>
  <si>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</si>
  <si>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</si>
  <si>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</si>
  <si>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</si>
  <si>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</si>
  <si>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</si>
  <si>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</si>
  <si>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</si>
  <si>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</si>
  <si>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</si>
  <si>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</si>
  <si>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</si>
  <si>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</si>
  <si>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</si>
  <si>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</si>
  <si>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</si>
  <si>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</si>
  <si>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</si>
  <si>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</si>
  <si>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</si>
  <si>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</si>
  <si>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</si>
  <si>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</si>
  <si>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</si>
  <si>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</si>
  <si>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</si>
  <si>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</si>
  <si>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</si>
  <si>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</si>
  <si>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</si>
  <si>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</si>
  <si>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</si>
  <si>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</si>
  <si>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</si>
  <si>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</si>
  <si>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</si>
  <si>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</si>
  <si>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</si>
  <si>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</si>
  <si>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</si>
  <si>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</si>
  <si>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</si>
  <si>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</si>
  <si>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</si>
  <si>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</si>
  <si>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</si>
  <si>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</si>
  <si>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</si>
  <si>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</si>
  <si>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</si>
  <si>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</si>
  <si>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</si>
  <si>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</si>
  <si>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</si>
  <si>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</si>
  <si>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</si>
  <si>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</si>
  <si>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</si>
  <si>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</si>
  <si>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</si>
  <si>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</si>
  <si>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</si>
  <si>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</si>
  <si>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</si>
  <si>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</si>
  <si>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</si>
  <si>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</si>
  <si>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</si>
  <si>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</si>
  <si>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</si>
  <si>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</si>
  <si>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</si>
  <si>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</si>
  <si>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</si>
  <si>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</si>
  <si>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</si>
  <si>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</si>
  <si>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</si>
  <si>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</si>
  <si>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</si>
  <si>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</si>
  <si>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</si>
  <si>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</si>
  <si>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</si>
  <si>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</si>
  <si>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</si>
  <si>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</si>
  <si>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</si>
  <si>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</si>
  <si>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</si>
  <si>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</si>
  <si>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</si>
  <si>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</si>
  <si>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</si>
  <si>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</si>
  <si>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</si>
  <si>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</si>
  <si>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</si>
  <si>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</si>
  <si>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</si>
  <si>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</si>
  <si>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</si>
  <si>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</si>
  <si>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</si>
  <si>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</si>
  <si>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</si>
  <si>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</si>
  <si>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</si>
  <si>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</si>
  <si>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</si>
  <si>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</si>
  <si>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</si>
  <si>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</si>
  <si>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</si>
  <si>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</si>
  <si>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</si>
  <si>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</si>
  <si>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</si>
  <si>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</si>
  <si>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</si>
  <si>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</si>
  <si>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</si>
  <si>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</si>
  <si>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</si>
  <si>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</si>
  <si>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</si>
  <si>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</si>
  <si>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</si>
  <si>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</si>
  <si>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</si>
  <si>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</si>
  <si>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</si>
  <si>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</si>
  <si>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</si>
  <si>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</si>
  <si>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</si>
  <si>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</si>
  <si>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</si>
  <si>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</si>
  <si>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</si>
  <si>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</si>
  <si>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</si>
  <si>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</si>
  <si>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</si>
  <si>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</si>
  <si>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</si>
  <si>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</si>
  <si>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</si>
  <si>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</si>
  <si>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</si>
  <si>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</si>
  <si>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</si>
  <si>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</si>
  <si>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</si>
  <si>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</si>
  <si>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</si>
  <si>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</si>
  <si>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</si>
  <si>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</si>
  <si>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</si>
  <si>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</si>
  <si>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</si>
  <si>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</si>
  <si>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</si>
  <si>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</si>
  <si>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</si>
  <si>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</si>
  <si>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</si>
  <si>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</si>
  <si>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</si>
  <si>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</si>
  <si>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</si>
  <si>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</si>
  <si>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</si>
  <si>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</si>
  <si>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</si>
  <si>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</si>
  <si>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</si>
  <si>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</si>
  <si>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</si>
  <si>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</si>
  <si>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</si>
  <si>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</si>
  <si>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</si>
  <si>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</si>
  <si>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</si>
  <si>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</si>
  <si>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</si>
  <si>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</si>
  <si>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</si>
  <si>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</si>
  <si>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</si>
  <si>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</si>
  <si>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</si>
  <si>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</si>
  <si>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</si>
  <si>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</si>
  <si>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</si>
  <si>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</si>
  <si>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</si>
  <si>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</si>
  <si>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</si>
  <si>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</si>
  <si>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</si>
  <si>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</si>
  <si>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</si>
  <si>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</si>
  <si>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</si>
  <si>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</si>
  <si>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</si>
  <si>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</si>
  <si>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</si>
  <si>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</si>
  <si>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</si>
  <si>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</si>
  <si>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</si>
  <si>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</si>
  <si>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</si>
  <si>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</si>
  <si>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</si>
  <si>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</si>
  <si>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</si>
  <si>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</si>
  <si>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</si>
  <si>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</si>
  <si>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</si>
  <si>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</si>
  <si>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</si>
  <si>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</si>
  <si>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</si>
  <si>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</si>
  <si>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</si>
  <si>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</si>
  <si>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</si>
  <si>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</si>
  <si>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</si>
  <si>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</si>
  <si>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</si>
  <si>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</si>
  <si>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</si>
  <si>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</si>
  <si>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</si>
  <si>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</si>
  <si>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</si>
  <si>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</si>
  <si>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</si>
  <si>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</si>
  <si>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</si>
  <si>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</si>
  <si>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</si>
  <si>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</si>
  <si>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</si>
  <si>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</si>
  <si>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</si>
  <si>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</si>
  <si>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</si>
  <si>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</si>
  <si>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</si>
  <si>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</si>
  <si>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</si>
  <si>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</si>
  <si>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</si>
  <si>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</si>
  <si>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</si>
  <si>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</si>
  <si>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</si>
  <si>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</si>
  <si>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</si>
  <si>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</si>
  <si>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</si>
  <si>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</si>
  <si>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</si>
  <si>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</si>
  <si>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</si>
  <si>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</si>
  <si>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</si>
  <si>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</si>
  <si>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</si>
  <si>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</si>
  <si>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</si>
  <si>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</si>
  <si>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</si>
  <si>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</si>
  <si>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</si>
  <si>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</si>
  <si>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</si>
  <si>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</si>
  <si>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</si>
  <si>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</si>
  <si>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</si>
  <si>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</si>
  <si>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</si>
  <si>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</si>
  <si>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</si>
  <si>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</si>
  <si>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</si>
  <si>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</si>
  <si>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</si>
  <si>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</si>
  <si>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</si>
  <si>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</si>
  <si>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</si>
  <si>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Permet de complémenter en commentaire libre l'attribut permettant de qualifier l'événement.</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</si>
  <si>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</si>
  <si>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</si>
  <si>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</si>
  <si>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</si>
  <si>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</si>
  <si>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</si>
  <si>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</si>
  <si>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</si>
  <si>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</si>
  <si>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</si>
  <si>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</si>
  <si>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</si>
  <si>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</si>
  <si>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</si>
  <si>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</si>
  <si>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</si>
  <si>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uniquement (si applicable) : échanger l'état du dossier si le cycle de vie du dossier est implémenté de manière conforme au cycle de vie du dossier SI-SAMU</t>
  </si>
  <si>
    <t>ENUM: Programmé, Actif , Achevé, Validé , Clôturé , Classé, Archivé</t>
  </si>
  <si>
    <t>ok, pas de nomenclature, juste enum, ce serait mieux d'avoir des codes : à retravailler</t>
  </si>
  <si>
    <t>Type de dossier</t>
  </si>
  <si>
    <t>D/DR/DRM si cycle SI-SAMU implémenté</t>
  </si>
  <si>
    <t>DR</t>
  </si>
  <si>
    <t>type</t>
  </si>
  <si>
    <t>ENUM : D, DR, DRM 
NOMENC_TYPEDOS</t>
  </si>
  <si>
    <t>ok enum, pas de code</t>
  </si>
  <si>
    <t>Attribution du dossier</t>
  </si>
  <si>
    <t>Décrit le type de professionnel médical à qui le dossier est attribué : Médecin généraliste, médecin urgentiste etc.</t>
  </si>
  <si>
    <t xml:space="preserve">médecin urgentiste </t>
  </si>
  <si>
    <t>attribution</t>
  </si>
  <si>
    <t>onglet Attribution du dossier.</t>
  </si>
  <si>
    <t>nomenclature à retravailler</t>
  </si>
  <si>
    <t>Priorité de régulation médicale</t>
  </si>
  <si>
    <t>Décrit la priorité de régulation médicale du dossier : P0, P1, P2, P3</t>
  </si>
  <si>
    <t>P1</t>
  </si>
  <si>
    <t>priority</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</si>
  <si>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</si>
  <si>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</si>
  <si>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</si>
  <si>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</si>
  <si>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</si>
  <si>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</si>
  <si>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</si>
  <si>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</si>
  <si>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</si>
  <si>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</si>
  <si>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</si>
  <si>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</si>
  <si>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</si>
  <si>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</si>
  <si>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</si>
  <si>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</si>
  <si>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</si>
  <si>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</si>
  <si>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</si>
  <si>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</si>
  <si>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</si>
  <si>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</si>
  <si>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</si>
  <si>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</si>
  <si>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</si>
  <si>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</si>
  <si>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</si>
  <si>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</si>
  <si>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</si>
  <si>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</si>
  <si>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</si>
  <si>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</si>
  <si>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</si>
  <si>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forêt de Fontainebleau, lac du Der (plutôt à destination des systèmes).</t>
  </si>
  <si>
    <t>Lycée Pierre de Coubertin</t>
  </si>
  <si>
    <t>LE/L4</t>
  </si>
  <si>
    <t>Nom de l'établissement répertorié/point d'intérêt</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</si>
  <si>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</si>
  <si>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</si>
  <si>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</si>
  <si>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</si>
  <si>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</si>
  <si>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</si>
  <si>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</si>
  <si>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</si>
  <si>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</si>
  <si>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</si>
  <si>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</si>
  <si>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</si>
  <si>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</si>
  <si>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</si>
  <si>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</si>
  <si>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</si>
  <si>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</si>
  <si>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</si>
  <si>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</si>
  <si>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</si>
  <si>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</si>
  <si>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</si>
  <si>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</si>
  <si>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</si>
  <si>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</si>
  <si>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</si>
  <si>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</si>
  <si>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</si>
  <si>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</si>
  <si>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</si>
  <si>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</si>
  <si>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</si>
  <si>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</si>
  <si>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</si>
  <si>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</si>
  <si>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</si>
  <si>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</si>
  <si>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</si>
  <si>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</si>
  <si>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</si>
  <si>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</si>
  <si>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</si>
  <si>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</si>
  <si>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</si>
  <si>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</si>
  <si>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</si>
  <si>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</si>
  <si>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</si>
  <si>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</si>
  <si>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</si>
  <si>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</si>
  <si>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</si>
  <si>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</si>
  <si>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</si>
  <si>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</si>
  <si>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</si>
  <si>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</si>
  <si>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</si>
  <si>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</si>
  <si>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</si>
  <si>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</si>
  <si>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</si>
  <si>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</si>
  <si>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</si>
  <si>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</si>
  <si>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</si>
  <si>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</si>
  <si>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</si>
  <si>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</si>
  <si>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</si>
  <si>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</si>
  <si>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</si>
  <si>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</si>
  <si>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</si>
  <si>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</si>
  <si>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</si>
  <si>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</si>
  <si>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</si>
  <si>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</si>
  <si>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</si>
  <si>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</si>
  <si>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</si>
  <si>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</si>
  <si>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</si>
  <si>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</si>
  <si>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</si>
  <si>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</si>
  <si>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</si>
  <si>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</si>
  <si>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</si>
  <si>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</si>
  <si>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</si>
  <si>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</si>
  <si>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</si>
  <si>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</si>
  <si>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</si>
  <si>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</si>
  <si>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</si>
  <si>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</si>
  <si>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</si>
  <si>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</si>
  <si>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</si>
  <si>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</si>
  <si>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</si>
  <si>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</si>
  <si>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</si>
  <si>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</si>
  <si>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</si>
  <si>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</si>
  <si>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</si>
  <si>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</si>
  <si>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</si>
  <si>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</si>
  <si>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</si>
  <si>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</si>
  <si>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</si>
  <si>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</si>
  <si>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</si>
  <si>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</si>
  <si>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</si>
  <si>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</si>
  <si>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</si>
  <si>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</si>
  <si>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</si>
  <si>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</si>
  <si>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</si>
  <si>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</si>
  <si>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</si>
  <si>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</si>
  <si>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</si>
  <si>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</si>
  <si>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</si>
  <si>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</si>
  <si>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</si>
  <si>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</si>
  <si>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</si>
  <si>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</si>
  <si>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</si>
  <si>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</si>
  <si>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</si>
  <si>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</si>
  <si>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</si>
  <si>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</si>
  <si>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</si>
  <si>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</si>
  <si>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</si>
  <si>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</si>
  <si>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</si>
  <si>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</si>
  <si>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</si>
  <si>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</si>
  <si>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</si>
  <si>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</si>
  <si>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</si>
  <si>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</si>
  <si>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</si>
  <si>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</si>
  <si>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</si>
  <si>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</si>
  <si>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</si>
  <si>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</si>
  <si>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</si>
  <si>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</si>
  <si>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</si>
  <si>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</si>
  <si>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</si>
  <si>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</si>
  <si>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</si>
  <si>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</si>
  <si>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</si>
  <si>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</si>
  <si>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</si>
  <si>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</si>
  <si>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liens</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</si>
  <si>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</si>
  <si>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</si>
  <si>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</si>
  <si>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</si>
  <si>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</si>
  <si>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</si>
  <si>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</si>
  <si>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</si>
  <si>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</si>
  <si>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</si>
  <si>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</si>
  <si>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</si>
  <si>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</si>
  <si>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</si>
  <si>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</si>
  <si>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</si>
  <si>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</si>
  <si>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</si>
  <si>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</si>
  <si>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</si>
  <si>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</si>
  <si>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</si>
  <si>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</si>
  <si>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</si>
  <si>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</si>
  <si>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</si>
  <si>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</si>
  <si>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</si>
  <si>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</si>
  <si>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</si>
  <si>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</si>
  <si>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</si>
  <si>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</si>
  <si>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</si>
  <si>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</si>
  <si>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</si>
  <si>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</si>
  <si>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</si>
  <si>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</si>
  <si>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</si>
  <si>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</si>
  <si>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</si>
  <si>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</si>
  <si>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</si>
  <si>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</si>
  <si>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</si>
  <si>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</si>
  <si>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</si>
  <si>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</si>
  <si>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</si>
  <si>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</si>
  <si>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</si>
  <si>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</si>
  <si>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</si>
  <si>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</si>
  <si>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</si>
  <si>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</si>
  <si>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</si>
  <si>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</si>
  <si>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</si>
  <si>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</si>
  <si>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</si>
  <si>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</si>
  <si>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</si>
  <si>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</si>
  <si>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</si>
  <si>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</si>
  <si>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</si>
  <si>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</si>
  <si>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</si>
  <si>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nomenclature à créer</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</si>
  <si>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</si>
  <si>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</si>
  <si>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</si>
  <si>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</si>
  <si>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</si>
  <si>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</si>
  <si>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</si>
  <si>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</si>
  <si>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</si>
  <si>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</si>
  <si>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</si>
  <si>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</si>
  <si>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</si>
  <si>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</si>
  <si>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</si>
  <si>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</si>
  <si>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</si>
  <si>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</si>
  <si>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</si>
  <si>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</si>
  <si>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</si>
  <si>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</si>
  <si>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</si>
  <si>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</si>
  <si>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</si>
  <si>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</si>
  <si>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</si>
  <si>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</si>
  <si>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</si>
  <si>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</si>
  <si>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</si>
  <si>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</si>
  <si>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</si>
  <si>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</si>
  <si>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</si>
  <si>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</si>
  <si>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</si>
  <si>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</si>
  <si>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</si>
  <si>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</si>
  <si>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</si>
  <si>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</si>
  <si>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</si>
  <si>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</si>
  <si>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</si>
  <si>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</si>
  <si>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</si>
  <si>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</si>
  <si>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</si>
  <si>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</si>
  <si>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</si>
  <si>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</si>
  <si>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</si>
  <si>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</si>
  <si>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</si>
  <si>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</si>
  <si>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</si>
  <si>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</si>
  <si>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</si>
  <si>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</si>
  <si>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</si>
  <si>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</si>
  <si>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</si>
  <si>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</si>
  <si>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</si>
  <si>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</si>
  <si>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</si>
  <si>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</si>
  <si>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</si>
  <si>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</si>
  <si>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</si>
  <si>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</si>
  <si>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</si>
  <si>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</si>
  <si>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</si>
  <si>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</si>
  <si>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</si>
  <si>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</si>
  <si>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</si>
  <si>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Patients / victimes</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</si>
  <si>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</si>
  <si>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</si>
  <si>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</si>
  <si>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</si>
  <si>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</si>
  <si>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</si>
  <si>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</si>
  <si>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</si>
  <si>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</si>
  <si>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</si>
  <si>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</si>
  <si>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Source  /  type d'identifiant</t>
  </si>
  <si>
    <t>Type de l'identifiant fourni</t>
  </si>
  <si>
    <t>NIR, SINUS, SI-VIC, …</t>
  </si>
  <si>
    <t>ENUM: NIR, SINUS, SI-VIC, DOSSARD, PLACE</t>
  </si>
  <si>
    <t>énumération partielle pour le moment, nomenclature à créer</t>
  </si>
  <si>
    <t>L'identifiant en lui-même</t>
  </si>
  <si>
    <t>value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</si>
  <si>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</si>
  <si>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</si>
  <si>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</si>
  <si>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</si>
  <si>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</si>
  <si>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</si>
  <si>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</si>
  <si>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</si>
  <si>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</si>
  <si>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</si>
  <si>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</si>
  <si>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</si>
  <si>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</si>
  <si>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</si>
  <si>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</si>
  <si>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</si>
  <si>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</si>
  <si>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</si>
  <si>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</si>
  <si>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</si>
  <si>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</si>
  <si>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</si>
  <si>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</si>
  <si>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</si>
  <si>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</si>
  <si>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</si>
  <si>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</si>
  <si>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</si>
  <si>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</si>
  <si>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</si>
  <si>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</si>
  <si>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</si>
  <si>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</si>
  <si>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</si>
  <si>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</si>
  <si>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</si>
  <si>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</si>
  <si>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</si>
  <si>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</si>
  <si>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</si>
  <si>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</si>
  <si>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</si>
  <si>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</si>
  <si>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</si>
  <si>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</si>
  <si>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</si>
  <si>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</si>
  <si>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</si>
  <si>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</si>
  <si>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</si>
  <si>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</si>
  <si>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</si>
  <si>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</si>
  <si>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</si>
  <si>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</si>
  <si>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</si>
  <si>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</si>
  <si>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</si>
  <si>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</si>
  <si>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</si>
  <si>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</si>
  <si>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</si>
  <si>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</si>
  <si>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</si>
  <si>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</si>
  <si>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</si>
  <si>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ENUM: U, F, M, O</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</si>
  <si>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</si>
  <si>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</si>
  <si>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</si>
  <si>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</si>
  <si>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</si>
  <si>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</si>
  <si>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</si>
  <si>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</si>
  <si>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</si>
  <si>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</si>
  <si>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</si>
  <si>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</si>
  <si>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</si>
  <si>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</si>
  <si>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</si>
  <si>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</si>
  <si>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</si>
  <si>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</si>
  <si>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</si>
  <si>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</si>
  <si>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</si>
  <si>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</si>
  <si>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(Norme ISO_8601)</t>
  </si>
  <si>
    <t>6Y</t>
  </si>
  <si>
    <t>age</t>
  </si>
  <si>
    <t xml:space="preserve">REGEX: </t>
  </si>
  <si>
    <t>Format de l'age ? En jours ?</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</si>
  <si>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</si>
  <si>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</si>
  <si>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</si>
  <si>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</si>
  <si>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</si>
  <si>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</si>
  <si>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</si>
  <si>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</si>
  <si>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</si>
  <si>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</si>
  <si>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</si>
  <si>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</si>
  <si>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</si>
  <si>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</si>
  <si>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</si>
  <si>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</si>
  <si>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Interrogatoire médical</t>
  </si>
  <si>
    <t>Interrogatoire médical. Aussi appelé note de régulation médicale.</t>
  </si>
  <si>
    <t>medicalNote</t>
  </si>
  <si>
    <t>Objet aligné sur le bloc note</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</si>
  <si>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</si>
  <si>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</si>
  <si>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</si>
  <si>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</si>
  <si>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</si>
  <si>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</si>
  <si>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</si>
  <si>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</si>
  <si>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</si>
  <si>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</si>
  <si>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</si>
  <si>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</si>
  <si>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</si>
  <si>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</si>
  <si>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</si>
  <si>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</si>
  <si>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 xml:space="preserve">Faut-il créer un type de message à part pour gérer le transfert du dossier médical ? </t>
  </si>
  <si>
    <t>a reporter dans autre message (partage de moyen/decision)</t>
  </si>
  <si>
    <t># Voir patientcaseID</t>
  </si>
  <si>
    <t>ID du patient concerné, lorsque le patient existe et est identifié</t>
  </si>
  <si>
    <t>patientId</t>
  </si>
  <si>
    <t>Décisions</t>
  </si>
  <si>
    <t>Mesures prises par le Samu-Centre 15 en réponse à la demande exprimée en fonction de l’événement et de la situation du ou des patients</t>
  </si>
  <si>
    <t>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</si>
  <si>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</si>
  <si>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</si>
  <si>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</si>
  <si>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</si>
  <si>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</si>
  <si>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</si>
  <si>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</si>
  <si>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</si>
  <si>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Orientation</t>
  </si>
  <si>
    <t>Décision(s) d'orientation prise par le médecin régulateur</t>
  </si>
  <si>
    <t>orientation</t>
  </si>
  <si>
    <t>a revoir</t>
  </si>
  <si>
    <t>a suppr ?</t>
  </si>
  <si>
    <t>Vecteur de transport</t>
  </si>
  <si>
    <t>Type de transport à engager pour la prise en charge du patient</t>
  </si>
  <si>
    <t xml:space="preserve">SMUR </t>
  </si>
  <si>
    <t>transportation</t>
  </si>
  <si>
    <t xml:space="preserve">nécessite plusieurs champs (organisme, base de ratachement, type vecteur, ordre vecteur, id vecteur) </t>
  </si>
  <si>
    <t>Niveau de médicalisation</t>
  </si>
  <si>
    <t>Type d’équipe (médical, paramédicale, non médicale, standard, incomplete, ...)</t>
  </si>
  <si>
    <t>Médical, paramédical, secouriste</t>
  </si>
  <si>
    <t>medicalisation</t>
  </si>
  <si>
    <t>onglet niveau de médicalisation</t>
  </si>
  <si>
    <t>Destination</t>
  </si>
  <si>
    <t>destination</t>
  </si>
  <si>
    <t>Voir pour  liaison avec les moyens mobilisés ?</t>
  </si>
  <si>
    <t>Etablissement</t>
  </si>
  <si>
    <t>Nom de l'établissement</t>
  </si>
  <si>
    <t>facility</t>
  </si>
  <si>
    <t>FINESS administratif</t>
  </si>
  <si>
    <t>N° Finess administratif de l'établissement</t>
  </si>
  <si>
    <t>adminFiness</t>
  </si>
  <si>
    <t>vérifier uniquement le format du FINESS</t>
  </si>
  <si>
    <t>FINESS géographique</t>
  </si>
  <si>
    <t>N° Finess géographique de l'établissement</t>
  </si>
  <si>
    <t>geoFiness</t>
  </si>
  <si>
    <t>Service concerné par l'admission du patient</t>
  </si>
  <si>
    <t>service</t>
  </si>
  <si>
    <t>Autre</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</si>
  <si>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</si>
  <si>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</si>
  <si>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</si>
  <si>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</si>
  <si>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</si>
  <si>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</si>
  <si>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</si>
  <si>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</si>
  <si>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</si>
  <si>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</si>
  <si>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</si>
  <si>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</si>
  <si>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</si>
  <si>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</si>
  <si>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</si>
  <si>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</si>
  <si>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</si>
  <si>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</si>
  <si>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</si>
  <si>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</si>
  <si>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</si>
  <si>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</si>
  <si>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</si>
  <si>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</si>
  <si>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 </t>
  </si>
  <si>
    <t>Périmètre 15-18</t>
  </si>
  <si>
    <t>Périmètre 15-15</t>
  </si>
  <si>
    <t xml:space="preserve">Cardinalité </t>
  </si>
  <si>
    <t xml:space="preserve">Balise </t>
  </si>
  <si>
    <t>Persona</t>
  </si>
  <si>
    <t>ID du persona local</t>
  </si>
  <si>
    <t>ID du persona partagé</t>
  </si>
  <si>
    <t>Type de persona</t>
  </si>
  <si>
    <t>Requérant, patient/victime, opérateur, contact de contre-appel (que si différent du requérant)</t>
  </si>
  <si>
    <t>Contact du persona</t>
  </si>
  <si>
    <t>personaContact</t>
  </si>
  <si>
    <t xml:space="preserve">Type de contact </t>
  </si>
  <si>
    <t xml:space="preserve">URI du contact </t>
  </si>
  <si>
    <t>Lien avec l'affaire</t>
  </si>
  <si>
    <t xml:space="preserve">A remplir que pour un type de persona = à Requérant, Opérateur, Contact de contre-appel.
Pour requérant et contact de contre-appel : reprendre la liste de a nomenclature du SI SAMU de "type de requérant" --&gt; Ambulancier, secouriste, Médecin traitant, voisine, gardienne, famille, témoin, etc. 
Pour un type de persona = opérateur --&gt; nomenclature : ARM, médecin régulateur urgentiste, médecin régulateur généraliste, etc. </t>
  </si>
  <si>
    <t>Indique si le persona rencontre ou non des difficultés de communication</t>
  </si>
  <si>
    <t xml:space="preserve">Informations complémentaires </t>
  </si>
  <si>
    <t>patients</t>
  </si>
  <si>
    <t>patientcaseID</t>
  </si>
  <si>
    <t>identifier</t>
  </si>
  <si>
    <t>important pour rattachement bilan / patients</t>
  </si>
  <si>
    <t>patientid</t>
  </si>
  <si>
    <t>ENUM: NIR, SINUS, SI-VIC, …</t>
  </si>
  <si>
    <t>patidvalue</t>
  </si>
  <si>
    <t>INScycle</t>
  </si>
  <si>
    <t>patidstatus</t>
  </si>
  <si>
    <t>patidattribute</t>
  </si>
  <si>
    <t>matins</t>
  </si>
  <si>
    <t>matINS</t>
  </si>
  <si>
    <t>matinsvalue</t>
  </si>
  <si>
    <t>matinsoid</t>
  </si>
  <si>
    <t>strictinstraits</t>
  </si>
  <si>
    <t>strictINStraits</t>
  </si>
  <si>
    <t>birthname</t>
  </si>
  <si>
    <t>firstfirstname</t>
  </si>
  <si>
    <t>firstnameslist</t>
  </si>
  <si>
    <t>Le format est bien la nomenclature NOS</t>
  </si>
  <si>
    <t>birthplacecode</t>
  </si>
  <si>
    <t>nonstrictINStraits</t>
  </si>
  <si>
    <t xml:space="preserve">Nom usuel </t>
  </si>
  <si>
    <t>Nom porté dans la vie courante. Le nom utilisé peut être similaire au nom de naissance.</t>
  </si>
  <si>
    <t>customaryname</t>
  </si>
  <si>
    <t>Vn</t>
  </si>
  <si>
    <t xml:space="preserve">		Nom de la première victime</t>
  </si>
  <si>
    <t>Prénom usuel</t>
  </si>
  <si>
    <t>Prénom porté dans la vie courante. Le prénom utilisé peut être l’un des prénom(s) de naissance ou tout autre prénom choisi par l’usager.</t>
  </si>
  <si>
    <t>Jeanne</t>
  </si>
  <si>
    <t>customaryfirstname</t>
  </si>
  <si>
    <t>Vp</t>
  </si>
  <si>
    <t xml:space="preserve">		Prénom de la première victime</t>
  </si>
  <si>
    <t>Contact patient</t>
  </si>
  <si>
    <t>tel:0606060606</t>
  </si>
  <si>
    <t>patientcontact</t>
  </si>
  <si>
    <t>REGEX: tel:([#\+\*]|37000|00+)?[0-9]{2,15}</t>
  </si>
  <si>
    <t>Adresse patient</t>
  </si>
  <si>
    <t>????</t>
  </si>
  <si>
    <r>
      <t xml:space="preserve"># Voir </t>
    </r>
    <r>
      <rPr>
        <i/>
        <sz val="11"/>
        <color rgb="FF000000"/>
        <rFont val="Calibri"/>
        <family val="2"/>
        <scheme val="minor"/>
      </rPr>
      <t>detailedAdress</t>
    </r>
  </si>
  <si>
    <t>detailedAdress</t>
  </si>
  <si>
    <r>
      <t># Voir</t>
    </r>
    <r>
      <rPr>
        <i/>
        <sz val="11"/>
        <color rgb="FF000000"/>
        <rFont val="Calibri"/>
        <family val="2"/>
        <scheme val="minor"/>
      </rPr>
      <t xml:space="preserve"> city</t>
    </r>
  </si>
  <si>
    <t>personalGP</t>
  </si>
  <si>
    <t>personal GP</t>
  </si>
  <si>
    <t>gpname</t>
  </si>
  <si>
    <t>Prénom du médecin traitant du patient si connu</t>
  </si>
  <si>
    <t>gpfirstname</t>
  </si>
  <si>
    <t>Numéro RPPS du médecin traitant ?</t>
  </si>
  <si>
    <t>gpID</t>
  </si>
  <si>
    <t>Numéro de téléphone</t>
  </si>
  <si>
    <t>N° de téléphone du médecin traitant du patient</t>
  </si>
  <si>
    <t>pgphone</t>
  </si>
  <si>
    <t>Age du patient</t>
  </si>
  <si>
    <t>patinfo</t>
  </si>
  <si>
    <t>medicalfile</t>
  </si>
  <si>
    <t>emsi</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</si>
  <si>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</si>
  <si>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</si>
  <si>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</si>
  <si>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</si>
  <si>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</si>
  <si>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</si>
  <si>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</si>
  <si>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</si>
  <si>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</si>
  <si>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</si>
  <si>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</si>
  <si>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</si>
  <si>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</si>
  <si>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</si>
  <si>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</si>
  <si>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</si>
  <si>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</si>
  <si>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</si>
  <si>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</si>
  <si>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</si>
  <si>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</si>
  <si>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</si>
  <si>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</si>
  <si>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</si>
  <si>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</si>
  <si>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</si>
  <si>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</si>
  <si>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</si>
  <si>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</si>
  <si>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</si>
  <si>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</si>
  <si>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</si>
  <si>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</si>
  <si>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</si>
  <si>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</si>
  <si>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</si>
  <si>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</si>
  <si>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</si>
  <si>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</si>
  <si>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</si>
  <si>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</si>
  <si>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</si>
  <si>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</si>
  <si>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</si>
  <si>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</si>
  <si>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</si>
  <si>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</si>
  <si>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</si>
  <si>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</si>
  <si>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</si>
  <si>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</si>
  <si>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</si>
  <si>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</si>
  <si>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</si>
  <si>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</si>
  <si>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</si>
  <si>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</si>
  <si>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</si>
  <si>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</si>
  <si>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</si>
  <si>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</si>
  <si>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</si>
  <si>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</si>
  <si>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</si>
  <si>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</si>
  <si>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</si>
  <si>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</si>
  <si>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</si>
  <si>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Optionnel, identifiant de l'opérateur du service à l'origine de l'EMSI</t>
  </si>
  <si>
    <t xml:space="preserve">It provides the unique identifier of the user who created the EMSI. </t>
  </si>
  <si>
    <t>USER_ID</t>
  </si>
  <si>
    <t xml:space="preserve">Nom Origine </t>
  </si>
  <si>
    <t>Optionnel
A constituer par le rédacteur pour être intelligible (exemple [structure] [code département])</t>
  </si>
  <si>
    <t>It provides the name which identifies the agency and the EMSI node.
NOTE: Subsequently, other information such as contact point,
telephone number or address can be provided in this element.</t>
  </si>
  <si>
    <t>samu 44</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</si>
  <si>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</si>
  <si>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</si>
  <si>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</si>
  <si>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</si>
  <si>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</si>
  <si>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</si>
  <si>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</si>
  <si>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</si>
  <si>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</si>
  <si>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</si>
  <si>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</si>
  <si>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</si>
  <si>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</si>
  <si>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</si>
  <si>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</si>
  <si>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</si>
  <si>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</si>
  <si>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</si>
  <si>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</si>
  <si>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</si>
  <si>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</si>
  <si>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</si>
  <si>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</si>
  <si>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</si>
  <si>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</si>
  <si>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de l'organisation (champ organization du message RC-EDA) suivi de l'identifiant local de l'affaire du partenaire émetteur (champ senderCaseId du message RC-EDA).
{pays}.{domaine}.{organisation}.{structure interne}*.{unité fonctionnelle}*-{numéro de dossier}</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</si>
  <si>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</si>
  <si>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</si>
  <si>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</si>
  <si>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</si>
  <si>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</si>
  <si>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</si>
  <si>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</si>
  <si>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</si>
  <si>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</si>
  <si>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</si>
  <si>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</si>
  <si>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</si>
  <si>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</si>
  <si>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</si>
  <si>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</si>
  <si>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</si>
  <si>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</si>
  <si>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</si>
  <si>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</si>
  <si>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</si>
  <si>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</si>
  <si>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</si>
  <si>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</si>
  <si>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</si>
  <si>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</si>
  <si>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</si>
  <si>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</si>
  <si>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</si>
  <si>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</si>
  <si>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</si>
  <si>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</si>
  <si>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</si>
  <si>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</si>
  <si>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</si>
  <si>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</si>
  <si>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</si>
  <si>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</si>
  <si>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</si>
  <si>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</si>
  <si>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</si>
  <si>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</si>
  <si>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</si>
  <si>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</si>
  <si>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</si>
  <si>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</si>
  <si>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</si>
  <si>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</si>
  <si>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</si>
  <si>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</si>
  <si>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</si>
  <si>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</si>
  <si>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</si>
  <si>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</si>
  <si>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</si>
  <si>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</si>
  <si>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</si>
  <si>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</si>
  <si>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</si>
  <si>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</si>
  <si>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</si>
  <si>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</si>
  <si>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</si>
  <si>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</si>
  <si>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</si>
  <si>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</si>
  <si>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</si>
  <si>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</si>
  <si>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</si>
  <si>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</si>
  <si>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</si>
  <si>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</si>
  <si>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</si>
  <si>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</si>
  <si>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</si>
  <si>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</si>
  <si>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</si>
  <si>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</si>
  <si>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</si>
  <si>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</si>
  <si>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</si>
  <si>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</si>
  <si>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</si>
  <si>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</si>
  <si>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</si>
  <si>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</si>
  <si>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</si>
  <si>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</si>
  <si>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</si>
  <si>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</si>
  <si>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</si>
  <si>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</si>
  <si>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</si>
  <si>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</si>
  <si>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</si>
  <si>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</si>
  <si>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</si>
  <si>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</si>
  <si>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</si>
  <si>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</si>
  <si>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</si>
  <si>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</si>
  <si>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</si>
  <si>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</si>
  <si>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</si>
  <si>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</si>
  <si>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</si>
  <si>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</si>
  <si>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</si>
  <si>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</si>
  <si>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</si>
  <si>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</si>
  <si>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</si>
  <si>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</si>
  <si>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</si>
  <si>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</si>
  <si>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</si>
  <si>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</si>
  <si>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</si>
  <si>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</si>
  <si>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</si>
  <si>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</si>
  <si>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</si>
  <si>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</si>
  <si>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</si>
  <si>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</si>
  <si>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</si>
  <si>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</si>
  <si>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</si>
  <si>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</si>
  <si>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</si>
  <si>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</si>
  <si>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</si>
  <si>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</si>
  <si>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</si>
  <si>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</si>
  <si>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</si>
  <si>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</si>
  <si>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</si>
  <si>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</si>
  <si>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</si>
  <si>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</si>
  <si>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</si>
  <si>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</si>
  <si>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</si>
  <si>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</si>
  <si>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</si>
  <si>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</si>
  <si>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</si>
  <si>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</si>
  <si>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</si>
  <si>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</si>
  <si>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</si>
  <si>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</si>
  <si>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</si>
  <si>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</si>
  <si>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</si>
  <si>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</si>
  <si>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</si>
  <si>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</si>
  <si>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</si>
  <si>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</si>
  <si>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</si>
  <si>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</si>
  <si>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</si>
  <si>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</si>
  <si>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</si>
  <si>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</si>
  <si>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</si>
  <si>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</si>
  <si>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</si>
  <si>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</si>
  <si>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</si>
  <si>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</si>
  <si>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</si>
  <si>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</si>
  <si>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t>
  </si>
  <si>
    <t>Defines the latitude of the point in the provided coordinate system.</t>
  </si>
  <si>
    <t>47.221866</t>
  </si>
  <si>
    <t>LAT</t>
  </si>
  <si>
    <t>Optionnel. Dans le cas où aucun LOC_ID n'est transféré, permet de localiser le lieu d'intervention souhaité
dernière coordonnée y  connue de la ressource
between −90 and +90</t>
  </si>
  <si>
    <t>Defines the longitude of the point in the provided coordinate system.</t>
  </si>
  <si>
    <t>-1.575807</t>
  </si>
  <si>
    <t>LONG</t>
  </si>
  <si>
    <t>Altitude</t>
  </si>
  <si>
    <t>Optionnel. Dans le cas où aucun LOC_ID n'est transféré, permet de localiser le lieu d'intervention souhaité
dernière coordonnée z  connue de la ressource
between −180 and +180</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</si>
  <si>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</si>
  <si>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</si>
  <si>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</si>
  <si>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</si>
  <si>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</si>
  <si>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</si>
  <si>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</si>
  <si>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</si>
  <si>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</si>
  <si>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</si>
  <si>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</si>
  <si>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</si>
  <si>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</si>
  <si>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</si>
  <si>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</si>
  <si>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</si>
  <si>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</si>
  <si>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</si>
  <si>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</si>
  <si>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</si>
  <si>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</si>
  <si>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</si>
  <si>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</si>
  <si>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</si>
  <si>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</si>
  <si>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</si>
  <si>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</si>
  <si>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</si>
  <si>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</si>
  <si>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</si>
  <si>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</si>
  <si>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</si>
  <si>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</si>
  <si>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</si>
  <si>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</si>
  <si>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</si>
  <si>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</si>
  <si>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</si>
  <si>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</si>
  <si>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</si>
  <si>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</si>
  <si>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</si>
  <si>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</si>
  <si>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</si>
  <si>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</si>
  <si>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</si>
  <si>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</si>
  <si>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</si>
  <si>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</si>
  <si>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</si>
  <si>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</si>
  <si>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</si>
  <si>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</si>
  <si>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</si>
  <si>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</si>
  <si>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</si>
  <si>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</si>
  <si>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</si>
  <si>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</si>
  <si>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</si>
  <si>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</si>
  <si>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</si>
  <si>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</si>
  <si>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</si>
  <si>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</si>
  <si>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</si>
  <si>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</si>
  <si>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</si>
  <si>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</si>
  <si>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</si>
  <si>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</si>
  <si>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</si>
  <si>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</si>
  <si>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</si>
  <si>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</si>
  <si>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</si>
  <si>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</si>
  <si>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</si>
  <si>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</si>
  <si>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</si>
  <si>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</si>
  <si>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</si>
  <si>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</si>
  <si>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</si>
  <si>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</si>
  <si>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</si>
  <si>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</si>
  <si>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</si>
  <si>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</si>
  <si>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</si>
  <si>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</si>
  <si>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</si>
  <si>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</si>
  <si>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</si>
  <si>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</si>
  <si>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</si>
  <si>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</si>
  <si>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</si>
  <si>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</si>
  <si>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</si>
  <si>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</si>
  <si>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</si>
  <si>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</si>
  <si>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</si>
  <si>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</si>
  <si>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</si>
  <si>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</si>
  <si>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</si>
  <si>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</si>
  <si>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</si>
  <si>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</si>
  <si>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</si>
  <si>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</si>
  <si>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</si>
  <si>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</si>
  <si>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</si>
  <si>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</si>
  <si>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</si>
  <si>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</si>
  <si>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</si>
  <si>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</si>
  <si>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</si>
  <si>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</si>
  <si>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</si>
  <si>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</si>
  <si>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</si>
  <si>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</si>
  <si>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</si>
  <si>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</si>
  <si>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</si>
  <si>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</si>
  <si>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</si>
  <si>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</si>
  <si>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</si>
  <si>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</si>
  <si>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</si>
  <si>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</si>
  <si>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</si>
  <si>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</si>
  <si>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</si>
  <si>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</si>
  <si>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</si>
  <si>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</si>
  <si>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</si>
  <si>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</si>
  <si>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</si>
  <si>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</si>
  <si>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</si>
  <si>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</si>
  <si>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</si>
  <si>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</si>
  <si>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</si>
  <si>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</si>
  <si>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</si>
  <si>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</si>
  <si>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</si>
  <si>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</si>
  <si>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</si>
  <si>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</si>
  <si>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</si>
  <si>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</si>
  <si>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</si>
  <si>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</si>
  <si>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geolocalisation</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</si>
  <si>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</si>
  <si>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</si>
  <si>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</si>
  <si>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</si>
  <si>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</si>
  <si>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</si>
  <si>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</si>
  <si>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</si>
  <si>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</si>
  <si>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</si>
  <si>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</si>
  <si>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2024-01-27T08:45:00+02:00</t>
  </si>
  <si>
    <t>receptionDatetime</t>
  </si>
  <si>
    <t xml:space="preserve">Permet de localiser la resource. </t>
  </si>
  <si>
    <t>Dernière coordonnée x connue de la ressource</t>
  </si>
  <si>
    <t>Dernière coordonnée y connue de la ressource
between −90 and +90</t>
  </si>
  <si>
    <t>Dernière coordonnée z connue de la ressource
between −180 and +180</t>
  </si>
  <si>
    <t>Vitesse de la ressource</t>
  </si>
  <si>
    <t>Direction de la ressource</t>
  </si>
  <si>
    <t>Direction de la ressource  (nord, sud, ouest, est), exprimé en degrés</t>
  </si>
  <si>
    <t>cap</t>
  </si>
  <si>
    <t>Mouvement de la ressource</t>
  </si>
  <si>
    <t>Indique si la ressource est en mouvement ou non (Mobile, Statique)</t>
  </si>
  <si>
    <t>move</t>
  </si>
  <si>
    <t>Enum : MOBILE, STATIC</t>
  </si>
  <si>
    <t>Etat du moteur de la ressource</t>
  </si>
  <si>
    <t>OFF = contact etteint
ON = contact mis en marche</t>
  </si>
  <si>
    <t>OFF</t>
  </si>
  <si>
    <t>engine</t>
  </si>
  <si>
    <t>Enum : ON, OFF</t>
  </si>
  <si>
    <t>Etat de l'hélicoptère</t>
  </si>
  <si>
    <t>GROUND = au sol
AIR = en l'air</t>
  </si>
  <si>
    <t>helicopterStatus</t>
  </si>
  <si>
    <t>Enum : GROUND, AIR</t>
  </si>
  <si>
    <t xml:space="preserve">Définit le statut de disponibilité d'une ressource.
- AVAILABLE : Lorsque la ressource est disponible
- UNAVAILABLE : Lorsque la ressource n'est pas disponible
- HOLD : 
- ENGAGED : Lorsque la ressource est engagé sur une mission
- UNKNOWN : </t>
  </si>
  <si>
    <t>AVAILABLE</t>
  </si>
  <si>
    <t>Enum : AVAILABLE, HOLD, ENGAGED, UNAVAILABLE, UNKNOWN</t>
  </si>
  <si>
    <t>Précise le statut d'une ressource qui est engagée sur une mission</t>
  </si>
  <si>
    <t>Demande de détails de la ressource</t>
  </si>
  <si>
    <t>resourceRequest</t>
  </si>
  <si>
    <t>Identifiant(s) de(s) ressource(s)</t>
  </si>
  <si>
    <t>Liste des ID des ressources pour lesquels le demandeur a besoin d'obtenir plus de détails</t>
  </si>
  <si>
    <t>76_45101#SMUR1</t>
  </si>
  <si>
    <t>resourceId</t>
  </si>
  <si>
    <t>Une liste d’objets Resource détaillant les ressources demandées ainsi que celles notifiées non encore décrites au demandeur</t>
  </si>
  <si>
    <t>resourceDetails</t>
  </si>
  <si>
    <t>Identifiant unique de l'organisme :  {pays}.{domaine}.{code département}.{organisation}.{structure interne}*.{unité fonctionnelle}*</t>
  </si>
  <si>
    <t>fr.health.760.samu76</t>
  </si>
  <si>
    <t>orgId</t>
  </si>
  <si>
    <t>SMUR 1 Rouen</t>
  </si>
  <si>
    <t>Type de ressource</t>
  </si>
  <si>
    <t>Catégorie de la ressource (SMUR, SDIS, TSU, SNP, MSPE, navire)</t>
  </si>
  <si>
    <t>SMUR</t>
  </si>
  <si>
    <t>Nature de la ressource</t>
  </si>
  <si>
    <t>Nature de la ressource (effector, base)</t>
  </si>
  <si>
    <t>nature</t>
  </si>
  <si>
    <t>Mobilité de la ressource</t>
  </si>
  <si>
    <t>Mobilité de la ressource (fix, vehicle, helicopter, ship)</t>
  </si>
  <si>
    <t>mobility</t>
  </si>
  <si>
    <t>Capacité de transport d'un patient</t>
  </si>
  <si>
    <t>capacity</t>
  </si>
  <si>
    <t>contacts</t>
  </si>
  <si>
    <t>Type de contact, voir énumération associée
1. PMRADD (si RFGI disponible)
2. PHNADD pour téléphonie</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</si>
  <si>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</si>
  <si>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</si>
  <si>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</si>
  <si>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</si>
  <si>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</si>
  <si>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</si>
  <si>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</si>
  <si>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</si>
  <si>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</si>
  <si>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</si>
  <si>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</si>
  <si>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</si>
  <si>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</si>
  <si>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</si>
  <si>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</si>
  <si>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</si>
  <si>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</si>
  <si>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</si>
  <si>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</si>
  <si>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</si>
  <si>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messageSource{}</t>
  </si>
  <si>
    <t>sourceMessage</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</si>
  <si>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</si>
  <si>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</si>
  <si>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</si>
  <si>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</si>
  <si>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</si>
  <si>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</si>
  <si>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</si>
  <si>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</si>
  <si>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isRefused</t>
  </si>
  <si>
    <t>boolean</t>
  </si>
  <si>
    <t>Identifiant du message d'erreur lié</t>
  </si>
  <si>
    <t>Identifiant unique du message d'erreur lié</t>
  </si>
  <si>
    <t>infoDistributionID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</si>
  <si>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</si>
  <si>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</si>
  <si>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</si>
  <si>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</si>
  <si>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</si>
  <si>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</si>
  <si>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</si>
  <si>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</si>
  <si>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</si>
  <si>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</si>
  <si>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Date et heure de la réception de la dernière position connue dans le système de l'organisme</t>
  </si>
  <si>
    <t>Statut de la ressource engagée</t>
  </si>
  <si>
    <t>BASE/MOBILE</t>
  </si>
  <si>
    <t>Enum : BASE/MOBILE, ON_SCENE, SCENE/MOBILE, DESTINATION, MED_END, RADIO_AVAILB</t>
  </si>
  <si>
    <t xml:space="preserve">Enum : FIX, VEHICLE, HELICOPTER, SHIP </t>
  </si>
  <si>
    <t>Enum : EFFECTOR, BASE</t>
  </si>
  <si>
    <t>Enum : SMUR, SDIS, TSU, SNP, MSPE, SHIP</t>
  </si>
  <si>
    <t>VEHICLE</t>
  </si>
  <si>
    <t xml:space="preserve">Enum : EMERGENCY, MEDICAL, PARAMEDICAL, UNKNOWN </t>
  </si>
  <si>
    <t>EMERGENCY</t>
  </si>
  <si>
    <t>Enum : PMRADD, PHNADD</t>
  </si>
  <si>
    <t>Vitesse de la ressource enregistrée, exprimée en km/h</t>
  </si>
  <si>
    <t>engagedStatus</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</si>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</sst>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7">
    <font>
      <sz val="11"/>
      <color rgb="FF808080"/>
      <name val="Tahoma"/>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i/>
      <sz val="11"/>
      <color rgb="FFFF0000"/>
      <name val="Calibri"/>
      <family val="2"/>
      <scheme val="minor"/>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sz val="11"/>
      <color rgb="FF000000"/>
      <name val="Calibri"/>
      <charset val="1"/>
    </font>
    <font>
      <b/>
      <i/>
      <sz val="11"/>
      <color theme="0"/>
      <name val="Calibri"/>
      <family val="2"/>
      <scheme val="minor"/>
    </font>
    <font>
      <b/>
      <sz val="11"/>
      <color theme="0"/>
      <name val="Calibri Light"/>
      <scheme val="major"/>
    </font>
    <font>
      <sz val="11"/>
      <color rgb="FF808080"/>
      <name val="Calibri"/>
      <scheme val="minor"/>
    </font>
    <font>
      <sz val="11"/>
      <color rgb="FF000000"/>
      <name val="Calibri"/>
      <scheme val="minor"/>
    </font>
    <font>
      <strike/>
      <sz val="11"/>
      <name val="Calibri"/>
      <family val="2"/>
    </font>
    <font>
      <strike/>
      <sz val="11"/>
      <color rgb="FF000000"/>
      <name val="Calibri"/>
      <family val="2"/>
    </font>
    <font>
      <strike/>
      <sz val="11"/>
      <color rgb="FF808080"/>
      <name val="Tahoma"/>
      <family val="2"/>
    </font>
    <font>
      <sz val="11"/>
      <color rgb="FF7030A0"/>
      <name val="Calibri"/>
      <family val="2"/>
    </font>
    <font>
      <b/>
      <sz val="11"/>
      <color rgb="FFFFFFFF"/>
      <name val="Calibri Light"/>
    </font>
    <font>
      <sz val="11"/>
      <color rgb="FF000000"/>
      <name val="Calibri"/>
    </font>
    <font>
      <sz val="11"/>
      <color rgb="FF000000"/>
      <name val="Tahoma"/>
    </font>
    <font>
      <sz val="11"/>
      <color rgb="FF000000"/>
      <name val="Tahoma"/>
      <family val="2"/>
    </font>
    <font>
      <b/>
      <sz val="11"/>
      <color theme="1"/>
      <name val="Tahoma"/>
    </font>
  </fonts>
  <fills count="65">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9" tint="0.79998168889431442"/>
        <bgColor rgb="FFD9E1F2"/>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theme="4" tint="0.79998168889431442"/>
        <bgColor theme="4" tint="0.79998168889431442"/>
      </patternFill>
    </fill>
    <fill>
      <patternFill patternType="solid">
        <fgColor theme="1" tint="0.499984740745262"/>
        <bgColor indexed="64"/>
      </patternFill>
    </fill>
    <fill>
      <patternFill patternType="solid">
        <fgColor theme="5" tint="0.79998168889431442"/>
        <bgColor theme="4" tint="0.79998168889431442"/>
      </patternFill>
    </fill>
    <fill>
      <patternFill patternType="solid">
        <fgColor theme="5" tint="0.79998168889431442"/>
        <bgColor rgb="FF000000"/>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s>
  <borders count="5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theme="2" tint="-9.9978637043366805E-2"/>
      </left>
      <right style="thin">
        <color theme="2" tint="-9.9978637043366805E-2"/>
      </right>
      <top style="double">
        <color theme="4"/>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s>
  <cellStyleXfs count="14">
    <xf numFmtId="0" fontId="0" fillId="0" borderId="0"/>
    <xf numFmtId="0" fontId="43" fillId="2" borderId="0" applyBorder="0" applyProtection="0"/>
    <xf numFmtId="0" fontId="43" fillId="2" borderId="0" applyBorder="0" applyProtection="0"/>
    <xf numFmtId="0" fontId="3" fillId="2" borderId="0" applyBorder="0" applyProtection="0"/>
    <xf numFmtId="0" fontId="43" fillId="2" borderId="0" applyBorder="0" applyProtection="0"/>
    <xf numFmtId="0" fontId="3"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3" fillId="2" borderId="0" applyBorder="0" applyProtection="0"/>
    <xf numFmtId="0" fontId="4" fillId="0" borderId="0" applyBorder="0" applyProtection="0"/>
  </cellStyleXfs>
  <cellXfs count="548">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2"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85" fillId="0" borderId="7" xfId="0" applyFont="1" applyBorder="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57" fillId="0" borderId="0" xfId="0" applyFont="1" applyAlignment="1">
      <alignment horizontal="left"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95" fillId="0" borderId="0" xfId="0" applyFont="1" applyAlignment="1">
      <alignment horizontal="left"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6"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7" fillId="0" borderId="0" xfId="0" applyFont="1" applyAlignment="1">
      <alignment wrapText="1"/>
    </xf>
    <xf numFmtId="0" fontId="98" fillId="0" borderId="0" xfId="13" applyFont="1"/>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9" fillId="0" borderId="0" xfId="0" applyFont="1"/>
    <xf numFmtId="0" fontId="100"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101" fillId="0" borderId="28" xfId="0" applyFont="1" applyBorder="1"/>
    <xf numFmtId="0" fontId="35" fillId="32" borderId="1" xfId="0" applyFont="1" applyFill="1" applyBorder="1"/>
    <xf numFmtId="0" fontId="50" fillId="0" borderId="4" xfId="0" applyFont="1" applyBorder="1"/>
    <xf numFmtId="0" fontId="102"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4"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5" fillId="43" borderId="7" xfId="0" applyFont="1" applyFill="1" applyBorder="1" applyAlignment="1">
      <alignment wrapText="1"/>
    </xf>
    <xf numFmtId="0" fontId="6" fillId="28" borderId="7" xfId="0" applyFont="1" applyFill="1" applyBorder="1"/>
    <xf numFmtId="0" fontId="105" fillId="28" borderId="7" xfId="0" applyFont="1" applyFill="1" applyBorder="1" applyAlignment="1">
      <alignment wrapText="1"/>
    </xf>
    <xf numFmtId="0" fontId="6" fillId="41" borderId="7" xfId="0" applyFont="1" applyFill="1" applyBorder="1"/>
    <xf numFmtId="0" fontId="6" fillId="41" borderId="0" xfId="0" applyFont="1" applyFill="1"/>
    <xf numFmtId="0" fontId="105" fillId="19" borderId="7" xfId="0" applyFont="1" applyFill="1" applyBorder="1" applyAlignment="1">
      <alignment wrapText="1"/>
    </xf>
    <xf numFmtId="0" fontId="105" fillId="31" borderId="7" xfId="0" applyFont="1" applyFill="1" applyBorder="1" applyAlignment="1">
      <alignment wrapText="1"/>
    </xf>
    <xf numFmtId="0" fontId="105" fillId="46" borderId="7" xfId="0" applyFont="1" applyFill="1" applyBorder="1" applyAlignment="1">
      <alignment wrapText="1"/>
    </xf>
    <xf numFmtId="0" fontId="105" fillId="44" borderId="7" xfId="0" applyFont="1" applyFill="1" applyBorder="1" applyAlignment="1">
      <alignment wrapText="1"/>
    </xf>
    <xf numFmtId="0" fontId="105"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106" fillId="0" borderId="0" xfId="0" applyFont="1" applyAlignment="1">
      <alignment horizontal="left" wrapText="1"/>
    </xf>
    <xf numFmtId="0" fontId="106" fillId="0" borderId="0" xfId="0" applyFont="1" applyAlignment="1">
      <alignment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11" fillId="0" borderId="0" xfId="0" applyFont="1" applyAlignment="1">
      <alignment wrapText="1"/>
    </xf>
    <xf numFmtId="0" fontId="112" fillId="0" borderId="0" xfId="0" applyFont="1" applyAlignment="1">
      <alignment horizontal="left" vertical="top" wrapText="1"/>
    </xf>
    <xf numFmtId="0" fontId="110" fillId="20" borderId="0" xfId="0" applyFont="1" applyFill="1" applyAlignment="1">
      <alignment wrapText="1"/>
    </xf>
    <xf numFmtId="0" fontId="110" fillId="20" borderId="0" xfId="0" applyFont="1" applyFill="1" applyAlignment="1">
      <alignment horizontal="left" vertical="top" wrapText="1"/>
    </xf>
    <xf numFmtId="0" fontId="112"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12"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vertical="center"/>
    </xf>
    <xf numFmtId="0" fontId="6" fillId="50" borderId="7" xfId="0" applyFont="1" applyFill="1" applyBorder="1" applyAlignment="1">
      <alignment wrapText="1"/>
    </xf>
    <xf numFmtId="0" fontId="6" fillId="51" borderId="7" xfId="0" applyFont="1" applyFill="1" applyBorder="1" applyAlignment="1">
      <alignment wrapText="1"/>
    </xf>
    <xf numFmtId="0" fontId="105" fillId="31" borderId="7" xfId="0" applyFont="1" applyFill="1" applyBorder="1" applyAlignment="1">
      <alignment vertical="center"/>
    </xf>
    <xf numFmtId="0" fontId="105" fillId="48" borderId="7" xfId="0" applyFont="1" applyFill="1" applyBorder="1" applyAlignment="1">
      <alignment vertical="center"/>
    </xf>
    <xf numFmtId="0" fontId="105" fillId="43" borderId="7" xfId="0" applyFont="1" applyFill="1" applyBorder="1" applyAlignment="1">
      <alignment vertical="center"/>
    </xf>
    <xf numFmtId="0" fontId="6" fillId="52" borderId="7" xfId="0" applyFont="1" applyFill="1" applyBorder="1" applyAlignment="1">
      <alignment wrapText="1"/>
    </xf>
    <xf numFmtId="0" fontId="6" fillId="53" borderId="7" xfId="0" applyFont="1" applyFill="1" applyBorder="1" applyAlignment="1">
      <alignment wrapText="1"/>
    </xf>
    <xf numFmtId="0" fontId="6" fillId="52" borderId="7" xfId="0" quotePrefix="1" applyFont="1" applyFill="1" applyBorder="1" applyAlignment="1">
      <alignment wrapText="1"/>
    </xf>
    <xf numFmtId="0" fontId="6" fillId="53" borderId="7" xfId="0" applyFont="1" applyFill="1" applyBorder="1" applyAlignment="1">
      <alignment horizontal="left" wrapText="1"/>
    </xf>
    <xf numFmtId="0" fontId="113" fillId="0" borderId="0" xfId="0" applyFont="1"/>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105" fillId="48" borderId="0" xfId="0" applyFont="1" applyFill="1" applyAlignment="1">
      <alignment vertical="center"/>
    </xf>
    <xf numFmtId="0" fontId="60" fillId="55" borderId="16" xfId="0" applyFont="1" applyFill="1" applyBorder="1" applyAlignment="1">
      <alignment horizontal="left"/>
    </xf>
    <xf numFmtId="0" fontId="116" fillId="0" borderId="0" xfId="0" applyFont="1"/>
    <xf numFmtId="0" fontId="117" fillId="0" borderId="0" xfId="0" applyFont="1"/>
    <xf numFmtId="0" fontId="6" fillId="24" borderId="0" xfId="0" applyFont="1" applyFill="1" applyAlignment="1">
      <alignment vertical="center"/>
    </xf>
    <xf numFmtId="0" fontId="105" fillId="57" borderId="7" xfId="0" applyFont="1" applyFill="1" applyBorder="1" applyAlignment="1">
      <alignment vertical="center"/>
    </xf>
    <xf numFmtId="0" fontId="118" fillId="31" borderId="7" xfId="0" applyFont="1" applyFill="1" applyBorder="1" applyAlignment="1">
      <alignment vertical="center"/>
    </xf>
    <xf numFmtId="0" fontId="118" fillId="48" borderId="7" xfId="0" applyFont="1" applyFill="1" applyBorder="1" applyAlignment="1">
      <alignment vertical="center"/>
    </xf>
    <xf numFmtId="0" fontId="119" fillId="0" borderId="7" xfId="0" quotePrefix="1" applyFont="1" applyBorder="1" applyAlignment="1">
      <alignment wrapText="1"/>
    </xf>
    <xf numFmtId="0" fontId="119" fillId="0" borderId="7" xfId="0" applyFont="1" applyBorder="1" applyAlignment="1">
      <alignment wrapText="1"/>
    </xf>
    <xf numFmtId="0" fontId="111" fillId="54" borderId="16" xfId="0" applyFont="1" applyFill="1" applyBorder="1" applyAlignment="1">
      <alignment wrapText="1"/>
    </xf>
    <xf numFmtId="0" fontId="120" fillId="0" borderId="0" xfId="0" applyFont="1"/>
    <xf numFmtId="0" fontId="118" fillId="57" borderId="7" xfId="0" applyFont="1" applyFill="1" applyBorder="1" applyAlignment="1">
      <alignment vertical="center"/>
    </xf>
    <xf numFmtId="0" fontId="85" fillId="56" borderId="16" xfId="0" applyFont="1" applyFill="1" applyBorder="1" applyAlignment="1">
      <alignment horizontal="left"/>
    </xf>
    <xf numFmtId="0" fontId="1" fillId="56" borderId="16" xfId="0" applyFont="1" applyFill="1" applyBorder="1" applyAlignment="1">
      <alignment horizontal="left"/>
    </xf>
    <xf numFmtId="0" fontId="1" fillId="16" borderId="16" xfId="0" applyFont="1" applyFill="1" applyBorder="1" applyAlignment="1">
      <alignment horizontal="left"/>
    </xf>
    <xf numFmtId="0" fontId="58" fillId="16" borderId="16" xfId="0" applyFont="1" applyFill="1" applyBorder="1" applyAlignment="1">
      <alignment horizontal="left"/>
    </xf>
    <xf numFmtId="0" fontId="6" fillId="0" borderId="0" xfId="0" applyFont="1" applyAlignment="1">
      <alignment wrapText="1"/>
    </xf>
    <xf numFmtId="0" fontId="116" fillId="0" borderId="0" xfId="0" applyFont="1" applyAlignment="1">
      <alignment wrapText="1"/>
    </xf>
    <xf numFmtId="0" fontId="6" fillId="24" borderId="0" xfId="0" applyFont="1" applyFill="1" applyAlignment="1">
      <alignment horizontal="center" vertical="center"/>
    </xf>
    <xf numFmtId="0" fontId="1" fillId="0" borderId="0" xfId="0" applyFont="1" applyAlignment="1">
      <alignment horizontal="left"/>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applyFont="1"/>
    <xf numFmtId="0" fontId="1" fillId="0" borderId="0" xfId="0" applyFont="1" applyAlignment="1">
      <alignment wrapText="1" shrinkToFit="1"/>
    </xf>
    <xf numFmtId="0" fontId="1" fillId="0" borderId="0" xfId="0" quotePrefix="1" applyFont="1" applyAlignment="1">
      <alignment horizontal="left" wrapText="1"/>
    </xf>
    <xf numFmtId="0" fontId="1" fillId="19" borderId="7" xfId="0" applyFont="1" applyFill="1" applyBorder="1" applyAlignment="1">
      <alignment wrapText="1"/>
    </xf>
    <xf numFmtId="0" fontId="1" fillId="20" borderId="0" xfId="0" applyFont="1" applyFill="1" applyAlignment="1">
      <alignment wrapText="1"/>
    </xf>
    <xf numFmtId="0" fontId="1" fillId="0" borderId="0" xfId="0" applyFont="1" applyAlignment="1">
      <alignment vertical="top" wrapText="1"/>
    </xf>
    <xf numFmtId="0" fontId="1" fillId="54" borderId="16" xfId="0" applyFont="1" applyFill="1" applyBorder="1" applyAlignment="1">
      <alignment wrapText="1"/>
    </xf>
    <xf numFmtId="0" fontId="1" fillId="0" borderId="16" xfId="0" applyFont="1" applyBorder="1" applyAlignment="1">
      <alignment wrapText="1"/>
    </xf>
    <xf numFmtId="0" fontId="1" fillId="20" borderId="16" xfId="0" applyFont="1" applyFill="1" applyBorder="1" applyAlignment="1">
      <alignment wrapText="1"/>
    </xf>
    <xf numFmtId="0" fontId="61" fillId="58" borderId="0" xfId="0" applyFont="1" applyFill="1"/>
    <xf numFmtId="0" fontId="121" fillId="0" borderId="0" xfId="0" applyFont="1" applyAlignment="1">
      <alignment wrapText="1"/>
    </xf>
    <xf numFmtId="0" fontId="35" fillId="0" borderId="29" xfId="0" applyFont="1" applyBorder="1"/>
    <xf numFmtId="0" fontId="122"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5" fillId="43" borderId="30" xfId="0" applyFont="1" applyFill="1" applyBorder="1"/>
    <xf numFmtId="0" fontId="105" fillId="31" borderId="7" xfId="0" applyFont="1" applyFill="1" applyBorder="1"/>
    <xf numFmtId="0" fontId="6" fillId="59" borderId="7" xfId="0" applyFont="1" applyFill="1" applyBorder="1" applyAlignment="1">
      <alignment wrapText="1"/>
    </xf>
    <xf numFmtId="0" fontId="6" fillId="60" borderId="7" xfId="0" applyFont="1" applyFill="1" applyBorder="1" applyAlignment="1">
      <alignment wrapText="1"/>
    </xf>
    <xf numFmtId="0" fontId="123" fillId="19" borderId="7" xfId="0" applyFont="1" applyFill="1" applyBorder="1"/>
    <xf numFmtId="0" fontId="124" fillId="19" borderId="7" xfId="0" applyFont="1" applyFill="1" applyBorder="1"/>
    <xf numFmtId="0" fontId="124" fillId="19" borderId="36" xfId="0" applyFont="1" applyFill="1" applyBorder="1"/>
    <xf numFmtId="0" fontId="6" fillId="61" borderId="7" xfId="0" applyFont="1" applyFill="1" applyBorder="1" applyAlignment="1">
      <alignment wrapText="1"/>
    </xf>
    <xf numFmtId="0" fontId="6" fillId="61" borderId="37" xfId="0" applyFont="1" applyFill="1" applyBorder="1" applyAlignment="1">
      <alignment wrapText="1"/>
    </xf>
    <xf numFmtId="0" fontId="123" fillId="0" borderId="7" xfId="0" applyFont="1" applyBorder="1"/>
    <xf numFmtId="0" fontId="124" fillId="0" borderId="7" xfId="0" applyFont="1" applyBorder="1"/>
    <xf numFmtId="0" fontId="6" fillId="62" borderId="33" xfId="0" applyFont="1" applyFill="1" applyBorder="1"/>
    <xf numFmtId="0" fontId="124" fillId="63" borderId="7" xfId="0" applyFont="1" applyFill="1" applyBorder="1"/>
    <xf numFmtId="0" fontId="105"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5" fillId="43" borderId="39" xfId="0" applyFont="1" applyFill="1" applyBorder="1"/>
    <xf numFmtId="0" fontId="6" fillId="31" borderId="39" xfId="0" applyFont="1" applyFill="1" applyBorder="1"/>
    <xf numFmtId="0" fontId="105" fillId="31" borderId="39" xfId="0" applyFont="1" applyFill="1" applyBorder="1"/>
    <xf numFmtId="0" fontId="6" fillId="19" borderId="39" xfId="0" applyFont="1" applyFill="1" applyBorder="1" applyAlignment="1">
      <alignment wrapText="1"/>
    </xf>
    <xf numFmtId="0" fontId="124" fillId="19" borderId="39" xfId="0" applyFont="1" applyFill="1" applyBorder="1"/>
    <xf numFmtId="0" fontId="6" fillId="60" borderId="39" xfId="0" applyFont="1" applyFill="1" applyBorder="1" applyAlignment="1">
      <alignment wrapText="1"/>
    </xf>
    <xf numFmtId="0" fontId="123" fillId="19" borderId="39" xfId="0" applyFont="1" applyFill="1" applyBorder="1"/>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64"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61" borderId="42" xfId="0" applyFont="1" applyFill="1" applyBorder="1" applyAlignment="1">
      <alignment vertical="top" wrapText="1"/>
    </xf>
    <xf numFmtId="0" fontId="6" fillId="61" borderId="43" xfId="0" applyFont="1" applyFill="1" applyBorder="1" applyAlignment="1">
      <alignment vertical="top" wrapText="1"/>
    </xf>
    <xf numFmtId="0" fontId="6" fillId="19" borderId="39" xfId="0" applyFont="1" applyFill="1" applyBorder="1" applyAlignment="1">
      <alignment vertical="top" wrapText="1"/>
    </xf>
    <xf numFmtId="0" fontId="125" fillId="0" borderId="7" xfId="0" applyFont="1" applyBorder="1"/>
    <xf numFmtId="0" fontId="125" fillId="19" borderId="7" xfId="0" applyFont="1" applyFill="1" applyBorder="1"/>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105" fillId="24" borderId="49" xfId="0" applyFont="1" applyFill="1" applyBorder="1"/>
    <xf numFmtId="0" fontId="54" fillId="0" borderId="0" xfId="0" applyFont="1" applyAlignment="1">
      <alignment horizontal="center"/>
    </xf>
    <xf numFmtId="0" fontId="0" fillId="5" borderId="1" xfId="0" applyFill="1" applyBorder="1"/>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41" fillId="29" borderId="0" xfId="0" applyFont="1" applyFill="1" applyAlignment="1">
      <alignment wrapText="1"/>
    </xf>
    <xf numFmtId="0" fontId="36" fillId="33" borderId="0" xfId="0" applyFont="1" applyFill="1" applyAlignment="1">
      <alignment wrapText="1"/>
    </xf>
    <xf numFmtId="0" fontId="36" fillId="34" borderId="0" xfId="0" applyFont="1" applyFill="1" applyAlignment="1">
      <alignment wrapText="1"/>
    </xf>
    <xf numFmtId="0" fontId="36" fillId="35" borderId="0" xfId="0" applyFont="1" applyFill="1" applyAlignment="1">
      <alignment wrapText="1"/>
    </xf>
    <xf numFmtId="0" fontId="115" fillId="23" borderId="0" xfId="0" applyFont="1" applyFill="1" applyAlignment="1">
      <alignment horizontal="center" wrapText="1"/>
    </xf>
    <xf numFmtId="0" fontId="35" fillId="28" borderId="0" xfId="0" applyFont="1" applyFill="1" applyAlignment="1">
      <alignment horizontal="center" vertical="center"/>
    </xf>
    <xf numFmtId="0" fontId="34" fillId="0" borderId="0" xfId="0" applyFont="1" applyAlignment="1">
      <alignment wrapText="1"/>
    </xf>
    <xf numFmtId="0" fontId="122" fillId="34" borderId="0" xfId="0" applyFont="1" applyFill="1" applyAlignment="1">
      <alignment wrapText="1"/>
    </xf>
    <xf numFmtId="0" fontId="61" fillId="58" borderId="40" xfId="0" applyFont="1" applyFill="1" applyBorder="1" applyAlignment="1">
      <alignment horizontal="center" vertical="center"/>
    </xf>
    <xf numFmtId="0" fontId="61" fillId="58"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11" fillId="5" borderId="50"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1" xfId="0" applyFont="1" applyFill="1" applyBorder="1" applyAlignment="1">
      <alignment wrapText="1"/>
    </xf>
    <xf numFmtId="0" fontId="126" fillId="0" borderId="30" xfId="0" applyFont="1" applyBorder="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654">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alignment horizontal="center" textRotation="0" indent="0" justifyLastLine="0" shrinkToFit="0" readingOrder="0"/>
    </dxf>
    <dxf>
      <alignment horizontal="center" textRotation="0" indent="0" justifyLastLine="0" shrinkToFit="0" readingOrder="0"/>
    </dxf>
    <dxf>
      <font>
        <name val="Calibri"/>
        <scheme val="minor"/>
      </font>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E1FF"/>
      <color rgb="FFFFCC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1.xml"/></Relationships>
</file>

<file path=xl/documenttasks/documenttask1.xml><?xml version="1.0" encoding="utf-8"?>
<Tasks xmlns="http://schemas.microsoft.com/office/tasks/2019/documenttasks">
  <Task id="{BF60C0B7-4FA9-BB44-B73E-41E9B2AA0A72}">
    <Anchor>
      <Comment id="{AAC36B16-7D57-454A-AF45-9B63CD00DF19}"/>
    </Anchor>
    <History>
      <Event time="2024-02-15T18:56:49.44" id="{16622A2B-8316-CB42-B237-E7B33F945A11}">
        <Attribution userId="S::Romain.FOUILLAND@esante.gouv.fr::bf1b49d7-2c3b-47ca-8f1c-a2dcb74e0a2d" userName="Romain FOUILLAND" userProvider="AD"/>
        <Anchor>
          <Comment id="{AAC36B16-7D57-454A-AF45-9B63CD00DF19}"/>
        </Anchor>
        <Create/>
      </Event>
      <Event time="2024-02-15T18:56:49.44" id="{E3820F38-E0CB-EC48-AC29-925FB13117A1}">
        <Attribution userId="S::Romain.FOUILLAND@esante.gouv.fr::bf1b49d7-2c3b-47ca-8f1c-a2dcb74e0a2d" userName="Romain FOUILLAND" userProvider="AD"/>
        <Anchor>
          <Comment id="{AAC36B16-7D57-454A-AF45-9B63CD00DF19}"/>
        </Anchor>
        <Assign userId="S::Daphne.LECCIA.EXT@esante.gouv.fr::9cca622e-4bc3-4039-b46f-9ab4e737295d" userName="Daphné LECCIA (EXT)" userProvider="AD"/>
      </Event>
      <Event time="2024-02-15T18:56:49.44" id="{966E6AEC-844A-584F-8626-8045F5C75E0F}">
        <Attribution userId="S::Romain.FOUILLAND@esante.gouv.fr::bf1b49d7-2c3b-47ca-8f1c-a2dcb74e0a2d" userName="Romain FOUILLAND" userProvider="AD"/>
        <Anchor>
          <Comment id="{AAC36B16-7D57-454A-AF45-9B63CD00DF19}"/>
        </Anchor>
        <SetTitle title="@Daphné LECCIA (EXT) tu ne peux pas prendre un objet sans sélectionner aussi tous ses parents ! J’ai donc supprimé ce champs parce que ce n’est pas vraiment adapté de prendre juste un champs comme cela"/>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653" dataDxfId="652">
  <autoFilter ref="A8:AD20" xr:uid="{EF99425A-BF7C-494D-843B-A436A28F1D50}"/>
  <tableColumns count="30">
    <tableColumn id="26" xr3:uid="{F6E0102F-6A62-4676-8743-12C78DFD5AAE}" name="ID" totalsRowFunction="count" dataDxfId="651" totalsRowDxfId="650"/>
    <tableColumn id="34" xr3:uid="{C5C184C6-181D-45CF-A63D-7AEDCADFA43B}" name="Donnée (Niveau 1)" dataDxfId="649" totalsRowDxfId="648"/>
    <tableColumn id="1" xr3:uid="{48BA0677-2A51-4516-901D-245A32C9EF11}" name="Donnée (Niveau 2)" totalsRowFunction="count" dataDxfId="647" totalsRowDxfId="646"/>
    <tableColumn id="2" xr3:uid="{22B866D0-1B5E-4581-93E5-86229BC69C02}" name="Donnée (Niveau 3)" totalsRowFunction="count" dataDxfId="645" totalsRowDxfId="644"/>
    <tableColumn id="3" xr3:uid="{888BC815-3A76-4EEA-B68B-9A9CFFA21AC6}" name="Donnée (Niveau 4)" totalsRowFunction="count" dataDxfId="643" totalsRowDxfId="642"/>
    <tableColumn id="4" xr3:uid="{A1D31B95-E51B-44D1-A7C2-8E42F9D33E13}" name="Donnée (Niveau 5)" totalsRowFunction="count" dataDxfId="641" totalsRowDxfId="640"/>
    <tableColumn id="5" xr3:uid="{EA6D57DD-52EF-4D70-B539-0505DC6517EC}" name="Donnée (Niveau 6)" totalsRowFunction="count" dataDxfId="639" totalsRowDxfId="638"/>
    <tableColumn id="6" xr3:uid="{3FE552E2-2FEF-4E1A-B5DE-F4C21C13A296}" name="Description" totalsRowFunction="count" dataDxfId="637" totalsRowDxfId="636"/>
    <tableColumn id="14" xr3:uid="{BE5AEDCA-1CC5-4938-964E-9C68E6A07DC7}" name="Exemples" totalsRowFunction="count" dataDxfId="635" totalsRowDxfId="634"/>
    <tableColumn id="13" xr3:uid="{ED5FE47C-9997-4511-9856-83AF83A90171}" name="Fichier XSD" totalsRowFunction="count" dataDxfId="633" totalsRowDxfId="632"/>
    <tableColumn id="32" xr3:uid="{5C8C2495-D269-4E47-88B5-00584EF6B484}" name="Balise EMSI" dataDxfId="631" totalsRowDxfId="630"/>
    <tableColumn id="7" xr3:uid="{5C4F4C1E-17D3-4C4E-9650-A41F0BBB82B0}" name="Balise NexSIS" totalsRowFunction="count" dataDxfId="629" totalsRowDxfId="628"/>
    <tableColumn id="21" xr3:uid="{D8470834-C8F8-4F70-9302-7A4C602B72E6}" name="Nouvelle balise" totalsRowFunction="count" dataDxfId="627" totalsRowDxfId="626"/>
    <tableColumn id="8" xr3:uid="{D4E41060-B282-4AE5-8C87-3716CFB70625}" name="Nantes - balise" totalsRowFunction="count" dataDxfId="625" totalsRowDxfId="624"/>
    <tableColumn id="15" xr3:uid="{BB0E9A10-45CE-44DE-802C-D3A58D081A2F}" name="Nantes - description" totalsRowFunction="count" dataDxfId="623" totalsRowDxfId="622"/>
    <tableColumn id="18" xr3:uid="{8FE17C2A-E229-4B7F-B204-F356EEB4AE45}" name="GT399" totalsRowFunction="count" dataDxfId="621" totalsRowDxfId="620"/>
    <tableColumn id="9" xr3:uid="{4C9E2B92-3A78-454F-B9FF-8B97A2EAE3ED}" name="GT399 description" totalsRowFunction="count" dataDxfId="619" totalsRowDxfId="618"/>
    <tableColumn id="10" xr3:uid="{CCF33634-CF25-46BD-8DE3-12B24D24D5F8}" name="Priorisation" totalsRowFunction="count" dataDxfId="617" totalsRowDxfId="616"/>
    <tableColumn id="11" xr3:uid="{85B3828E-8687-4AA3-88CE-D610FCBDCFDE}" name="Cardinalité" dataDxfId="615" totalsRowDxfId="614"/>
    <tableColumn id="27" xr3:uid="{CF8F2F83-80E1-4F34-8CA4-101022C31379}" name="Objet" totalsRowFunction="count" dataDxfId="613" totalsRowDxfId="612"/>
    <tableColumn id="12" xr3:uid="{9491E93A-73C3-4214-8227-2A99EABCA3C1}" name="Format (ou type)" totalsRowFunction="count" dataDxfId="611" totalsRowDxfId="610"/>
    <tableColumn id="31" xr3:uid="{97801A1D-505C-4F61-ACF5-6EE844F5E23A}" name="Détails de format" dataDxfId="609" totalsRowDxfId="608"/>
    <tableColumn id="36" xr3:uid="{62248724-3AC6-48C6-B62F-D3C050A5A08F}" name="15-18" dataDxfId="607" totalsRowDxfId="606"/>
    <tableColumn id="35" xr3:uid="{2A6F94A4-B86B-4A8C-8862-6337DBF190B2}" name="15-15" dataDxfId="605" totalsRowDxfId="604"/>
    <tableColumn id="37" xr3:uid="{01782744-2942-D140-994A-3D343B0E0342}" name="CUT" dataDxfId="603" totalsRowDxfId="602"/>
    <tableColumn id="19" xr3:uid="{B112D546-E236-4723-880E-6D39731D2093}" name="Commentaire Hub Santé" totalsRowFunction="count" dataDxfId="601" totalsRowDxfId="600"/>
    <tableColumn id="16" xr3:uid="{E6CB6828-8B65-4F12-95B0-B9304BA135D8}" name="Commentaire Philippe Dreyfus" totalsRowFunction="count" dataDxfId="599" totalsRowDxfId="598"/>
    <tableColumn id="33" xr3:uid="{9AEA7D2D-C467-4E16-9414-C9877028EA11}" name="Commentaire FBE" dataDxfId="597" totalsRowDxfId="596"/>
    <tableColumn id="17" xr3:uid="{ACE48C56-220E-4341-8BEC-04B45FF1F728}" name="Commentaire Yann Penverne" totalsRowFunction="count" dataDxfId="595" totalsRowDxfId="594"/>
    <tableColumn id="20" xr3:uid="{A0AF1313-269D-4060-8F91-417D2F081DEB}" name="NexSIS" totalsRowFunction="custom" dataDxfId="593" totalsRowDxfId="592">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591" dataDxfId="590" totalsRowDxfId="589">
  <autoFilter ref="A8:AD14" xr:uid="{EF99425A-BF7C-494D-843B-A436A28F1D50}"/>
  <tableColumns count="30">
    <tableColumn id="26" xr3:uid="{D5B2518C-6D8E-6147-8C4F-B866728B3834}" name="ID" totalsRowFunction="count" dataDxfId="588" totalsRowDxfId="587"/>
    <tableColumn id="34" xr3:uid="{87148819-B7A5-7947-82EE-7CD825960AED}" name="Donnée (Niveau 1)" dataDxfId="586" totalsRowDxfId="585"/>
    <tableColumn id="1" xr3:uid="{D13C8DA4-A6E7-6647-83BF-735A36445504}" name="Donnée (Niveau 2)" totalsRowFunction="count" dataDxfId="584" totalsRowDxfId="583"/>
    <tableColumn id="2" xr3:uid="{9844E3D8-484C-674F-A6FE-C5E74C0BECD7}" name="Donnée (Niveau 3)" totalsRowFunction="count" dataDxfId="582" totalsRowDxfId="581"/>
    <tableColumn id="3" xr3:uid="{EDEAC3BB-E6E5-6D4A-81D4-0D53BDE32BE7}" name="Donnée (Niveau 4)" totalsRowFunction="count" dataDxfId="580" totalsRowDxfId="579"/>
    <tableColumn id="4" xr3:uid="{02D62420-0C0A-4A42-BF62-D538EE277DA2}" name="Donnée (Niveau 5)" totalsRowFunction="count" dataDxfId="578" totalsRowDxfId="577"/>
    <tableColumn id="5" xr3:uid="{AEDF2332-EB8E-3F47-A30F-62F4B295DC6E}" name="Donnée (Niveau 6)" totalsRowFunction="count" dataDxfId="576" totalsRowDxfId="575"/>
    <tableColumn id="6" xr3:uid="{6B82679A-C79E-B942-87C2-2A9AC62DFE61}" name="Description" totalsRowFunction="count" dataDxfId="574" totalsRowDxfId="573"/>
    <tableColumn id="14" xr3:uid="{64EB0DE7-7110-B649-B47F-39D14AB54769}" name="Exemples" totalsRowFunction="count" dataDxfId="572" totalsRowDxfId="571"/>
    <tableColumn id="7" xr3:uid="{30859462-25E2-6C4B-8D3C-5F2310CF2710}" name="Balise NexSIS" totalsRowFunction="count" dataDxfId="570" totalsRowDxfId="569"/>
    <tableColumn id="21" xr3:uid="{C7789C87-5B0F-9240-95BB-36A6DBBF16F7}" name="Nouvelle balise" totalsRowFunction="count" dataDxfId="568" totalsRowDxfId="567"/>
    <tableColumn id="8" xr3:uid="{56A311D2-6944-B44A-BA90-1B44FB783B25}" name="Nantes - balise" totalsRowFunction="count" dataDxfId="566" totalsRowDxfId="565"/>
    <tableColumn id="15" xr3:uid="{CC481BC4-1ACF-7849-B03D-7121652EE416}" name="Nantes - description" totalsRowFunction="count" dataDxfId="564" totalsRowDxfId="563"/>
    <tableColumn id="18" xr3:uid="{DA3EC825-B94E-6142-B1D1-58F763F6812E}" name="GT399" totalsRowFunction="count" dataDxfId="562" totalsRowDxfId="561"/>
    <tableColumn id="9" xr3:uid="{A60F6B9F-CF7A-6F48-A3FD-7FC591506696}" name="GT399 description" totalsRowFunction="count" dataDxfId="560" totalsRowDxfId="559"/>
    <tableColumn id="10" xr3:uid="{F183E99A-8936-D242-9E2F-7DF202579449}" name="Priorisation" totalsRowFunction="count" dataDxfId="558" totalsRowDxfId="557"/>
    <tableColumn id="11" xr3:uid="{0C55DBEB-B030-EB40-8778-44C43E402B7D}" name="Cardinalité" dataDxfId="556" totalsRowDxfId="555"/>
    <tableColumn id="27" xr3:uid="{3EA0014F-1F9E-3346-86AA-D19E79E32F71}" name="Objet" totalsRowFunction="count" dataDxfId="554" totalsRowDxfId="553"/>
    <tableColumn id="12" xr3:uid="{A3CD3B4C-97D3-9741-9A73-087C7A9F8936}" name="Format (ou type)" totalsRowFunction="count" dataDxfId="552" totalsRowDxfId="551"/>
    <tableColumn id="37" xr3:uid="{3FE45E5F-AD1E-7B48-BE25-BC7327DD16EC}" name="Nomenclature/ énumération" dataDxfId="550" totalsRowDxfId="549"/>
    <tableColumn id="31" xr3:uid="{9CB46CA4-597C-5148-8480-F8796E3C5AFD}" name="Détails de format" dataDxfId="548" totalsRowDxfId="547"/>
    <tableColumn id="36" xr3:uid="{97A47004-218F-7749-B82B-5B2AEE40A23C}" name="15-18" dataDxfId="546" totalsRowDxfId="545"/>
    <tableColumn id="35" xr3:uid="{544CEA0F-DCB5-C64C-9CDE-A40F1906888F}" name="15-15" dataDxfId="544" totalsRowDxfId="543"/>
    <tableColumn id="39" xr3:uid="{6DB8C4C4-E592-DA4D-B502-CA1F3A98FF18}" name="CUT" dataDxfId="542" totalsRowDxfId="541"/>
    <tableColumn id="19" xr3:uid="{F48E57B7-0080-CD4F-8CC0-D9866BEEABEE}" name="Commentaire Hub Santé" totalsRowFunction="count" dataDxfId="540" totalsRowDxfId="539"/>
    <tableColumn id="16" xr3:uid="{93611743-80E2-3A49-9F47-6E81E63C36BC}" name="Commentaire Philippe Dreyfus" totalsRowFunction="count" dataDxfId="538" totalsRowDxfId="537"/>
    <tableColumn id="33" xr3:uid="{E8582012-E1AA-5C48-84F3-81E85831EA3D}" name="Commentaire FBE" dataDxfId="536" totalsRowDxfId="535"/>
    <tableColumn id="17" xr3:uid="{10CD9342-79AA-B840-BD59-F6A02345EC01}" name="Commentaire Yann Penverne" totalsRowFunction="count" dataDxfId="534" totalsRowDxfId="533"/>
    <tableColumn id="20" xr3:uid="{36DD8A92-EC42-2849-A047-5EE0AABF1132}" name="NexSIS" totalsRowFunction="custom" dataDxfId="532" totalsRowDxfId="531">
      <totalsRowFormula>SUBTOTAL(103,createCase3[NexSIS])-COUNTIFS(createCase3[NexSIS],"=X")</totalsRowFormula>
    </tableColumn>
    <tableColumn id="22" xr3:uid="{055A2D99-D525-3349-A349-779652E6F495}" name="Métier" totalsRowFunction="custom" dataDxfId="530" totalsRowDxfId="529">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3" totalsRowCount="1" headerRowDxfId="528" dataDxfId="527" totalsRowDxfId="526">
  <autoFilter ref="A8:AD182" xr:uid="{EF99425A-BF7C-494D-843B-A436A28F1D50}"/>
  <tableColumns count="30">
    <tableColumn id="26" xr3:uid="{F89F79B0-EC13-4626-8B8B-E72803CF8D7F}" name="ID" totalsRowFunction="count" dataDxfId="525" totalsRowDxfId="263"/>
    <tableColumn id="34" xr3:uid="{82D9E408-6E89-6548-8064-32C2C1C49796}" name="Donnée (Niveau 1)" dataDxfId="524" totalsRowDxfId="262"/>
    <tableColumn id="1" xr3:uid="{A4D81CB2-5DBF-46A1-831A-3B0CB8713987}" name="Donnée (Niveau 2)" totalsRowFunction="count" dataDxfId="523" totalsRowDxfId="261"/>
    <tableColumn id="2" xr3:uid="{70FEA672-42A5-4D50-83E3-20F1DC99F826}" name="Donnée (Niveau 3)" totalsRowFunction="count" dataDxfId="522" totalsRowDxfId="260"/>
    <tableColumn id="3" xr3:uid="{E5F546D4-3F7C-49D3-ACAD-5C0AA86EEA72}" name="Donnée (Niveau 4)" totalsRowFunction="count" dataDxfId="521" totalsRowDxfId="259"/>
    <tableColumn id="4" xr3:uid="{C36F63D5-6F86-4068-8553-7E11F2FF2E34}" name="Donnée (Niveau 5)" totalsRowFunction="count" dataDxfId="520" totalsRowDxfId="258"/>
    <tableColumn id="5" xr3:uid="{BCD32C8B-1BF5-4152-A4E3-856EB454D41F}" name="Donnée (Niveau 6)" totalsRowFunction="count" dataDxfId="519" totalsRowDxfId="257"/>
    <tableColumn id="6" xr3:uid="{31AB271A-A79E-4AD6-A425-139013E5C0ED}" name="Description" totalsRowFunction="count" dataDxfId="518" totalsRowDxfId="256"/>
    <tableColumn id="14" xr3:uid="{42356E16-5C2C-47EF-96D9-1439EB52D654}" name="Exemples" totalsRowFunction="count" dataDxfId="517" totalsRowDxfId="255"/>
    <tableColumn id="7" xr3:uid="{05B3DFF6-BC4E-40A1-862A-0EBD5F2686D8}" name="Balise NexSIS" totalsRowFunction="count" dataDxfId="516" totalsRowDxfId="254"/>
    <tableColumn id="21" xr3:uid="{A67EAB5D-C889-4A87-AEDD-CB5D507B5224}" name="Nouvelle balise" totalsRowFunction="count" dataDxfId="515" totalsRowDxfId="253"/>
    <tableColumn id="8" xr3:uid="{142E6E6B-2EEA-41C0-969F-103EB7FEE77B}" name="Nantes - balise" totalsRowFunction="count" dataDxfId="514" totalsRowDxfId="252"/>
    <tableColumn id="15" xr3:uid="{4B3C95EC-2C41-42CE-9528-75F02E532B07}" name="Nantes - description" totalsRowFunction="count" dataDxfId="513" totalsRowDxfId="251"/>
    <tableColumn id="18" xr3:uid="{DD4C49C8-6EEB-4810-B6DF-F5EA0958E68F}" name="GT399" totalsRowFunction="count" dataDxfId="512" totalsRowDxfId="250"/>
    <tableColumn id="9" xr3:uid="{1EF347D1-5F3C-455F-B7CC-0411A0A13BA5}" name="GT399 description" totalsRowFunction="count" dataDxfId="511" totalsRowDxfId="249"/>
    <tableColumn id="10" xr3:uid="{A688C13F-43B2-4D38-AB61-5A8FA70F8877}" name="Priorisation" totalsRowFunction="count" dataDxfId="510" totalsRowDxfId="248"/>
    <tableColumn id="11" xr3:uid="{740E98DF-4145-4688-96B5-1DB2B4C65860}" name="Cardinalité" dataDxfId="509" totalsRowDxfId="247"/>
    <tableColumn id="27" xr3:uid="{5362BDCB-F398-463F-807C-5642BE8139A3}" name="Objet" totalsRowFunction="count" dataDxfId="508" totalsRowDxfId="246"/>
    <tableColumn id="12" xr3:uid="{F99D40B9-B75A-4B6D-AD14-A9CC94A67A94}" name="Format (ou type)" totalsRowFunction="count" dataDxfId="507" totalsRowDxfId="245"/>
    <tableColumn id="37" xr3:uid="{C4249FC6-D549-4A35-98D7-D98FEFD604C7}" name="Nomenclature/ énumération" dataDxfId="506" totalsRowDxfId="244"/>
    <tableColumn id="31" xr3:uid="{165DCEEB-09D9-4414-9EB1-071322B65527}" name="Détails de format" dataDxfId="505" totalsRowDxfId="243"/>
    <tableColumn id="36" xr3:uid="{DFE77849-E589-4C00-A974-5EA32CAC9950}" name="15-18" dataDxfId="504" totalsRowDxfId="242"/>
    <tableColumn id="35" xr3:uid="{6F7422E5-A9F0-4CB5-94CC-23CADED3A1EA}" name="15-15" dataDxfId="503" totalsRowDxfId="241"/>
    <tableColumn id="39" xr3:uid="{D123E456-B227-404D-9075-2C12B6D79281}" name="CUT" dataDxfId="502" totalsRowDxfId="240"/>
    <tableColumn id="19" xr3:uid="{0E27CA97-E0CC-4707-8A95-C2EB8B822A50}" name="Commentaire Hub Santé" totalsRowFunction="count" dataDxfId="501" totalsRowDxfId="239"/>
    <tableColumn id="16" xr3:uid="{85C90A89-19FA-4640-8DE9-5BC81E29801A}" name="Commentaire Philippe Dreyfus" totalsRowFunction="count" dataDxfId="500" totalsRowDxfId="238"/>
    <tableColumn id="33" xr3:uid="{F9B7E469-F267-4217-89F6-2332B9BE9F00}" name="Commentaire FBE" dataDxfId="499" totalsRowDxfId="237"/>
    <tableColumn id="17" xr3:uid="{AF1719C0-5CFC-4F9F-8447-1E16DD154E8D}" name="Commentaire Yann Penverne" totalsRowFunction="count" dataDxfId="498" totalsRowDxfId="236"/>
    <tableColumn id="20" xr3:uid="{A1AC7405-8CAD-4797-ACD3-A6DB9BD4973A}" name="NexSIS" totalsRowFunction="custom" dataDxfId="497" totalsRowDxfId="235">
      <totalsRowFormula>SUBTOTAL(103,createCase[NexSIS])-COUNTIFS(createCase[NexSIS],"=X")</totalsRowFormula>
    </tableColumn>
    <tableColumn id="22" xr3:uid="{BFD15786-BC47-434A-8C58-1A07EC8D4305}" name="Métier" totalsRowFunction="custom" dataDxfId="496" totalsRowDxfId="234">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779C242-2956-4825-8D18-6295157DB7AF}" name="createCase2" displayName="createCase2" ref="A8:AD48" totalsRowCount="1" headerRowDxfId="495" dataDxfId="494" totalsRowDxfId="493">
  <autoFilter ref="A8:AD47" xr:uid="{E779C242-2956-4825-8D18-6295157DB7AF}"/>
  <tableColumns count="30">
    <tableColumn id="26" xr3:uid="{F3F553A6-7E4F-417C-A6A2-5E83B9824E15}" name="ID" totalsRowFunction="count" dataDxfId="492" totalsRowDxfId="491"/>
    <tableColumn id="34" xr3:uid="{56C0E78B-8CCA-45B2-B9B3-D346DD1F381E}" name="Donnée (Niveau 1)" dataDxfId="490" totalsRowDxfId="489"/>
    <tableColumn id="1" xr3:uid="{0F9B8258-350B-41D3-B5C2-EDDB599F6829}" name="Donnée (Niveau 2)" totalsRowFunction="count" dataDxfId="488" totalsRowDxfId="487"/>
    <tableColumn id="2" xr3:uid="{C07E167B-C93D-4810-8FD9-23F810240395}" name="Donnée (Niveau 3)" totalsRowFunction="count" dataDxfId="486" totalsRowDxfId="485"/>
    <tableColumn id="3" xr3:uid="{961D5039-51EF-400C-8103-78DF48B44559}" name="Donnée (Niveau 4)" totalsRowFunction="count" dataDxfId="484" totalsRowDxfId="483"/>
    <tableColumn id="4" xr3:uid="{734DE849-165F-486A-BB22-D8648A6F451E}" name="Donnée (Niveau 5)" totalsRowFunction="count" dataDxfId="482" totalsRowDxfId="481"/>
    <tableColumn id="5" xr3:uid="{861A7B1D-2BA3-4EA5-A0D5-F48C7C7569D0}" name="Donnée (Niveau 6)" totalsRowFunction="count" dataDxfId="480" totalsRowDxfId="479"/>
    <tableColumn id="6" xr3:uid="{EC32FDC0-8437-4F1C-9452-137D998A63E8}" name="Description" totalsRowFunction="count" dataDxfId="478" totalsRowDxfId="477"/>
    <tableColumn id="14" xr3:uid="{99437B48-420C-4085-A9D8-010486E61C6E}" name="Exemples" totalsRowFunction="count" dataDxfId="476" totalsRowDxfId="475"/>
    <tableColumn id="7" xr3:uid="{D301DE85-E1D2-4C32-99EA-028426BF1FF2}" name="Balise NexSIS" totalsRowFunction="count" dataDxfId="474" totalsRowDxfId="473"/>
    <tableColumn id="21" xr3:uid="{650290E8-1B8E-4C8D-8B82-A054275D82AB}" name="Nouvelle balise" totalsRowFunction="count" dataDxfId="472" totalsRowDxfId="471"/>
    <tableColumn id="8" xr3:uid="{A30CAE9F-03C9-4826-A0E3-3E6D141AF785}" name="Nantes - balise" totalsRowFunction="count" dataDxfId="470" totalsRowDxfId="469"/>
    <tableColumn id="15" xr3:uid="{8C12D6A1-469E-40F2-AEAE-7BCEB632C915}" name="Nantes - description" totalsRowFunction="count" dataDxfId="468" totalsRowDxfId="467"/>
    <tableColumn id="18" xr3:uid="{594B797F-376A-4032-9EDF-261A77A11C28}" name="GT399" totalsRowFunction="count" dataDxfId="466" totalsRowDxfId="465"/>
    <tableColumn id="9" xr3:uid="{163D5EA9-1F3D-41A0-B0A9-24213EA3C6D6}" name="GT399 description" totalsRowFunction="count" dataDxfId="464" totalsRowDxfId="463"/>
    <tableColumn id="10" xr3:uid="{96C113DB-4A16-4B10-A333-DF8DF7AC3D97}" name="Priorisation" totalsRowFunction="count" dataDxfId="462" totalsRowDxfId="461"/>
    <tableColumn id="11" xr3:uid="{169519F8-3CBC-4AD6-83C4-EF4FA9FF88E8}" name="Cardinalité" dataDxfId="460" totalsRowDxfId="459"/>
    <tableColumn id="27" xr3:uid="{C7AAB4F3-0AD0-45AB-8A66-2033513E664E}" name="Objet" totalsRowFunction="count" dataDxfId="458" totalsRowDxfId="457"/>
    <tableColumn id="12" xr3:uid="{4DAEBE6E-9755-4DE1-BFA5-14CAFC1AEE51}" name="Format (ou type)" totalsRowFunction="count" dataDxfId="456" totalsRowDxfId="455"/>
    <tableColumn id="37" xr3:uid="{B9E88E6C-457D-46D7-A387-DEE3D5037D7B}" name="Nomenclature/ énumération" dataDxfId="454" totalsRowDxfId="453"/>
    <tableColumn id="31" xr3:uid="{00E573C8-FCEB-40CE-8901-987CBDB5EE70}" name="Détails de format" dataDxfId="452" totalsRowDxfId="451"/>
    <tableColumn id="36" xr3:uid="{C6466CEE-552F-4A61-9B58-F029008C35E4}" name="15-18" dataDxfId="450" totalsRowDxfId="449"/>
    <tableColumn id="35" xr3:uid="{93DB073A-A412-43D2-85F5-A1E49ED5A7FE}" name="15-15" dataDxfId="448" totalsRowDxfId="447"/>
    <tableColumn id="39" xr3:uid="{EAB62C4B-1725-4AF7-BE09-2C64A4E52308}" name="CUT" dataDxfId="446" totalsRowDxfId="445"/>
    <tableColumn id="19" xr3:uid="{FA079252-E747-4586-A8C9-27BEC20124F4}" name="Commentaire Hub Santé" totalsRowFunction="count" dataDxfId="444" totalsRowDxfId="443"/>
    <tableColumn id="16" xr3:uid="{E7205CA0-5C9A-4AB5-A0A6-3A444E53344A}" name="Commentaire Philippe Dreyfus" totalsRowFunction="count" dataDxfId="442" totalsRowDxfId="441"/>
    <tableColumn id="33" xr3:uid="{5D7052F5-0B33-4763-B2C7-B673868EB4B3}" name="Commentaire FBE" dataDxfId="440" totalsRowDxfId="439"/>
    <tableColumn id="17" xr3:uid="{1408682C-F606-4DC9-89DE-5F967219E174}" name="Commentaire Yann Penverne" totalsRowFunction="count" dataDxfId="438" totalsRowDxfId="437"/>
    <tableColumn id="20" xr3:uid="{EB5ADC6E-51A9-42AC-B099-578F4B0BFBCD}" name="NexSIS" totalsRowFunction="custom" dataDxfId="436" totalsRowDxfId="435">
      <totalsRowFormula>SUBTOTAL(103,createCase2[NexSIS])-COUNTIFS(createCase2[NexSIS],"=X")</totalsRowFormula>
    </tableColumn>
    <tableColumn id="22" xr3:uid="{C0499452-7EB8-4787-8FF2-5A8B2BB22EAE}" name="Métier" totalsRowFunction="custom" dataDxfId="434" totalsRowDxfId="433">
      <totalsRowFormula>SUBTOTAL(103,createCase2[Métier])-COUNTIFS(createCase2[Métier],"=X")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432">
  <autoFilter ref="A8:W23" xr:uid="{EEF68223-2157-47F6-9133-264D671F0942}"/>
  <tableColumns count="23">
    <tableColumn id="1" xr3:uid="{0308532B-296F-49D7-B76E-23948A2F1FAE}" name="ID" totalsRowFunction="count" dataDxfId="431" totalsRowDxfId="286"/>
    <tableColumn id="2" xr3:uid="{4E5CA3CD-74C0-41D7-A064-93B29A44F6EA}" name="Donnée (Niveau 1)" totalsRowFunction="custom" dataDxfId="430" totalsRowDxfId="285">
      <totalsRowFormula>SUBTOTAL(103,Tableau3[Donnée (Niveau 1)])</totalsRowFormula>
    </tableColumn>
    <tableColumn id="3" xr3:uid="{099F4D11-28E8-482A-B443-FA0B35F69A5A}" name="Donnée (Niveau 2)" totalsRowFunction="custom" dataDxfId="429" totalsRowDxfId="284">
      <totalsRowFormula>SUBTOTAL(103,Tableau3[Donnée (Niveau 2)])</totalsRowFormula>
    </tableColumn>
    <tableColumn id="4" xr3:uid="{894FFF8F-C344-436B-8995-6D977D9EE845}" name="Donnée (Niveau 3)" totalsRowFunction="custom" dataDxfId="428" totalsRowDxfId="283">
      <totalsRowFormula>SUBTOTAL(103,Tableau3[Donnée (Niveau 3)])</totalsRowFormula>
    </tableColumn>
    <tableColumn id="5" xr3:uid="{AB815DDF-5ECF-4083-A621-45835C8FE42C}" name="Donnée (Niveau 4)" totalsRowFunction="custom" dataDxfId="427" totalsRowDxfId="282">
      <totalsRowFormula>SUBTOTAL(103,Tableau3[Donnée (Niveau 4)])</totalsRowFormula>
    </tableColumn>
    <tableColumn id="6" xr3:uid="{20F05C10-E73C-4ECE-95CB-368439F635A4}" name="Donnée (Niveau 5)" totalsRowFunction="custom" dataDxfId="426" totalsRowDxfId="281">
      <totalsRowFormula>SUBTOTAL(103,Tableau3[Donnée (Niveau 5)])</totalsRowFormula>
    </tableColumn>
    <tableColumn id="7" xr3:uid="{CD2D80B3-AFB4-4A43-A25F-9936020F0A33}" name="Donnée (Niveau 6)" totalsRowFunction="custom" dataDxfId="425" totalsRowDxfId="280">
      <totalsRowFormula>SUBTOTAL(103,Tableau3[Donnée (Niveau 6)])</totalsRowFormula>
    </tableColumn>
    <tableColumn id="8" xr3:uid="{6D534A97-72D3-4D26-ACDA-1E36EFF5A5D1}" name="Description" totalsRowFunction="custom" totalsRowDxfId="279">
      <totalsRowFormula>SUBTOTAL(103,Tableau3[Description])</totalsRowFormula>
    </tableColumn>
    <tableColumn id="9" xr3:uid="{1C7F0F41-E26E-4A31-99F7-36DA6F587FD4}" name="Exemples" totalsRowFunction="custom" totalsRowDxfId="278">
      <totalsRowFormula>SUBTOTAL(103,Tableau3[Exemples])</totalsRowFormula>
    </tableColumn>
    <tableColumn id="10" xr3:uid="{16E03419-7018-452F-85C4-FD235A5FD831}" name="Balise NexSIS" totalsRowFunction="custom" totalsRowDxfId="277">
      <totalsRowFormula>SUBTOTAL(103,Tableau3[Balise NexSIS])</totalsRowFormula>
    </tableColumn>
    <tableColumn id="11" xr3:uid="{B07E8B63-480E-4E4D-B3C9-5480DBD4EBFD}" name="Nouvelle balise" totalsRowFunction="custom" totalsRowDxfId="276">
      <totalsRowFormula>SUBTOTAL(103,Tableau3[Nouvelle balise])</totalsRowFormula>
    </tableColumn>
    <tableColumn id="12" xr3:uid="{580E514F-043D-4789-9329-386B22D4622D}" name="Nantes - balise" totalsRowFunction="custom" totalsRowDxfId="275">
      <totalsRowFormula>SUBTOTAL(103,Tableau3[Nantes - balise])</totalsRowFormula>
    </tableColumn>
    <tableColumn id="13" xr3:uid="{0C60FD75-9B70-4899-B643-430300539392}" name="Nantes - description" totalsRowFunction="custom" totalsRowDxfId="274">
      <totalsRowFormula>SUBTOTAL(103,Tableau3[Nantes - description])</totalsRowFormula>
    </tableColumn>
    <tableColumn id="14" xr3:uid="{A80B0132-E4A5-41BF-9151-A57B2C45E16D}" name="GT399" totalsRowFunction="custom" totalsRowDxfId="273">
      <totalsRowFormula>SUBTOTAL(103,Tableau3[GT399])</totalsRowFormula>
    </tableColumn>
    <tableColumn id="15" xr3:uid="{8E187925-974B-4A24-81D7-AB82144912F1}" name="GT399 description" totalsRowFunction="custom" totalsRowDxfId="272">
      <totalsRowFormula>SUBTOTAL(103,Tableau3[GT399 description])</totalsRowFormula>
    </tableColumn>
    <tableColumn id="16" xr3:uid="{42F38D08-76CB-4B3A-A731-4207FB6FBE23}" name="Priorisation" totalsRowFunction="custom" totalsRowDxfId="271">
      <totalsRowFormula>SUBTOTAL(103,Tableau3[Priorisation])</totalsRowFormula>
    </tableColumn>
    <tableColumn id="17" xr3:uid="{9F68F1ED-1480-436C-8BC5-AA551A9025A4}" name="Cardinalité" totalsRowFunction="custom" dataDxfId="424" totalsRowDxfId="270">
      <totalsRowFormula>SUBTOTAL(103,Tableau3[Cardinalité])</totalsRowFormula>
    </tableColumn>
    <tableColumn id="18" xr3:uid="{8D71687D-B67F-4FBE-A91C-E3D7AF1CF7CE}" name="Objet" totalsRowFunction="custom" dataDxfId="423" totalsRowDxfId="269">
      <totalsRowFormula>SUBTOTAL(103,Tableau3[Objet])</totalsRowFormula>
    </tableColumn>
    <tableColumn id="19" xr3:uid="{3997D7F5-733D-4A1D-97E2-3BDAED2B9FE3}" name="Format (ou type)" totalsRowFunction="custom" dataDxfId="422" totalsRowDxfId="268">
      <totalsRowFormula>SUBTOTAL(103,Tableau3[Format (ou type)])</totalsRowFormula>
    </tableColumn>
    <tableColumn id="20" xr3:uid="{33562809-70DE-436A-940D-49F45D5F14A8}" name="Nomenclature/ énumération" totalsRowFunction="custom" totalsRowDxfId="267">
      <totalsRowFormula>SUBTOTAL(103,Tableau3[Nomenclature/ énumération])</totalsRowFormula>
    </tableColumn>
    <tableColumn id="21" xr3:uid="{0FBF9953-AE08-41BF-9CDE-EA27950F10D4}" name="Détails de format" totalsRowFunction="custom" totalsRowDxfId="266">
      <totalsRowFormula>SUBTOTAL(103,Tableau3[Détails de format])</totalsRowFormula>
    </tableColumn>
    <tableColumn id="22" xr3:uid="{9F868D8D-588A-4128-8291-ABF86AE38F9A}" name="15-18" totalsRowFunction="custom" dataDxfId="421" totalsRowDxfId="265">
      <totalsRowFormula>SUBTOTAL(103,Tableau3[15-18])</totalsRowFormula>
    </tableColumn>
    <tableColumn id="23" xr3:uid="{87B18F95-525A-4A9B-860F-C7A99278233D}" name="15-15" totalsRowFunction="custom" dataDxfId="420" totalsRowDxfId="264">
      <totalsRowFormula>SUBTOTAL(103,Tableau3[15-15])</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1" totalsRowCount="1" totalsRowDxfId="419">
  <autoFilter ref="A8:W10" xr:uid="{75253F3A-254C-4618-A5FE-BEE9E9C3C612}"/>
  <tableColumns count="23">
    <tableColumn id="1" xr3:uid="{B9312955-B2A3-439B-98E2-35497FC3B9CD}" name="ID" totalsRowFunction="count" dataDxfId="418" totalsRowDxfId="417"/>
    <tableColumn id="2" xr3:uid="{A41A30AA-1973-446D-97F1-BB8048C22A4F}" name="Donnée (Niveau 1)" totalsRowFunction="custom" dataDxfId="416" totalsRowDxfId="415">
      <totalsRowFormula>SUBTOTAL(103,Tableau35[Donnée (Niveau 1)])</totalsRowFormula>
    </tableColumn>
    <tableColumn id="3" xr3:uid="{DFE7CE8D-9D20-4AEF-A0BD-66C619A3B39A}" name="Donnée (Niveau 2)" totalsRowFunction="custom" dataDxfId="414" totalsRowDxfId="413">
      <totalsRowFormula>SUBTOTAL(103,Tableau35[Donnée (Niveau 2)])</totalsRowFormula>
    </tableColumn>
    <tableColumn id="4" xr3:uid="{D4BCA6FB-BEEB-4675-B373-97CA3247D3B3}" name="Donnée (Niveau 3)" totalsRowFunction="custom" dataDxfId="412" totalsRowDxfId="411">
      <totalsRowFormula>SUBTOTAL(103,Tableau35[Donnée (Niveau 3)])</totalsRowFormula>
    </tableColumn>
    <tableColumn id="5" xr3:uid="{98330C77-3D56-4BE0-94A2-82DDC5827C96}" name="Donnée (Niveau 4)" totalsRowFunction="custom" dataDxfId="410" totalsRowDxfId="409">
      <totalsRowFormula>SUBTOTAL(103,Tableau35[Donnée (Niveau 4)])</totalsRowFormula>
    </tableColumn>
    <tableColumn id="6" xr3:uid="{3D011196-6587-48FF-87E2-AE1D56773EE7}" name="Donnée (Niveau 5)" totalsRowFunction="custom" dataDxfId="408" totalsRowDxfId="407">
      <totalsRowFormula>SUBTOTAL(103,Tableau35[Donnée (Niveau 5)])</totalsRowFormula>
    </tableColumn>
    <tableColumn id="7" xr3:uid="{9EBCC79E-BB78-43E2-8390-99AED4817490}" name="Donnée (Niveau 6)" totalsRowFunction="custom" dataDxfId="406" totalsRowDxfId="405">
      <totalsRowFormula>SUBTOTAL(103,Tableau35[Donnée (Niveau 6)])</totalsRowFormula>
    </tableColumn>
    <tableColumn id="8" xr3:uid="{E26B9737-D2F7-4253-9691-0FAB27540899}" name="Description" totalsRowFunction="custom" totalsRowDxfId="404">
      <totalsRowFormula>SUBTOTAL(103,Tableau35[Description])</totalsRowFormula>
    </tableColumn>
    <tableColumn id="9" xr3:uid="{CD269DAD-CD7B-426A-8623-52708A75A9F3}" name="Exemples" totalsRowFunction="custom" totalsRowDxfId="403">
      <totalsRowFormula>SUBTOTAL(103,Tableau35[Exemples])</totalsRowFormula>
    </tableColumn>
    <tableColumn id="10" xr3:uid="{20924355-7D5C-49E1-BBA9-453A972E5FD5}" name="Balise NexSIS" totalsRowFunction="custom" totalsRowDxfId="402">
      <totalsRowFormula>SUBTOTAL(103,Tableau35[Balise NexSIS])</totalsRowFormula>
    </tableColumn>
    <tableColumn id="11" xr3:uid="{E6886C03-3B0D-46D0-99EE-5173E67D42D5}" name="Nouvelle balise" totalsRowFunction="custom" totalsRowDxfId="401">
      <totalsRowFormula>SUBTOTAL(103,Tableau35[Nouvelle balise])</totalsRowFormula>
    </tableColumn>
    <tableColumn id="12" xr3:uid="{FC0A1304-6D18-4479-8A8D-40E1640CC417}" name="Nantes - balise" totalsRowFunction="custom" totalsRowDxfId="400">
      <totalsRowFormula>SUBTOTAL(103,Tableau35[Nantes - balise])</totalsRowFormula>
    </tableColumn>
    <tableColumn id="13" xr3:uid="{F13FED84-5993-4B0F-9596-BB54F03D8CD2}" name="Nantes - description" totalsRowFunction="custom" totalsRowDxfId="399">
      <totalsRowFormula>SUBTOTAL(103,Tableau35[Nantes - description])</totalsRowFormula>
    </tableColumn>
    <tableColumn id="14" xr3:uid="{D10C28EC-5A2B-4C5A-9DF5-FA610DC16AB7}" name="GT399" totalsRowFunction="custom" totalsRowDxfId="398">
      <totalsRowFormula>SUBTOTAL(103,Tableau35[GT399])</totalsRowFormula>
    </tableColumn>
    <tableColumn id="15" xr3:uid="{BEB12139-7DD8-42F5-B1E1-2ECBC4C5542E}" name="GT399 description" totalsRowFunction="custom" totalsRowDxfId="397">
      <totalsRowFormula>SUBTOTAL(103,Tableau35[GT399 description])</totalsRowFormula>
    </tableColumn>
    <tableColumn id="16" xr3:uid="{188B779B-92B8-4FEF-8EED-51C2A38708D0}" name="Priorisation" totalsRowFunction="custom" totalsRowDxfId="396">
      <totalsRowFormula>SUBTOTAL(103,Tableau35[Priorisation])</totalsRowFormula>
    </tableColumn>
    <tableColumn id="17" xr3:uid="{F4CC96EB-6D1D-4960-BCD8-CD461F381ED8}" name="Cardinalité" totalsRowFunction="custom" dataDxfId="395" totalsRowDxfId="394">
      <totalsRowFormula>SUBTOTAL(103,Tableau35[Cardinalité])</totalsRowFormula>
    </tableColumn>
    <tableColumn id="18" xr3:uid="{B0090839-6783-4E0E-8106-4E6A56CCAFD2}" name="Objet" totalsRowFunction="custom" dataDxfId="393" totalsRowDxfId="392">
      <totalsRowFormula>SUBTOTAL(103,Tableau35[Objet])</totalsRowFormula>
    </tableColumn>
    <tableColumn id="19" xr3:uid="{A81D9ACE-1BA2-42E2-A7BF-AD6A21D051B7}" name="Format (ou type)" totalsRowFunction="custom" dataDxfId="391" totalsRowDxfId="390">
      <totalsRowFormula>SUBTOTAL(103,Tableau35[Format (ou type)])</totalsRowFormula>
    </tableColumn>
    <tableColumn id="20" xr3:uid="{395551A0-AF3E-4BCA-A2D1-B5B3AFE7BB0F}" name="Nomenclature/ énumération" totalsRowFunction="custom" totalsRowDxfId="389">
      <totalsRowFormula>SUBTOTAL(103,Tableau35[Nomenclature/ énumération])</totalsRowFormula>
    </tableColumn>
    <tableColumn id="21" xr3:uid="{CA6C9852-2D54-43AF-A983-D0F4CF56B2B4}" name="Détails de format" totalsRowFunction="custom" totalsRowDxfId="388">
      <totalsRowFormula>SUBTOTAL(103,Tableau35[Détails de format])</totalsRowFormula>
    </tableColumn>
    <tableColumn id="22" xr3:uid="{15560D52-4B8E-408C-878A-EEE9AFD8D183}" name="15-18" totalsRowFunction="custom" totalsRowDxfId="387">
      <totalsRowFormula>SUBTOTAL(103,Tableau35[15-18])</totalsRowFormula>
    </tableColumn>
    <tableColumn id="23" xr3:uid="{F8085B3C-2A10-48F6-B2F1-428BF4D2A4F6}" name="15-15" totalsRowFunction="custom" totalsRowDxfId="386">
      <totalsRowFormula>SUBTOTAL(103,Tableau35[15-15])</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385">
  <autoFilter ref="A8:W19" xr:uid="{1FE8A3AF-4E94-4B60-8D0F-BDD2D3ECE80A}"/>
  <tableColumns count="23">
    <tableColumn id="1" xr3:uid="{2194A6A9-978B-49BF-92EC-24BA1F982865}" name="ID" totalsRowFunction="count" dataDxfId="384" totalsRowDxfId="383"/>
    <tableColumn id="2" xr3:uid="{7639722A-2F33-4FF5-974B-AF23A0A6AFB1}" name="Donnée (Niveau 1)" totalsRowFunction="custom" dataDxfId="382" totalsRowDxfId="381">
      <totalsRowFormula>SUBTOTAL(103,Tableau357[Donnée (Niveau 1)])</totalsRowFormula>
    </tableColumn>
    <tableColumn id="3" xr3:uid="{9BD64E43-D2AF-489F-A571-5D02F069CB5A}" name="Donnée (Niveau 2)" totalsRowFunction="custom" dataDxfId="380" totalsRowDxfId="379">
      <totalsRowFormula>SUBTOTAL(103,Tableau357[Donnée (Niveau 2)])</totalsRowFormula>
    </tableColumn>
    <tableColumn id="4" xr3:uid="{3A15C35A-E24A-431E-9B0F-5AA03F1DEC65}" name="Donnée (Niveau 3)" totalsRowFunction="custom" dataDxfId="378" totalsRowDxfId="377">
      <totalsRowFormula>SUBTOTAL(103,Tableau357[Donnée (Niveau 3)])</totalsRowFormula>
    </tableColumn>
    <tableColumn id="5" xr3:uid="{30450838-7269-4B21-AED9-DE744E6D7BE7}" name="Donnée (Niveau 4)" totalsRowFunction="custom" dataDxfId="376" totalsRowDxfId="375">
      <totalsRowFormula>SUBTOTAL(103,Tableau357[Donnée (Niveau 4)])</totalsRowFormula>
    </tableColumn>
    <tableColumn id="6" xr3:uid="{3660E566-E514-413D-B57E-5899D7E2C97A}" name="Donnée (Niveau 5)" totalsRowFunction="custom" dataDxfId="374" totalsRowDxfId="373">
      <totalsRowFormula>SUBTOTAL(103,Tableau357[Donnée (Niveau 5)])</totalsRowFormula>
    </tableColumn>
    <tableColumn id="7" xr3:uid="{9C7BB915-267A-4C5A-AA02-029048F4DC4E}" name="Donnée (Niveau 6)" totalsRowFunction="custom" dataDxfId="372" totalsRowDxfId="371">
      <totalsRowFormula>SUBTOTAL(103,Tableau357[Donnée (Niveau 6)])</totalsRowFormula>
    </tableColumn>
    <tableColumn id="8" xr3:uid="{E5B15786-B76A-4BEA-9067-9613FD29334F}" name="Description" totalsRowFunction="custom" totalsRowDxfId="370">
      <totalsRowFormula>SUBTOTAL(103,Tableau357[Description])</totalsRowFormula>
    </tableColumn>
    <tableColumn id="9" xr3:uid="{8DB05C06-6CE9-4263-BA6F-48CE0AE9983C}" name="Exemples" totalsRowFunction="custom" totalsRowDxfId="369">
      <totalsRowFormula>SUBTOTAL(103,Tableau357[Exemples])</totalsRowFormula>
    </tableColumn>
    <tableColumn id="10" xr3:uid="{1837705E-85D2-43D6-9CDA-E6F77570DBBD}" name="Balise NexSIS" totalsRowFunction="custom" totalsRowDxfId="368">
      <totalsRowFormula>SUBTOTAL(103,Tableau357[Balise NexSIS])</totalsRowFormula>
    </tableColumn>
    <tableColumn id="11" xr3:uid="{957F756D-730B-4641-8748-30510E6525C0}" name="Nouvelle balise" totalsRowFunction="custom" dataDxfId="367" totalsRowDxfId="366">
      <totalsRowFormula>SUBTOTAL(103,Tableau357[Nouvelle balise])</totalsRowFormula>
    </tableColumn>
    <tableColumn id="12" xr3:uid="{3169EF9C-BB85-4FFA-B5E7-A3B8B73FC3A2}" name="Nantes - balise" totalsRowFunction="custom" totalsRowDxfId="365">
      <totalsRowFormula>SUBTOTAL(103,Tableau357[Nantes - balise])</totalsRowFormula>
    </tableColumn>
    <tableColumn id="13" xr3:uid="{E548F095-B313-42ED-B82E-D4F99D2C0A04}" name="Nantes - description" totalsRowFunction="custom" totalsRowDxfId="364">
      <totalsRowFormula>SUBTOTAL(103,Tableau357[Nantes - description])</totalsRowFormula>
    </tableColumn>
    <tableColumn id="14" xr3:uid="{CC704391-8DDA-45F3-B8AB-AE5DEBD43C11}" name="GT399" totalsRowFunction="custom" totalsRowDxfId="363">
      <totalsRowFormula>SUBTOTAL(103,Tableau357[GT399])</totalsRowFormula>
    </tableColumn>
    <tableColumn id="15" xr3:uid="{A5BB6FA3-0492-4977-AD3E-CEAAE8366B7A}" name="GT399 description" totalsRowFunction="custom" totalsRowDxfId="362">
      <totalsRowFormula>SUBTOTAL(103,Tableau357[GT399 description])</totalsRowFormula>
    </tableColumn>
    <tableColumn id="16" xr3:uid="{6BC9EA61-5862-4D25-B98C-EA9E88DF081C}" name="Priorisation" totalsRowFunction="custom" totalsRowDxfId="361">
      <totalsRowFormula>SUBTOTAL(103,Tableau357[Priorisation])</totalsRowFormula>
    </tableColumn>
    <tableColumn id="17" xr3:uid="{F8CC7813-2529-4AB6-8673-B22D55F47970}" name="Cardinalité" totalsRowFunction="custom" dataDxfId="360" totalsRowDxfId="359">
      <totalsRowFormula>SUBTOTAL(103,Tableau357[Cardinalité])</totalsRowFormula>
    </tableColumn>
    <tableColumn id="18" xr3:uid="{F8AA89E9-3720-467E-92C2-F847AE5D62EB}" name="Objet" totalsRowFunction="custom" dataDxfId="358" totalsRowDxfId="357">
      <totalsRowFormula>SUBTOTAL(103,Tableau357[Objet])</totalsRowFormula>
    </tableColumn>
    <tableColumn id="19" xr3:uid="{044C8000-1042-455B-8904-0733131290E6}" name="Format (ou type)" totalsRowFunction="custom" dataDxfId="356" totalsRowDxfId="355">
      <totalsRowFormula>SUBTOTAL(103,Tableau357[Format (ou type)])</totalsRowFormula>
    </tableColumn>
    <tableColumn id="20" xr3:uid="{4C43F220-1FFF-4D6A-B274-6AC8F1923DC0}" name="Nomenclature/ énumération" totalsRowFunction="custom" dataDxfId="354" totalsRowDxfId="353">
      <totalsRowFormula>SUBTOTAL(103,Tableau357[Nomenclature/ énumération])</totalsRowFormula>
    </tableColumn>
    <tableColumn id="21" xr3:uid="{F3647E69-0E89-450A-AF38-B5627E006D73}" name="Détails de format" totalsRowFunction="custom" dataDxfId="352" totalsRowDxfId="351">
      <totalsRowFormula>SUBTOTAL(103,Tableau357[Détails de format])</totalsRowFormula>
    </tableColumn>
    <tableColumn id="22" xr3:uid="{BDA6CEC4-51B8-4CFB-B6B6-B7AF21F84DE9}" name="15-18" totalsRowFunction="custom" totalsRowDxfId="350">
      <totalsRowFormula>SUBTOTAL(103,Tableau357[15-18])</totalsRowFormula>
    </tableColumn>
    <tableColumn id="23" xr3:uid="{A7D9FC89-3D3C-442A-BF60-2B5E8CAB8757}" name="15-15" totalsRowFunction="custom" totalsRowDxfId="349">
      <totalsRowFormula>SUBTOTAL(103,Tableau357[15-15])</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4" totalsRowCount="1" headerRowDxfId="348" totalsRowDxfId="345" headerRowBorderDxfId="347" tableBorderDxfId="346" totalsRowBorderDxfId="344">
  <autoFilter ref="A8:W13" xr:uid="{E931F4C5-87AC-4B70-ADC3-93962301DA67}"/>
  <tableColumns count="23">
    <tableColumn id="1" xr3:uid="{1E224984-052D-4A13-B622-AE0F71DD159A}" name="ID" totalsRowFunction="count" dataDxfId="343" totalsRowDxfId="342"/>
    <tableColumn id="2" xr3:uid="{C0689F99-92F2-497E-8FC9-D5C9893BC7E9}" name="Donnée (Niveau 1)" totalsRowFunction="custom" dataDxfId="341" totalsRowDxfId="340">
      <totalsRowFormula>SUBTOTAL(103,Tableau9[Donnée (Niveau 1)])</totalsRowFormula>
    </tableColumn>
    <tableColumn id="3" xr3:uid="{415D4766-C4FA-4EA5-814E-1F0F00B07B37}" name="Donnée (Niveau 2)" totalsRowFunction="custom" dataDxfId="339" totalsRowDxfId="338">
      <totalsRowFormula>SUBTOTAL(103,Tableau9[Donnée (Niveau 2)])</totalsRowFormula>
    </tableColumn>
    <tableColumn id="4" xr3:uid="{3376F3F3-12CC-4AD9-9955-3EC68C5C3DD9}" name="Donnée (Niveau 3)" totalsRowFunction="custom" dataDxfId="337" totalsRowDxfId="336">
      <totalsRowFormula>SUBTOTAL(103,Tableau9[Donnée (Niveau 3)])</totalsRowFormula>
    </tableColumn>
    <tableColumn id="5" xr3:uid="{541A98F6-3A3C-473C-86A3-80321C6E2798}" name="Donnée (Niveau 4)" totalsRowFunction="custom" dataDxfId="335" totalsRowDxfId="334">
      <totalsRowFormula>SUBTOTAL(103,Tableau9[Donnée (Niveau 4)])</totalsRowFormula>
    </tableColumn>
    <tableColumn id="6" xr3:uid="{9860160A-69B0-43CC-ACC3-513CC21BBCC9}" name="Donnée (Niveau 5)" totalsRowFunction="custom" dataDxfId="333" totalsRowDxfId="332">
      <totalsRowFormula>SUBTOTAL(103,Tableau9[Donnée (Niveau 5)])</totalsRowFormula>
    </tableColumn>
    <tableColumn id="7" xr3:uid="{A283BE6B-5F72-4E28-A1D0-C3CEFC3A3203}" name="Donnée (Niveau 6)" totalsRowFunction="custom" dataDxfId="331" totalsRowDxfId="330">
      <totalsRowFormula>SUBTOTAL(103,Tableau9[Donnée (Niveau 6)])</totalsRowFormula>
    </tableColumn>
    <tableColumn id="8" xr3:uid="{19DF1CAC-A34E-4D6F-9152-7E372105A411}" name="Description" totalsRowFunction="custom" totalsRowDxfId="329">
      <totalsRowFormula>SUBTOTAL(103,Tableau9[Description])</totalsRowFormula>
    </tableColumn>
    <tableColumn id="9" xr3:uid="{19C7F4C5-FBF2-4DDF-8C18-64844C80A068}" name="Exemples" totalsRowFunction="custom" totalsRowDxfId="328">
      <totalsRowFormula>SUBTOTAL(103,Tableau9[Exemples])</totalsRowFormula>
    </tableColumn>
    <tableColumn id="10" xr3:uid="{25BE0A12-B3F7-4026-80D6-5AED0D62F912}" name="Balise NexSIS" totalsRowFunction="custom" totalsRowDxfId="327">
      <totalsRowFormula>SUBTOTAL(103,Tableau9[Balise NexSIS])</totalsRowFormula>
    </tableColumn>
    <tableColumn id="11" xr3:uid="{7578B8D2-C435-4424-9B0B-FE7DB8E3AC98}" name="Nouvelle balise" totalsRowFunction="custom" totalsRowDxfId="326">
      <totalsRowFormula>SUBTOTAL(103,Tableau9[Nouvelle balise])</totalsRowFormula>
    </tableColumn>
    <tableColumn id="12" xr3:uid="{BED9B1DE-1D7A-44E1-B55A-77D8F2867832}" name="Nantes - balise" totalsRowFunction="custom" totalsRowDxfId="325">
      <totalsRowFormula>SUBTOTAL(103,Tableau9[Nantes - balise])</totalsRowFormula>
    </tableColumn>
    <tableColumn id="13" xr3:uid="{0A269333-965B-47E6-A39A-3828EC8525D7}" name="Nantes - description" totalsRowFunction="custom" totalsRowDxfId="324">
      <totalsRowFormula>SUBTOTAL(103,Tableau9[Nantes - description])</totalsRowFormula>
    </tableColumn>
    <tableColumn id="14" xr3:uid="{9551F7F9-F22B-4AE0-8C95-D6D0EABBF631}" name="GT399" totalsRowFunction="custom" totalsRowDxfId="323">
      <totalsRowFormula>SUBTOTAL(103,Tableau9[GT399])</totalsRowFormula>
    </tableColumn>
    <tableColumn id="15" xr3:uid="{B250F388-C8B6-4941-A85E-C23834348517}" name="GT399 description" totalsRowFunction="custom" totalsRowDxfId="322">
      <totalsRowFormula>SUBTOTAL(103,Tableau9[GT399 description])</totalsRowFormula>
    </tableColumn>
    <tableColumn id="16" xr3:uid="{A477B070-59A8-4A28-9E4D-9B4503B0FCDC}" name="Priorisation" totalsRowFunction="custom" totalsRowDxfId="321">
      <totalsRowFormula>SUBTOTAL(103,Tableau9[Priorisation])</totalsRowFormula>
    </tableColumn>
    <tableColumn id="17" xr3:uid="{8D44E1CE-FB68-4E9B-AE44-0ADF0DFE048B}" name="Cardinalité" totalsRowFunction="custom" dataDxfId="320" totalsRowDxfId="319">
      <totalsRowFormula>SUBTOTAL(103,Tableau9[Cardinalité])</totalsRowFormula>
    </tableColumn>
    <tableColumn id="18" xr3:uid="{F5551B1C-1DCC-4580-B858-E095724B74EC}" name="Objet" totalsRowFunction="custom" totalsRowDxfId="318">
      <totalsRowFormula>SUBTOTAL(103,Tableau9[Objet])</totalsRowFormula>
    </tableColumn>
    <tableColumn id="19" xr3:uid="{836B344A-EF05-48E1-9A56-678F7B1B5ECF}" name="Format (ou type)" totalsRowFunction="custom" totalsRowDxfId="317">
      <totalsRowFormula>SUBTOTAL(103,Tableau9[Format (ou type)])</totalsRowFormula>
    </tableColumn>
    <tableColumn id="20" xr3:uid="{622F58D5-8FA2-4261-957A-F5060FF0501F}" name="Nomenclature/ énumération" totalsRowFunction="custom" totalsRowDxfId="316">
      <totalsRowFormula>SUBTOTAL(103,Tableau9[Nomenclature/ énumération])</totalsRowFormula>
    </tableColumn>
    <tableColumn id="21" xr3:uid="{EE4A67A2-A8BB-40C5-B66B-2C677A555E0D}" name="Détails de format" totalsRowFunction="custom" totalsRowDxfId="315">
      <totalsRowFormula>SUBTOTAL(103,Tableau9[Détails de format])</totalsRowFormula>
    </tableColumn>
    <tableColumn id="22" xr3:uid="{74252E4D-4A09-4C3D-A70C-71232233BE99}" name="15-18" totalsRowFunction="custom" totalsRowDxfId="314">
      <totalsRowFormula>SUBTOTAL(103,Tableau9[15-18])</totalsRowFormula>
    </tableColumn>
    <tableColumn id="23" xr3:uid="{9A825B74-72E7-4083-95A6-ADAB0B83FA51}" name="15-15" totalsRowFunction="custom" totalsRowDxfId="313">
      <totalsRowFormula>SUBTOTAL(103,Tableau9[15-15])</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312" headerRowBorderDxfId="311" tableBorderDxfId="310">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309">
      <totalsRowFormula>SUBTOTAL(103,Tableau911[Nantes - balise])</totalsRowFormula>
    </tableColumn>
    <tableColumn id="24" xr3:uid="{B812F9CB-695C-4233-9210-247EE7E30D5C}" name="Nantes - description" totalsRowFunction="custom" dataDxfId="308">
      <totalsRowFormula>SUBTOTAL(103,Tableau911[Nantes - description])</totalsRowFormula>
    </tableColumn>
    <tableColumn id="23" xr3:uid="{369A7FC9-8210-45F8-B7CE-7CA66D94704C}" name="GT399" totalsRowFunction="custom" dataDxfId="307">
      <totalsRowFormula>SUBTOTAL(103,Tableau911[GT399])</totalsRowFormula>
    </tableColumn>
    <tableColumn id="22" xr3:uid="{CC0C4430-85CE-4749-B0EF-01F38758D213}" name="GT399 description" totalsRowFunction="custom" dataDxfId="306">
      <totalsRowFormula>SUBTOTAL(103,Tableau911[GT399 description])</totalsRowFormula>
    </tableColumn>
    <tableColumn id="21" xr3:uid="{C8812723-9205-4252-A00F-7EA4ABD87E9F}" name="Priorisation" totalsRowFunction="custom" dataDxfId="305">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304" headerRowBorderDxfId="303" tableBorderDxfId="302">
  <autoFilter ref="A8:W11" xr:uid="{4F62EADF-21E3-48F1-8B6F-5A3984C01C34}"/>
  <tableColumns count="23">
    <tableColumn id="1" xr3:uid="{B6643D7A-4C2D-4D5B-82CD-9FB6A5509A72}" name="ID" totalsRowFunction="count"/>
    <tableColumn id="2" xr3:uid="{D8AD65B6-1FCA-4B50-9A1E-843B91A13A63}" name="Donnée (Niveau 1)" totalsRowFunction="custom" dataDxfId="301">
      <totalsRowFormula>SUBTOTAL(103,Tableau12[Donnée (Niveau 1)])</totalsRowFormula>
    </tableColumn>
    <tableColumn id="3" xr3:uid="{C51845AD-B914-429D-B634-E93F9EB2C6E2}" name="Donnée (Niveau 2)" totalsRowFunction="custom" dataDxfId="300">
      <totalsRowFormula>SUBTOTAL(103,Tableau12[Donnée (Niveau 2)])</totalsRowFormula>
    </tableColumn>
    <tableColumn id="4" xr3:uid="{708D3FF7-D497-49D4-A121-91CEB536EDC0}" name="Donnée (Niveau 3)" totalsRowFunction="custom" dataDxfId="299">
      <totalsRowFormula>SUBTOTAL(103,Tableau12[Donnée (Niveau 3)])</totalsRowFormula>
    </tableColumn>
    <tableColumn id="5" xr3:uid="{36BBF4F3-B871-4924-B1DF-09F52BEC9A84}" name="Donnée (Niveau 4)" totalsRowFunction="custom" dataDxfId="298">
      <totalsRowFormula>SUBTOTAL(103,Tableau12[Donnée (Niveau 4)])</totalsRowFormula>
    </tableColumn>
    <tableColumn id="6" xr3:uid="{912708D6-C037-4264-88D3-7DEB49F9D269}" name="Donnée (Niveau 5)" totalsRowFunction="custom" dataDxfId="297">
      <totalsRowFormula>SUBTOTAL(103,Tableau12[Donnée (Niveau 5)])</totalsRowFormula>
    </tableColumn>
    <tableColumn id="7" xr3:uid="{AEB42A44-4C97-42F7-968F-F3445075B977}" name="Donnée (Niveau 6)" totalsRowFunction="custom" dataDxfId="296">
      <totalsRowFormula>SUBTOTAL(103,Tableau12[Donnée (Niveau 6)])</totalsRowFormula>
    </tableColumn>
    <tableColumn id="8" xr3:uid="{05104B7E-48BC-48C5-B4C9-B0719BA33344}" name="Description" totalsRowFunction="custom" dataDxfId="295">
      <totalsRowFormula>SUBTOTAL(103,Tableau12[Description])</totalsRowFormula>
    </tableColumn>
    <tableColumn id="9" xr3:uid="{614AAED4-0FFF-4312-9849-5269BBACA5F4}" name="Exemples" totalsRowFunction="custom" dataDxfId="294">
      <totalsRowFormula>SUBTOTAL(103,Tableau12[Exemples])</totalsRowFormula>
    </tableColumn>
    <tableColumn id="24" xr3:uid="{E4AE869A-0CB6-491F-A644-3F5631849EE2}" name="Balise NexSIS" totalsRowFunction="custom" dataDxfId="293">
      <totalsRowFormula>SUBTOTAL(103,Tableau12[Balise NexSIS])</totalsRowFormula>
    </tableColumn>
    <tableColumn id="10" xr3:uid="{591036EA-D7D7-4CDB-9E72-F34570B08579}" name="Nouvelle balise" totalsRowFunction="custom" dataDxfId="292">
      <totalsRowFormula>SUBTOTAL(103,Tableau12[Nouvelle balise])</totalsRowFormula>
    </tableColumn>
    <tableColumn id="23" xr3:uid="{17E8B19F-5463-4A93-9375-F25F24920A06}" name="Nantes - balise" totalsRowFunction="custom" dataDxfId="291">
      <totalsRowFormula>SUBTOTAL(103,Tableau12[Nantes - balise])</totalsRowFormula>
    </tableColumn>
    <tableColumn id="22" xr3:uid="{752C5DB9-CA47-4947-BC51-EA0AB6CAF178}" name="Nantes - description" totalsRowFunction="custom" dataDxfId="290">
      <totalsRowFormula>SUBTOTAL(103,Tableau12[Nantes - description])</totalsRowFormula>
    </tableColumn>
    <tableColumn id="21" xr3:uid="{3086C8B1-9331-471D-85E4-DFE9ECD0778B}" name="GT399" totalsRowFunction="custom" dataDxfId="289">
      <totalsRowFormula>SUBTOTAL(103,Tableau12[GT399])</totalsRowFormula>
    </tableColumn>
    <tableColumn id="20" xr3:uid="{7161B64A-7444-47C0-A0EB-FBE31CB32883}" name="GT399 description" totalsRowFunction="custom" dataDxfId="288">
      <totalsRowFormula>SUBTOTAL(103,Tableau12[GT399 description])</totalsRowFormula>
    </tableColumn>
    <tableColumn id="19" xr3:uid="{7B7F428D-98DE-48C1-B4C7-1B8FEF343340}" name="Priorisation" totalsRowFunction="custom" dataDxfId="287">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4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1" dT="2023-06-15T08:20:05.47" personId="{C9A89B3A-A5FD-6849-8E65-1CD4E6C7CFF2}" id="{62D969EF-9883-4543-B543-50F15B16ED43}" parentId="{8DE310B9-0615-45CC-A644-35176EC52B6C}">
    <text>Rq : lieu-dits permettent aussi de séparer 2 rives</text>
  </threadedComment>
  <threadedComment ref="D4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1" dT="2023-06-15T08:21:45.68" personId="{C9A89B3A-A5FD-6849-8E65-1CD4E6C7CFF2}" id="{29E0E845-8D17-4F32-BBCA-3117A62A82CF}" parentId="{8DE310B9-0615-45CC-A644-35176EC52B6C}">
    <text>Pas sûr qu'on puisse les exploiter...</text>
  </threadedComment>
  <threadedComment ref="D41" dT="2023-06-15T08:22:12.60" personId="{C9A89B3A-A5FD-6849-8E65-1CD4E6C7CFF2}" id="{E22B87A0-3BCA-4E15-AB4D-3E7D7E799EF9}" parentId="{8DE310B9-0615-45CC-A644-35176EC52B6C}">
    <text xml:space="preserve">Autoroute dans un sens = 1 commune et lieu-dits pour les tronçons </text>
  </threadedComment>
  <threadedComment ref="D4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1" dT="2023-06-15T08:23:09.21" personId="{C9A89B3A-A5FD-6849-8E65-1CD4E6C7CFF2}" id="{3CC5A5F7-7E87-4EEE-8B8C-05E635D40FC7}" parentId="{8DE310B9-0615-45CC-A644-35176EC52B6C}">
    <text>Pas de dictionnaire opérationnel commun...</text>
  </threadedComment>
  <threadedComment ref="D4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5" dT="2023-09-21T08:26:59.23" personId="{ABFB0C52-AC18-4406-B6D7-B9BCF5A2A0D7}" id="{DADC5CF8-F488-411A-AE3B-4C5106A577E2}" parentId="{49FC8FAC-1BAF-45B2-887C-3878DB0CEBFB}">
    <text>On peut limiter le nombre de détails à 20 par exemple</text>
  </threadedComment>
  <threadedComment ref="D54" dT="2023-11-28T09:23:33.55" personId="{E9A6DF60-F9B3-4BD0-BB8A-DE1D37E26830}" id="{8B068B41-6738-4D89-AE95-7DBE47687C8B}">
    <text xml:space="preserve">Faut-il utiliser un autre objet, déjà existant ? </text>
  </threadedComment>
  <threadedComment ref="Q57" dT="2023-10-26T21:36:55.27" personId="{C9A89B3A-A5FD-6849-8E65-1CD4E6C7CFF2}" id="{82E4F400-D3A9-2343-9417-D338A272253E}" done="1">
    <text>Nécessaire de le passer obligatoire pour NexSIS (retour Scriptal) ?</text>
  </threadedComment>
  <threadedComment ref="H65" dT="2023-06-15T08:29:05.80" personId="{C9A89B3A-A5FD-6849-8E65-1CD4E6C7CFF2}" id="{4ED4D63E-99DA-4C40-8B3F-74484A91486A}" done="1">
    <text>Pourquoi passer par EPSG-4326 et pas dire WGS-84 direct ?</text>
  </threadedComment>
  <threadedComment ref="H65" dT="2023-06-15T08:29:45.24" personId="{C9A89B3A-A5FD-6849-8E65-1CD4E6C7CFF2}" id="{7B030752-5833-4DC9-AD05-3BBB102E62CA}" parentId="{4ED4D63E-99DA-4C40-8B3F-74484A91486A}">
    <text>WGS système de projection et EPSG système de coordonnées ?</text>
  </threadedComment>
  <threadedComment ref="D66" dT="2023-09-21T18:09:18.83" personId="{ABFB0C52-AC18-4406-B6D7-B9BCF5A2A0D7}" id="{F2C29A76-9B08-4696-A7FF-552A24CA01B1}">
    <text xml:space="preserve">En attente précision NexSIS
</text>
  </threadedComment>
  <threadedComment ref="H66" dT="2023-11-06T15:00:23.61" personId="{ABFB0C52-AC18-4406-B6D7-B9BCF5A2A0D7}" id="{A443D7D1-FE76-42EE-B140-98BBD5AEDCB9}">
    <text>Attention, pas d'équivalent strict du GML en json</text>
  </threadedComment>
  <threadedComment ref="S66" dT="2023-09-15T20:46:47.38" personId="{C9A89B3A-A5FD-6849-8E65-1CD4E6C7CFF2}" id="{44161FD7-DA29-2241-8A73-168E646C6F3C}">
    <text>Pourquoi est-ce une string ?</text>
  </threadedComment>
  <threadedComment ref="S66" dT="2023-09-19T08:55:24.63" personId="{ABFB0C52-AC18-4406-B6D7-B9BCF5A2A0D7}" id="{C4FA73F1-A3E9-4362-B6DA-8609738BA1A7}" parentId="{44161FD7-DA29-2241-8A73-168E646C6F3C}">
    <text>À confirmer avec NexSIS, est-ce qu'on passe bien un fichier .sketch via une string ?</text>
  </threadedComment>
  <threadedComment ref="S66" dT="2023-10-11T16:20:12.31" personId="{ABFB0C52-AC18-4406-B6D7-B9BCF5A2A0D7}" id="{0ABDFDBF-CB19-4FD4-B295-E323559D0024}" parentId="{44161FD7-DA29-2241-8A73-168E646C6F3C}">
    <text>En attente exemple NexSIS</text>
  </threadedComment>
  <threadedComment ref="D67"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7"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7"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68" dT="2023-11-08T13:56:26.21" personId="{ABFB0C52-AC18-4406-B6D7-B9BCF5A2A0D7}" id="{82723964-123F-464F-AC6E-1559C240D31E}">
    <text>Vraiment une enum ?</text>
  </threadedComment>
  <threadedComment ref="H71" dT="2023-09-21T10:47:24.82" personId="{ABFB0C52-AC18-4406-B6D7-B9BCF5A2A0D7}" id="{F6DBF483-4352-48F3-A605-280A47B8FAE1}" done="1">
    <text>Voir si il y'a une nomenclature NexSIS</text>
  </threadedComment>
  <threadedComment ref="H71" dT="2023-10-11T16:20:34.55" personId="{ABFB0C52-AC18-4406-B6D7-B9BCF5A2A0D7}" id="{3D1BFA56-129F-4F59-AEC8-B2129F29C6DE}" parentId="{F6DBF483-4352-48F3-A605-280A47B8FAE1}">
    <text>=&gt; se rapprocher d'ISO</text>
  </threadedComment>
  <threadedComment ref="B73"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3"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3"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3"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3" dT="2023-09-22T09:00:11.92" personId="{C9A89B3A-A5FD-6849-8E65-1CD4E6C7CFF2}" id="{E4DBF580-F695-1240-B403-399ED7FC597D}" parentId="{36EBE513-9CB4-3348-B010-D39B51DF2455}">
    <text>-&gt; Dans tous les cas, les LRM doivent prendre la plus récente !</text>
  </threadedComment>
  <threadedComment ref="Q73"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3" dT="2023-09-22T09:03:47.31" personId="{C9A89B3A-A5FD-6849-8E65-1CD4E6C7CFF2}" id="{864DEDA1-82F2-BE42-883E-A0DE68C6DABF}" parentId="{36EBE513-9CB4-3348-B010-D39B51DF2455}">
    <text>Nader creuse le sujet côté NexSIS pour voir comment c’est fait / modifiable côté NexSIS</text>
  </threadedComment>
  <threadedComment ref="Q73"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4" dT="2023-09-21T09:46:56.60" personId="{ABFB0C52-AC18-4406-B6D7-B9BCF5A2A0D7}" id="{2185076E-A743-4FEC-950F-43630CD6417E}" done="1">
    <text>REGEX à définir</text>
  </threadedComment>
  <threadedComment ref="Q74" dT="2023-10-16T11:55:16.89" personId="{C9A89B3A-A5FD-6849-8E65-1CD4E6C7CFF2}" id="{2A6A195C-5D26-FA4B-91BD-34DAEC1D051C}" done="1">
    <text>Pas vraiment géré côté Santé, possible de passer la cardinalité à 0..1 ?</text>
  </threadedComment>
  <threadedComment ref="C75" dT="2023-09-22T09:00:43.88" personId="{ABFB0C52-AC18-4406-B6D7-B9BCF5A2A0D7}" id="{C5B6241A-BACF-47B3-9FCB-3D62B0208AEB}" done="1">
    <text>Pour savoir quelle alerte utiliser dans une affaire :
=&gt; Regarder cette date de réception</text>
  </threadedComment>
  <threadedComment ref="D77" dT="2023-07-03T14:32:04.26" personId="{6D908C62-98CE-5042-81E4-8ACAD1B880FE}" id="{849D9658-5404-49CC-A650-D8E23CF68C04}">
    <text>Comment on gère le fait que des informations médicales et personnelles peuvent être saisies dans ce champs par le SAMU</text>
  </threadedComment>
  <threadedComment ref="D77" dT="2023-09-25T11:53:05.92" personId="{C9A89B3A-A5FD-6849-8E65-1CD4E6C7CFF2}" id="{7E857887-808A-2345-B2BE-7D90DB86AB49}" parentId="{849D9658-5404-49CC-A650-D8E23CF68C04}">
    <text>Quelle politique HDS côté NexSIS ?</text>
  </threadedComment>
  <threadedComment ref="J77" dT="2023-09-21T09:49:59.10" personId="{ABFB0C52-AC18-4406-B6D7-B9BCF5A2A0D7}" id="{6A447ED8-B3D9-4E56-96E2-F03AE558F91D}" done="1">
    <text>Passer tous les champs dans un style freetext avec un label freetext</text>
  </threadedComment>
  <threadedComment ref="H79" dT="2023-09-20T13:13:53.48" personId="{ABFB0C52-AC18-4406-B6D7-B9BCF5A2A0D7}" id="{1045B670-B272-44B0-BDBC-183806654ACA}" done="1">
    <text>Un peu flou sur les valeurs autorisées pour le type canal, prévoir quelques grands types ? (style "tel", "mail", "other" etc)</text>
  </threadedComment>
  <threadedComment ref="H79" dT="2023-09-26T16:55:36.18" personId="{ABFB0C52-AC18-4406-B6D7-B9BCF5A2A0D7}" id="{E209311C-A599-460D-B95A-FD0D555846ED}" parentId="{1045B670-B272-44B0-BDBC-183806654ACA}">
    <text>Reprendre la nomenclature CHANNEL d'EMSI ?</text>
  </threadedComment>
  <threadedComment ref="H79" dT="2023-09-26T17:04:41.07" personId="{ABFB0C52-AC18-4406-B6D7-B9BCF5A2A0D7}" id="{51201774-5B67-4D66-A841-88BC6298DFB4}" parentId="{1045B670-B272-44B0-BDBC-183806654ACA}">
    <text>Pour aller au bout de la logique, le passer en objet CONTACT</text>
  </threadedComment>
  <threadedComment ref="U80" dT="2024-01-08T13:02:05.69" personId="{C9A89B3A-A5FD-6849-8E65-1CD4E6C7CFF2}" id="{564332DB-ADA6-844E-907A-3843E012B57E}">
    <text>N’autoriser que les n° de tel (PHNADD) et mettre la regex du n° de tel de l’interface : REGEX: tel:([#\+\*]|37000|00+)?[0-9]{2,15} ?</text>
  </threadedComment>
  <threadedComment ref="U80"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0" dT="2024-01-24T17:33:12.16" personId="{C9A89B3A-A5FD-6849-8E65-1CD4E6C7CFF2}" id="{216B13EB-ECF4-43F3-81A9-C97B25053F33}" parentId="{564332DB-ADA6-844E-907A-3843E012B57E}">
    <text>OK pas de souci, qui peut le plus peut le moins</text>
  </threadedComment>
  <threadedComment ref="H82" dT="2023-09-26T17:04:43.98" personId="{ABFB0C52-AC18-4406-B6D7-B9BCF5A2A0D7}" id="{50663E24-E8B2-4610-BB55-CDEDCB0AEBE2}" done="1">
    <text>Pour aller au bout de la logique, le passer en objet CONTACT</text>
  </threadedComment>
  <threadedComment ref="Q82" dT="2023-09-18T14:50:47.97" personId="{ABFB0C52-AC18-4406-B6D7-B9BCF5A2A0D7}" id="{449D854F-D1BC-4874-A270-C7FBD5C53315}">
    <text>A priori un seul appelant à l'origine mais potentiellement plusieurs données de contact en retour ?</text>
  </threadedComment>
  <threadedComment ref="Q82" dT="2023-11-08T14:07:11.17" personId="{ABFB0C52-AC18-4406-B6D7-B9BCF5A2A0D7}" id="{4E0EDB80-0D0C-450A-A95B-31415A9B0896}" parentId="{449D854F-D1BC-4874-A270-C7FBD5C53315}">
    <text>Passer à 0..n</text>
  </threadedComment>
  <threadedComment ref="Q82"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2"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2"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2"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3" dT="2023-09-21T09:55:48.46" personId="{ABFB0C52-AC18-4406-B6D7-B9BCF5A2A0D7}" id="{D22EB006-FD31-4905-A0BA-E809AB322C44}" done="1">
    <text>Demander en annexe côté NexSIS si ils mettent une nomenclature</text>
  </threadedComment>
  <threadedComment ref="H83" dT="2023-09-25T11:54:42.17" personId="{ABFB0C52-AC18-4406-B6D7-B9BCF5A2A0D7}" id="{897F4059-91E9-4A21-9A63-505005BA3B7B}" parentId="{D22EB006-FD31-4905-A0BA-E809AB322C44}">
    <text>=&gt; Utiliser le référentiel SI-SAMU pour les langues</text>
  </threadedComment>
  <threadedComment ref="H83" dT="2023-10-11T16:22:12.70" personId="{ABFB0C52-AC18-4406-B6D7-B9BCF5A2A0D7}" id="{146C9C91-4F95-4CAD-B7CF-0D1625D0D9F0}" parentId="{D22EB006-FD31-4905-A0BA-E809AB322C44}">
    <text>=&gt; Plutôt ISO finalement</text>
  </threadedComment>
  <threadedComment ref="U84" dT="2024-01-23T14:38:54.44" personId="{E9A6DF60-F9B3-4BD0-BB8A-DE1D37E26830}" id="{EC4CA26B-FA56-44B7-9485-D7650DC1B372}">
    <text>NOMENCLATURE: TYPAPPLT_v1r01a.csv</text>
  </threadedComment>
  <threadedComment ref="U85" dT="2024-01-23T14:40:43.03" personId="{E9A6DF60-F9B3-4BD0-BB8A-DE1D37E26830}" id="{0EC36618-96EE-478D-81B9-54F0CAEE9F88}">
    <text>NOMENCLATURE: PBAPL_v1r01a.csv</text>
  </threadedComment>
  <threadedComment ref="D86" dT="2023-10-17T14:05:10.67" personId="{C9A89B3A-A5FD-6849-8E65-1CD4E6C7CFF2}" id="{0700921D-3E22-E44A-B10A-66139D58EFD3}" done="1">
    <text>Inetum a une codification ! Pas possible de faire concordance sur du texte libre… Avoir une nomenclature + libre ?</text>
  </threadedComment>
  <threadedComment ref="D86"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6" dT="2023-06-15T07:45:15.69" personId="{C9A89B3A-A5FD-6849-8E65-1CD4E6C7CFF2}" id="{8B70DA13-018B-4BE7-9D85-CAD41DEDE16B}" done="1">
    <text>Avoir une nomenclature ?</text>
  </threadedComment>
  <threadedComment ref="E86" dT="2023-06-16T08:45:22.06" personId="{6D908C62-98CE-5042-81E4-8ACAD1B880FE}" id="{12BEE0B6-53B7-4B84-A323-4525B9F070DD}" parentId="{8B70DA13-018B-4BE7-9D85-CAD41DEDE16B}">
    <text>Champs libre côté NexSIS</text>
  </threadedComment>
  <threadedComment ref="E86"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6" dT="2023-06-22T17:50:55.63" personId="{C9A89B3A-A5FD-6849-8E65-1CD4E6C7CFF2}" id="{2D2C7BD2-8228-41A1-A494-53F903F3574F}" parentId="{8B70DA13-018B-4BE7-9D85-CAD41DEDE16B}">
    <text>https://ansforge.github.io/SAMU-interface-LRM/DST%20SI%20SAMU%20Interfa%C3%A7age%20LRM_V1.2.pdf</text>
  </threadedComment>
  <threadedComment ref="E86" dT="2023-06-23T08:39:19.32" personId="{C9A89B3A-A5FD-6849-8E65-1CD4E6C7CFF2}" id="{EC8F23F2-468E-44A3-AE50-6327E2B06555}" parentId="{8B70DA13-018B-4BE7-9D85-CAD41DEDE16B}">
    <text>=&gt; OK pour une approche “nomenclature libre”</text>
  </threadedComment>
  <threadedComment ref="J86" dT="2023-09-21T09:56:11.24" personId="{C9A89B3A-A5FD-6849-8E65-1CD4E6C7CFF2}" id="{3343E777-8CBA-824D-A290-B18AD61B9129}" done="1">
    <text>freetext ?</text>
  </threadedComment>
  <threadedComment ref="E87" dT="2023-06-16T08:45:57.42" personId="{6D908C62-98CE-5042-81E4-8ACAD1B880FE}" id="{456C6261-46FE-47A3-ABE3-21780523066A}" done="1">
    <text>Réfléchir à une structure récursive / détaillée également</text>
  </threadedComment>
  <threadedComment ref="E87" dT="2023-06-22T17:55:16.22" personId="{C9A89B3A-A5FD-6849-8E65-1CD4E6C7CFF2}" id="{E99CE092-3BC0-4BC8-B207-43E0B20784D0}" parentId="{456C6261-46FE-47A3-ABE3-21780523066A}">
    <text>callerName 
- complete (basé sur un template {firstName} {lastName})
- firstName
- lastName</text>
  </threadedComment>
  <threadedComment ref="E87" dT="2023-06-23T08:42:43.54" personId="{C9A89B3A-A5FD-6849-8E65-1CD4E6C7CFF2}" id="{FAA64B8B-3383-4504-879B-0CFB30392649}" parentId="{456C6261-46FE-47A3-ABE3-21780523066A}">
    <text>Complete ? Aggregated ? Full ? 
-&gt; Nader regarde si le SitRep propose des trucs comme ça</text>
  </threadedComment>
  <threadedComment ref="E87" dT="2023-06-30T08:32:08.88" personId="{C9A89B3A-A5FD-6849-8E65-1CD4E6C7CFF2}" id="{26DEA5A2-F472-42AB-8F87-859012FF50F6}" parentId="{456C6261-46FE-47A3-ABE3-21780523066A}">
    <text>Ok de le présenter comme ça sur le 4 juillet, on avisera ensuite en fonction du SItrep</text>
  </threadedComment>
  <threadedComment ref="E90" dT="2023-09-25T11:56:28.41" personId="{ABFB0C52-AC18-4406-B6D7-B9BCF5A2A0D7}" id="{F862C684-B65A-4FC1-AEC4-870221995080}" done="1">
    <text>Règle sur les prénoms pour les prénoms composés</text>
  </threadedComment>
  <threadedComment ref="E90" dT="2023-10-11T14:32:18.84" personId="{E9A6DF60-F9B3-4BD0-BB8A-DE1D37E26830}" id="{B9E4C68E-9524-4FA5-84AF-6EF596D19BF3}" parentId="{F862C684-B65A-4FC1-AEC4-870221995080}">
    <text>De quelle règle parle-t-on ? 
Et pour les noms composés pas de règle ?</text>
  </threadedComment>
  <threadedComment ref="E90" dT="2023-10-11T16:23:17.75" personId="{ABFB0C52-AC18-4406-B6D7-B9BCF5A2A0D7}" id="{01379FDB-1840-4004-B244-23F1BA83A282}" parentId="{F862C684-B65A-4FC1-AEC4-870221995080}">
    <text>Pas de règle a date justement pour les prénoms composés =&gt; libre</text>
  </threadedComment>
  <threadedComment ref="F90" dT="2023-05-12T08:44:54.69" personId="{15E60E5B-8F12-4B01-8E2A-D3C877CDBAC1}" id="{6EB96170-F11A-4E55-BFF9-911EA46C448F}" done="1">
    <text>Pas possible de séparer dans l'interface. 
NexSIS regarde si la PFLAU envoie les 2 ensemble</text>
  </threadedComment>
  <threadedComment ref="H93" dT="2023-11-28T09:34:56.00" personId="{E9A6DF60-F9B3-4BD0-BB8A-DE1D37E26830}" id="{FB8B17FD-812B-4D45-91E1-3C0557FCEA2D}">
    <text xml:space="preserve">On peut donc avoir des nomenclatures EMSI dans un message RC-EDA ?
</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0" dT="2023-12-20T16:55:28.15" personId="{9D129102-2382-4ACD-99FE-0A45F267AA1A}" id="{32F7371F-532E-4483-BA02-85ED2898A502}">
    <text>je retire la croix tant que la nomenclature n'existe pas</text>
  </threadedComment>
  <threadedComment ref="U100" dT="2023-12-21T09:37:15.19" personId="{9D129102-2382-4ACD-99FE-0A45F267AA1A}" id="{17677DF8-67EB-4AE7-861C-BE96B97E6CBC}">
    <text>NOMENCLATURE: PERSO (nomenclature SI-SAMU)</tex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U104" dT="2024-02-13T10:24:23.28" personId="{15E60E5B-8F12-4B01-8E2A-D3C877CDBAC1}" id="{8BCB09BF-A48C-8242-B3C8-18F71F97C7AD}">
    <text xml:space="preserve">Impose-t-on une liste de type de ressource ou est-ce laissé libre pour les éditeurs ?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U110" dT="2024-01-24T10:54:29.36" personId="{E9A6DF60-F9B3-4BD0-BB8A-DE1D37E26830}" id="{3A4DE914-B324-41EC-B1CE-789615C59923}">
    <text>Implémenter ici la liste des valeurs fr.health.samu possible.</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B115" dT="2024-02-13T09:55:48.02" personId="{D6952652-30E5-479A-9FFE-AD0BC8CBB562}" id="{E40A2F45-E340-487F-9FD6-2404E4F5A700}">
    <text>A renvoyer dans le SGV</text>
  </threadedComment>
  <threadedComment ref="B11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5" dT="2023-07-06T14:47:40.47" personId="{ABFB0C52-AC18-4406-B6D7-B9BCF5A2A0D7}" id="{9EEB9362-90F5-494F-BB71-06EF0D54376B}" done="1">
    <text>Est-ce qu'il faut un objet Bilan qui incorpore les patients/victime ?</text>
  </threadedComment>
  <threadedComment ref="C115" dT="2023-07-12T08:35:36.42" personId="{ABFB0C52-AC18-4406-B6D7-B9BCF5A2A0D7}" id="{1D9D9BCA-BCEF-469D-983A-D2536F65A96C}" parentId="{9EEB9362-90F5-494F-BB71-06EF0D54376B}">
    <text>Il faudra à terme pouvoir faire le lien avec SGV</text>
  </threadedComment>
  <threadedComment ref="C115" dT="2023-11-14T20:28:23.68" personId="{E9A6DF60-F9B3-4BD0-BB8A-DE1D37E26830}" id="{8E067E92-BFB2-4B46-8AA0-21A22F61C7CC}" parentId="{9EEB9362-90F5-494F-BB71-06EF0D54376B}">
    <text>Le bilan se fait-il pour chaque patient/victime ? Si oui, le bilan est lié au patient</text>
  </threadedComment>
  <threadedComment ref="U119" dT="2023-07-04T15:19:48.30" personId="{C9A89B3A-A5FD-6849-8E65-1CD4E6C7CFF2}" id="{CB950F1D-7F07-43E1-850B-913CBE20F585}">
    <text>ENUM ?</text>
  </threadedComment>
  <threadedComment ref="H121" dT="2023-09-20T13:13:53.48" personId="{ABFB0C52-AC18-4406-B6D7-B9BCF5A2A0D7}" id="{258F99A5-CCAC-44B3-9CB2-E5E5FB7A031F}" done="1">
    <text>Un peu flou sur les valeurs autorisées pour le type canal, prévoir quelques grands types ? (style "tel", "mail", "other" etc)</text>
  </threadedComment>
  <threadedComment ref="H121" dT="2023-09-26T16:55:36.18" personId="{ABFB0C52-AC18-4406-B6D7-B9BCF5A2A0D7}" id="{2429CD2E-1350-4C77-B1E7-D9BF95D0DE0F}" parentId="{258F99A5-CCAC-44B3-9CB2-E5E5FB7A031F}">
    <text>Reprendre la nomenclature CHANNEL d'EMSI ?</text>
  </threadedComment>
  <threadedComment ref="H121" dT="2023-09-26T17:04:41.07" personId="{ABFB0C52-AC18-4406-B6D7-B9BCF5A2A0D7}" id="{1586761D-C2A8-459D-A734-E7C93943C0A9}" parentId="{258F99A5-CCAC-44B3-9CB2-E5E5FB7A031F}">
    <text>Pour aller au bout de la logique, le passer en objet CONTACT</text>
  </threadedComment>
  <threadedComment ref="Q12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1" dT="2024-01-23T14:49:31.14" personId="{E9A6DF60-F9B3-4BD0-BB8A-DE1D37E26830}" id="{10CBED9B-33B3-4F2D-9D08-CE6F15806504}">
    <text>Remettre la nomenclature EMSI complète dans l'objet contact qu'on réutilise ici</text>
  </threadedComment>
  <threadedComment ref="U127" dT="2024-01-23T15:00:16.04" personId="{E9A6DF60-F9B3-4BD0-BB8A-DE1D37E26830}" id="{47F99561-A768-4B9A-96FB-A8753B229875}">
    <text>vérifier le format du numéro RPPS seulement, ne pas implémenter la nomenclature complète</text>
  </threadedComment>
  <threadedComment ref="H129" dT="2023-09-20T13:13:53.48" personId="{ABFB0C52-AC18-4406-B6D7-B9BCF5A2A0D7}" id="{647A8527-7AF1-45AA-BB58-53C964C0E6F0}" done="1">
    <text>Un peu flou sur les valeurs autorisées pour le type canal, prévoir quelques grands types ? (style "tel", "mail", "other" etc)</text>
  </threadedComment>
  <threadedComment ref="H129" dT="2023-09-26T16:55:36.18" personId="{ABFB0C52-AC18-4406-B6D7-B9BCF5A2A0D7}" id="{FECFF266-C864-428C-9966-9B138242FB95}" parentId="{647A8527-7AF1-45AA-BB58-53C964C0E6F0}">
    <text>Reprendre la nomenclature CHANNEL d'EMSI ?</text>
  </threadedComment>
  <threadedComment ref="H129" dT="2023-09-26T17:04:41.07" personId="{ABFB0C52-AC18-4406-B6D7-B9BCF5A2A0D7}" id="{72BF1BA8-2AFF-404A-9193-020D6474E505}" parentId="{647A8527-7AF1-45AA-BB58-53C964C0E6F0}">
    <text>Pour aller au bout de la logique, le passer en objet CONTACT</text>
  </threadedComment>
  <threadedComment ref="Q12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5" dT="2024-01-23T15:05:32.39" personId="{E9A6DF60-F9B3-4BD0-BB8A-DE1D37E26830}" id="{63885E42-5898-4ECF-8108-E0BD8B826BE8}">
    <text>Vérifier uniquement le format du matricule INS : 13 caractères alphanumériques + une clé sur 2 chiffres</text>
  </threadedComment>
  <threadedComment ref="E13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6" dT="2024-01-23T15:06:28.79" personId="{E9A6DF60-F9B3-4BD0-BB8A-DE1D37E26830}" id="{B64AB07A-CA5D-41C4-905E-0AFD3F67254F}">
    <text>Voir pour implémenter une énum, ou une simple vérification de format</text>
  </threadedComment>
  <threadedComment ref="D13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1"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1"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1" dT="2024-01-25T09:18:10.46" personId="{DF4F572D-2211-4D3A-83E1-5495966E637E}" id="{53D659E6-E2BA-475C-AF89-C73FC88E56F5}" parentId="{24B071A5-FE22-46B3-B0AC-65924FDC1BDF}">
    <text>ok</text>
  </threadedComment>
  <threadedComment ref="U142" dT="2024-01-23T15:10:58.58" personId="{E9A6DF60-F9B3-4BD0-BB8A-DE1D37E26830}" id="{014DE198-64E2-4507-A3FC-DF421F511779}">
    <text>Implémenter la nomenclature CISU (cf. Fichier transmis par Philippe)</text>
  </threadedComment>
  <threadedComment ref="E14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3" dT="2024-01-23T15:12:26.27" personId="{E9A6DF60-F9B3-4BD0-BB8A-DE1D37E26830}" id="{BA91A5D4-B745-43C1-AD05-F9E9B9B84277}">
    <text>Trouver le format du code INSEE, et mettre une simple vérification</text>
  </threadedComment>
  <threadedComment ref="C14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5" dT="2024-01-24T10:30:46.17" personId="{E9A6DF60-F9B3-4BD0-BB8A-DE1D37E26830}" id="{FFA7F0E1-3845-469A-B7CF-A4621D3089F0}">
    <text>Idem nomenclature 15-18 car exactement le même objet</text>
  </threadedComment>
  <threadedComment ref="D14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V149" dT="2024-02-15T18:56:49.53" personId="{15E60E5B-8F12-4B01-8E2A-D3C877CDBAC1}" id="{AAC36B16-7D57-454A-AF45-9B63CD00DF19}">
    <text>@Daphné LECCIA (EXT) tu ne peux pas prendre un objet sans sélectionner aussi tous ses parents ! J’ai donc supprimé ce champs parce que ce n’est pas vraiment adapté de prendre juste un champs comme cela</text>
    <mentions>
      <mention mentionpersonId="{DF480BA0-C840-4713-8568-FE1A645D605C}" mentionId="{34F541A5-1325-C143-A96F-832794A64723}" startIndex="0" length="20"/>
    </mentions>
  </threadedComment>
  <threadedComment ref="V149" dT="2024-02-15T18:57:42.73" personId="{15E60E5B-8F12-4B01-8E2A-D3C877CDBAC1}" id="{B0BBDD46-8138-E44E-B7CA-61BE4E97CEEB}" parentId="{AAC36B16-7D57-454A-AF45-9B63CD00DF19}">
    <text>Et ajouté les parents pour les croix au dessus… a voir ce que tu veux mais tu peux avoir des champs plus regroupés qui ne sont que 15-NexSIS si besoin</text>
  </threadedComment>
  <threadedComment ref="U150" dT="2024-01-24T11:06:36.27" personId="{E9A6DF60-F9B3-4BD0-BB8A-DE1D37E26830}" id="{2D9ECE82-3D73-4587-8C50-69F305FE6D3A}">
    <text>NOMENCLATURE: GRAVITE_SF21.csv</text>
  </threadedComment>
  <threadedComment ref="U152" dT="2024-01-24T10:39:46.13" personId="{E9A6DF60-F9B3-4BD0-BB8A-DE1D37E26830}" id="{000D1EF5-EA8D-4028-887E-09B730402CB5}">
    <text>CIM11 : récupérer le format des codes, et ne vérifier que le format</text>
  </threadedComment>
  <threadedComment ref="Q153" dT="2023-06-15T08:43:45.62" personId="{C9A89B3A-A5FD-6849-8E65-1CD4E6C7CFF2}" id="{B2A46742-7986-49EC-BFF2-E5B137820840}" done="1">
    <text>Vraiment 0..n ??? Plutôt 0..1 !</text>
  </threadedComment>
  <threadedComment ref="Q153" dT="2023-06-15T08:44:13.57" personId="{C9A89B3A-A5FD-6849-8E65-1CD4E6C7CFF2}" id="{0A6061F6-9572-4E76-8A7E-B49B7B3754F0}" parentId="{B2A46742-7986-49EC-BFF2-E5B137820840}">
    <text>Quid des autres alertes ultérieures ? -&gt; pas ici ! Pas 0..n</text>
  </threadedComment>
  <threadedComment ref="Q153" dT="2023-06-15T08:47:32.60" personId="{C9A89B3A-A5FD-6849-8E65-1CD4E6C7CFF2}" id="{B4482AEB-107B-477C-8801-43834D34BA26}" parentId="{B2A46742-7986-49EC-BFF2-E5B137820840}">
    <text>Pourquoi faire initiale et nouvelle alerte ??? Juste partager une liste de n alertes non ?</text>
  </threadedComment>
  <threadedComment ref="Q15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3" dT="2024-01-24T10:39:49.44" personId="{E9A6DF60-F9B3-4BD0-BB8A-DE1D37E26830}" id="{55DD76D7-71AA-4415-B5EF-4C960C6C5F04}">
    <text>CIM11 : récupérer le format des codes, et ne vérifier que le format</text>
  </threadedComment>
  <threadedComment ref="C154" dT="2023-11-28T10:26:59.01" personId="{E9A6DF60-F9B3-4BD0-BB8A-DE1D37E26830}" id="{DC749AE9-4EDB-4A7F-8A7B-0D009E03AED0}">
    <text xml:space="preserve">Quelle nomenclature  + est-ce un objet code + libellé ? </text>
  </threadedComment>
  <threadedComment ref="U154" dT="2024-01-24T10:40:00.12" personId="{E9A6DF60-F9B3-4BD0-BB8A-DE1D37E26830}" id="{522C021E-FCFD-4A22-8243-F9B9E8F1567F}">
    <text>CIM11 : récupérer le format des codes, et ne vérifier que le format</text>
  </threadedComment>
  <threadedComment ref="E156" dT="2023-11-14T15:29:39.07" personId="{E9A6DF60-F9B3-4BD0-BB8A-DE1D37E26830}" id="{A01A1601-D876-42A1-B7E1-CAFC7CAE43BD}">
    <text>Objet Agent qui existe dans la qualification de l'affaire : à réutiliser ici ? Doit on ajouter nom prénom à l'objet ?</text>
  </threadedComment>
  <threadedComment ref="B162" dT="2024-02-13T09:57:22.61" personId="{D6952652-30E5-479A-9FFE-AD0BC8CBB562}" id="{6542F462-2A54-48A5-9A62-7E7CFBDF2B9A}">
    <text>A envoyer au SGV (qui fait le lien vers la tablette du SIS)</text>
  </threadedComment>
  <threadedComment ref="B162" dT="2024-02-13T09:58:10.72" personId="{D6952652-30E5-479A-9FFE-AD0BC8CBB562}" id="{143643F3-D10F-401E-A876-4CA32200C2A3}" parentId="{6542F462-2A54-48A5-9A62-7E7CFBDF2B9A}">
    <text xml:space="preserve">Le véhicule en partant vers la destination, crée une mission fille dans le SGO </text>
  </threadedComment>
  <threadedComment ref="U165" dT="2024-01-24T10:43:18.99" personId="{E9A6DF60-F9B3-4BD0-BB8A-DE1D37E26830}" id="{4DB9FC1B-FE92-4AA7-B2F3-BFF17D976413}">
    <text>Implémenter nomenclature SI-SAMU : type_dec</text>
  </threadedComment>
  <threadedComment ref="D166" dT="2023-09-20T15:45:30.85" personId="{ABFB0C52-AC18-4406-B6D7-B9BCF5A2A0D7}" id="{DFEBA3BC-8166-4F9F-A129-402A4AB175F7}" done="1">
    <text>Y'a-t-il une nomenclature derrière ? Sinon mettre plutôt du freetext</text>
  </threadedComment>
  <threadedComment ref="U166" dT="2024-01-24T10:43:34.09" personId="{E9A6DF60-F9B3-4BD0-BB8A-DE1D37E26830}" id="{04411F78-544D-4A29-9486-C852BE16B4A1}">
    <text>A revoir</text>
  </threadedComment>
  <threadedComment ref="D167" dT="2023-09-21T08:24:16.97" personId="{ABFB0C52-AC18-4406-B6D7-B9BCF5A2A0D7}" id="{D34D40C8-9930-4697-941A-5B0307605F2D}">
    <text>Mettre plutôt un type ressource cf. EMSI</text>
  </threadedComment>
  <threadedComment ref="D167"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D167"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D167" dT="2024-02-14T15:17:27.42" personId="{E9A6DF60-F9B3-4BD0-BB8A-DE1D37E26830}" id="{EBAE4D6E-6A63-4CA5-9FDB-E1A7DB2624F0}" parentId="{D34D40C8-9930-4697-941A-5B0307605F2D}">
    <text>A revoir avec Philippe, ce n'est pas arrêté.</text>
  </threadedComment>
  <threadedComment ref="D167" dT="2024-02-14T15:18:02.76" personId="{E9A6DF60-F9B3-4BD0-BB8A-DE1D37E26830}" id="{AACD2844-8F8A-46C1-86DD-90D033A54A15}" parentId="{D34D40C8-9930-4697-941A-5B0307605F2D}">
    <text>Sachant que c'est le médecin qui décide quel type de vecteur envoyer dans sa décision.</text>
  </threadedComment>
  <threadedComment ref="K167" dT="2023-11-24T17:15:01.30" personId="{E9A6DF60-F9B3-4BD0-BB8A-DE1D37E26830}" id="{67DC72F8-6B7D-47A0-BEBA-53124836E50B}">
    <text>Il faut que ce soit idem EMSI ?</text>
  </threadedComment>
  <threadedComment ref="U167" dT="2024-01-24T10:43:34.09" personId="{E9A6DF60-F9B3-4BD0-BB8A-DE1D37E26830}" id="{F5B47079-EDF2-4F5B-8F3A-6F444147F2DD}">
    <text>A revoir</text>
  </threadedComment>
  <threadedComment ref="D168" dT="2023-09-21T08:23:36.30" personId="{ABFB0C52-AC18-4406-B6D7-B9BCF5A2A0D7}" id="{94CB63FF-3915-49D6-9867-9F61128C5ACD}">
    <text>Définir la nomenclature</text>
  </threadedComment>
  <threadedComment ref="D168" dT="2023-11-27T12:34:46.55" personId="{E9A6DF60-F9B3-4BD0-BB8A-DE1D37E26830}" id="{78649DAB-1804-4F5E-803E-2A96DDADC5CA}" parentId="{94CB63FF-3915-49D6-9867-9F61128C5ACD}">
    <text xml:space="preserve">Pas la même signification, que le "niveau de soins" d'engagement du vecteur. </text>
  </threadedComment>
  <threadedComment ref="D168" dT="2023-11-27T12:36:58.47" personId="{E9A6DF60-F9B3-4BD0-BB8A-DE1D37E26830}" id="{CE30DA1C-AAEC-444F-94DF-638CE30D50EC}" parentId="{94CB63FF-3915-49D6-9867-9F61128C5ACD}">
    <text>Dans le vecteur de transport : niveau de médicalisation du transport</text>
  </threadedComment>
  <threadedComment ref="D168" dT="2023-11-27T12:38:39.20" personId="{E9A6DF60-F9B3-4BD0-BB8A-DE1D37E26830}" id="{F3C6268C-0C86-44B1-AEDD-07A7E6BDA651}" parentId="{94CB63FF-3915-49D6-9867-9F61128C5ACD}">
    <text>Pas de nomenclature</text>
  </threadedComment>
  <threadedComment ref="D168"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D168"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D168"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D169" dT="2023-09-21T08:23:20.98" personId="{ABFB0C52-AC18-4406-B6D7-B9BCF5A2A0D7}" id="{418F6048-D82E-4151-A527-DD3375E32EDF}">
    <text>Reprendre un objet position du modèle adresse EMSI ?</text>
  </threadedComment>
  <threadedComment ref="D169" dT="2024-02-13T10:05:46.40" personId="{D6952652-30E5-479A-9FFE-AD0BC8CBB562}" id="{26B6DF9B-DDBF-426E-AFCA-74101BE11566}" parentId="{418F6048-D82E-4151-A527-DD3375E32EDF}">
    <text>Typer la destination : domicile, hôpital, établissement X, etc.</text>
  </threadedComment>
  <threadedComment ref="D169" dT="2024-02-14T15:12:00.47" personId="{E9A6DF60-F9B3-4BD0-BB8A-DE1D37E26830}" id="{EC2B03C6-95C8-4E80-9783-E89E90359424}" parentId="{418F6048-D82E-4151-A527-DD3375E32EDF}">
    <text>Idem, en cours avec Philippe</text>
  </threadedComment>
  <threadedComment ref="E170" dT="2024-02-13T10:05:02.95" personId="{D6952652-30E5-479A-9FFE-AD0BC8CBB562}" id="{15CFBFFE-5515-4C8F-B80B-EDA0D75D5CC0}">
    <text xml:space="preserve">Comment faire si retour à domicile ? Est-ce autre ? </text>
  </threadedComment>
  <threadedComment ref="E170" dT="2024-02-14T15:13:14.23" personId="{E9A6DF60-F9B3-4BD0-BB8A-DE1D37E26830}" id="{D22FC1B2-3EAB-4B23-8890-328B1FBACC4A}" parentId="{15CFBFFE-5515-4C8F-B80B-EDA0D75D5CC0}">
    <text>??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ext>
  </threadedComment>
  <threadedComment ref="U171" dT="2024-01-24T10:49:12.73" personId="{E9A6DF60-F9B3-4BD0-BB8A-DE1D37E26830}" id="{0444CB34-3E13-4684-85FE-D0DAB31FC404}">
    <text>Vérifier format FINESS</text>
  </threadedComment>
  <threadedComment ref="U172" dT="2024-01-24T10:49:12.73" personId="{E9A6DF60-F9B3-4BD0-BB8A-DE1D37E26830}" id="{5D3B01AD-143F-4B57-8521-868E24F3C263}">
    <text>Vérifier format FINESS</text>
  </threadedComment>
  <threadedComment ref="C175" dT="2023-07-04T13:01:55.92" personId="{C9A89B3A-A5FD-6849-8E65-1CD4E6C7CFF2}" id="{3E4494E4-4D0B-482E-8C44-6CA902FCAA01}" done="1">
    <text>Vont vraiment être différentes de la localisation de l’affaire ?</text>
  </threadedComment>
  <threadedComment ref="Q175" dT="2023-06-15T08:43:45.62" personId="{C9A89B3A-A5FD-6849-8E65-1CD4E6C7CFF2}" id="{12397E16-0DD2-4B81-8BEC-31510D881B5D}" done="1">
    <text>Vraiment 0..n ??? Plutôt 0..1 !</text>
  </threadedComment>
  <threadedComment ref="Q175" dT="2023-06-15T08:44:13.57" personId="{C9A89B3A-A5FD-6849-8E65-1CD4E6C7CFF2}" id="{874C3690-704A-4135-9A27-9126AC7954EF}" parentId="{12397E16-0DD2-4B81-8BEC-31510D881B5D}">
    <text>Quid des autres alertes ultérieures ? -&gt; pas ici ! Pas 0..n</text>
  </threadedComment>
  <threadedComment ref="Q175" dT="2023-06-15T08:47:32.60" personId="{C9A89B3A-A5FD-6849-8E65-1CD4E6C7CFF2}" id="{C595C92E-EE11-44EA-80CE-6225C1299968}" parentId="{12397E16-0DD2-4B81-8BEC-31510D881B5D}">
    <text>Pourquoi faire initiale et nouvelle alerte ??? Juste partager une liste de n alertes non ?</text>
  </threadedComment>
  <threadedComment ref="Q175"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7" dT="2023-06-13T09:17:02.34" personId="{C9A89B3A-A5FD-6849-8E65-1CD4E6C7CFF2}" id="{68BF9403-31A1-4258-9F69-305F60612509}" done="1">
    <text>Gérer ça dans les règles Excel +  script de génération</text>
  </threadedComment>
  <threadedComment ref="A182" dT="2023-11-10T16:14:36.81" personId="{74379435-529A-4754-96FF-EF4318F87F1A}" id="{D6BBFD18-B7C3-44E9-AAAF-C0520A0384D3}">
    <text>doublon avec l'ID 5. Pourquoi ne pas avoir une donnée (niveau 2) "Informations supplémentaires" en freetext ?</text>
  </threadedComment>
  <threadedComment ref="B182"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C7" dT="2024-02-23T08:29:22.58" personId="{D6952652-30E5-479A-9FFE-AD0BC8CBB562}" id="{6F385B74-1BBB-45AA-8D59-F167E8595572}">
    <text>On ne l'aurait plus parce qu'on aura des objets par "persona" : agent, requérant, opérateur, patient</text>
  </threadedComment>
  <threadedComment ref="E30" dT="2023-11-14T20:03:25.76" personId="{E9A6DF60-F9B3-4BD0-BB8A-DE1D37E26830}" id="{4837C581-D8A4-445E-8E19-F04F5F5B4F67}">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31" dT="2023-11-14T20:03:25.76" personId="{E9A6DF60-F9B3-4BD0-BB8A-DE1D37E26830}" id="{7EAC250D-1FE5-4F24-BBB0-E2891EB70A76}">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32" dT="2023-11-14T18:19:07.08" personId="{E9A6DF60-F9B3-4BD0-BB8A-DE1D37E26830}" id="{CDF9D23E-AAAD-43B7-B7F6-69BBD0EF7A12}">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D33" dT="2023-11-15T08:29:32.62" personId="{E9A6DF60-F9B3-4BD0-BB8A-DE1D37E26830}" id="{946BBEE1-78DA-417C-B419-C60A8174F022}">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33" dT="2023-11-23T09:13:47.52" personId="{E9A6DF60-F9B3-4BD0-BB8A-DE1D37E26830}" id="{609C5E13-2957-42E9-80BF-007FE79CB379}" parentId="{946BBEE1-78DA-417C-B419-C60A8174F022}">
    <text>+ en termes d'identito vigilance, si l'identité n'est pas vérifiée, alors il est nécessaire d'utiliser les champs Nom usuel et Prénom usuel pour propager l'information</text>
  </threadedComment>
  <threadedComment ref="E39" dT="2023-11-14T19:54:16.28" personId="{E9A6DF60-F9B3-4BD0-BB8A-DE1D37E26830}" id="{8CEA5499-79A7-4D08-A625-483FCD7BE43E}">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C41" dT="2023-11-13T12:58:31.29" personId="{E9A6DF60-F9B3-4BD0-BB8A-DE1D37E26830}" id="{FFE8E67C-32CE-4FEE-ACB4-4A6A892B7DC1}">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43" dT="2023-11-24T17:22:54.25" personId="{E9A6DF60-F9B3-4BD0-BB8A-DE1D37E26830}" id="{6CA1FCB0-3B8D-4298-9995-E53EC6A7DF08}">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45" dT="2023-09-08T13:36:32.72" personId="{C9A89B3A-A5FD-6849-8E65-1CD4E6C7CFF2}" id="{8670BC54-3E92-43D7-AFFF-35A2BA4EDC8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45" dT="2023-09-18T14:29:49.52" personId="{ABFB0C52-AC18-4406-B6D7-B9BCF5A2A0D7}" id="{27A438A3-F342-47F9-9D78-5F30D0593E57}" parentId="{8670BC54-3E92-43D7-AFFF-35A2BA4EDC81}">
    <text>Possible de reprendre une logique homogène EMSI avec la logique de rentrer des grandeurs via 2 champs :
- quantity i.e. quantité
- um i.e. unité de mesure</text>
  </threadedComment>
  <threadedComment ref="K49" dT="2023-06-15T08:43:45.62" personId="{C9A89B3A-A5FD-6849-8E65-1CD4E6C7CFF2}" id="{1AE66642-E2F3-46E1-ADE6-FCCB30E639D9}" done="1">
    <text>Vraiment 0..n ??? Plutôt 0..1 !</text>
  </threadedComment>
  <threadedComment ref="K49" dT="2023-06-15T08:44:13.57" personId="{C9A89B3A-A5FD-6849-8E65-1CD4E6C7CFF2}" id="{2847D248-3988-47F3-8AE5-DE8A763C745F}" parentId="{1AE66642-E2F3-46E1-ADE6-FCCB30E639D9}">
    <text>Quid des autres alertes ultérieures ? -&gt; pas ici ! Pas 0..n</text>
  </threadedComment>
  <threadedComment ref="K49" dT="2023-06-15T08:47:32.60" personId="{C9A89B3A-A5FD-6849-8E65-1CD4E6C7CFF2}" id="{17B79E9E-1D24-463C-8044-CC691EF406FD}" parentId="{1AE66642-E2F3-46E1-ADE6-FCCB30E639D9}">
    <text>Pourquoi faire initiale et nouvelle alerte ??? Juste partager une liste de n alertes non ?</text>
  </threadedComment>
  <threadedComment ref="K49" dT="2023-09-21T09:43:57.91" personId="{ABFB0C52-AC18-4406-B6D7-B9BCF5A2A0D7}" id="{2DD530C4-B973-44A1-BBD8-9B6924BF07F4}" parentId="{1AE66642-E2F3-46E1-ADE6-FCCB30E639D9}">
    <text>Revu Vianney Romain 2023/09/21, deux options + cohérentes :
- un objet mandatory initial + un optionnel newAlert
- une liste d'alerte (1..n)</text>
  </threadedComment>
  <threadedComment ref="C50" dT="2023-11-28T10:26:59.01" personId="{E9A6DF60-F9B3-4BD0-BB8A-DE1D37E26830}" id="{9673509D-DD58-4AE0-87E8-102ECE283A2E}">
    <text xml:space="preserve">Quelle nomenclature  + est-ce un objet code + libellé ? </text>
  </threadedComment>
  <threadedComment ref="E52" dT="2023-11-14T15:29:39.07" personId="{E9A6DF60-F9B3-4BD0-BB8A-DE1D37E26830}" id="{A780525E-A887-4148-906C-F63B4E3333F8}">
    <text>Objet Agent qui existe dans la qualification de l'affaire : à réutiliser ici ? Doit on ajouter nom prénom à l'objet ?</text>
  </threadedComment>
</ThreadedComments>
</file>

<file path=xl/threadedComments/threadedComment6.xml><?xml version="1.0" encoding="utf-8"?>
<ThreadedComments xmlns="http://schemas.microsoft.com/office/spreadsheetml/2018/threadedcomments" xmlns:x="http://schemas.openxmlformats.org/spreadsheetml/2006/main">
  <threadedComment ref="H1" dT="2023-09-21T15:05:23.74" personId="{C9A89B3A-A5FD-6849-8E65-1CD4E6C7CFF2}" id="{6041F710-063E-45F0-864C-ECB31A1F3EE5}" done="1">
    <text>Valider avec NexSIS les noms des balises racines !! (message, createCase, emsi)</text>
  </threadedComment>
  <threadedComment ref="B8" dT="2023-10-17T14:10:14.10" personId="{C9A89B3A-A5FD-6849-8E65-1CD4E6C7CFF2}" id="{483E3FBD-FF92-43EB-B8A5-9A0634B0CCD9}">
    <text xml:space="preserve">Le champs de ‘signalement’ a été supprimé finalement ? </text>
  </threadedComment>
  <threadedComment ref="B8" dT="2023-10-23T11:26:27.60" personId="{C9A89B3A-A5FD-6849-8E65-1CD4E6C7CFF2}" id="{7C0012F0-D14E-439A-AE75-1983179E9974}" parentId="{483E3FBD-FF92-43EB-B8A5-9A0634B0CCD9}">
    <text>Ajouter un champs de statut local global du dossier ? Ou message de clôture ? Ou règle "après 24h clôt" ?</text>
  </threadedComment>
  <threadedComment ref="B8" dT="2023-11-08T13:34:34.60" personId="{ABFB0C52-AC18-4406-B6D7-B9BCF5A2A0D7}" id="{9319970A-6E32-4DFA-BFCF-A0A8087FD2F3}" parentId="{483E3FBD-FF92-43EB-B8A5-9A0634B0CCD9}">
    <text>A traiter avec NexSIS. Pour l'instant obligé de passer par un RC-EDA pour la gestion du statut</text>
  </threadedComment>
  <threadedComment ref="C9" dT="2023-07-06T14:47:40.47" personId="{ABFB0C52-AC18-4406-B6D7-B9BCF5A2A0D7}" id="{767A311C-137B-424A-8F84-30642A539D3B}">
    <text>Est-ce qu'il faut un objet Bilan qui incorpore les patients/victime ?</text>
  </threadedComment>
  <threadedComment ref="C9" dT="2023-07-12T08:35:36.42" personId="{ABFB0C52-AC18-4406-B6D7-B9BCF5A2A0D7}" id="{A46BD716-5553-431B-B052-9EBE56676B7F}" parentId="{767A311C-137B-424A-8F84-30642A539D3B}">
    <text>Il faudra à terme pouvoir faire le lien avec SGV</text>
  </threadedComment>
  <threadedComment ref="C9" dT="2023-11-14T20:28:23.68" personId="{E9A6DF60-F9B3-4BD0-BB8A-DE1D37E26830}" id="{644D435E-09AE-4054-A5DE-9F826575D6CF}" parentId="{767A311C-137B-424A-8F84-30642A539D3B}">
    <text>Le bilan se fait-il pour chaque patient/victime ? Si oui, le bilan est lié au patient</text>
  </threadedComment>
  <threadedComment ref="Q11" dT="2023-09-18T14:24:19.85" personId="{ABFB0C52-AC18-4406-B6D7-B9BCF5A2A0D7}" id="{5A2AB37D-4C47-4C41-8FA7-19895A5D957F}">
    <text>On autorise plusieurs identifiants pour un meme dossier donc ? A priori mieux car on mitige le risque de ne pas pouvoir résoudre d'identité</text>
  </threadedComment>
  <threadedComment ref="U13" dT="2023-07-04T15:19:48.30" personId="{C9A89B3A-A5FD-6849-8E65-1CD4E6C7CFF2}" id="{6F498FE7-7CF4-4DF0-B68B-7972DB907591}">
    <text>ENUM ?</text>
  </threadedComment>
  <threadedComment ref="E18" dT="2023-11-14T20:03:25.76" personId="{E9A6DF60-F9B3-4BD0-BB8A-DE1D37E26830}" id="{9B93EC28-F257-445A-96FB-A2181A872575}">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9" dT="2023-11-14T20:03:25.76" personId="{E9A6DF60-F9B3-4BD0-BB8A-DE1D37E26830}" id="{1F5F8BAD-829A-43B4-BFBC-AFE8A7E6F599}">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20" dT="2023-11-14T18:19:07.08" personId="{E9A6DF60-F9B3-4BD0-BB8A-DE1D37E26830}" id="{F1F6646B-3F53-47C3-B76A-35EEDB05F7D5}">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D21" dT="2023-11-15T08:29:32.62" personId="{E9A6DF60-F9B3-4BD0-BB8A-DE1D37E26830}" id="{B69599CF-B116-4499-AFDD-32D2FA178629}">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21" dT="2023-11-23T09:13:47.52" personId="{E9A6DF60-F9B3-4BD0-BB8A-DE1D37E26830}" id="{E1EA1EC7-DDF9-4E33-8645-DB712039C54C}" parentId="{B69599CF-B116-4499-AFDD-32D2FA178629}">
    <text>+ en termes d'identito vigilance, si l'identité n'est pas vérifiée, alors il est nécessaire d'utiliser les champs Nom usuel et Prénom usuel pour propager l'information</text>
  </threadedComment>
  <threadedComment ref="E27" dT="2023-11-14T19:54:16.28" personId="{E9A6DF60-F9B3-4BD0-BB8A-DE1D37E26830}" id="{AD04F22A-F9E8-455A-A33A-827D28FA644E}">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D31" dT="2023-11-28T09:33:59.06" personId="{E9A6DF60-F9B3-4BD0-BB8A-DE1D37E26830}" id="{E36D8112-D9F3-43AD-85B4-C0B592686F67}">
    <text>Peut-on / doit-on réutiliser l'objet contact requérant : c'est la même structure ? Mais ici cela concerne le patient</text>
  </threadedComment>
  <threadedComment ref="E31" dT="2023-07-06T14:57:36.74" personId="{ABFB0C52-AC18-4406-B6D7-B9BCF5A2A0D7}" id="{47CDB243-0420-4F60-967B-E4BDA9F26DE5}">
    <text>On ne réutilise pas le MDD de données de contact ?</text>
  </threadedComment>
  <threadedComment ref="E31" dT="2023-11-14T20:26:51.14" personId="{E9A6DF60-F9B3-4BD0-BB8A-DE1D37E26830}" id="{3A521C45-4E14-426D-8654-3EBA969279E3}" parentId="{47CDB243-0420-4F60-967B-E4BDA9F26DE5}">
    <text>Qu'est -ce que tu appelle données de contact ?</text>
  </threadedComment>
  <threadedComment ref="H31" dT="2023-09-20T13:13:53.48" personId="{ABFB0C52-AC18-4406-B6D7-B9BCF5A2A0D7}" id="{3BA5A96F-DA0D-42F0-B4BD-4578AAA83B21}" done="1">
    <text>Un peu flou sur les valeurs autorisées pour le type canal, prévoir quelques grands types ? (style "tel", "mail", "other" etc)</text>
  </threadedComment>
  <threadedComment ref="H31" dT="2023-09-26T16:55:36.18" personId="{ABFB0C52-AC18-4406-B6D7-B9BCF5A2A0D7}" id="{8742C294-22DB-43A0-8AFC-B1C2351FFA50}" parentId="{3BA5A96F-DA0D-42F0-B4BD-4578AAA83B21}">
    <text>Reprendre la nomenclature CHANNEL d'EMSI ?</text>
  </threadedComment>
  <threadedComment ref="H31" dT="2023-09-26T17:04:41.07" personId="{ABFB0C52-AC18-4406-B6D7-B9BCF5A2A0D7}" id="{1B4251E5-C7A7-4540-A770-BF8C864BFBB7}" parentId="{3BA5A96F-DA0D-42F0-B4BD-4578AAA83B21}">
    <text>Pour aller au bout de la logique, le passer en objet CONTACT</text>
  </threadedComment>
  <threadedComment ref="Q31" dT="2023-09-18T14:49:44.25" personId="{ABFB0C52-AC18-4406-B6D7-B9BCF5A2A0D7}" id="{2892CFEA-3C3C-42A8-94B6-D76568D13EEC}">
    <text>Passer en 0..n et plutôt passer des objets de contact :
- option 1 : reprendre le modèle EMSI avec le modèle d'objet &lt;CONTACT&gt;&lt;TYPE&gt; et &lt;CONTACT&gt;&lt;DETAIL&gt;
- option 2 : sur le modèle CISU, proposer des callerURI</text>
  </threadedComment>
  <threadedComment ref="H32" dT="2023-11-28T09:34:16.93" personId="{E9A6DF60-F9B3-4BD0-BB8A-DE1D37E26830}" id="{D4ABEA5D-BCED-4F6E-81CD-FBFF76D291C7}">
    <text xml:space="preserve">Pourquoi met on des nomenclatures EMSI ici ?
</text>
  </threadedComment>
  <threadedComment ref="E42" dT="2023-09-08T13:36:32.72" personId="{C9A89B3A-A5FD-6849-8E65-1CD4E6C7CFF2}" id="{E5B57D5D-87B4-4D87-A3CD-EE2DF562C32A}">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42" dT="2023-09-18T14:29:49.52" personId="{ABFB0C52-AC18-4406-B6D7-B9BCF5A2A0D7}" id="{B40F0092-932E-4210-939D-B1E63D17B946}" parentId="{E5B57D5D-87B4-4D87-A3CD-EE2DF562C32A}">
    <text>Possible de reprendre une logique homogène EMSI avec la logique de rentrer des grandeurs via 2 champs :
- quantity i.e. quantité
- um i.e. unité de mesure</text>
  </threadedComment>
  <threadedComment ref="C43" dT="2023-11-13T12:58:31.29" personId="{E9A6DF60-F9B3-4BD0-BB8A-DE1D37E26830}" id="{8E3F912F-D828-42A2-9C7E-68FA69EF8575}">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E44" dT="2023-07-04T15:00:55.86" personId="{C9A89B3A-A5FD-6849-8E65-1CD4E6C7CFF2}" id="{4F8A2622-5897-4857-A620-06338F288618}">
    <text>Pas de risque de passer des données Santé à un système non HDS ?</text>
  </threadedComment>
  <threadedComment ref="E44" dT="2023-11-14T20:29:33.32" personId="{E9A6DF60-F9B3-4BD0-BB8A-DE1D37E26830}" id="{8A13BF86-5897-4D5D-87D7-B3BFC8A01E76}" parentId="{4F8A2622-5897-4857-A620-06338F288618}">
    <text>Potentiellement oui s'ils mettent des données de santé dedans et qu'ils l'envoient en dehors du 15-15</text>
  </threadedComment>
  <threadedComment ref="K44" dT="2023-07-10T16:47:01.30" personId="{ABFB0C52-AC18-4406-B6D7-B9BCF5A2A0D7}" id="{DA81BB6A-548F-43E9-B04C-A8768343BF39}">
    <text>Opportunité de se caler sur EMSI et de mettre partout "freetext" ?</text>
  </threadedComment>
  <threadedComment ref="D46" dT="2023-11-24T17:22:54.25" personId="{E9A6DF60-F9B3-4BD0-BB8A-DE1D37E26830}" id="{0B4E25C6-0A6E-4D0E-B37D-56AEDDB91586}">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s>
</file>

<file path=xl/threadedComments/threadedComment7.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documenttask" Target="../documenttasks/documenttask1.x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2.x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8.vml"/><Relationship Id="rId1" Type="http://schemas.openxmlformats.org/officeDocument/2006/relationships/printerSettings" Target="../printerSettings/printerSettings5.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6.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7.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08"/>
      <c r="K1" s="508"/>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08"/>
      <c r="L1" s="508"/>
      <c r="M1" s="508"/>
      <c r="N1" s="508"/>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508"/>
      <c r="L1" s="508"/>
      <c r="M1" s="508"/>
      <c r="N1" s="50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08"/>
      <c r="L1" s="508"/>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509" t="s">
        <v>726</v>
      </c>
      <c r="C2" s="510"/>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514" t="s">
        <v>742</v>
      </c>
      <c r="B1" s="515"/>
      <c r="C1" s="515"/>
      <c r="D1" s="515"/>
      <c r="E1" s="515"/>
      <c r="F1" s="515"/>
      <c r="G1" s="515"/>
      <c r="H1" s="516"/>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512" t="s">
        <v>753</v>
      </c>
      <c r="G12" s="512"/>
      <c r="H12" s="512"/>
      <c r="I12" s="203"/>
      <c r="J12" s="203"/>
      <c r="R12" s="196"/>
      <c r="S12" s="196"/>
      <c r="T12" s="196"/>
    </row>
    <row r="13" spans="1:20" ht="14.25" customHeight="1">
      <c r="B13" s="204" t="s">
        <v>754</v>
      </c>
      <c r="C13" s="204"/>
      <c r="D13" s="204"/>
      <c r="E13" s="204"/>
      <c r="F13" s="512" t="s">
        <v>755</v>
      </c>
      <c r="G13" s="512"/>
      <c r="H13" s="512"/>
      <c r="I13" s="204"/>
      <c r="J13" s="204"/>
      <c r="K13" s="204"/>
      <c r="L13" s="204"/>
      <c r="M13" s="204"/>
      <c r="N13" s="204"/>
      <c r="R13" s="196"/>
      <c r="S13" s="196"/>
      <c r="T13" s="196"/>
    </row>
    <row r="14" spans="1:20" ht="14.25" customHeight="1">
      <c r="B14" s="204" t="s">
        <v>756</v>
      </c>
      <c r="C14" s="204"/>
      <c r="D14" s="204"/>
      <c r="E14" s="204"/>
      <c r="F14" s="512" t="s">
        <v>755</v>
      </c>
      <c r="G14" s="512"/>
      <c r="H14" s="512"/>
      <c r="I14" s="204"/>
      <c r="J14" s="204"/>
      <c r="R14" s="196"/>
      <c r="S14" s="196"/>
      <c r="T14" s="196"/>
    </row>
    <row r="15" spans="1:20">
      <c r="B15" s="203" t="s">
        <v>757</v>
      </c>
      <c r="C15" s="203"/>
      <c r="D15" s="203"/>
      <c r="E15" s="203"/>
      <c r="F15" s="512" t="s">
        <v>755</v>
      </c>
      <c r="G15" s="512"/>
      <c r="H15" s="512"/>
      <c r="I15" s="203"/>
      <c r="J15" s="203"/>
      <c r="R15" s="196"/>
      <c r="S15" s="196"/>
      <c r="T15" s="196"/>
    </row>
    <row r="16" spans="1:20">
      <c r="B16" s="511"/>
      <c r="C16" s="511"/>
      <c r="D16" s="511"/>
      <c r="E16" s="511"/>
      <c r="F16" s="511"/>
      <c r="G16" s="511"/>
      <c r="H16" s="511"/>
      <c r="I16" s="511"/>
      <c r="J16" s="511"/>
      <c r="K16" s="511"/>
      <c r="L16" s="511"/>
      <c r="M16" s="511"/>
      <c r="N16" s="511"/>
      <c r="O16" s="511"/>
      <c r="P16" s="511"/>
      <c r="Q16" s="511"/>
    </row>
    <row r="17" spans="1:17" ht="15" thickBot="1">
      <c r="B17" s="511"/>
      <c r="C17" s="511"/>
      <c r="D17" s="511"/>
      <c r="E17" s="511"/>
      <c r="F17" s="511"/>
      <c r="G17" s="511"/>
      <c r="H17" s="511"/>
      <c r="I17" s="511"/>
      <c r="J17" s="511"/>
      <c r="K17" s="511"/>
      <c r="L17" s="511"/>
      <c r="M17" s="511"/>
      <c r="N17" s="511"/>
      <c r="O17" s="511"/>
      <c r="P17" s="511"/>
      <c r="Q17" s="511"/>
    </row>
    <row r="18" spans="1:17" ht="102.75" customHeight="1" thickBot="1">
      <c r="A18" s="517" t="s">
        <v>758</v>
      </c>
      <c r="B18" s="518"/>
      <c r="C18" s="518"/>
      <c r="D18" s="518"/>
      <c r="E18" s="518"/>
      <c r="F18" s="518"/>
      <c r="G18" s="518"/>
      <c r="H18" s="519"/>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511"/>
      <c r="C20" s="511"/>
      <c r="D20" s="511"/>
      <c r="E20" s="511"/>
      <c r="F20" s="511"/>
      <c r="G20" s="511"/>
      <c r="H20" s="511"/>
      <c r="I20" s="511"/>
      <c r="J20" s="511"/>
      <c r="K20" s="511"/>
      <c r="L20" s="511"/>
      <c r="M20" s="511"/>
      <c r="N20" s="511"/>
      <c r="O20" s="511"/>
      <c r="P20" s="511"/>
      <c r="Q20" s="511"/>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91"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521" t="s">
        <v>791</v>
      </c>
      <c r="B30" s="520" t="s">
        <v>792</v>
      </c>
      <c r="C30" s="520" t="s">
        <v>774</v>
      </c>
      <c r="D30" s="520" t="s">
        <v>774</v>
      </c>
      <c r="E30" s="520" t="s">
        <v>770</v>
      </c>
      <c r="F30" s="206" t="s">
        <v>793</v>
      </c>
      <c r="G30" s="513" t="s">
        <v>794</v>
      </c>
      <c r="H30" s="206" t="s">
        <v>795</v>
      </c>
    </row>
    <row r="31" spans="1:17" ht="114.75">
      <c r="A31" s="521"/>
      <c r="B31" s="520"/>
      <c r="C31" s="520"/>
      <c r="D31" s="520"/>
      <c r="E31" s="520"/>
      <c r="F31" s="209" t="s">
        <v>796</v>
      </c>
      <c r="G31" s="513"/>
      <c r="H31" s="206"/>
    </row>
    <row r="32" spans="1:17" ht="85.5">
      <c r="A32" s="208" t="s">
        <v>797</v>
      </c>
      <c r="B32" s="207" t="s">
        <v>798</v>
      </c>
      <c r="C32" s="207" t="s">
        <v>774</v>
      </c>
      <c r="D32" s="207" t="s">
        <v>774</v>
      </c>
      <c r="E32" s="207" t="s">
        <v>770</v>
      </c>
      <c r="F32" s="209" t="s">
        <v>799</v>
      </c>
      <c r="G32" s="209" t="s">
        <v>783</v>
      </c>
      <c r="H32" s="206" t="s">
        <v>800</v>
      </c>
    </row>
    <row r="33" spans="1:8" ht="29.25">
      <c r="A33" s="521" t="s">
        <v>801</v>
      </c>
      <c r="B33" s="520" t="s">
        <v>802</v>
      </c>
      <c r="C33" s="520" t="s">
        <v>774</v>
      </c>
      <c r="D33" s="520" t="s">
        <v>774</v>
      </c>
      <c r="E33" s="520" t="s">
        <v>770</v>
      </c>
      <c r="F33" s="209" t="s">
        <v>803</v>
      </c>
      <c r="G33" s="513" t="s">
        <v>783</v>
      </c>
      <c r="H33" s="206" t="s">
        <v>804</v>
      </c>
    </row>
    <row r="34" spans="1:8" ht="228.75">
      <c r="A34" s="521"/>
      <c r="B34" s="520"/>
      <c r="C34" s="520"/>
      <c r="D34" s="520"/>
      <c r="E34" s="520"/>
      <c r="F34" s="209" t="s">
        <v>805</v>
      </c>
      <c r="G34" s="513"/>
      <c r="H34" s="206" t="s">
        <v>806</v>
      </c>
    </row>
    <row r="35" spans="1:8" ht="57">
      <c r="A35" s="296" t="s">
        <v>807</v>
      </c>
      <c r="B35" s="207" t="s">
        <v>808</v>
      </c>
      <c r="C35" s="207" t="s">
        <v>774</v>
      </c>
      <c r="D35" s="207" t="s">
        <v>770</v>
      </c>
      <c r="E35" s="207" t="s">
        <v>770</v>
      </c>
      <c r="F35" s="209" t="s">
        <v>809</v>
      </c>
      <c r="G35" s="295"/>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70" zoomScaleNormal="70" workbookViewId="0">
      <pane xSplit="7" ySplit="8" topLeftCell="I23" activePane="bottomRight" state="frozen"/>
      <selection pane="topRight" activeCell="G1" sqref="G1"/>
      <selection pane="bottomLeft" activeCell="A9" sqref="A9"/>
      <selection pane="bottomRight" activeCell="I23" sqref="I23"/>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522" t="s">
        <v>815</v>
      </c>
      <c r="J1" s="522"/>
      <c r="K1" s="522"/>
      <c r="L1" s="522"/>
      <c r="Q1" s="523" t="s">
        <v>816</v>
      </c>
      <c r="R1" s="523"/>
      <c r="S1" s="96" t="s">
        <v>817</v>
      </c>
      <c r="AC1" s="96"/>
      <c r="AE1" s="128"/>
      <c r="ALY1"/>
    </row>
    <row r="2" spans="1:1016" ht="15.95" customHeight="1">
      <c r="C2" s="141" t="s">
        <v>818</v>
      </c>
      <c r="D2" s="152" t="s">
        <v>819</v>
      </c>
      <c r="E2" s="157">
        <f>createCase8[[#Totals],[NexSIS]] / createCase8[[#Totals],[ID]]</f>
        <v>0.83333333333333337</v>
      </c>
      <c r="G2" s="128"/>
      <c r="H2" s="227"/>
      <c r="I2" s="522"/>
      <c r="J2" s="522"/>
      <c r="K2" s="522"/>
      <c r="L2" s="522"/>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524" t="s">
        <v>828</v>
      </c>
      <c r="O7" s="524"/>
      <c r="P7" s="524"/>
      <c r="Q7" s="524"/>
      <c r="W7" s="525" t="s">
        <v>829</v>
      </c>
      <c r="X7" s="525"/>
      <c r="AC7" s="524" t="s">
        <v>830</v>
      </c>
      <c r="AD7" s="524"/>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3"/>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3"/>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3"/>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3"/>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3"/>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3"/>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3"/>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3"/>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3"/>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3"/>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92"/>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92"/>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233" priority="37">
      <formula>OR($AD22="X",$AB22="X")</formula>
    </cfRule>
    <cfRule type="expression" dxfId="232" priority="38">
      <formula>AND($AD22=1,$AB22=1)</formula>
    </cfRule>
    <cfRule type="expression" dxfId="231" priority="39">
      <formula>$AD22=1</formula>
    </cfRule>
    <cfRule type="expression" dxfId="230" priority="40">
      <formula>$AB22=1</formula>
    </cfRule>
  </conditionalFormatting>
  <conditionalFormatting sqref="A9:G20">
    <cfRule type="expression" dxfId="229" priority="641">
      <formula>OR(#REF!="X",$AD9="X")</formula>
    </cfRule>
    <cfRule type="expression" dxfId="228" priority="642">
      <formula>AND(#REF!=1,$AD9=1)</formula>
    </cfRule>
    <cfRule type="expression" dxfId="227" priority="643">
      <formula>#REF!=1</formula>
    </cfRule>
    <cfRule type="expression" dxfId="226" priority="644">
      <formula>$AD9=1</formula>
    </cfRule>
  </conditionalFormatting>
  <conditionalFormatting sqref="C9:C20">
    <cfRule type="expression" dxfId="225" priority="1">
      <formula>AND($T9="X",$B9&lt;&gt;"")</formula>
    </cfRule>
  </conditionalFormatting>
  <conditionalFormatting sqref="C17:C19">
    <cfRule type="expression" dxfId="224" priority="2">
      <formula>AND($T17="X",OR($B17&lt;&gt;"",$C17&lt;&gt;""))</formula>
    </cfRule>
  </conditionalFormatting>
  <conditionalFormatting sqref="D9:D20">
    <cfRule type="expression" dxfId="223" priority="11">
      <formula>AND($T9="X",OR($B9&lt;&gt;"",$C9&lt;&gt;""))</formula>
    </cfRule>
  </conditionalFormatting>
  <conditionalFormatting sqref="D18:D19">
    <cfRule type="expression" dxfId="222"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21" priority="12">
      <formula>AND($T9="X",OR($B9&lt;&gt;"",$C9&lt;&gt;"",$D9&lt;&gt;""))</formula>
    </cfRule>
  </conditionalFormatting>
  <conditionalFormatting sqref="F9:F20">
    <cfRule type="expression" dxfId="220" priority="13">
      <formula>AND($T9="X",OR($B9&lt;&gt;"",$C9&lt;&gt;"",$D9&lt;&gt;"",$E9&lt;&gt;""))</formula>
    </cfRule>
  </conditionalFormatting>
  <conditionalFormatting sqref="G9:G20">
    <cfRule type="expression" dxfId="219" priority="14">
      <formula>AND($T9="X",OR($B9&lt;&gt;"",$C9&lt;&gt;"",$D9&lt;&gt;"",$E9&lt;&gt;"",$F9&lt;&gt;""))</formula>
    </cfRule>
  </conditionalFormatting>
  <conditionalFormatting sqref="H22:H23 H43:H883">
    <cfRule type="expression" dxfId="218" priority="36">
      <formula>$S22="X"</formula>
    </cfRule>
  </conditionalFormatting>
  <conditionalFormatting sqref="I9:I20">
    <cfRule type="expression" dxfId="217" priority="16">
      <formula>$T9="X"</formula>
    </cfRule>
  </conditionalFormatting>
  <conditionalFormatting sqref="S9:S20">
    <cfRule type="cellIs" dxfId="216" priority="7" operator="equal">
      <formula>"1..1"</formula>
    </cfRule>
    <cfRule type="cellIs" dxfId="215" priority="8" operator="equal">
      <formula>"0..n"</formula>
    </cfRule>
    <cfRule type="cellIs" dxfId="214"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130" zoomScaleNormal="130" workbookViewId="0">
      <pane xSplit="7" ySplit="8" topLeftCell="H9" activePane="bottomRight" state="frozen"/>
      <selection pane="topRight" activeCell="H1" sqref="H1"/>
      <selection pane="bottomLeft" activeCell="A9" sqref="A9"/>
      <selection pane="bottomRight" activeCell="A15" sqref="A15"/>
    </sheetView>
  </sheetViews>
  <sheetFormatPr baseColWidth="10" defaultColWidth="9.5" defaultRowHeight="12" customHeight="1"/>
  <cols>
    <col min="1" max="1" width="4.5" style="128" customWidth="1"/>
    <col min="2" max="2" width="34.125" style="128" customWidth="1"/>
    <col min="3" max="3" width="27.125" style="128" customWidth="1"/>
    <col min="4" max="4" width="12.5" style="128" customWidth="1"/>
    <col min="5" max="5" width="23.625" style="128" customWidth="1"/>
    <col min="6" max="6" width="8.625" style="128" customWidth="1"/>
    <col min="7" max="7" width="9.12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81"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522" t="s">
        <v>911</v>
      </c>
      <c r="I1" s="522"/>
      <c r="J1" s="522"/>
      <c r="O1" s="523" t="s">
        <v>816</v>
      </c>
      <c r="P1" s="523"/>
      <c r="AC1" s="96"/>
      <c r="AE1"/>
      <c r="AF1" s="128"/>
      <c r="ALZ1"/>
    </row>
    <row r="2" spans="1:1017" ht="13.5" customHeight="1">
      <c r="C2" s="141" t="s">
        <v>818</v>
      </c>
      <c r="D2" s="288"/>
      <c r="E2" s="152" t="s">
        <v>819</v>
      </c>
      <c r="F2" s="157">
        <f>createCase3[[#Totals],[NexSIS]] / createCase3[[#Totals],[ID]]</f>
        <v>0.83333333333333337</v>
      </c>
      <c r="G2" s="128"/>
      <c r="H2" s="522"/>
      <c r="I2" s="522"/>
      <c r="J2" s="522"/>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4" t="s">
        <v>912</v>
      </c>
      <c r="F5" s="146"/>
      <c r="G5" s="148"/>
      <c r="H5" s="148"/>
      <c r="I5" s="278"/>
      <c r="J5" s="148"/>
      <c r="K5" s="160"/>
      <c r="L5" s="148"/>
      <c r="M5" s="148"/>
      <c r="N5" s="148"/>
      <c r="O5" s="148"/>
      <c r="P5" s="186"/>
      <c r="Q5" s="148"/>
      <c r="R5" s="148"/>
      <c r="S5" s="148"/>
      <c r="T5" s="283"/>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524" t="s">
        <v>828</v>
      </c>
      <c r="M7" s="524"/>
      <c r="N7" s="524"/>
      <c r="O7" s="524"/>
      <c r="V7" s="525" t="s">
        <v>829</v>
      </c>
      <c r="W7" s="525"/>
      <c r="AC7" s="524" t="s">
        <v>830</v>
      </c>
      <c r="AD7" s="524"/>
      <c r="AE7"/>
      <c r="AF7" s="128"/>
      <c r="ALZ7"/>
    </row>
    <row r="8" spans="1:1017" s="238" customFormat="1" ht="27.95" customHeight="1">
      <c r="A8" s="233" t="s">
        <v>831</v>
      </c>
      <c r="B8" s="282" t="s">
        <v>832</v>
      </c>
      <c r="C8" s="282" t="s">
        <v>833</v>
      </c>
      <c r="D8" s="282" t="s">
        <v>834</v>
      </c>
      <c r="E8" s="282" t="s">
        <v>835</v>
      </c>
      <c r="F8" s="282" t="s">
        <v>836</v>
      </c>
      <c r="G8" s="282"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7"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434"/>
      <c r="E9" s="434"/>
      <c r="F9" s="434"/>
      <c r="G9" s="434"/>
      <c r="H9" s="435" t="s">
        <v>917</v>
      </c>
      <c r="I9" s="436" t="s">
        <v>918</v>
      </c>
      <c r="J9" s="435"/>
      <c r="K9" s="436" t="s">
        <v>919</v>
      </c>
      <c r="L9" s="435"/>
      <c r="M9" s="435"/>
      <c r="N9" s="435"/>
      <c r="O9" s="435"/>
      <c r="P9" s="437"/>
      <c r="Q9" s="435" t="s">
        <v>820</v>
      </c>
      <c r="R9" s="435"/>
      <c r="S9" s="435" t="s">
        <v>863</v>
      </c>
      <c r="T9" s="438"/>
      <c r="U9" s="435"/>
      <c r="V9" s="439" t="s">
        <v>864</v>
      </c>
      <c r="W9" s="439" t="s">
        <v>864</v>
      </c>
      <c r="X9" s="232"/>
      <c r="Y9" s="440"/>
      <c r="Z9" s="435" t="s">
        <v>920</v>
      </c>
      <c r="AA9" s="441" t="s">
        <v>921</v>
      </c>
      <c r="AB9" s="435"/>
      <c r="AC9" s="438">
        <v>1</v>
      </c>
      <c r="AD9" s="438"/>
    </row>
    <row r="10" spans="1:1017" s="224" customFormat="1" ht="13.5" customHeight="1">
      <c r="A10" s="225">
        <v>2</v>
      </c>
      <c r="B10" s="239" t="s">
        <v>922</v>
      </c>
      <c r="C10" s="221"/>
      <c r="D10" s="221"/>
      <c r="E10" s="221"/>
      <c r="F10" s="221"/>
      <c r="G10" s="221"/>
      <c r="H10" s="435" t="s">
        <v>923</v>
      </c>
      <c r="I10" s="436" t="s">
        <v>924</v>
      </c>
      <c r="J10" s="435"/>
      <c r="K10" s="436" t="s">
        <v>925</v>
      </c>
      <c r="L10" s="435" t="s">
        <v>926</v>
      </c>
      <c r="M10" s="435" t="s">
        <v>927</v>
      </c>
      <c r="N10" s="435"/>
      <c r="O10" s="435"/>
      <c r="P10" s="437"/>
      <c r="Q10" s="435" t="s">
        <v>817</v>
      </c>
      <c r="R10" s="435"/>
      <c r="S10" s="435" t="s">
        <v>863</v>
      </c>
      <c r="T10" s="438"/>
      <c r="U10" s="435"/>
      <c r="V10" s="439" t="s">
        <v>864</v>
      </c>
      <c r="W10" s="439" t="s">
        <v>864</v>
      </c>
      <c r="X10" s="232"/>
      <c r="Y10" s="440"/>
      <c r="Z10" s="435"/>
      <c r="AA10" s="441"/>
      <c r="AB10" s="435"/>
      <c r="AC10" s="438"/>
      <c r="AD10" s="438"/>
    </row>
    <row r="11" spans="1:1017" s="224" customFormat="1" ht="13.5" customHeight="1">
      <c r="A11" s="225">
        <v>3</v>
      </c>
      <c r="B11" s="239" t="s">
        <v>928</v>
      </c>
      <c r="C11" s="240"/>
      <c r="D11" s="241"/>
      <c r="E11" s="241"/>
      <c r="F11" s="241"/>
      <c r="G11" s="241"/>
      <c r="H11" s="435" t="s">
        <v>929</v>
      </c>
      <c r="I11" s="436" t="s">
        <v>930</v>
      </c>
      <c r="J11" s="435"/>
      <c r="K11" s="436" t="s">
        <v>931</v>
      </c>
      <c r="L11" s="435"/>
      <c r="M11" s="435"/>
      <c r="N11" s="435"/>
      <c r="O11" s="435"/>
      <c r="P11" s="437"/>
      <c r="Q11" s="435" t="s">
        <v>820</v>
      </c>
      <c r="R11" s="435"/>
      <c r="S11" s="435" t="s">
        <v>879</v>
      </c>
      <c r="T11" s="438"/>
      <c r="U11" s="435" t="s">
        <v>932</v>
      </c>
      <c r="V11" s="439" t="s">
        <v>864</v>
      </c>
      <c r="W11" s="439" t="s">
        <v>864</v>
      </c>
      <c r="X11" s="232"/>
      <c r="Y11" s="440"/>
      <c r="Z11" s="435"/>
      <c r="AA11" s="441"/>
      <c r="AB11" s="435"/>
      <c r="AC11" s="438">
        <v>1</v>
      </c>
      <c r="AD11" s="438"/>
    </row>
    <row r="12" spans="1:1017" s="224" customFormat="1" ht="13.5" customHeight="1">
      <c r="A12" s="225">
        <v>4</v>
      </c>
      <c r="B12" s="239" t="s">
        <v>933</v>
      </c>
      <c r="C12" s="240"/>
      <c r="D12" s="241"/>
      <c r="E12" s="241"/>
      <c r="F12" s="241"/>
      <c r="G12" s="241"/>
      <c r="H12" s="435" t="s">
        <v>934</v>
      </c>
      <c r="I12" s="436" t="s">
        <v>935</v>
      </c>
      <c r="J12" s="435"/>
      <c r="K12" s="436" t="s">
        <v>936</v>
      </c>
      <c r="L12" s="435"/>
      <c r="M12" s="435"/>
      <c r="N12" s="435"/>
      <c r="O12" s="435"/>
      <c r="P12" s="437"/>
      <c r="Q12" s="435" t="s">
        <v>820</v>
      </c>
      <c r="R12" s="435"/>
      <c r="S12" s="435" t="s">
        <v>863</v>
      </c>
      <c r="T12" s="438"/>
      <c r="U12" s="435"/>
      <c r="V12" s="439" t="s">
        <v>864</v>
      </c>
      <c r="W12" s="439" t="s">
        <v>864</v>
      </c>
      <c r="X12" s="232"/>
      <c r="Y12" s="440"/>
      <c r="Z12" s="435"/>
      <c r="AA12" s="441"/>
      <c r="AB12" s="435"/>
      <c r="AC12" s="438">
        <v>1</v>
      </c>
      <c r="AD12" s="438"/>
    </row>
    <row r="13" spans="1:1017" s="224" customFormat="1" ht="13.5" customHeight="1">
      <c r="A13" s="225">
        <v>5</v>
      </c>
      <c r="B13" s="239" t="s">
        <v>937</v>
      </c>
      <c r="C13" s="240"/>
      <c r="D13" s="241"/>
      <c r="E13" s="241"/>
      <c r="F13" s="241"/>
      <c r="G13" s="241"/>
      <c r="H13" s="435" t="s">
        <v>938</v>
      </c>
      <c r="I13" s="436"/>
      <c r="J13" s="435"/>
      <c r="K13" s="436" t="s">
        <v>939</v>
      </c>
      <c r="L13" s="435"/>
      <c r="M13" s="435"/>
      <c r="N13" s="435"/>
      <c r="O13" s="435"/>
      <c r="P13" s="437"/>
      <c r="Q13" s="435" t="s">
        <v>820</v>
      </c>
      <c r="R13" s="435"/>
      <c r="S13" s="435" t="s">
        <v>863</v>
      </c>
      <c r="T13" s="438"/>
      <c r="U13" s="435"/>
      <c r="V13" s="439" t="s">
        <v>864</v>
      </c>
      <c r="W13" s="439" t="s">
        <v>864</v>
      </c>
      <c r="X13" s="232"/>
      <c r="Y13" s="440"/>
      <c r="Z13" s="435"/>
      <c r="AA13" s="441"/>
      <c r="AB13" s="435"/>
      <c r="AC13" s="438">
        <v>1</v>
      </c>
      <c r="AD13" s="438"/>
    </row>
    <row r="14" spans="1:1017" s="224" customFormat="1" ht="13.5" customHeight="1">
      <c r="A14" s="225">
        <v>6</v>
      </c>
      <c r="B14" s="239" t="s">
        <v>940</v>
      </c>
      <c r="C14" s="434"/>
      <c r="D14" s="241"/>
      <c r="E14" s="241"/>
      <c r="F14" s="241"/>
      <c r="G14" s="241"/>
      <c r="H14" s="435" t="s">
        <v>941</v>
      </c>
      <c r="I14" s="436"/>
      <c r="J14" s="435"/>
      <c r="K14" s="436" t="s">
        <v>942</v>
      </c>
      <c r="L14" s="435"/>
      <c r="M14" s="435"/>
      <c r="N14" s="435"/>
      <c r="O14" s="435"/>
      <c r="P14" s="437"/>
      <c r="Q14" s="435" t="s">
        <v>817</v>
      </c>
      <c r="R14" s="435"/>
      <c r="S14" s="435" t="s">
        <v>875</v>
      </c>
      <c r="T14" s="438"/>
      <c r="U14" s="435"/>
      <c r="V14" s="439" t="s">
        <v>864</v>
      </c>
      <c r="W14" s="439" t="s">
        <v>864</v>
      </c>
      <c r="X14" s="232"/>
      <c r="Y14" s="440"/>
      <c r="Z14" s="435"/>
      <c r="AA14" s="441"/>
      <c r="AB14" s="435"/>
      <c r="AC14" s="438">
        <v>1</v>
      </c>
      <c r="AD14" s="438"/>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7"/>
      <c r="U15" s="225"/>
      <c r="V15" s="225"/>
      <c r="W15" s="225"/>
      <c r="Y15" s="274">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81"/>
      <c r="U17" s="96"/>
      <c r="V17" s="96"/>
      <c r="W17" s="96"/>
      <c r="X17"/>
      <c r="Y17" s="179"/>
      <c r="Z17" s="96"/>
      <c r="AA17" s="159"/>
      <c r="AB17" s="96"/>
      <c r="AD17" s="96"/>
      <c r="AMA17"/>
      <c r="AMB17"/>
      <c r="AMC17"/>
    </row>
    <row r="18" spans="1:1017" s="128" customFormat="1" ht="12" customHeight="1">
      <c r="I18" s="224"/>
      <c r="P18" s="174"/>
      <c r="R18" s="96"/>
      <c r="S18" s="96"/>
      <c r="T18" s="281"/>
      <c r="U18" s="96"/>
      <c r="V18" s="96"/>
      <c r="W18" s="96"/>
      <c r="X18"/>
      <c r="Y18" s="179"/>
      <c r="Z18" s="96"/>
      <c r="AA18" s="159"/>
      <c r="AB18" s="96"/>
      <c r="AD18" s="96"/>
      <c r="AMA18"/>
      <c r="AMB18"/>
      <c r="AMC18"/>
    </row>
    <row r="19" spans="1:1017" s="128" customFormat="1" ht="12" customHeight="1">
      <c r="I19" s="224"/>
      <c r="P19" s="174"/>
      <c r="R19" s="96"/>
      <c r="S19" s="96"/>
      <c r="T19" s="281"/>
      <c r="U19" s="96"/>
      <c r="V19" s="96"/>
      <c r="W19" s="96"/>
      <c r="X19"/>
      <c r="Y19" s="179"/>
      <c r="Z19" s="96"/>
      <c r="AA19" s="159"/>
      <c r="AB19" s="96"/>
      <c r="AD19" s="96"/>
      <c r="AMA19"/>
      <c r="AMB19"/>
      <c r="AMC19"/>
    </row>
    <row r="20" spans="1:1017" s="128" customFormat="1" ht="12" customHeight="1">
      <c r="I20" s="224"/>
      <c r="P20" s="174"/>
      <c r="R20" s="96"/>
      <c r="S20" s="96"/>
      <c r="T20" s="281"/>
      <c r="U20" s="96"/>
      <c r="V20" s="96"/>
      <c r="W20" s="96"/>
      <c r="X20"/>
      <c r="Y20" s="179"/>
      <c r="Z20" s="96"/>
      <c r="AA20" s="159"/>
      <c r="AB20" s="96"/>
      <c r="AD20" s="96"/>
      <c r="AMA20"/>
      <c r="AMB20"/>
      <c r="AMC20"/>
    </row>
    <row r="21" spans="1:1017" s="128" customFormat="1" ht="12" customHeight="1">
      <c r="I21" s="224"/>
      <c r="P21" s="174"/>
      <c r="R21" s="96"/>
      <c r="S21" s="96"/>
      <c r="T21" s="281"/>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81"/>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81"/>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81"/>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81"/>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81"/>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81"/>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81"/>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81"/>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81"/>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81"/>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81"/>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81"/>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81"/>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81"/>
      <c r="U53" s="96"/>
      <c r="V53" s="96"/>
      <c r="W53" s="96"/>
      <c r="X53"/>
      <c r="Y53" s="179"/>
      <c r="Z53" s="96"/>
      <c r="AA53" s="161"/>
      <c r="AB53" s="96"/>
      <c r="AD53" s="96"/>
      <c r="AMB53"/>
    </row>
    <row r="54" spans="1:1018" s="117" customFormat="1" ht="12" customHeight="1">
      <c r="A54" s="123"/>
      <c r="B54" s="123"/>
      <c r="C54" s="123"/>
      <c r="D54" s="123"/>
      <c r="E54" s="123"/>
      <c r="F54" s="123"/>
      <c r="G54" s="112"/>
      <c r="H54" s="112"/>
      <c r="I54" s="280"/>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80"/>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80"/>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80"/>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80"/>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80"/>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80"/>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81"/>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81"/>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213" priority="78">
      <formula>OR($AD16="X",$AB16="X")</formula>
    </cfRule>
    <cfRule type="expression" dxfId="212" priority="79">
      <formula>AND($AD16=1,$AB16=1)</formula>
    </cfRule>
    <cfRule type="expression" dxfId="211" priority="80">
      <formula>$AD16=1</formula>
    </cfRule>
    <cfRule type="expression" dxfId="210" priority="81">
      <formula>$AB16=1</formula>
    </cfRule>
  </conditionalFormatting>
  <conditionalFormatting sqref="A9:G14">
    <cfRule type="expression" dxfId="209" priority="23">
      <formula>OR($AD9="X",$AC9="X")</formula>
    </cfRule>
    <cfRule type="expression" dxfId="208" priority="25">
      <formula>AND($AD9=1,$AC9=1)</formula>
    </cfRule>
    <cfRule type="expression" dxfId="207" priority="26">
      <formula>$AD9=1</formula>
    </cfRule>
    <cfRule type="expression" dxfId="206" priority="27">
      <formula>$AC9=1</formula>
    </cfRule>
    <cfRule type="expression" dxfId="205" priority="28">
      <formula>AND(NOT(ISBLANK($W9)),ISBLANK($AC9),ISBLANK($AD9))</formula>
    </cfRule>
  </conditionalFormatting>
  <conditionalFormatting sqref="C9:C14">
    <cfRule type="expression" dxfId="204" priority="22">
      <formula>AND($R9="X",$B9&lt;&gt;"")</formula>
    </cfRule>
  </conditionalFormatting>
  <conditionalFormatting sqref="D9:D14">
    <cfRule type="expression" dxfId="203" priority="24">
      <formula>AND($R9="X",OR($B9&lt;&gt;"",$C9&lt;&gt;""))</formula>
    </cfRule>
  </conditionalFormatting>
  <conditionalFormatting sqref="E9:E14">
    <cfRule type="expression" dxfId="202"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01" priority="20">
      <formula>AND($R9="X",OR($B9&lt;&gt;"",$C9&lt;&gt;"",$D9&lt;&gt;"",$E9&lt;&gt;""))</formula>
    </cfRule>
  </conditionalFormatting>
  <conditionalFormatting sqref="G9:G14">
    <cfRule type="expression" dxfId="200" priority="21">
      <formula>AND($R9="X",OR($B9&lt;&gt;"",$C9&lt;&gt;"",$D9&lt;&gt;"",$E9&lt;&gt;"",$F9&lt;&gt;""))</formula>
    </cfRule>
  </conditionalFormatting>
  <conditionalFormatting sqref="H16:H17 H37:H877">
    <cfRule type="expression" dxfId="199" priority="77">
      <formula>$Q16="X"</formula>
    </cfRule>
  </conditionalFormatting>
  <conditionalFormatting sqref="I9:I14">
    <cfRule type="expression" dxfId="198" priority="18">
      <formula>$R9="X"</formula>
    </cfRule>
  </conditionalFormatting>
  <conditionalFormatting sqref="Q9:Q14">
    <cfRule type="cellIs" dxfId="197" priority="2" operator="equal">
      <formula>"1..1"</formula>
    </cfRule>
    <cfRule type="cellIs" dxfId="196" priority="3" operator="equal">
      <formula>"0..n"</formula>
    </cfRule>
    <cfRule type="cellIs" dxfId="195"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3"/>
  <sheetViews>
    <sheetView tabSelected="1" zoomScaleNormal="100" workbookViewId="0">
      <pane xSplit="7" ySplit="8" topLeftCell="P156" activePane="bottomRight" state="frozen"/>
      <selection pane="topRight" activeCell="H1" sqref="H1"/>
      <selection pane="bottomLeft" activeCell="A9" sqref="A9"/>
      <selection pane="bottomRight" activeCell="Q162" sqref="Q162"/>
    </sheetView>
  </sheetViews>
  <sheetFormatPr baseColWidth="10" defaultColWidth="9.5" defaultRowHeight="12" customHeight="1"/>
  <cols>
    <col min="1" max="1" width="4.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8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0.95977011494252873</v>
      </c>
      <c r="G1" s="128"/>
      <c r="H1" s="522" t="s">
        <v>911</v>
      </c>
      <c r="I1" s="522"/>
      <c r="J1" s="522"/>
      <c r="O1" s="523" t="s">
        <v>816</v>
      </c>
      <c r="P1" s="523"/>
      <c r="AC1" s="96"/>
      <c r="AE1"/>
      <c r="AF1" s="128"/>
      <c r="ALZ1"/>
    </row>
    <row r="2" spans="1:1014" ht="13.5" customHeight="1">
      <c r="C2" s="141" t="s">
        <v>818</v>
      </c>
      <c r="D2" s="288"/>
      <c r="E2" s="152" t="s">
        <v>819</v>
      </c>
      <c r="F2" s="157">
        <f>createCase[[#Totals],[NexSIS]] / createCase[[#Totals],[ID]]</f>
        <v>0.48275862068965519</v>
      </c>
      <c r="G2" s="128"/>
      <c r="H2" s="522"/>
      <c r="I2" s="522"/>
      <c r="J2" s="522"/>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4" t="s">
        <v>912</v>
      </c>
      <c r="F5" s="146"/>
      <c r="G5" s="148"/>
      <c r="H5" s="148"/>
      <c r="I5" s="278"/>
      <c r="J5" s="148"/>
      <c r="K5" s="160"/>
      <c r="L5" s="148"/>
      <c r="M5" s="148"/>
      <c r="N5" s="148"/>
      <c r="O5" s="148"/>
      <c r="P5" s="186"/>
      <c r="Q5" s="148"/>
      <c r="R5" s="148"/>
      <c r="S5" s="148"/>
      <c r="T5" s="283"/>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83"/>
      <c r="E7" s="138"/>
      <c r="F7" s="138"/>
      <c r="L7" s="524" t="s">
        <v>828</v>
      </c>
      <c r="M7" s="524"/>
      <c r="N7" s="524"/>
      <c r="O7" s="524"/>
      <c r="V7" s="525" t="s">
        <v>829</v>
      </c>
      <c r="W7" s="525"/>
      <c r="AC7" s="524" t="s">
        <v>830</v>
      </c>
      <c r="AD7" s="524"/>
      <c r="AE7"/>
      <c r="AF7" s="128"/>
      <c r="ALZ7"/>
    </row>
    <row r="8" spans="1:1014" s="238" customFormat="1" ht="55.5" customHeight="1">
      <c r="A8" s="233" t="s">
        <v>831</v>
      </c>
      <c r="B8" s="387" t="s">
        <v>832</v>
      </c>
      <c r="C8" s="282" t="s">
        <v>833</v>
      </c>
      <c r="D8" s="282" t="s">
        <v>834</v>
      </c>
      <c r="E8" s="282" t="s">
        <v>835</v>
      </c>
      <c r="F8" s="282" t="s">
        <v>836</v>
      </c>
      <c r="G8" s="282"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7"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916</v>
      </c>
      <c r="C9" s="240"/>
      <c r="D9" s="434"/>
      <c r="E9" s="434"/>
      <c r="F9" s="434"/>
      <c r="G9" s="434"/>
      <c r="H9" s="435" t="s">
        <v>2237</v>
      </c>
      <c r="I9" s="320" t="s">
        <v>943</v>
      </c>
      <c r="J9" s="435" t="s">
        <v>944</v>
      </c>
      <c r="K9" s="436" t="s">
        <v>919</v>
      </c>
      <c r="L9" s="435" t="s">
        <v>945</v>
      </c>
      <c r="M9" s="435" t="s">
        <v>946</v>
      </c>
      <c r="N9" s="435"/>
      <c r="O9" s="435"/>
      <c r="P9" s="437">
        <v>1</v>
      </c>
      <c r="Q9" s="435" t="s">
        <v>820</v>
      </c>
      <c r="R9" s="435"/>
      <c r="S9" s="435" t="s">
        <v>863</v>
      </c>
      <c r="T9" s="438"/>
      <c r="U9" s="435"/>
      <c r="V9" s="439" t="s">
        <v>864</v>
      </c>
      <c r="W9" s="439" t="s">
        <v>864</v>
      </c>
      <c r="X9" s="232"/>
      <c r="Y9" s="440"/>
      <c r="Z9" s="435" t="s">
        <v>920</v>
      </c>
      <c r="AA9" s="441" t="s">
        <v>921</v>
      </c>
      <c r="AB9" s="435"/>
      <c r="AC9" s="438">
        <v>1</v>
      </c>
      <c r="AD9" s="438">
        <v>1</v>
      </c>
    </row>
    <row r="10" spans="1:1014" s="224" customFormat="1" ht="13.5" customHeight="1">
      <c r="A10" s="225">
        <v>2</v>
      </c>
      <c r="B10" s="253" t="s">
        <v>947</v>
      </c>
      <c r="C10" s="221"/>
      <c r="D10" s="221"/>
      <c r="E10" s="221"/>
      <c r="F10" s="221"/>
      <c r="G10" s="221"/>
      <c r="H10" s="435" t="s">
        <v>948</v>
      </c>
      <c r="I10" s="410" t="s">
        <v>949</v>
      </c>
      <c r="J10" s="435"/>
      <c r="K10" s="436" t="s">
        <v>925</v>
      </c>
      <c r="L10" s="435" t="s">
        <v>926</v>
      </c>
      <c r="M10" s="435" t="s">
        <v>927</v>
      </c>
      <c r="N10" s="435"/>
      <c r="O10" s="435"/>
      <c r="P10" s="437"/>
      <c r="Q10" s="435" t="s">
        <v>817</v>
      </c>
      <c r="R10" s="435"/>
      <c r="S10" s="435" t="s">
        <v>863</v>
      </c>
      <c r="T10" s="438"/>
      <c r="U10" s="435"/>
      <c r="V10" s="439" t="s">
        <v>864</v>
      </c>
      <c r="W10" s="439" t="s">
        <v>864</v>
      </c>
      <c r="X10" s="232"/>
      <c r="Y10" s="440"/>
      <c r="Z10" s="435"/>
      <c r="AA10" s="441"/>
      <c r="AB10" s="435"/>
      <c r="AC10" s="438">
        <v>1</v>
      </c>
      <c r="AD10" s="438">
        <v>1</v>
      </c>
    </row>
    <row r="11" spans="1:1014" s="224" customFormat="1" ht="13.5" customHeight="1">
      <c r="A11" s="225">
        <v>3</v>
      </c>
      <c r="B11" s="217" t="s">
        <v>950</v>
      </c>
      <c r="C11" s="240"/>
      <c r="D11" s="241"/>
      <c r="E11" s="241"/>
      <c r="F11" s="241"/>
      <c r="G11" s="241"/>
      <c r="H11" s="435" t="s">
        <v>951</v>
      </c>
      <c r="I11" s="436" t="s">
        <v>930</v>
      </c>
      <c r="J11" s="435" t="s">
        <v>952</v>
      </c>
      <c r="K11" s="436" t="s">
        <v>931</v>
      </c>
      <c r="L11" s="435"/>
      <c r="M11" s="435"/>
      <c r="N11" s="435"/>
      <c r="O11" s="435"/>
      <c r="P11" s="437">
        <v>1</v>
      </c>
      <c r="Q11" s="435" t="s">
        <v>820</v>
      </c>
      <c r="R11" s="435"/>
      <c r="S11" s="435" t="s">
        <v>879</v>
      </c>
      <c r="T11" s="438"/>
      <c r="U11" s="435" t="s">
        <v>932</v>
      </c>
      <c r="V11" s="439" t="s">
        <v>864</v>
      </c>
      <c r="W11" s="439" t="s">
        <v>864</v>
      </c>
      <c r="X11" s="232"/>
      <c r="Y11" s="440"/>
      <c r="Z11" s="435"/>
      <c r="AA11" s="441"/>
      <c r="AB11" s="435"/>
      <c r="AC11" s="438">
        <v>1</v>
      </c>
      <c r="AD11" s="438">
        <v>1</v>
      </c>
    </row>
    <row r="12" spans="1:1014" s="224" customFormat="1" ht="13.5" customHeight="1">
      <c r="A12" s="225">
        <v>4</v>
      </c>
      <c r="B12" s="217" t="s">
        <v>953</v>
      </c>
      <c r="C12" s="240"/>
      <c r="D12" s="241"/>
      <c r="E12" s="241"/>
      <c r="F12" s="241"/>
      <c r="G12" s="241"/>
      <c r="H12" s="435" t="s">
        <v>954</v>
      </c>
      <c r="I12" s="436" t="s">
        <v>935</v>
      </c>
      <c r="J12" s="435" t="s">
        <v>955</v>
      </c>
      <c r="K12" s="436" t="s">
        <v>956</v>
      </c>
      <c r="L12" s="435"/>
      <c r="M12" s="435"/>
      <c r="N12" s="435"/>
      <c r="O12" s="435"/>
      <c r="P12" s="437"/>
      <c r="Q12" s="435" t="s">
        <v>820</v>
      </c>
      <c r="R12" s="435"/>
      <c r="S12" s="435" t="s">
        <v>863</v>
      </c>
      <c r="T12" s="438"/>
      <c r="U12" s="435"/>
      <c r="V12" s="439" t="s">
        <v>864</v>
      </c>
      <c r="W12" s="439" t="s">
        <v>864</v>
      </c>
      <c r="X12" s="232"/>
      <c r="Y12" s="440"/>
      <c r="Z12" s="435"/>
      <c r="AA12" s="441"/>
      <c r="AB12" s="435"/>
      <c r="AC12" s="438">
        <v>1</v>
      </c>
      <c r="AD12" s="438">
        <v>1</v>
      </c>
    </row>
    <row r="13" spans="1:1014" s="224" customFormat="1" ht="13.5" customHeight="1">
      <c r="A13" s="225">
        <v>5</v>
      </c>
      <c r="B13" s="217" t="s">
        <v>957</v>
      </c>
      <c r="C13" s="434"/>
      <c r="D13" s="241"/>
      <c r="E13" s="241"/>
      <c r="F13" s="241"/>
      <c r="G13" s="241"/>
      <c r="H13" s="435" t="s">
        <v>958</v>
      </c>
      <c r="I13" s="436"/>
      <c r="J13" s="435" t="s">
        <v>959</v>
      </c>
      <c r="K13" s="436" t="s">
        <v>960</v>
      </c>
      <c r="L13" s="435"/>
      <c r="M13" s="435"/>
      <c r="N13" s="435"/>
      <c r="O13" s="435"/>
      <c r="P13" s="437"/>
      <c r="Q13" s="435" t="s">
        <v>820</v>
      </c>
      <c r="R13" s="435" t="s">
        <v>864</v>
      </c>
      <c r="S13" s="243" t="s">
        <v>960</v>
      </c>
      <c r="T13" s="438"/>
      <c r="U13" s="435"/>
      <c r="V13" s="439" t="s">
        <v>864</v>
      </c>
      <c r="W13" s="439" t="s">
        <v>864</v>
      </c>
      <c r="X13" s="232"/>
      <c r="Y13" s="440"/>
      <c r="Z13" s="435"/>
      <c r="AA13" s="441"/>
      <c r="AB13" s="435"/>
      <c r="AC13" s="438">
        <v>1</v>
      </c>
      <c r="AD13" s="438">
        <v>1</v>
      </c>
    </row>
    <row r="14" spans="1:1014" s="224" customFormat="1" ht="13.5" customHeight="1">
      <c r="A14" s="225">
        <v>6</v>
      </c>
      <c r="B14" s="217"/>
      <c r="C14" s="434" t="s">
        <v>961</v>
      </c>
      <c r="D14" s="241"/>
      <c r="E14" s="241"/>
      <c r="F14" s="241"/>
      <c r="G14" s="241"/>
      <c r="H14" s="435" t="s">
        <v>962</v>
      </c>
      <c r="I14" s="436"/>
      <c r="J14" s="435" t="s">
        <v>963</v>
      </c>
      <c r="K14" s="436"/>
      <c r="L14" s="435" t="s">
        <v>964</v>
      </c>
      <c r="M14" s="435" t="s">
        <v>965</v>
      </c>
      <c r="N14" s="435"/>
      <c r="O14" s="435"/>
      <c r="P14" s="437">
        <v>1</v>
      </c>
      <c r="Q14" s="435" t="s">
        <v>820</v>
      </c>
      <c r="R14" s="435" t="s">
        <v>864</v>
      </c>
      <c r="S14" s="435" t="s">
        <v>966</v>
      </c>
      <c r="T14" s="438"/>
      <c r="U14" s="435"/>
      <c r="V14" s="439" t="s">
        <v>864</v>
      </c>
      <c r="W14" s="439" t="s">
        <v>864</v>
      </c>
      <c r="X14" s="232"/>
      <c r="Y14" s="440"/>
      <c r="Z14" s="435" t="s">
        <v>967</v>
      </c>
      <c r="AA14" s="441"/>
      <c r="AB14" s="435"/>
      <c r="AC14" s="438">
        <v>1</v>
      </c>
      <c r="AD14" s="438">
        <v>1</v>
      </c>
    </row>
    <row r="15" spans="1:1014" s="224" customFormat="1" ht="13.5" customHeight="1">
      <c r="A15" s="225">
        <v>7</v>
      </c>
      <c r="B15" s="217"/>
      <c r="C15" s="434"/>
      <c r="D15" s="241" t="s">
        <v>667</v>
      </c>
      <c r="E15" s="241"/>
      <c r="F15" s="241"/>
      <c r="G15" s="241"/>
      <c r="H15" s="435" t="s">
        <v>968</v>
      </c>
      <c r="I15" s="436" t="s">
        <v>969</v>
      </c>
      <c r="J15" s="435" t="s">
        <v>970</v>
      </c>
      <c r="K15" s="436"/>
      <c r="L15" s="435"/>
      <c r="M15" s="435"/>
      <c r="N15" s="435"/>
      <c r="O15" s="435"/>
      <c r="P15" s="437">
        <v>1</v>
      </c>
      <c r="Q15" s="435" t="s">
        <v>820</v>
      </c>
      <c r="R15" s="435"/>
      <c r="S15" s="435" t="s">
        <v>863</v>
      </c>
      <c r="T15" s="438"/>
      <c r="U15" s="435"/>
      <c r="V15" s="439" t="s">
        <v>864</v>
      </c>
      <c r="W15" s="439" t="s">
        <v>864</v>
      </c>
      <c r="X15" s="232"/>
      <c r="Y15" s="440"/>
      <c r="Z15" s="435" t="s">
        <v>967</v>
      </c>
      <c r="AA15" s="441"/>
      <c r="AB15" s="435"/>
      <c r="AC15" s="438">
        <v>1</v>
      </c>
      <c r="AD15" s="438">
        <v>1</v>
      </c>
    </row>
    <row r="16" spans="1:1014" s="224" customFormat="1" ht="13.5" customHeight="1">
      <c r="A16" s="225">
        <v>8</v>
      </c>
      <c r="B16" s="217"/>
      <c r="C16" s="434"/>
      <c r="D16" s="241" t="s">
        <v>971</v>
      </c>
      <c r="E16" s="241"/>
      <c r="F16" s="241"/>
      <c r="G16" s="241"/>
      <c r="H16" s="435" t="s">
        <v>972</v>
      </c>
      <c r="I16" s="436" t="s">
        <v>973</v>
      </c>
      <c r="J16" s="435" t="s">
        <v>974</v>
      </c>
      <c r="K16" s="436"/>
      <c r="L16" s="435"/>
      <c r="M16" s="435"/>
      <c r="N16" s="435"/>
      <c r="O16" s="435"/>
      <c r="P16" s="437">
        <v>1</v>
      </c>
      <c r="Q16" s="435" t="s">
        <v>820</v>
      </c>
      <c r="R16" s="435"/>
      <c r="S16" s="435" t="s">
        <v>863</v>
      </c>
      <c r="T16" s="438"/>
      <c r="U16" s="435"/>
      <c r="V16" s="439" t="s">
        <v>864</v>
      </c>
      <c r="W16" s="439" t="s">
        <v>864</v>
      </c>
      <c r="X16" s="232"/>
      <c r="Y16" s="440"/>
      <c r="Z16" s="435" t="s">
        <v>967</v>
      </c>
      <c r="AA16" s="441"/>
      <c r="AB16" s="435"/>
      <c r="AC16" s="438">
        <v>1</v>
      </c>
      <c r="AD16" s="438">
        <v>1</v>
      </c>
    </row>
    <row r="17" spans="1:30" s="224" customFormat="1" ht="13.5" customHeight="1">
      <c r="A17" s="225">
        <v>9</v>
      </c>
      <c r="B17" s="217"/>
      <c r="C17" s="434"/>
      <c r="D17" s="241" t="s">
        <v>767</v>
      </c>
      <c r="E17" s="241"/>
      <c r="F17" s="241"/>
      <c r="G17" s="241"/>
      <c r="H17" s="435" t="s">
        <v>975</v>
      </c>
      <c r="I17" s="436"/>
      <c r="J17" s="435" t="s">
        <v>939</v>
      </c>
      <c r="K17" s="436"/>
      <c r="L17" s="435"/>
      <c r="M17" s="435"/>
      <c r="N17" s="435"/>
      <c r="O17" s="435"/>
      <c r="P17" s="437"/>
      <c r="Q17" s="435" t="s">
        <v>817</v>
      </c>
      <c r="R17" s="435"/>
      <c r="S17" s="435" t="s">
        <v>863</v>
      </c>
      <c r="T17" s="438"/>
      <c r="U17" s="435"/>
      <c r="V17" s="439" t="s">
        <v>864</v>
      </c>
      <c r="W17" s="439" t="s">
        <v>864</v>
      </c>
      <c r="X17" s="232"/>
      <c r="Y17" s="440"/>
      <c r="Z17" s="435" t="s">
        <v>967</v>
      </c>
      <c r="AA17" s="441"/>
      <c r="AB17" s="435"/>
      <c r="AC17" s="438">
        <v>1</v>
      </c>
      <c r="AD17" s="438">
        <v>1</v>
      </c>
    </row>
    <row r="18" spans="1:30" s="224" customFormat="1" ht="13.5" customHeight="1">
      <c r="A18" s="225">
        <v>10</v>
      </c>
      <c r="B18" s="217"/>
      <c r="C18" s="434" t="s">
        <v>976</v>
      </c>
      <c r="D18" s="241" t="s">
        <v>977</v>
      </c>
      <c r="E18" s="241"/>
      <c r="F18" s="241"/>
      <c r="G18" s="241"/>
      <c r="H18" s="435" t="s">
        <v>978</v>
      </c>
      <c r="I18" s="436"/>
      <c r="J18" s="435" t="s">
        <v>979</v>
      </c>
      <c r="K18" s="436"/>
      <c r="L18" s="435" t="s">
        <v>980</v>
      </c>
      <c r="M18" s="435" t="s">
        <v>981</v>
      </c>
      <c r="N18" s="435"/>
      <c r="O18" s="435"/>
      <c r="P18" s="437">
        <v>1</v>
      </c>
      <c r="Q18" s="435" t="s">
        <v>817</v>
      </c>
      <c r="R18" s="435" t="s">
        <v>864</v>
      </c>
      <c r="S18" s="435" t="s">
        <v>966</v>
      </c>
      <c r="T18" s="438"/>
      <c r="U18" s="435"/>
      <c r="V18" s="439" t="s">
        <v>864</v>
      </c>
      <c r="W18" s="439" t="s">
        <v>864</v>
      </c>
      <c r="X18" s="232"/>
      <c r="Y18" s="440"/>
      <c r="Z18" s="435" t="s">
        <v>967</v>
      </c>
      <c r="AA18" s="441"/>
      <c r="AB18" s="435"/>
      <c r="AC18" s="438">
        <v>1</v>
      </c>
      <c r="AD18" s="438">
        <v>1</v>
      </c>
    </row>
    <row r="19" spans="1:30" s="224" customFormat="1" ht="13.5" customHeight="1">
      <c r="A19" s="225">
        <v>11</v>
      </c>
      <c r="B19" s="217"/>
      <c r="C19" s="434" t="s">
        <v>982</v>
      </c>
      <c r="D19" s="241" t="s">
        <v>977</v>
      </c>
      <c r="E19" s="241"/>
      <c r="F19" s="241"/>
      <c r="G19" s="241"/>
      <c r="H19" s="435" t="s">
        <v>983</v>
      </c>
      <c r="I19" s="436"/>
      <c r="J19" s="435" t="s">
        <v>984</v>
      </c>
      <c r="K19" s="436"/>
      <c r="L19" s="435"/>
      <c r="M19" s="435"/>
      <c r="N19" s="435"/>
      <c r="O19" s="435"/>
      <c r="P19" s="437">
        <v>1</v>
      </c>
      <c r="Q19" s="435" t="s">
        <v>823</v>
      </c>
      <c r="R19" s="435" t="s">
        <v>864</v>
      </c>
      <c r="S19" s="435" t="s">
        <v>966</v>
      </c>
      <c r="T19" s="438"/>
      <c r="U19" s="435"/>
      <c r="V19" s="439" t="s">
        <v>864</v>
      </c>
      <c r="W19" s="439" t="s">
        <v>864</v>
      </c>
      <c r="X19" s="232"/>
      <c r="Y19" s="440"/>
      <c r="Z19" s="435" t="s">
        <v>967</v>
      </c>
      <c r="AA19" s="441"/>
      <c r="AB19" s="435"/>
      <c r="AC19" s="438">
        <v>1</v>
      </c>
      <c r="AD19" s="438">
        <v>1</v>
      </c>
    </row>
    <row r="20" spans="1:30" s="224" customFormat="1" ht="13.5" customHeight="1">
      <c r="A20" s="225">
        <v>12</v>
      </c>
      <c r="B20" s="217"/>
      <c r="C20" s="434" t="s">
        <v>985</v>
      </c>
      <c r="D20" s="241" t="s">
        <v>977</v>
      </c>
      <c r="E20" s="241"/>
      <c r="F20" s="241"/>
      <c r="G20" s="241"/>
      <c r="H20" s="435" t="s">
        <v>986</v>
      </c>
      <c r="I20" s="436"/>
      <c r="J20" s="435" t="s">
        <v>987</v>
      </c>
      <c r="K20" s="436"/>
      <c r="L20" s="435"/>
      <c r="M20" s="435"/>
      <c r="N20" s="435"/>
      <c r="O20" s="435"/>
      <c r="P20" s="437">
        <v>1</v>
      </c>
      <c r="Q20" s="435" t="s">
        <v>817</v>
      </c>
      <c r="R20" s="435" t="s">
        <v>864</v>
      </c>
      <c r="S20" s="435" t="s">
        <v>966</v>
      </c>
      <c r="T20" s="438"/>
      <c r="U20" s="265"/>
      <c r="V20" s="439" t="s">
        <v>864</v>
      </c>
      <c r="W20" s="439" t="s">
        <v>864</v>
      </c>
      <c r="X20" s="232"/>
      <c r="Y20" s="440"/>
      <c r="Z20" s="435" t="s">
        <v>967</v>
      </c>
      <c r="AA20" s="441"/>
      <c r="AB20" s="435"/>
      <c r="AC20" s="438">
        <v>1</v>
      </c>
      <c r="AD20" s="438"/>
    </row>
    <row r="21" spans="1:30" s="224" customFormat="1" ht="13.5" customHeight="1">
      <c r="A21" s="225">
        <v>13</v>
      </c>
      <c r="B21" s="217"/>
      <c r="C21" s="434" t="s">
        <v>988</v>
      </c>
      <c r="D21" s="241"/>
      <c r="E21" s="241"/>
      <c r="F21" s="241"/>
      <c r="G21" s="241"/>
      <c r="H21" s="265"/>
      <c r="I21" s="436"/>
      <c r="J21" s="435"/>
      <c r="K21" s="435" t="s">
        <v>989</v>
      </c>
      <c r="L21" s="435"/>
      <c r="M21" s="435"/>
      <c r="N21" s="435"/>
      <c r="O21" s="435"/>
      <c r="P21" s="437"/>
      <c r="Q21" s="435" t="s">
        <v>817</v>
      </c>
      <c r="R21" s="435" t="s">
        <v>864</v>
      </c>
      <c r="S21" s="243" t="s">
        <v>990</v>
      </c>
      <c r="T21" s="438"/>
      <c r="U21" s="435"/>
      <c r="V21" s="439"/>
      <c r="W21" s="439" t="s">
        <v>864</v>
      </c>
      <c r="X21" s="232"/>
      <c r="Y21" s="440"/>
      <c r="Z21" s="435" t="s">
        <v>991</v>
      </c>
      <c r="AA21" s="441"/>
      <c r="AB21" s="435"/>
      <c r="AC21" s="438"/>
      <c r="AD21" s="438">
        <v>1</v>
      </c>
    </row>
    <row r="22" spans="1:30" s="224" customFormat="1" ht="13.5" customHeight="1">
      <c r="A22" s="225">
        <v>14</v>
      </c>
      <c r="B22" s="217"/>
      <c r="C22" s="434"/>
      <c r="D22" s="241" t="s">
        <v>495</v>
      </c>
      <c r="E22" s="241"/>
      <c r="F22" s="241"/>
      <c r="G22" s="241"/>
      <c r="H22" s="265" t="s">
        <v>992</v>
      </c>
      <c r="I22" s="436"/>
      <c r="J22" s="435"/>
      <c r="K22" s="435" t="s">
        <v>888</v>
      </c>
      <c r="L22" s="435"/>
      <c r="M22" s="435"/>
      <c r="N22" s="435"/>
      <c r="O22" s="435"/>
      <c r="P22" s="437"/>
      <c r="Q22" s="435" t="s">
        <v>817</v>
      </c>
      <c r="R22" s="435"/>
      <c r="S22" s="435" t="s">
        <v>863</v>
      </c>
      <c r="T22" s="438" t="s">
        <v>864</v>
      </c>
      <c r="U22" s="435" t="s">
        <v>993</v>
      </c>
      <c r="V22" s="439"/>
      <c r="W22" s="439" t="s">
        <v>864</v>
      </c>
      <c r="X22" s="232"/>
      <c r="Y22" s="440"/>
      <c r="Z22" s="269" t="s">
        <v>994</v>
      </c>
      <c r="AA22" s="441"/>
      <c r="AB22" s="435"/>
      <c r="AC22" s="438"/>
      <c r="AD22" s="438">
        <v>1</v>
      </c>
    </row>
    <row r="23" spans="1:30" s="224" customFormat="1" ht="13.5" customHeight="1">
      <c r="A23" s="225">
        <v>15</v>
      </c>
      <c r="B23" s="217"/>
      <c r="C23" s="434"/>
      <c r="D23" s="241" t="s">
        <v>995</v>
      </c>
      <c r="E23" s="241"/>
      <c r="F23" s="241"/>
      <c r="G23" s="241"/>
      <c r="H23" s="435" t="s">
        <v>996</v>
      </c>
      <c r="I23" s="436" t="s">
        <v>997</v>
      </c>
      <c r="J23" s="435"/>
      <c r="K23" s="435" t="s">
        <v>998</v>
      </c>
      <c r="L23" s="435"/>
      <c r="M23" s="435"/>
      <c r="N23" s="435"/>
      <c r="O23" s="435"/>
      <c r="P23" s="437"/>
      <c r="Q23" s="435" t="s">
        <v>817</v>
      </c>
      <c r="R23" s="435"/>
      <c r="S23" s="435" t="s">
        <v>863</v>
      </c>
      <c r="T23" s="438" t="s">
        <v>864</v>
      </c>
      <c r="U23" s="435" t="s">
        <v>999</v>
      </c>
      <c r="V23" s="439"/>
      <c r="W23" s="439" t="s">
        <v>864</v>
      </c>
      <c r="X23" s="232"/>
      <c r="Y23" s="440"/>
      <c r="Z23" s="269" t="s">
        <v>1000</v>
      </c>
      <c r="AA23" s="441"/>
      <c r="AB23" s="435"/>
      <c r="AC23" s="438"/>
      <c r="AD23" s="438">
        <v>1</v>
      </c>
    </row>
    <row r="24" spans="1:30" s="224" customFormat="1" ht="13.5" customHeight="1">
      <c r="A24" s="225">
        <v>16</v>
      </c>
      <c r="B24" s="217"/>
      <c r="C24" s="434"/>
      <c r="D24" s="434" t="s">
        <v>1001</v>
      </c>
      <c r="E24" s="241"/>
      <c r="F24" s="241"/>
      <c r="G24" s="241"/>
      <c r="H24" s="265" t="s">
        <v>1002</v>
      </c>
      <c r="I24" s="436" t="s">
        <v>1003</v>
      </c>
      <c r="J24" s="435"/>
      <c r="K24" s="436" t="s">
        <v>1004</v>
      </c>
      <c r="L24" s="435"/>
      <c r="M24" s="435"/>
      <c r="N24" s="435"/>
      <c r="O24" s="435"/>
      <c r="P24" s="437"/>
      <c r="Q24" s="435" t="s">
        <v>817</v>
      </c>
      <c r="R24" s="435"/>
      <c r="S24" s="435" t="s">
        <v>863</v>
      </c>
      <c r="T24" s="377"/>
      <c r="U24" s="377"/>
      <c r="V24" s="439"/>
      <c r="W24" s="439" t="s">
        <v>864</v>
      </c>
      <c r="X24" s="232"/>
      <c r="Y24" s="392" t="s">
        <v>1005</v>
      </c>
      <c r="Z24" s="435" t="s">
        <v>1006</v>
      </c>
      <c r="AA24" s="441"/>
      <c r="AB24" s="435"/>
      <c r="AC24" s="438"/>
      <c r="AD24" s="438">
        <v>1</v>
      </c>
    </row>
    <row r="25" spans="1:30" s="224" customFormat="1" ht="13.5" customHeight="1">
      <c r="A25" s="225">
        <v>17</v>
      </c>
      <c r="B25" s="217"/>
      <c r="C25" s="434"/>
      <c r="D25" s="434" t="s">
        <v>1007</v>
      </c>
      <c r="E25" s="241"/>
      <c r="F25" s="241"/>
      <c r="G25" s="241"/>
      <c r="H25" s="435" t="s">
        <v>1008</v>
      </c>
      <c r="I25" s="436" t="s">
        <v>1009</v>
      </c>
      <c r="J25" s="435"/>
      <c r="K25" s="436" t="s">
        <v>1010</v>
      </c>
      <c r="L25" s="435"/>
      <c r="M25" s="435"/>
      <c r="N25" s="435"/>
      <c r="O25" s="435"/>
      <c r="P25" s="437"/>
      <c r="Q25" s="435" t="s">
        <v>817</v>
      </c>
      <c r="R25" s="435"/>
      <c r="S25" s="435" t="s">
        <v>863</v>
      </c>
      <c r="T25" s="438"/>
      <c r="U25" s="265"/>
      <c r="V25" s="439"/>
      <c r="W25" s="439" t="s">
        <v>864</v>
      </c>
      <c r="X25" s="232"/>
      <c r="Y25" s="398" t="s">
        <v>1011</v>
      </c>
      <c r="Z25" s="265" t="s">
        <v>1012</v>
      </c>
      <c r="AA25" s="441"/>
      <c r="AB25" s="435"/>
      <c r="AC25" s="438"/>
      <c r="AD25" s="438">
        <v>1</v>
      </c>
    </row>
    <row r="26" spans="1:30" s="224" customFormat="1" ht="13.5" customHeight="1">
      <c r="A26" s="225">
        <v>18</v>
      </c>
      <c r="B26" s="217"/>
      <c r="C26" s="434" t="s">
        <v>1013</v>
      </c>
      <c r="D26" s="241"/>
      <c r="E26" s="241"/>
      <c r="F26" s="241"/>
      <c r="G26" s="241"/>
      <c r="H26" s="435"/>
      <c r="I26" s="436"/>
      <c r="J26" s="435" t="s">
        <v>1014</v>
      </c>
      <c r="K26" s="436"/>
      <c r="L26" s="435"/>
      <c r="M26" s="435"/>
      <c r="N26" s="435"/>
      <c r="O26" s="435"/>
      <c r="P26" s="437"/>
      <c r="Q26" s="435" t="s">
        <v>817</v>
      </c>
      <c r="R26" s="435" t="s">
        <v>864</v>
      </c>
      <c r="S26" s="243" t="s">
        <v>1014</v>
      </c>
      <c r="T26" s="438"/>
      <c r="U26" s="435"/>
      <c r="V26" s="439" t="s">
        <v>864</v>
      </c>
      <c r="W26" s="439" t="s">
        <v>864</v>
      </c>
      <c r="X26" s="232"/>
      <c r="Y26" s="440"/>
      <c r="Z26" s="435"/>
      <c r="AA26" s="441"/>
      <c r="AB26" s="435"/>
      <c r="AC26" s="438">
        <v>1</v>
      </c>
      <c r="AD26" s="438">
        <v>1</v>
      </c>
    </row>
    <row r="27" spans="1:30" s="224" customFormat="1" ht="13.5" customHeight="1">
      <c r="A27" s="225">
        <v>19</v>
      </c>
      <c r="B27" s="217"/>
      <c r="C27" s="434"/>
      <c r="D27" s="241" t="s">
        <v>1015</v>
      </c>
      <c r="E27" s="241"/>
      <c r="F27" s="241"/>
      <c r="G27" s="241"/>
      <c r="H27" s="435" t="s">
        <v>1016</v>
      </c>
      <c r="I27" s="436" t="s">
        <v>1017</v>
      </c>
      <c r="J27" s="435" t="s">
        <v>1018</v>
      </c>
      <c r="K27" s="436"/>
      <c r="L27" s="435" t="s">
        <v>1019</v>
      </c>
      <c r="M27" s="435" t="s">
        <v>1020</v>
      </c>
      <c r="N27" s="435"/>
      <c r="O27" s="435"/>
      <c r="P27" s="437"/>
      <c r="Q27" s="435" t="s">
        <v>817</v>
      </c>
      <c r="R27" s="435"/>
      <c r="S27" s="435" t="s">
        <v>863</v>
      </c>
      <c r="T27" s="438" t="s">
        <v>864</v>
      </c>
      <c r="U27" s="435" t="s">
        <v>1021</v>
      </c>
      <c r="V27" s="439" t="s">
        <v>864</v>
      </c>
      <c r="W27" s="439" t="s">
        <v>864</v>
      </c>
      <c r="X27" s="232"/>
      <c r="Y27" s="440"/>
      <c r="Z27" s="435"/>
      <c r="AA27" s="441"/>
      <c r="AB27" s="435"/>
      <c r="AC27" s="438">
        <v>1</v>
      </c>
      <c r="AD27" s="438">
        <v>1</v>
      </c>
    </row>
    <row r="28" spans="1:30" s="224" customFormat="1" ht="13.5" customHeight="1">
      <c r="A28" s="225">
        <v>20</v>
      </c>
      <c r="B28" s="217"/>
      <c r="C28" s="434"/>
      <c r="D28" s="241" t="s">
        <v>1022</v>
      </c>
      <c r="E28" s="241"/>
      <c r="F28" s="241"/>
      <c r="G28" s="241"/>
      <c r="H28" s="435" t="s">
        <v>1023</v>
      </c>
      <c r="I28" s="436" t="s">
        <v>1024</v>
      </c>
      <c r="J28" s="435" t="s">
        <v>1025</v>
      </c>
      <c r="K28" s="436"/>
      <c r="L28" s="435"/>
      <c r="M28" s="435"/>
      <c r="N28" s="435"/>
      <c r="O28" s="435"/>
      <c r="P28" s="437"/>
      <c r="Q28" s="435" t="s">
        <v>817</v>
      </c>
      <c r="R28" s="435"/>
      <c r="S28" s="435" t="s">
        <v>863</v>
      </c>
      <c r="T28" s="438" t="s">
        <v>864</v>
      </c>
      <c r="U28" s="435" t="s">
        <v>1026</v>
      </c>
      <c r="V28" s="439" t="s">
        <v>864</v>
      </c>
      <c r="W28" s="439" t="s">
        <v>864</v>
      </c>
      <c r="X28" s="232"/>
      <c r="Y28" s="440"/>
      <c r="Z28" s="435"/>
      <c r="AA28" s="441" t="s">
        <v>1027</v>
      </c>
      <c r="AB28" s="435"/>
      <c r="AC28" s="438">
        <v>1</v>
      </c>
      <c r="AD28" s="438">
        <v>1</v>
      </c>
    </row>
    <row r="29" spans="1:30" s="224" customFormat="1" ht="13.5" customHeight="1">
      <c r="A29" s="225">
        <v>21</v>
      </c>
      <c r="B29" s="217"/>
      <c r="C29" s="434"/>
      <c r="D29" s="241" t="s">
        <v>1028</v>
      </c>
      <c r="E29" s="241"/>
      <c r="F29" s="241"/>
      <c r="G29" s="241"/>
      <c r="H29" s="435" t="s">
        <v>1029</v>
      </c>
      <c r="I29" s="436" t="s">
        <v>1030</v>
      </c>
      <c r="J29" s="435" t="s">
        <v>939</v>
      </c>
      <c r="K29" s="436"/>
      <c r="L29" s="435"/>
      <c r="M29" s="435"/>
      <c r="N29" s="435"/>
      <c r="O29" s="435"/>
      <c r="P29" s="437"/>
      <c r="Q29" s="435" t="s">
        <v>817</v>
      </c>
      <c r="R29" s="435"/>
      <c r="S29" s="435" t="s">
        <v>863</v>
      </c>
      <c r="T29" s="438"/>
      <c r="U29" s="435"/>
      <c r="V29" s="439" t="s">
        <v>864</v>
      </c>
      <c r="W29" s="439" t="s">
        <v>864</v>
      </c>
      <c r="X29" s="232"/>
      <c r="Y29" s="440"/>
      <c r="Z29" s="435"/>
      <c r="AA29" s="441"/>
      <c r="AB29" s="435"/>
      <c r="AC29" s="438">
        <v>1</v>
      </c>
      <c r="AD29" s="438">
        <v>1</v>
      </c>
    </row>
    <row r="30" spans="1:30" s="224" customFormat="1" ht="13.5" customHeight="1">
      <c r="A30" s="225">
        <v>22</v>
      </c>
      <c r="B30" s="217" t="s">
        <v>1031</v>
      </c>
      <c r="C30" s="216"/>
      <c r="D30" s="217"/>
      <c r="E30" s="217"/>
      <c r="F30" s="217"/>
      <c r="G30" s="217"/>
      <c r="H30" s="435" t="s">
        <v>1032</v>
      </c>
      <c r="I30" s="436"/>
      <c r="J30" s="435" t="s">
        <v>1033</v>
      </c>
      <c r="K30" s="436" t="s">
        <v>1034</v>
      </c>
      <c r="L30" s="435"/>
      <c r="M30" s="435"/>
      <c r="N30" s="435"/>
      <c r="O30" s="435"/>
      <c r="P30" s="437"/>
      <c r="Q30" s="435" t="s">
        <v>820</v>
      </c>
      <c r="R30" s="435" t="s">
        <v>864</v>
      </c>
      <c r="S30" s="243" t="s">
        <v>1034</v>
      </c>
      <c r="T30" s="284"/>
      <c r="U30" s="435"/>
      <c r="V30" s="439" t="s">
        <v>864</v>
      </c>
      <c r="W30" s="439" t="s">
        <v>864</v>
      </c>
      <c r="X30" s="232"/>
      <c r="Y30" s="440"/>
      <c r="Z30" s="435"/>
      <c r="AA30" s="441"/>
      <c r="AB30" s="435"/>
      <c r="AC30" s="438">
        <v>1</v>
      </c>
      <c r="AD30" s="438">
        <v>1</v>
      </c>
    </row>
    <row r="31" spans="1:30" s="224" customFormat="1" ht="13.5" customHeight="1">
      <c r="A31" s="225">
        <v>23</v>
      </c>
      <c r="B31" s="217"/>
      <c r="C31" s="217" t="s">
        <v>1035</v>
      </c>
      <c r="D31" s="217"/>
      <c r="E31" s="217"/>
      <c r="F31" s="217"/>
      <c r="G31" s="217"/>
      <c r="H31" s="435" t="s">
        <v>1036</v>
      </c>
      <c r="I31" s="436" t="s">
        <v>1037</v>
      </c>
      <c r="J31" s="435" t="s">
        <v>1038</v>
      </c>
      <c r="K31" s="436"/>
      <c r="L31" s="435"/>
      <c r="M31" s="435"/>
      <c r="N31" s="435"/>
      <c r="O31" s="435"/>
      <c r="P31" s="437"/>
      <c r="Q31" s="435" t="s">
        <v>820</v>
      </c>
      <c r="R31" s="435"/>
      <c r="S31" s="435" t="s">
        <v>863</v>
      </c>
      <c r="T31" s="438"/>
      <c r="U31" s="435"/>
      <c r="V31" s="439" t="s">
        <v>864</v>
      </c>
      <c r="W31" s="439" t="s">
        <v>864</v>
      </c>
      <c r="X31" s="232"/>
      <c r="Y31" s="440"/>
      <c r="Z31" s="435"/>
      <c r="AA31" s="441"/>
      <c r="AB31" s="435"/>
      <c r="AC31" s="438">
        <v>1</v>
      </c>
      <c r="AD31" s="438">
        <v>1</v>
      </c>
    </row>
    <row r="32" spans="1:30" s="249" customFormat="1" ht="13.5" customHeight="1">
      <c r="A32" s="225">
        <v>24</v>
      </c>
      <c r="B32" s="217"/>
      <c r="C32" s="219" t="s">
        <v>1039</v>
      </c>
      <c r="D32" s="219"/>
      <c r="E32" s="220"/>
      <c r="F32" s="220"/>
      <c r="G32" s="220"/>
      <c r="H32" s="435" t="s">
        <v>1040</v>
      </c>
      <c r="I32" s="436" t="s">
        <v>1041</v>
      </c>
      <c r="J32" s="435" t="s">
        <v>1042</v>
      </c>
      <c r="K32" s="436"/>
      <c r="L32" s="435"/>
      <c r="M32" s="435"/>
      <c r="N32" s="435"/>
      <c r="O32" s="435"/>
      <c r="P32" s="252"/>
      <c r="Q32" s="435" t="s">
        <v>817</v>
      </c>
      <c r="R32" s="435"/>
      <c r="S32" s="435" t="s">
        <v>863</v>
      </c>
      <c r="T32" s="438"/>
      <c r="U32" s="435"/>
      <c r="V32" s="439" t="s">
        <v>864</v>
      </c>
      <c r="W32" s="439" t="s">
        <v>864</v>
      </c>
      <c r="X32" s="232"/>
      <c r="Y32" s="440"/>
      <c r="Z32" s="435"/>
      <c r="AA32" s="441"/>
      <c r="AB32" s="435"/>
      <c r="AC32" s="438">
        <v>1</v>
      </c>
      <c r="AD32" s="438"/>
    </row>
    <row r="33" spans="1:30" s="224" customFormat="1" ht="13.5" customHeight="1">
      <c r="A33" s="225">
        <v>25</v>
      </c>
      <c r="B33" s="217"/>
      <c r="C33" s="217" t="s">
        <v>1043</v>
      </c>
      <c r="D33" s="217"/>
      <c r="E33" s="217"/>
      <c r="F33" s="217"/>
      <c r="G33" s="217"/>
      <c r="H33" s="265" t="s">
        <v>1044</v>
      </c>
      <c r="I33" s="436" t="s">
        <v>1045</v>
      </c>
      <c r="J33" s="435" t="s">
        <v>871</v>
      </c>
      <c r="K33" s="436"/>
      <c r="L33" s="435" t="s">
        <v>1046</v>
      </c>
      <c r="M33" s="435" t="s">
        <v>1047</v>
      </c>
      <c r="N33" s="435"/>
      <c r="O33" s="435"/>
      <c r="P33" s="252"/>
      <c r="Q33" s="435" t="s">
        <v>817</v>
      </c>
      <c r="R33" s="435"/>
      <c r="S33" s="435" t="s">
        <v>863</v>
      </c>
      <c r="T33" s="438"/>
      <c r="U33" s="435"/>
      <c r="V33" s="439" t="s">
        <v>864</v>
      </c>
      <c r="W33" s="439" t="s">
        <v>864</v>
      </c>
      <c r="X33" s="232"/>
      <c r="Y33" s="440"/>
      <c r="Z33" s="435"/>
      <c r="AA33" s="441"/>
      <c r="AB33" s="435"/>
      <c r="AC33" s="438">
        <v>1</v>
      </c>
      <c r="AD33" s="438">
        <v>1</v>
      </c>
    </row>
    <row r="34" spans="1:30" s="224" customFormat="1" ht="13.5" customHeight="1">
      <c r="A34" s="225">
        <v>26</v>
      </c>
      <c r="B34" s="217"/>
      <c r="C34" s="217" t="s">
        <v>1048</v>
      </c>
      <c r="D34" s="221"/>
      <c r="E34" s="221"/>
      <c r="F34" s="221"/>
      <c r="G34" s="221"/>
      <c r="H34" s="435"/>
      <c r="I34" s="436"/>
      <c r="J34" s="435"/>
      <c r="K34" s="436" t="s">
        <v>1049</v>
      </c>
      <c r="L34" s="435"/>
      <c r="M34" s="435"/>
      <c r="N34" s="435"/>
      <c r="O34" s="435"/>
      <c r="P34" s="437"/>
      <c r="Q34" s="435" t="s">
        <v>817</v>
      </c>
      <c r="R34" s="435" t="s">
        <v>864</v>
      </c>
      <c r="S34" s="243" t="s">
        <v>1049</v>
      </c>
      <c r="T34" s="438"/>
      <c r="U34" s="435"/>
      <c r="V34" s="439" t="s">
        <v>864</v>
      </c>
      <c r="W34" s="439" t="s">
        <v>864</v>
      </c>
      <c r="X34" s="232"/>
      <c r="Y34" s="440"/>
      <c r="Z34" s="435"/>
      <c r="AA34" s="441"/>
      <c r="AB34" s="435"/>
      <c r="AC34" s="438">
        <v>1</v>
      </c>
      <c r="AD34" s="438">
        <v>1</v>
      </c>
    </row>
    <row r="35" spans="1:30" s="224" customFormat="1" ht="13.5" customHeight="1">
      <c r="A35" s="225">
        <v>27</v>
      </c>
      <c r="B35" s="217"/>
      <c r="C35" s="217"/>
      <c r="D35" s="434" t="s">
        <v>1050</v>
      </c>
      <c r="E35" s="253"/>
      <c r="F35" s="239"/>
      <c r="G35" s="239"/>
      <c r="H35" s="435" t="s">
        <v>1051</v>
      </c>
      <c r="I35" s="436" t="s">
        <v>1052</v>
      </c>
      <c r="J35" s="435" t="s">
        <v>1053</v>
      </c>
      <c r="K35" s="436" t="s">
        <v>1054</v>
      </c>
      <c r="L35" s="435"/>
      <c r="M35" s="435"/>
      <c r="N35" s="435"/>
      <c r="O35" s="435"/>
      <c r="P35" s="437"/>
      <c r="Q35" s="435" t="s">
        <v>820</v>
      </c>
      <c r="R35" s="435"/>
      <c r="S35" s="435" t="s">
        <v>863</v>
      </c>
      <c r="T35" s="438"/>
      <c r="U35" s="435" t="s">
        <v>1055</v>
      </c>
      <c r="V35" s="439" t="s">
        <v>864</v>
      </c>
      <c r="W35" s="439" t="s">
        <v>864</v>
      </c>
      <c r="X35" s="232"/>
      <c r="Y35" s="440"/>
      <c r="Z35" s="435"/>
      <c r="AA35" s="441"/>
      <c r="AB35" s="435"/>
      <c r="AC35" s="438">
        <v>1</v>
      </c>
      <c r="AD35" s="438">
        <v>1</v>
      </c>
    </row>
    <row r="36" spans="1:30" s="254" customFormat="1" ht="13.5" customHeight="1">
      <c r="A36" s="225">
        <v>28</v>
      </c>
      <c r="B36" s="217"/>
      <c r="C36" s="222"/>
      <c r="D36" s="434" t="s">
        <v>1056</v>
      </c>
      <c r="E36" s="221"/>
      <c r="F36" s="221"/>
      <c r="G36" s="221"/>
      <c r="H36" s="435" t="s">
        <v>1057</v>
      </c>
      <c r="I36" s="436" t="s">
        <v>1058</v>
      </c>
      <c r="J36" s="435"/>
      <c r="K36" s="436" t="s">
        <v>1059</v>
      </c>
      <c r="L36" s="435" t="s">
        <v>1060</v>
      </c>
      <c r="M36" s="435" t="s">
        <v>254</v>
      </c>
      <c r="N36" s="435"/>
      <c r="O36" s="435"/>
      <c r="P36" s="437"/>
      <c r="Q36" s="435" t="s">
        <v>817</v>
      </c>
      <c r="R36" s="435"/>
      <c r="S36" s="435" t="s">
        <v>863</v>
      </c>
      <c r="T36" s="438"/>
      <c r="U36" s="435"/>
      <c r="V36" s="439" t="s">
        <v>864</v>
      </c>
      <c r="W36" s="439" t="s">
        <v>864</v>
      </c>
      <c r="X36" s="232"/>
      <c r="Y36" s="440"/>
      <c r="Z36" s="435"/>
      <c r="AA36" s="441"/>
      <c r="AB36" s="435"/>
      <c r="AC36" s="438">
        <v>1</v>
      </c>
      <c r="AD36" s="438">
        <v>1</v>
      </c>
    </row>
    <row r="37" spans="1:30" s="254" customFormat="1" ht="13.5" customHeight="1">
      <c r="A37" s="225">
        <v>29</v>
      </c>
      <c r="B37" s="217"/>
      <c r="C37" s="222"/>
      <c r="D37" s="434" t="s">
        <v>1061</v>
      </c>
      <c r="E37" s="221"/>
      <c r="F37" s="221"/>
      <c r="G37" s="221"/>
      <c r="H37" s="435"/>
      <c r="I37" s="436"/>
      <c r="J37" s="435"/>
      <c r="K37" s="436" t="s">
        <v>1062</v>
      </c>
      <c r="L37" s="435" t="s">
        <v>1063</v>
      </c>
      <c r="M37" s="435" t="s">
        <v>1064</v>
      </c>
      <c r="N37" s="435"/>
      <c r="O37" s="435"/>
      <c r="P37" s="437"/>
      <c r="Q37" s="435" t="s">
        <v>817</v>
      </c>
      <c r="R37" s="435" t="s">
        <v>864</v>
      </c>
      <c r="S37" s="243" t="s">
        <v>1062</v>
      </c>
      <c r="T37" s="438"/>
      <c r="U37" s="435"/>
      <c r="V37" s="439" t="s">
        <v>864</v>
      </c>
      <c r="W37" s="439" t="s">
        <v>864</v>
      </c>
      <c r="X37" s="232"/>
      <c r="Y37" s="440"/>
      <c r="Z37" s="435"/>
      <c r="AA37" s="441"/>
      <c r="AB37" s="435"/>
      <c r="AC37" s="438">
        <v>1</v>
      </c>
      <c r="AD37" s="438">
        <v>1</v>
      </c>
    </row>
    <row r="38" spans="1:30" s="254" customFormat="1" ht="13.5" customHeight="1">
      <c r="A38" s="225">
        <v>30</v>
      </c>
      <c r="B38" s="217"/>
      <c r="C38" s="222"/>
      <c r="D38" s="241"/>
      <c r="E38" s="241" t="s">
        <v>1065</v>
      </c>
      <c r="F38" s="241"/>
      <c r="G38" s="241"/>
      <c r="H38" s="435" t="s">
        <v>1066</v>
      </c>
      <c r="I38" s="436" t="s">
        <v>1067</v>
      </c>
      <c r="J38" s="435"/>
      <c r="K38" s="436" t="s">
        <v>1054</v>
      </c>
      <c r="L38" s="435"/>
      <c r="M38" s="435"/>
      <c r="N38" s="435"/>
      <c r="O38" s="435"/>
      <c r="P38" s="437"/>
      <c r="Q38" s="435" t="s">
        <v>820</v>
      </c>
      <c r="R38" s="435"/>
      <c r="S38" s="435" t="s">
        <v>863</v>
      </c>
      <c r="T38" s="438"/>
      <c r="U38" s="435" t="s">
        <v>1068</v>
      </c>
      <c r="V38" s="439" t="s">
        <v>864</v>
      </c>
      <c r="W38" s="439" t="s">
        <v>864</v>
      </c>
      <c r="X38" s="232"/>
      <c r="Y38" s="440"/>
      <c r="Z38" s="435"/>
      <c r="AA38" s="441"/>
      <c r="AB38" s="435"/>
      <c r="AC38" s="438">
        <v>1</v>
      </c>
      <c r="AD38" s="438">
        <v>1</v>
      </c>
    </row>
    <row r="39" spans="1:30" s="224" customFormat="1" ht="13.5" customHeight="1">
      <c r="A39" s="225">
        <v>31</v>
      </c>
      <c r="B39" s="217"/>
      <c r="C39" s="217"/>
      <c r="D39" s="241"/>
      <c r="E39" s="241" t="s">
        <v>1069</v>
      </c>
      <c r="F39" s="241"/>
      <c r="G39" s="241"/>
      <c r="H39" s="435"/>
      <c r="I39" s="436" t="s">
        <v>1070</v>
      </c>
      <c r="J39" s="435"/>
      <c r="K39" s="436" t="s">
        <v>998</v>
      </c>
      <c r="L39" s="435"/>
      <c r="M39" s="435"/>
      <c r="N39" s="435"/>
      <c r="O39" s="435"/>
      <c r="P39" s="437"/>
      <c r="Q39" s="435" t="s">
        <v>817</v>
      </c>
      <c r="R39" s="435"/>
      <c r="S39" s="435" t="s">
        <v>863</v>
      </c>
      <c r="T39" s="438"/>
      <c r="U39" s="435"/>
      <c r="V39" s="439" t="s">
        <v>864</v>
      </c>
      <c r="W39" s="439" t="s">
        <v>864</v>
      </c>
      <c r="X39" s="232"/>
      <c r="Y39" s="440"/>
      <c r="Z39" s="435"/>
      <c r="AA39" s="441"/>
      <c r="AB39" s="435"/>
      <c r="AC39" s="438">
        <v>1</v>
      </c>
      <c r="AD39" s="438">
        <v>1</v>
      </c>
    </row>
    <row r="40" spans="1:30" s="224" customFormat="1" ht="13.5" customHeight="1">
      <c r="A40" s="225">
        <v>32</v>
      </c>
      <c r="B40" s="217"/>
      <c r="C40" s="217"/>
      <c r="D40" s="241"/>
      <c r="E40" s="241" t="s">
        <v>1071</v>
      </c>
      <c r="F40" s="241"/>
      <c r="G40" s="241"/>
      <c r="H40" s="435"/>
      <c r="I40" s="436" t="s">
        <v>1072</v>
      </c>
      <c r="J40" s="435"/>
      <c r="K40" s="436" t="s">
        <v>871</v>
      </c>
      <c r="L40" s="435"/>
      <c r="M40" s="435"/>
      <c r="N40" s="435"/>
      <c r="O40" s="435"/>
      <c r="P40" s="437"/>
      <c r="Q40" s="435" t="s">
        <v>817</v>
      </c>
      <c r="R40" s="435"/>
      <c r="S40" s="435" t="s">
        <v>863</v>
      </c>
      <c r="T40" s="438"/>
      <c r="U40" s="435"/>
      <c r="V40" s="439" t="s">
        <v>864</v>
      </c>
      <c r="W40" s="439" t="s">
        <v>864</v>
      </c>
      <c r="X40" s="232"/>
      <c r="Y40" s="440"/>
      <c r="Z40" s="435"/>
      <c r="AA40" s="441"/>
      <c r="AB40" s="435"/>
      <c r="AC40" s="438">
        <v>1</v>
      </c>
      <c r="AD40" s="438">
        <v>1</v>
      </c>
    </row>
    <row r="41" spans="1:30" s="224" customFormat="1" ht="13.5" customHeight="1">
      <c r="A41" s="225">
        <v>33</v>
      </c>
      <c r="B41" s="217"/>
      <c r="C41" s="217" t="s">
        <v>1073</v>
      </c>
      <c r="D41" s="221"/>
      <c r="E41" s="221"/>
      <c r="F41" s="221"/>
      <c r="G41" s="221"/>
      <c r="H41" s="435"/>
      <c r="I41" s="436"/>
      <c r="J41" s="435"/>
      <c r="K41" s="436" t="s">
        <v>1074</v>
      </c>
      <c r="L41" s="435"/>
      <c r="M41" s="435"/>
      <c r="N41" s="435"/>
      <c r="O41" s="435"/>
      <c r="P41" s="437"/>
      <c r="Q41" s="435" t="s">
        <v>817</v>
      </c>
      <c r="R41" s="435" t="s">
        <v>864</v>
      </c>
      <c r="S41" s="243" t="s">
        <v>1074</v>
      </c>
      <c r="T41" s="438"/>
      <c r="U41" s="435"/>
      <c r="V41" s="439" t="s">
        <v>864</v>
      </c>
      <c r="W41" s="439" t="s">
        <v>864</v>
      </c>
      <c r="X41" s="232"/>
      <c r="Y41" s="440"/>
      <c r="Z41" s="435"/>
      <c r="AA41" s="441"/>
      <c r="AB41" s="435"/>
      <c r="AC41" s="438"/>
      <c r="AD41" s="438">
        <v>1</v>
      </c>
    </row>
    <row r="42" spans="1:30" s="231" customFormat="1" ht="13.5" customHeight="1">
      <c r="A42" s="225">
        <v>34</v>
      </c>
      <c r="B42" s="217"/>
      <c r="C42" s="217"/>
      <c r="D42" s="241" t="s">
        <v>388</v>
      </c>
      <c r="E42" s="217"/>
      <c r="F42" s="217"/>
      <c r="G42" s="217"/>
      <c r="H42" s="435" t="s">
        <v>1075</v>
      </c>
      <c r="I42" s="436" t="s">
        <v>1076</v>
      </c>
      <c r="J42" s="435" t="s">
        <v>1074</v>
      </c>
      <c r="K42" s="436" t="s">
        <v>871</v>
      </c>
      <c r="L42" s="435" t="s">
        <v>1077</v>
      </c>
      <c r="M42" s="435" t="s">
        <v>388</v>
      </c>
      <c r="N42" s="435"/>
      <c r="O42" s="435"/>
      <c r="P42" s="252"/>
      <c r="Q42" s="435" t="s">
        <v>817</v>
      </c>
      <c r="R42" s="435"/>
      <c r="S42" s="435" t="s">
        <v>863</v>
      </c>
      <c r="T42" s="438"/>
      <c r="U42" s="435"/>
      <c r="V42" s="439" t="s">
        <v>864</v>
      </c>
      <c r="W42" s="439" t="s">
        <v>864</v>
      </c>
      <c r="X42" s="232"/>
      <c r="Y42" s="440"/>
      <c r="Z42" s="255"/>
      <c r="AA42" s="245" t="s">
        <v>1078</v>
      </c>
      <c r="AB42" s="435"/>
      <c r="AC42" s="438">
        <v>1</v>
      </c>
      <c r="AD42" s="438">
        <v>1</v>
      </c>
    </row>
    <row r="43" spans="1:30" s="224" customFormat="1" ht="13.5" customHeight="1">
      <c r="A43" s="225">
        <v>35</v>
      </c>
      <c r="B43" s="217"/>
      <c r="C43" s="217"/>
      <c r="D43" s="241" t="s">
        <v>392</v>
      </c>
      <c r="E43" s="217"/>
      <c r="F43" s="217"/>
      <c r="G43" s="217"/>
      <c r="H43" s="435" t="s">
        <v>1079</v>
      </c>
      <c r="I43" s="436">
        <v>59350</v>
      </c>
      <c r="J43" s="435" t="s">
        <v>1080</v>
      </c>
      <c r="K43" s="436" t="s">
        <v>1081</v>
      </c>
      <c r="L43" s="435" t="s">
        <v>1082</v>
      </c>
      <c r="M43" s="435" t="s">
        <v>392</v>
      </c>
      <c r="N43" s="435"/>
      <c r="O43" s="435"/>
      <c r="P43" s="252"/>
      <c r="Q43" s="435" t="s">
        <v>817</v>
      </c>
      <c r="R43" s="435"/>
      <c r="S43" s="435" t="s">
        <v>863</v>
      </c>
      <c r="T43" s="438"/>
      <c r="U43" s="435" t="s">
        <v>1083</v>
      </c>
      <c r="V43" s="439" t="s">
        <v>864</v>
      </c>
      <c r="W43" s="439" t="s">
        <v>864</v>
      </c>
      <c r="X43" s="232"/>
      <c r="Y43" s="440"/>
      <c r="Z43" s="435"/>
      <c r="AA43" s="441"/>
      <c r="AB43" s="435"/>
      <c r="AC43" s="438">
        <v>1</v>
      </c>
      <c r="AD43" s="438">
        <v>1</v>
      </c>
    </row>
    <row r="44" spans="1:30" s="224" customFormat="1" ht="13.5" customHeight="1">
      <c r="A44" s="225">
        <v>36</v>
      </c>
      <c r="B44" s="217"/>
      <c r="C44" s="217"/>
      <c r="D44" s="241" t="s">
        <v>1084</v>
      </c>
      <c r="E44" s="241"/>
      <c r="F44" s="241"/>
      <c r="G44" s="241"/>
      <c r="H44" s="265" t="s">
        <v>1085</v>
      </c>
      <c r="I44" s="436" t="s">
        <v>1086</v>
      </c>
      <c r="J44" s="435"/>
      <c r="K44" s="436" t="s">
        <v>1087</v>
      </c>
      <c r="L44" s="435"/>
      <c r="M44" s="435"/>
      <c r="N44" s="435"/>
      <c r="O44" s="435"/>
      <c r="P44" s="437"/>
      <c r="Q44" s="435" t="s">
        <v>817</v>
      </c>
      <c r="R44" s="435"/>
      <c r="S44" s="442" t="s">
        <v>863</v>
      </c>
      <c r="T44" s="285"/>
      <c r="U44" s="435"/>
      <c r="V44" s="439" t="s">
        <v>864</v>
      </c>
      <c r="W44" s="439" t="s">
        <v>864</v>
      </c>
      <c r="X44" s="232"/>
      <c r="Y44" s="440"/>
      <c r="Z44" s="435"/>
      <c r="AA44" s="441"/>
      <c r="AB44" s="435"/>
      <c r="AC44" s="438"/>
      <c r="AD44" s="438">
        <v>1</v>
      </c>
    </row>
    <row r="45" spans="1:30" s="257" customFormat="1" ht="12.75" customHeight="1">
      <c r="A45" s="225">
        <v>37</v>
      </c>
      <c r="B45" s="217"/>
      <c r="C45" s="217" t="s">
        <v>1088</v>
      </c>
      <c r="D45" s="221"/>
      <c r="E45" s="221"/>
      <c r="F45" s="221"/>
      <c r="G45" s="221"/>
      <c r="H45" s="435" t="s">
        <v>1089</v>
      </c>
      <c r="I45" s="436"/>
      <c r="J45" s="435"/>
      <c r="K45" s="436" t="s">
        <v>1090</v>
      </c>
      <c r="L45" s="435"/>
      <c r="M45" s="435"/>
      <c r="N45" s="435"/>
      <c r="O45" s="435"/>
      <c r="P45" s="437"/>
      <c r="Q45" s="435" t="s">
        <v>817</v>
      </c>
      <c r="R45" s="435" t="s">
        <v>864</v>
      </c>
      <c r="S45" s="243" t="s">
        <v>1090</v>
      </c>
      <c r="T45" s="438"/>
      <c r="U45" s="435"/>
      <c r="V45" s="439" t="s">
        <v>864</v>
      </c>
      <c r="W45" s="439" t="s">
        <v>864</v>
      </c>
      <c r="X45" s="232"/>
      <c r="Y45" s="440"/>
      <c r="Z45" s="435"/>
      <c r="AA45" s="441"/>
      <c r="AB45" s="435"/>
      <c r="AC45" s="438">
        <v>1</v>
      </c>
      <c r="AD45" s="438">
        <v>1</v>
      </c>
    </row>
    <row r="46" spans="1:30" s="257" customFormat="1" ht="12.75" customHeight="1">
      <c r="A46" s="225">
        <v>38</v>
      </c>
      <c r="B46" s="217"/>
      <c r="C46" s="217"/>
      <c r="D46" s="434" t="s">
        <v>415</v>
      </c>
      <c r="E46" s="221"/>
      <c r="F46" s="221"/>
      <c r="G46" s="221"/>
      <c r="H46" s="435" t="s">
        <v>1091</v>
      </c>
      <c r="I46" s="436" t="s">
        <v>1092</v>
      </c>
      <c r="J46" s="435"/>
      <c r="K46" s="436" t="s">
        <v>1093</v>
      </c>
      <c r="L46" s="435" t="s">
        <v>1094</v>
      </c>
      <c r="M46" s="435" t="s">
        <v>415</v>
      </c>
      <c r="N46" s="435"/>
      <c r="O46" s="435"/>
      <c r="P46" s="437"/>
      <c r="Q46" s="435" t="s">
        <v>817</v>
      </c>
      <c r="R46" s="435"/>
      <c r="S46" s="442" t="s">
        <v>863</v>
      </c>
      <c r="T46" s="285"/>
      <c r="U46" s="435"/>
      <c r="V46" s="439" t="s">
        <v>864</v>
      </c>
      <c r="W46" s="439" t="s">
        <v>864</v>
      </c>
      <c r="X46" s="232"/>
      <c r="Y46" s="440"/>
      <c r="Z46" s="435"/>
      <c r="AA46" s="441"/>
      <c r="AB46" s="435"/>
      <c r="AC46" s="438">
        <v>1</v>
      </c>
      <c r="AD46" s="438">
        <v>1</v>
      </c>
    </row>
    <row r="47" spans="1:30" s="257" customFormat="1" ht="12.75" customHeight="1">
      <c r="A47" s="225">
        <v>39</v>
      </c>
      <c r="B47" s="217"/>
      <c r="C47" s="217"/>
      <c r="D47" s="434" t="s">
        <v>1095</v>
      </c>
      <c r="E47" s="221"/>
      <c r="F47" s="221"/>
      <c r="G47" s="221"/>
      <c r="H47" s="435" t="s">
        <v>1096</v>
      </c>
      <c r="I47" s="436" t="s">
        <v>1097</v>
      </c>
      <c r="J47" s="435"/>
      <c r="K47" s="436" t="s">
        <v>1098</v>
      </c>
      <c r="L47" s="435" t="s">
        <v>1099</v>
      </c>
      <c r="M47" s="435" t="s">
        <v>424</v>
      </c>
      <c r="N47" s="435"/>
      <c r="O47" s="435"/>
      <c r="P47" s="437"/>
      <c r="Q47" s="435" t="s">
        <v>817</v>
      </c>
      <c r="R47" s="435"/>
      <c r="S47" s="442" t="s">
        <v>863</v>
      </c>
      <c r="T47" s="285"/>
      <c r="U47" s="435"/>
      <c r="V47" s="439" t="s">
        <v>864</v>
      </c>
      <c r="W47" s="439" t="s">
        <v>864</v>
      </c>
      <c r="X47" s="232"/>
      <c r="Y47" s="440"/>
      <c r="Z47" s="435"/>
      <c r="AA47" s="441"/>
      <c r="AB47" s="435"/>
      <c r="AC47" s="438">
        <v>1</v>
      </c>
      <c r="AD47" s="438">
        <v>1</v>
      </c>
    </row>
    <row r="48" spans="1:30" s="244" customFormat="1" ht="12.75" customHeight="1">
      <c r="A48" s="225">
        <v>40</v>
      </c>
      <c r="B48" s="217"/>
      <c r="C48" s="222"/>
      <c r="D48" s="434" t="s">
        <v>429</v>
      </c>
      <c r="E48" s="221"/>
      <c r="F48" s="221"/>
      <c r="G48" s="221"/>
      <c r="H48" s="435" t="s">
        <v>1100</v>
      </c>
      <c r="I48" s="436" t="s">
        <v>1101</v>
      </c>
      <c r="J48" s="435"/>
      <c r="K48" s="436" t="s">
        <v>1102</v>
      </c>
      <c r="L48" s="435"/>
      <c r="M48" s="435"/>
      <c r="N48" s="435"/>
      <c r="O48" s="435"/>
      <c r="P48" s="437"/>
      <c r="Q48" s="435" t="s">
        <v>817</v>
      </c>
      <c r="R48" s="435"/>
      <c r="S48" s="442" t="s">
        <v>863</v>
      </c>
      <c r="T48" s="285"/>
      <c r="U48" s="435"/>
      <c r="V48" s="439" t="s">
        <v>864</v>
      </c>
      <c r="W48" s="439" t="s">
        <v>864</v>
      </c>
      <c r="X48" s="232"/>
      <c r="Y48" s="440"/>
      <c r="Z48" s="435"/>
      <c r="AA48" s="441"/>
      <c r="AB48" s="435"/>
      <c r="AC48" s="438">
        <v>1</v>
      </c>
      <c r="AD48" s="438">
        <v>1</v>
      </c>
    </row>
    <row r="49" spans="1:30" s="244" customFormat="1" ht="12.75" customHeight="1">
      <c r="A49" s="225">
        <v>41</v>
      </c>
      <c r="B49" s="217"/>
      <c r="C49" s="222"/>
      <c r="D49" s="434" t="s">
        <v>426</v>
      </c>
      <c r="E49" s="221"/>
      <c r="F49" s="221"/>
      <c r="G49" s="221"/>
      <c r="H49" s="435" t="s">
        <v>1103</v>
      </c>
      <c r="I49" s="436" t="s">
        <v>1104</v>
      </c>
      <c r="J49" s="435"/>
      <c r="K49" s="436" t="s">
        <v>1105</v>
      </c>
      <c r="L49" s="435" t="s">
        <v>1106</v>
      </c>
      <c r="M49" s="435" t="s">
        <v>426</v>
      </c>
      <c r="N49" s="435"/>
      <c r="O49" s="435"/>
      <c r="P49" s="437"/>
      <c r="Q49" s="435" t="s">
        <v>823</v>
      </c>
      <c r="R49" s="435"/>
      <c r="S49" s="442" t="s">
        <v>863</v>
      </c>
      <c r="T49" s="285"/>
      <c r="U49" s="435"/>
      <c r="V49" s="439" t="s">
        <v>864</v>
      </c>
      <c r="W49" s="439" t="s">
        <v>864</v>
      </c>
      <c r="X49" s="232"/>
      <c r="Y49" s="440"/>
      <c r="Z49" s="435"/>
      <c r="AA49" s="441"/>
      <c r="AB49" s="435"/>
      <c r="AC49" s="438">
        <v>1</v>
      </c>
      <c r="AD49" s="438">
        <v>1</v>
      </c>
    </row>
    <row r="50" spans="1:30" s="244" customFormat="1" ht="12.75" customHeight="1">
      <c r="A50" s="225">
        <v>42</v>
      </c>
      <c r="B50" s="217"/>
      <c r="C50" s="222"/>
      <c r="D50" s="434" t="s">
        <v>1107</v>
      </c>
      <c r="E50" s="221"/>
      <c r="F50" s="221"/>
      <c r="G50" s="221"/>
      <c r="H50" s="435" t="s">
        <v>1108</v>
      </c>
      <c r="I50" s="436" t="s">
        <v>1109</v>
      </c>
      <c r="J50" s="435"/>
      <c r="K50" s="436" t="s">
        <v>1110</v>
      </c>
      <c r="L50" s="435"/>
      <c r="M50" s="435"/>
      <c r="N50" s="435"/>
      <c r="O50" s="435"/>
      <c r="P50" s="437"/>
      <c r="Q50" s="435" t="s">
        <v>817</v>
      </c>
      <c r="R50" s="435"/>
      <c r="S50" s="442" t="s">
        <v>863</v>
      </c>
      <c r="T50" s="285"/>
      <c r="U50" s="435"/>
      <c r="V50" s="439" t="s">
        <v>864</v>
      </c>
      <c r="W50" s="439" t="s">
        <v>864</v>
      </c>
      <c r="X50" s="232"/>
      <c r="Y50" s="440"/>
      <c r="Z50" s="435"/>
      <c r="AA50" s="441"/>
      <c r="AB50" s="435"/>
      <c r="AC50" s="438">
        <v>1</v>
      </c>
      <c r="AD50" s="438">
        <v>1</v>
      </c>
    </row>
    <row r="51" spans="1:30" s="258" customFormat="1" ht="12.75" customHeight="1">
      <c r="A51" s="225">
        <v>43</v>
      </c>
      <c r="B51" s="217"/>
      <c r="C51" s="222"/>
      <c r="D51" s="434" t="s">
        <v>1111</v>
      </c>
      <c r="E51" s="221"/>
      <c r="F51" s="221"/>
      <c r="G51" s="221"/>
      <c r="H51" s="435" t="s">
        <v>410</v>
      </c>
      <c r="I51" s="436" t="s">
        <v>1112</v>
      </c>
      <c r="J51" s="435"/>
      <c r="K51" s="436" t="s">
        <v>1113</v>
      </c>
      <c r="L51" s="435"/>
      <c r="M51" s="435"/>
      <c r="N51" s="435"/>
      <c r="O51" s="435"/>
      <c r="P51" s="437"/>
      <c r="Q51" s="435" t="s">
        <v>817</v>
      </c>
      <c r="R51" s="435"/>
      <c r="S51" s="442" t="s">
        <v>863</v>
      </c>
      <c r="T51" s="285"/>
      <c r="U51" s="435"/>
      <c r="V51" s="439" t="s">
        <v>864</v>
      </c>
      <c r="W51" s="439" t="s">
        <v>864</v>
      </c>
      <c r="X51" s="232"/>
      <c r="Y51" s="440"/>
      <c r="Z51" s="435"/>
      <c r="AA51" s="441"/>
      <c r="AB51" s="435"/>
      <c r="AC51" s="438">
        <v>1</v>
      </c>
      <c r="AD51" s="438">
        <v>1</v>
      </c>
    </row>
    <row r="52" spans="1:30" s="259" customFormat="1" ht="12.75" customHeight="1">
      <c r="A52" s="225">
        <v>44</v>
      </c>
      <c r="B52" s="217"/>
      <c r="C52" s="218"/>
      <c r="D52" s="434" t="s">
        <v>1114</v>
      </c>
      <c r="E52" s="221"/>
      <c r="F52" s="221"/>
      <c r="G52" s="221"/>
      <c r="H52" s="435"/>
      <c r="I52" s="436" t="s">
        <v>1115</v>
      </c>
      <c r="J52" s="435"/>
      <c r="K52" s="436" t="s">
        <v>1116</v>
      </c>
      <c r="L52" s="435"/>
      <c r="M52" s="435"/>
      <c r="N52" s="435"/>
      <c r="O52" s="435"/>
      <c r="P52" s="437"/>
      <c r="Q52" s="435" t="s">
        <v>817</v>
      </c>
      <c r="R52" s="435"/>
      <c r="S52" s="442" t="s">
        <v>863</v>
      </c>
      <c r="T52" s="285"/>
      <c r="U52" s="435"/>
      <c r="V52" s="439" t="s">
        <v>864</v>
      </c>
      <c r="W52" s="439" t="s">
        <v>864</v>
      </c>
      <c r="X52" s="232"/>
      <c r="Y52" s="440"/>
      <c r="Z52" s="435"/>
      <c r="AA52" s="441"/>
      <c r="AB52" s="435"/>
      <c r="AC52" s="438">
        <v>1</v>
      </c>
      <c r="AD52" s="438">
        <v>1</v>
      </c>
    </row>
    <row r="53" spans="1:30" s="257" customFormat="1" ht="12.95" customHeight="1">
      <c r="A53" s="225">
        <v>45</v>
      </c>
      <c r="B53" s="217"/>
      <c r="C53" s="218"/>
      <c r="D53" s="434" t="s">
        <v>178</v>
      </c>
      <c r="E53" s="221"/>
      <c r="F53" s="221"/>
      <c r="G53" s="221"/>
      <c r="H53" s="435" t="s">
        <v>1117</v>
      </c>
      <c r="I53" s="436" t="s">
        <v>1118</v>
      </c>
      <c r="J53" s="435"/>
      <c r="K53" s="436" t="s">
        <v>1119</v>
      </c>
      <c r="L53" s="435"/>
      <c r="M53" s="435"/>
      <c r="N53" s="435"/>
      <c r="O53" s="435"/>
      <c r="P53" s="437"/>
      <c r="Q53" s="435" t="s">
        <v>817</v>
      </c>
      <c r="R53" s="435"/>
      <c r="S53" s="442" t="s">
        <v>863</v>
      </c>
      <c r="T53" s="285"/>
      <c r="U53" s="435"/>
      <c r="V53" s="439" t="s">
        <v>864</v>
      </c>
      <c r="W53" s="439" t="s">
        <v>864</v>
      </c>
      <c r="X53" s="232"/>
      <c r="Y53" s="440"/>
      <c r="Z53" s="435"/>
      <c r="AA53" s="441"/>
      <c r="AB53" s="435"/>
      <c r="AC53" s="438">
        <v>1</v>
      </c>
      <c r="AD53" s="438">
        <v>1</v>
      </c>
    </row>
    <row r="54" spans="1:30" s="257" customFormat="1" ht="12.95" customHeight="1">
      <c r="A54" s="225">
        <v>46</v>
      </c>
      <c r="B54" s="217"/>
      <c r="C54" s="218"/>
      <c r="D54" s="241" t="s">
        <v>1120</v>
      </c>
      <c r="E54" s="241"/>
      <c r="F54" s="241"/>
      <c r="G54" s="241"/>
      <c r="H54" s="435" t="s">
        <v>1121</v>
      </c>
      <c r="I54" s="436">
        <v>33123452323</v>
      </c>
      <c r="J54" s="435"/>
      <c r="K54" s="436" t="s">
        <v>1122</v>
      </c>
      <c r="L54" s="435"/>
      <c r="M54" s="435"/>
      <c r="N54" s="435"/>
      <c r="O54" s="435"/>
      <c r="P54" s="437"/>
      <c r="Q54" s="435" t="s">
        <v>817</v>
      </c>
      <c r="R54" s="435"/>
      <c r="S54" s="435" t="s">
        <v>1059</v>
      </c>
      <c r="T54" s="438"/>
      <c r="U54" s="435"/>
      <c r="V54" s="439" t="s">
        <v>864</v>
      </c>
      <c r="W54" s="439" t="s">
        <v>864</v>
      </c>
      <c r="X54" s="232"/>
      <c r="Y54" s="440"/>
      <c r="Z54" s="435" t="s">
        <v>1123</v>
      </c>
      <c r="AA54" s="441"/>
      <c r="AB54" s="435"/>
      <c r="AC54" s="438"/>
      <c r="AD54" s="438">
        <v>1</v>
      </c>
    </row>
    <row r="55" spans="1:30" s="224" customFormat="1" ht="13.5" customHeight="1">
      <c r="A55" s="225">
        <v>47</v>
      </c>
      <c r="B55" s="217"/>
      <c r="C55" s="217" t="s">
        <v>1124</v>
      </c>
      <c r="D55" s="217"/>
      <c r="E55" s="217"/>
      <c r="F55" s="217"/>
      <c r="G55" s="217"/>
      <c r="H55" s="435"/>
      <c r="I55" s="436"/>
      <c r="J55" s="435" t="s">
        <v>1125</v>
      </c>
      <c r="K55" s="436" t="s">
        <v>1126</v>
      </c>
      <c r="L55" s="435"/>
      <c r="M55" s="435"/>
      <c r="N55" s="435"/>
      <c r="O55" s="435"/>
      <c r="P55" s="252"/>
      <c r="Q55" s="435" t="s">
        <v>817</v>
      </c>
      <c r="R55" s="435" t="s">
        <v>864</v>
      </c>
      <c r="S55" s="243" t="s">
        <v>1126</v>
      </c>
      <c r="T55" s="438"/>
      <c r="U55" s="435"/>
      <c r="V55" s="439" t="s">
        <v>864</v>
      </c>
      <c r="W55" s="439" t="s">
        <v>864</v>
      </c>
      <c r="X55" s="232"/>
      <c r="Y55" s="440"/>
      <c r="Z55" s="435"/>
      <c r="AA55" s="441"/>
      <c r="AB55" s="435"/>
      <c r="AC55" s="438">
        <v>1</v>
      </c>
      <c r="AD55" s="438"/>
    </row>
    <row r="56" spans="1:30" s="224" customFormat="1" ht="13.5" customHeight="1">
      <c r="A56" s="225">
        <v>48</v>
      </c>
      <c r="B56" s="217"/>
      <c r="C56" s="217"/>
      <c r="D56" s="241" t="s">
        <v>1127</v>
      </c>
      <c r="E56" s="241"/>
      <c r="F56" s="241"/>
      <c r="G56" s="241"/>
      <c r="H56" s="435" t="s">
        <v>1128</v>
      </c>
      <c r="I56" s="436" t="s">
        <v>930</v>
      </c>
      <c r="J56" s="435"/>
      <c r="K56" s="436" t="s">
        <v>1129</v>
      </c>
      <c r="L56" s="435"/>
      <c r="M56" s="435"/>
      <c r="N56" s="435"/>
      <c r="O56" s="435"/>
      <c r="P56" s="437"/>
      <c r="Q56" s="435" t="s">
        <v>820</v>
      </c>
      <c r="R56" s="435"/>
      <c r="S56" s="435" t="s">
        <v>879</v>
      </c>
      <c r="T56" s="438"/>
      <c r="U56" s="435"/>
      <c r="V56" s="439" t="s">
        <v>864</v>
      </c>
      <c r="W56" s="439" t="s">
        <v>864</v>
      </c>
      <c r="X56" s="232"/>
      <c r="Y56" s="440"/>
      <c r="Z56" s="435" t="s">
        <v>1130</v>
      </c>
      <c r="AA56" s="441"/>
      <c r="AB56" s="435"/>
      <c r="AC56" s="438"/>
      <c r="AD56" s="438">
        <v>1</v>
      </c>
    </row>
    <row r="57" spans="1:30" s="224" customFormat="1" ht="13.5" customHeight="1">
      <c r="A57" s="225">
        <v>49</v>
      </c>
      <c r="B57" s="217"/>
      <c r="C57" s="217"/>
      <c r="D57" s="217" t="s">
        <v>1131</v>
      </c>
      <c r="E57" s="217"/>
      <c r="F57" s="217"/>
      <c r="G57" s="217"/>
      <c r="H57" s="435" t="s">
        <v>1132</v>
      </c>
      <c r="I57" s="436"/>
      <c r="J57" s="435" t="s">
        <v>1133</v>
      </c>
      <c r="K57" s="436" t="s">
        <v>1133</v>
      </c>
      <c r="L57" s="435"/>
      <c r="M57" s="435"/>
      <c r="N57" s="435"/>
      <c r="O57" s="435"/>
      <c r="P57" s="252"/>
      <c r="Q57" s="435" t="s">
        <v>817</v>
      </c>
      <c r="R57" s="435" t="s">
        <v>864</v>
      </c>
      <c r="S57" s="243" t="s">
        <v>1133</v>
      </c>
      <c r="T57" s="438"/>
      <c r="U57" s="435"/>
      <c r="V57" s="439" t="s">
        <v>864</v>
      </c>
      <c r="W57" s="439" t="s">
        <v>864</v>
      </c>
      <c r="X57" s="232"/>
      <c r="Y57" s="440"/>
      <c r="Z57" s="435"/>
      <c r="AA57" s="441"/>
      <c r="AB57" s="435"/>
      <c r="AC57" s="438">
        <v>1</v>
      </c>
      <c r="AD57" s="438">
        <v>1</v>
      </c>
    </row>
    <row r="58" spans="1:30" s="224" customFormat="1" ht="13.5" customHeight="1">
      <c r="A58" s="225">
        <v>50</v>
      </c>
      <c r="B58" s="217"/>
      <c r="C58" s="217"/>
      <c r="D58" s="217"/>
      <c r="E58" s="217" t="s">
        <v>1134</v>
      </c>
      <c r="F58" s="217"/>
      <c r="G58" s="217"/>
      <c r="H58" s="435" t="s">
        <v>1135</v>
      </c>
      <c r="I58" s="436"/>
      <c r="J58" s="435" t="s">
        <v>1136</v>
      </c>
      <c r="K58" s="436" t="s">
        <v>1136</v>
      </c>
      <c r="L58" s="435"/>
      <c r="M58" s="435"/>
      <c r="N58" s="435"/>
      <c r="O58" s="435"/>
      <c r="P58" s="252"/>
      <c r="Q58" s="435" t="s">
        <v>820</v>
      </c>
      <c r="R58" s="435" t="s">
        <v>864</v>
      </c>
      <c r="S58" s="243" t="s">
        <v>1136</v>
      </c>
      <c r="T58" s="438"/>
      <c r="U58" s="435"/>
      <c r="V58" s="439" t="s">
        <v>864</v>
      </c>
      <c r="W58" s="439" t="s">
        <v>864</v>
      </c>
      <c r="X58" s="232"/>
      <c r="Y58" s="440"/>
      <c r="Z58" s="435"/>
      <c r="AA58" s="441"/>
      <c r="AB58" s="435"/>
      <c r="AC58" s="438">
        <v>1</v>
      </c>
      <c r="AD58" s="438">
        <v>1</v>
      </c>
    </row>
    <row r="59" spans="1:30" s="224" customFormat="1" ht="13.5" customHeight="1">
      <c r="A59" s="225">
        <v>51</v>
      </c>
      <c r="B59" s="217"/>
      <c r="C59" s="217"/>
      <c r="D59" s="217"/>
      <c r="E59" s="217"/>
      <c r="F59" s="217" t="s">
        <v>1137</v>
      </c>
      <c r="G59" s="217"/>
      <c r="H59" s="435" t="s">
        <v>1138</v>
      </c>
      <c r="I59" s="436" t="s">
        <v>1139</v>
      </c>
      <c r="J59" s="435" t="s">
        <v>1140</v>
      </c>
      <c r="K59" s="436" t="s">
        <v>1140</v>
      </c>
      <c r="L59" s="435"/>
      <c r="M59" s="435"/>
      <c r="N59" s="435"/>
      <c r="O59" s="435"/>
      <c r="P59" s="252"/>
      <c r="Q59" s="435" t="s">
        <v>820</v>
      </c>
      <c r="R59" s="435"/>
      <c r="S59" s="435" t="s">
        <v>1059</v>
      </c>
      <c r="T59" s="438"/>
      <c r="U59" s="435"/>
      <c r="V59" s="439" t="s">
        <v>864</v>
      </c>
      <c r="W59" s="439" t="s">
        <v>864</v>
      </c>
      <c r="X59" s="232"/>
      <c r="Y59" s="435" t="s">
        <v>1141</v>
      </c>
      <c r="Z59" s="435"/>
      <c r="AA59" s="245" t="s">
        <v>1142</v>
      </c>
      <c r="AB59" s="435"/>
      <c r="AC59" s="438">
        <v>1</v>
      </c>
      <c r="AD59" s="438">
        <v>1</v>
      </c>
    </row>
    <row r="60" spans="1:30" s="257" customFormat="1" ht="13.5" customHeight="1">
      <c r="A60" s="225">
        <v>52</v>
      </c>
      <c r="B60" s="217"/>
      <c r="C60" s="217"/>
      <c r="D60" s="217"/>
      <c r="E60" s="217"/>
      <c r="F60" s="217" t="s">
        <v>1143</v>
      </c>
      <c r="G60" s="217"/>
      <c r="H60" s="435" t="s">
        <v>1144</v>
      </c>
      <c r="I60" s="436" t="s">
        <v>1145</v>
      </c>
      <c r="J60" s="435" t="s">
        <v>1146</v>
      </c>
      <c r="K60" s="436" t="s">
        <v>1146</v>
      </c>
      <c r="L60" s="435"/>
      <c r="M60" s="435"/>
      <c r="N60" s="435"/>
      <c r="O60" s="435"/>
      <c r="P60" s="252"/>
      <c r="Q60" s="435" t="s">
        <v>820</v>
      </c>
      <c r="R60" s="435"/>
      <c r="S60" s="435" t="s">
        <v>1059</v>
      </c>
      <c r="T60" s="438"/>
      <c r="U60" s="435"/>
      <c r="V60" s="439" t="s">
        <v>864</v>
      </c>
      <c r="W60" s="439" t="s">
        <v>864</v>
      </c>
      <c r="X60" s="232"/>
      <c r="Y60" s="435" t="s">
        <v>1141</v>
      </c>
      <c r="Z60" s="435"/>
      <c r="AA60" s="245" t="s">
        <v>1142</v>
      </c>
      <c r="AB60" s="435"/>
      <c r="AC60" s="438">
        <v>1</v>
      </c>
      <c r="AD60" s="438">
        <v>1</v>
      </c>
    </row>
    <row r="61" spans="1:30" s="244" customFormat="1" ht="13.5" customHeight="1">
      <c r="A61" s="225">
        <v>53</v>
      </c>
      <c r="B61" s="217"/>
      <c r="C61" s="222"/>
      <c r="D61" s="222"/>
      <c r="E61" s="222"/>
      <c r="F61" s="222" t="s">
        <v>1147</v>
      </c>
      <c r="G61" s="221"/>
      <c r="H61" s="435" t="s">
        <v>1148</v>
      </c>
      <c r="I61" s="436">
        <v>120</v>
      </c>
      <c r="J61" s="435"/>
      <c r="K61" s="435" t="s">
        <v>1149</v>
      </c>
      <c r="L61" s="435"/>
      <c r="M61" s="435"/>
      <c r="N61" s="435"/>
      <c r="O61" s="435"/>
      <c r="P61" s="437"/>
      <c r="Q61" s="435" t="s">
        <v>817</v>
      </c>
      <c r="R61" s="435"/>
      <c r="S61" s="435" t="s">
        <v>1059</v>
      </c>
      <c r="T61" s="438"/>
      <c r="U61" s="435"/>
      <c r="V61" s="439" t="s">
        <v>864</v>
      </c>
      <c r="W61" s="439" t="s">
        <v>864</v>
      </c>
      <c r="X61" s="232"/>
      <c r="Y61" s="435" t="s">
        <v>1150</v>
      </c>
      <c r="Z61" s="435"/>
      <c r="AA61" s="441"/>
      <c r="AB61" s="435"/>
      <c r="AC61" s="438">
        <v>1</v>
      </c>
      <c r="AD61" s="438">
        <v>1</v>
      </c>
    </row>
    <row r="62" spans="1:30" s="257" customFormat="1" ht="13.5" customHeight="1">
      <c r="A62" s="225">
        <v>54</v>
      </c>
      <c r="B62" s="217"/>
      <c r="C62" s="217"/>
      <c r="D62" s="241"/>
      <c r="E62" s="241"/>
      <c r="F62" s="241" t="s">
        <v>1151</v>
      </c>
      <c r="G62" s="221"/>
      <c r="H62" s="435" t="s">
        <v>1152</v>
      </c>
      <c r="I62" s="436">
        <v>96</v>
      </c>
      <c r="J62" s="435"/>
      <c r="K62" s="435" t="s">
        <v>1153</v>
      </c>
      <c r="L62" s="435"/>
      <c r="M62" s="435"/>
      <c r="N62" s="435"/>
      <c r="O62" s="435"/>
      <c r="P62" s="437"/>
      <c r="Q62" s="435" t="s">
        <v>817</v>
      </c>
      <c r="R62" s="435"/>
      <c r="S62" s="435" t="s">
        <v>1059</v>
      </c>
      <c r="T62" s="438"/>
      <c r="U62" s="435"/>
      <c r="V62" s="439" t="s">
        <v>864</v>
      </c>
      <c r="W62" s="439" t="s">
        <v>864</v>
      </c>
      <c r="X62" s="232"/>
      <c r="Y62" s="435" t="s">
        <v>1154</v>
      </c>
      <c r="Z62" s="435"/>
      <c r="AA62" s="441"/>
      <c r="AB62" s="435"/>
      <c r="AC62" s="438">
        <v>1</v>
      </c>
      <c r="AD62" s="438">
        <v>1</v>
      </c>
    </row>
    <row r="63" spans="1:30" s="257" customFormat="1" ht="13.5" customHeight="1">
      <c r="A63" s="225">
        <v>55</v>
      </c>
      <c r="B63" s="217"/>
      <c r="C63" s="217"/>
      <c r="D63" s="241"/>
      <c r="E63" s="241"/>
      <c r="F63" s="241" t="s">
        <v>1155</v>
      </c>
      <c r="G63" s="221"/>
      <c r="H63" s="435" t="s">
        <v>1156</v>
      </c>
      <c r="I63" s="436">
        <v>34</v>
      </c>
      <c r="J63" s="435"/>
      <c r="K63" s="435" t="s">
        <v>1157</v>
      </c>
      <c r="L63" s="435"/>
      <c r="M63" s="435"/>
      <c r="N63" s="435"/>
      <c r="O63" s="435"/>
      <c r="P63" s="437"/>
      <c r="Q63" s="435" t="s">
        <v>817</v>
      </c>
      <c r="R63" s="435"/>
      <c r="S63" s="435" t="s">
        <v>1059</v>
      </c>
      <c r="T63" s="438"/>
      <c r="U63" s="435"/>
      <c r="V63" s="439" t="s">
        <v>864</v>
      </c>
      <c r="W63" s="439" t="s">
        <v>864</v>
      </c>
      <c r="X63" s="232"/>
      <c r="Y63" s="435" t="s">
        <v>1158</v>
      </c>
      <c r="Z63" s="435"/>
      <c r="AA63" s="441"/>
      <c r="AB63" s="435"/>
      <c r="AC63" s="438">
        <v>1</v>
      </c>
      <c r="AD63" s="438">
        <v>1</v>
      </c>
    </row>
    <row r="64" spans="1:30" s="244" customFormat="1" ht="13.5" customHeight="1">
      <c r="A64" s="225">
        <v>56</v>
      </c>
      <c r="B64" s="217"/>
      <c r="C64" s="222"/>
      <c r="D64" s="241"/>
      <c r="E64" s="241"/>
      <c r="F64" s="241" t="s">
        <v>1159</v>
      </c>
      <c r="G64" s="241"/>
      <c r="H64" s="435" t="s">
        <v>1160</v>
      </c>
      <c r="I64" s="436" t="s">
        <v>1161</v>
      </c>
      <c r="J64" s="435"/>
      <c r="K64" s="436" t="s">
        <v>1162</v>
      </c>
      <c r="L64" s="435"/>
      <c r="M64" s="435"/>
      <c r="N64" s="435"/>
      <c r="O64" s="435"/>
      <c r="P64" s="437"/>
      <c r="Q64" s="435" t="s">
        <v>820</v>
      </c>
      <c r="R64" s="435"/>
      <c r="S64" s="435" t="s">
        <v>863</v>
      </c>
      <c r="T64" s="438" t="s">
        <v>864</v>
      </c>
      <c r="U64" s="435" t="s">
        <v>1163</v>
      </c>
      <c r="V64" s="439" t="s">
        <v>864</v>
      </c>
      <c r="W64" s="439" t="s">
        <v>864</v>
      </c>
      <c r="X64" s="232"/>
      <c r="Y64" s="440"/>
      <c r="Z64" s="435"/>
      <c r="AA64" s="441"/>
      <c r="AB64" s="435"/>
      <c r="AC64" s="438"/>
      <c r="AD64" s="438">
        <v>1</v>
      </c>
    </row>
    <row r="65" spans="1:1014" s="257" customFormat="1" ht="13.5" customHeight="1">
      <c r="A65" s="225">
        <v>57</v>
      </c>
      <c r="B65" s="217"/>
      <c r="C65" s="217"/>
      <c r="D65" s="217"/>
      <c r="E65" s="217" t="s">
        <v>1164</v>
      </c>
      <c r="F65" s="217"/>
      <c r="G65" s="217"/>
      <c r="H65" s="435" t="s">
        <v>1165</v>
      </c>
      <c r="I65" s="436" t="s">
        <v>1166</v>
      </c>
      <c r="J65" s="435" t="s">
        <v>1167</v>
      </c>
      <c r="K65" s="436" t="s">
        <v>1168</v>
      </c>
      <c r="L65" s="435"/>
      <c r="M65" s="435"/>
      <c r="N65" s="435"/>
      <c r="O65" s="435"/>
      <c r="P65" s="437">
        <v>1</v>
      </c>
      <c r="Q65" s="435" t="s">
        <v>817</v>
      </c>
      <c r="R65" s="435"/>
      <c r="S65" s="435" t="s">
        <v>863</v>
      </c>
      <c r="T65" s="438"/>
      <c r="U65" s="435"/>
      <c r="V65" s="439" t="s">
        <v>864</v>
      </c>
      <c r="W65" s="439" t="s">
        <v>864</v>
      </c>
      <c r="X65" s="232"/>
      <c r="Y65" s="440"/>
      <c r="Z65" s="435"/>
      <c r="AA65" s="441"/>
      <c r="AB65" s="435"/>
      <c r="AC65" s="438">
        <v>1</v>
      </c>
      <c r="AD65" s="438">
        <v>1</v>
      </c>
    </row>
    <row r="66" spans="1:1014" s="257" customFormat="1" ht="12.95" customHeight="1">
      <c r="A66" s="225">
        <v>58</v>
      </c>
      <c r="B66" s="217"/>
      <c r="C66" s="217"/>
      <c r="D66" s="217" t="s">
        <v>1169</v>
      </c>
      <c r="E66" s="217"/>
      <c r="F66" s="217"/>
      <c r="G66" s="217"/>
      <c r="H66" s="435" t="s">
        <v>1170</v>
      </c>
      <c r="I66" s="436"/>
      <c r="J66" s="435" t="s">
        <v>1171</v>
      </c>
      <c r="K66" s="436" t="s">
        <v>1171</v>
      </c>
      <c r="L66" s="435"/>
      <c r="M66" s="435"/>
      <c r="N66" s="435"/>
      <c r="O66" s="435"/>
      <c r="P66" s="252"/>
      <c r="Q66" s="435" t="s">
        <v>817</v>
      </c>
      <c r="R66" s="435"/>
      <c r="S66" s="435" t="s">
        <v>863</v>
      </c>
      <c r="T66" s="438"/>
      <c r="U66" s="435"/>
      <c r="V66" s="439" t="s">
        <v>864</v>
      </c>
      <c r="W66" s="439" t="s">
        <v>864</v>
      </c>
      <c r="X66" s="232"/>
      <c r="Y66" s="440"/>
      <c r="Z66" s="435"/>
      <c r="AA66" s="441"/>
      <c r="AB66" s="435"/>
      <c r="AC66" s="438">
        <v>1</v>
      </c>
      <c r="AD66" s="438"/>
    </row>
    <row r="67" spans="1:1014" s="224" customFormat="1" ht="13.5" customHeight="1">
      <c r="A67" s="225">
        <v>59</v>
      </c>
      <c r="B67" s="217"/>
      <c r="C67" s="217" t="s">
        <v>1172</v>
      </c>
      <c r="D67" s="217"/>
      <c r="E67" s="217"/>
      <c r="F67" s="217"/>
      <c r="G67" s="217"/>
      <c r="H67" s="435" t="s">
        <v>1173</v>
      </c>
      <c r="I67" s="436"/>
      <c r="J67" s="435" t="s">
        <v>942</v>
      </c>
      <c r="K67" s="436" t="s">
        <v>1174</v>
      </c>
      <c r="L67" s="435"/>
      <c r="M67" s="435"/>
      <c r="N67" s="435"/>
      <c r="O67" s="435"/>
      <c r="P67" s="252"/>
      <c r="Q67" s="435" t="s">
        <v>823</v>
      </c>
      <c r="R67" s="435" t="s">
        <v>864</v>
      </c>
      <c r="S67" s="243" t="s">
        <v>1174</v>
      </c>
      <c r="T67" s="438"/>
      <c r="U67" s="435"/>
      <c r="V67" s="439" t="s">
        <v>864</v>
      </c>
      <c r="W67" s="439" t="s">
        <v>864</v>
      </c>
      <c r="X67" s="232"/>
      <c r="Y67" s="440"/>
      <c r="Z67" s="435"/>
      <c r="AA67" s="441"/>
      <c r="AB67" s="435"/>
      <c r="AC67" s="438">
        <v>1</v>
      </c>
      <c r="AD67" s="438">
        <v>1</v>
      </c>
    </row>
    <row r="68" spans="1:1014" s="224" customFormat="1" ht="13.5" customHeight="1">
      <c r="A68" s="225">
        <v>60</v>
      </c>
      <c r="B68" s="217"/>
      <c r="C68" s="217"/>
      <c r="D68" s="217" t="s">
        <v>1175</v>
      </c>
      <c r="E68" s="217"/>
      <c r="F68" s="217"/>
      <c r="G68" s="217"/>
      <c r="H68" s="435" t="s">
        <v>1176</v>
      </c>
      <c r="I68" s="436" t="s">
        <v>1177</v>
      </c>
      <c r="J68" s="435" t="s">
        <v>908</v>
      </c>
      <c r="K68" s="436" t="s">
        <v>939</v>
      </c>
      <c r="L68" s="435"/>
      <c r="M68" s="435"/>
      <c r="N68" s="435"/>
      <c r="O68" s="435"/>
      <c r="P68" s="252"/>
      <c r="Q68" s="435" t="s">
        <v>820</v>
      </c>
      <c r="R68" s="435"/>
      <c r="S68" s="435" t="s">
        <v>863</v>
      </c>
      <c r="T68" s="438" t="s">
        <v>864</v>
      </c>
      <c r="U68" s="435" t="s">
        <v>1178</v>
      </c>
      <c r="V68" s="439" t="s">
        <v>864</v>
      </c>
      <c r="W68" s="439" t="s">
        <v>864</v>
      </c>
      <c r="X68" s="232"/>
      <c r="Y68" s="440"/>
      <c r="Z68" s="435"/>
      <c r="AA68" s="441"/>
      <c r="AB68" s="435"/>
      <c r="AC68" s="438">
        <v>1</v>
      </c>
      <c r="AD68" s="438">
        <v>1</v>
      </c>
    </row>
    <row r="69" spans="1:1014" s="224" customFormat="1" ht="13.5" customHeight="1">
      <c r="A69" s="225">
        <v>61</v>
      </c>
      <c r="B69" s="217"/>
      <c r="C69" s="217"/>
      <c r="D69" s="217" t="s">
        <v>1179</v>
      </c>
      <c r="E69" s="217"/>
      <c r="F69" s="217"/>
      <c r="G69" s="217"/>
      <c r="H69" s="435" t="s">
        <v>1180</v>
      </c>
      <c r="I69" s="436" t="s">
        <v>1181</v>
      </c>
      <c r="J69" s="435" t="s">
        <v>998</v>
      </c>
      <c r="K69" s="436" t="s">
        <v>998</v>
      </c>
      <c r="L69" s="435"/>
      <c r="M69" s="435"/>
      <c r="N69" s="435"/>
      <c r="O69" s="435"/>
      <c r="P69" s="252"/>
      <c r="Q69" s="435" t="s">
        <v>820</v>
      </c>
      <c r="R69" s="435"/>
      <c r="S69" s="435" t="s">
        <v>863</v>
      </c>
      <c r="T69" s="438" t="s">
        <v>864</v>
      </c>
      <c r="U69" s="435" t="s">
        <v>1182</v>
      </c>
      <c r="V69" s="439" t="s">
        <v>864</v>
      </c>
      <c r="W69" s="439" t="s">
        <v>864</v>
      </c>
      <c r="X69" s="232"/>
      <c r="Y69" s="440"/>
      <c r="Z69" s="435"/>
      <c r="AA69" s="441"/>
      <c r="AB69" s="435"/>
      <c r="AC69" s="438">
        <v>1</v>
      </c>
      <c r="AD69" s="438">
        <v>1</v>
      </c>
    </row>
    <row r="70" spans="1:1014" s="231" customFormat="1" ht="12.95" customHeight="1">
      <c r="A70" s="225">
        <v>62</v>
      </c>
      <c r="B70" s="217"/>
      <c r="C70" s="217"/>
      <c r="D70" s="217" t="s">
        <v>1183</v>
      </c>
      <c r="E70" s="217"/>
      <c r="F70" s="217"/>
      <c r="G70" s="217"/>
      <c r="H70" s="435" t="s">
        <v>1184</v>
      </c>
      <c r="I70" s="436" t="s">
        <v>1185</v>
      </c>
      <c r="J70" s="435" t="s">
        <v>1186</v>
      </c>
      <c r="K70" s="436" t="s">
        <v>1187</v>
      </c>
      <c r="L70" s="435"/>
      <c r="M70" s="435"/>
      <c r="N70" s="435"/>
      <c r="O70" s="435"/>
      <c r="P70" s="252"/>
      <c r="Q70" s="435" t="s">
        <v>820</v>
      </c>
      <c r="R70" s="435"/>
      <c r="S70" s="442" t="s">
        <v>863</v>
      </c>
      <c r="T70" s="285"/>
      <c r="U70" s="435"/>
      <c r="V70" s="439" t="s">
        <v>864</v>
      </c>
      <c r="W70" s="439" t="s">
        <v>864</v>
      </c>
      <c r="X70" s="232"/>
      <c r="Y70" s="440"/>
      <c r="Z70" s="435"/>
      <c r="AA70" s="441"/>
      <c r="AB70" s="435"/>
      <c r="AC70" s="438">
        <v>1</v>
      </c>
      <c r="AD70" s="438">
        <v>1</v>
      </c>
      <c r="AE70" s="443"/>
      <c r="AF70" s="443"/>
      <c r="AG70" s="443"/>
      <c r="AH70" s="443"/>
      <c r="AI70" s="443"/>
      <c r="AJ70" s="443"/>
      <c r="AK70" s="443"/>
      <c r="AL70" s="443"/>
      <c r="AM70" s="443"/>
      <c r="AN70" s="443"/>
      <c r="AO70" s="443"/>
      <c r="AP70" s="443"/>
      <c r="AQ70" s="443"/>
      <c r="AR70" s="443"/>
      <c r="AS70" s="443"/>
      <c r="AT70" s="443"/>
      <c r="AU70" s="443"/>
      <c r="AV70" s="443"/>
      <c r="AW70" s="443"/>
      <c r="AX70" s="443"/>
      <c r="AY70" s="443"/>
      <c r="AZ70" s="443"/>
      <c r="BA70" s="443"/>
      <c r="BB70" s="443"/>
      <c r="BC70" s="443"/>
      <c r="BD70" s="443"/>
      <c r="BE70" s="443"/>
      <c r="BF70" s="443"/>
      <c r="BG70" s="443"/>
      <c r="BH70" s="443"/>
      <c r="BI70" s="443"/>
      <c r="BJ70" s="443"/>
      <c r="BK70" s="443"/>
      <c r="BL70" s="443"/>
      <c r="BM70" s="443"/>
      <c r="BN70" s="443"/>
      <c r="BO70" s="443"/>
      <c r="BP70" s="443"/>
      <c r="BQ70" s="443"/>
      <c r="BR70" s="443"/>
      <c r="BS70" s="443"/>
      <c r="BT70" s="443"/>
      <c r="BU70" s="443"/>
      <c r="BV70" s="443"/>
      <c r="BW70" s="443"/>
      <c r="BX70" s="443"/>
      <c r="BY70" s="443"/>
      <c r="BZ70" s="443"/>
      <c r="CA70" s="443"/>
      <c r="CB70" s="443"/>
      <c r="CC70" s="443"/>
      <c r="CD70" s="443"/>
      <c r="CE70" s="443"/>
      <c r="CF70" s="443"/>
      <c r="CG70" s="443"/>
      <c r="CH70" s="443"/>
      <c r="CI70" s="443"/>
      <c r="CJ70" s="443"/>
      <c r="CK70" s="443"/>
      <c r="CL70" s="443"/>
      <c r="CM70" s="443"/>
      <c r="CN70" s="443"/>
      <c r="CO70" s="443"/>
      <c r="CP70" s="443"/>
      <c r="CQ70" s="443"/>
      <c r="CR70" s="443"/>
      <c r="CS70" s="443"/>
      <c r="CT70" s="443"/>
      <c r="CU70" s="443"/>
      <c r="CV70" s="443"/>
      <c r="CW70" s="443"/>
      <c r="CX70" s="443"/>
      <c r="CY70" s="443"/>
      <c r="CZ70" s="443"/>
      <c r="DA70" s="443"/>
      <c r="DB70" s="443"/>
      <c r="DC70" s="443"/>
      <c r="DD70" s="443"/>
      <c r="DE70" s="443"/>
      <c r="DF70" s="443"/>
      <c r="DG70" s="443"/>
      <c r="DH70" s="443"/>
      <c r="DI70" s="443"/>
      <c r="DJ70" s="443"/>
      <c r="DK70" s="443"/>
      <c r="DL70" s="443"/>
      <c r="DM70" s="443"/>
      <c r="DN70" s="443"/>
      <c r="DO70" s="443"/>
      <c r="DP70" s="443"/>
      <c r="DQ70" s="443"/>
      <c r="DR70" s="443"/>
      <c r="DS70" s="443"/>
      <c r="DT70" s="443"/>
      <c r="DU70" s="443"/>
      <c r="DV70" s="443"/>
      <c r="DW70" s="443"/>
      <c r="DX70" s="443"/>
      <c r="DY70" s="443"/>
      <c r="DZ70" s="443"/>
      <c r="EA70" s="443"/>
      <c r="EB70" s="443"/>
      <c r="EC70" s="443"/>
      <c r="ED70" s="443"/>
      <c r="EE70" s="443"/>
      <c r="EF70" s="443"/>
      <c r="EG70" s="443"/>
      <c r="EH70" s="443"/>
      <c r="EI70" s="443"/>
      <c r="EJ70" s="443"/>
      <c r="EK70" s="443"/>
      <c r="EL70" s="443"/>
      <c r="EM70" s="443"/>
      <c r="EN70" s="443"/>
      <c r="EO70" s="443"/>
      <c r="EP70" s="443"/>
      <c r="EQ70" s="443"/>
      <c r="ER70" s="443"/>
      <c r="ES70" s="443"/>
      <c r="ET70" s="443"/>
      <c r="EU70" s="443"/>
      <c r="EV70" s="443"/>
      <c r="EW70" s="443"/>
      <c r="EX70" s="443"/>
      <c r="EY70" s="443"/>
      <c r="EZ70" s="443"/>
      <c r="FA70" s="443"/>
      <c r="FB70" s="443"/>
      <c r="FC70" s="443"/>
      <c r="FD70" s="443"/>
      <c r="FE70" s="443"/>
      <c r="FF70" s="443"/>
      <c r="FG70" s="443"/>
      <c r="FH70" s="443"/>
      <c r="FI70" s="443"/>
      <c r="FJ70" s="443"/>
      <c r="FK70" s="443"/>
      <c r="FL70" s="443"/>
      <c r="FM70" s="443"/>
      <c r="FN70" s="443"/>
      <c r="FO70" s="443"/>
      <c r="FP70" s="443"/>
      <c r="FQ70" s="443"/>
      <c r="FR70" s="443"/>
      <c r="FS70" s="443"/>
      <c r="FT70" s="443"/>
      <c r="FU70" s="443"/>
      <c r="FV70" s="443"/>
      <c r="FW70" s="443"/>
      <c r="FX70" s="443"/>
      <c r="FY70" s="443"/>
      <c r="FZ70" s="443"/>
      <c r="GA70" s="443"/>
      <c r="GB70" s="443"/>
      <c r="GC70" s="443"/>
      <c r="GD70" s="443"/>
      <c r="GE70" s="443"/>
      <c r="GF70" s="443"/>
      <c r="GG70" s="443"/>
      <c r="GH70" s="443"/>
      <c r="GI70" s="443"/>
      <c r="GJ70" s="443"/>
      <c r="GK70" s="443"/>
      <c r="GL70" s="443"/>
      <c r="GM70" s="443"/>
      <c r="GN70" s="443"/>
      <c r="GO70" s="443"/>
      <c r="GP70" s="443"/>
      <c r="GQ70" s="443"/>
      <c r="GR70" s="443"/>
      <c r="GS70" s="443"/>
      <c r="GT70" s="443"/>
      <c r="GU70" s="443"/>
      <c r="GV70" s="443"/>
      <c r="GW70" s="443"/>
      <c r="GX70" s="443"/>
      <c r="GY70" s="443"/>
      <c r="GZ70" s="443"/>
      <c r="HA70" s="443"/>
      <c r="HB70" s="443"/>
      <c r="HC70" s="443"/>
      <c r="HD70" s="443"/>
      <c r="HE70" s="443"/>
      <c r="HF70" s="443"/>
      <c r="HG70" s="443"/>
      <c r="HH70" s="443"/>
      <c r="HI70" s="443"/>
      <c r="HJ70" s="443"/>
      <c r="HK70" s="443"/>
      <c r="HL70" s="443"/>
      <c r="HM70" s="443"/>
      <c r="HN70" s="443"/>
      <c r="HO70" s="443"/>
      <c r="HP70" s="443"/>
      <c r="HQ70" s="443"/>
      <c r="HR70" s="443"/>
      <c r="HS70" s="443"/>
      <c r="HT70" s="443"/>
      <c r="HU70" s="443"/>
      <c r="HV70" s="443"/>
      <c r="HW70" s="443"/>
      <c r="HX70" s="443"/>
      <c r="HY70" s="443"/>
      <c r="HZ70" s="443"/>
      <c r="IA70" s="443"/>
      <c r="IB70" s="443"/>
      <c r="IC70" s="443"/>
      <c r="ID70" s="443"/>
      <c r="IE70" s="443"/>
      <c r="IF70" s="443"/>
      <c r="IG70" s="443"/>
      <c r="IH70" s="443"/>
      <c r="II70" s="443"/>
      <c r="IJ70" s="443"/>
      <c r="IK70" s="443"/>
      <c r="IL70" s="443"/>
      <c r="IM70" s="443"/>
      <c r="IN70" s="443"/>
      <c r="IO70" s="443"/>
      <c r="IP70" s="443"/>
      <c r="IQ70" s="443"/>
      <c r="IR70" s="443"/>
      <c r="IS70" s="443"/>
      <c r="IT70" s="443"/>
      <c r="IU70" s="443"/>
      <c r="IV70" s="443"/>
      <c r="IW70" s="443"/>
      <c r="IX70" s="443"/>
      <c r="IY70" s="443"/>
      <c r="IZ70" s="443"/>
      <c r="JA70" s="443"/>
      <c r="JB70" s="443"/>
      <c r="JC70" s="443"/>
      <c r="JD70" s="443"/>
      <c r="JE70" s="443"/>
      <c r="JF70" s="443"/>
      <c r="JG70" s="443"/>
      <c r="JH70" s="443"/>
      <c r="JI70" s="443"/>
      <c r="JJ70" s="443"/>
      <c r="JK70" s="443"/>
      <c r="JL70" s="443"/>
      <c r="JM70" s="443"/>
      <c r="JN70" s="443"/>
      <c r="JO70" s="443"/>
      <c r="JP70" s="443"/>
      <c r="JQ70" s="443"/>
      <c r="JR70" s="443"/>
      <c r="JS70" s="443"/>
      <c r="JT70" s="443"/>
      <c r="JU70" s="443"/>
      <c r="JV70" s="443"/>
      <c r="JW70" s="443"/>
      <c r="JX70" s="443"/>
      <c r="JY70" s="443"/>
      <c r="JZ70" s="443"/>
      <c r="KA70" s="443"/>
      <c r="KB70" s="443"/>
      <c r="KC70" s="443"/>
      <c r="KD70" s="443"/>
      <c r="KE70" s="443"/>
      <c r="KF70" s="443"/>
      <c r="KG70" s="443"/>
      <c r="KH70" s="443"/>
      <c r="KI70" s="443"/>
      <c r="KJ70" s="443"/>
      <c r="KK70" s="443"/>
      <c r="KL70" s="443"/>
      <c r="KM70" s="443"/>
      <c r="KN70" s="443"/>
      <c r="KO70" s="443"/>
      <c r="KP70" s="443"/>
      <c r="KQ70" s="443"/>
      <c r="KR70" s="443"/>
      <c r="KS70" s="443"/>
      <c r="KT70" s="443"/>
      <c r="KU70" s="443"/>
      <c r="KV70" s="443"/>
      <c r="KW70" s="443"/>
      <c r="KX70" s="443"/>
      <c r="KY70" s="443"/>
      <c r="KZ70" s="443"/>
      <c r="LA70" s="443"/>
      <c r="LB70" s="443"/>
      <c r="LC70" s="443"/>
      <c r="LD70" s="443"/>
      <c r="LE70" s="443"/>
      <c r="LF70" s="443"/>
      <c r="LG70" s="443"/>
      <c r="LH70" s="443"/>
      <c r="LI70" s="443"/>
      <c r="LJ70" s="443"/>
      <c r="LK70" s="443"/>
      <c r="LL70" s="443"/>
      <c r="LM70" s="443"/>
      <c r="LN70" s="443"/>
      <c r="LO70" s="443"/>
      <c r="LP70" s="443"/>
      <c r="LQ70" s="443"/>
      <c r="LR70" s="443"/>
      <c r="LS70" s="443"/>
      <c r="LT70" s="443"/>
      <c r="LU70" s="443"/>
      <c r="LV70" s="443"/>
      <c r="LW70" s="443"/>
      <c r="LX70" s="443"/>
      <c r="LY70" s="443"/>
      <c r="LZ70" s="443"/>
      <c r="MA70" s="443"/>
      <c r="MB70" s="443"/>
      <c r="MC70" s="443"/>
      <c r="MD70" s="443"/>
      <c r="ME70" s="443"/>
      <c r="MF70" s="443"/>
      <c r="MG70" s="443"/>
      <c r="MH70" s="443"/>
      <c r="MI70" s="443"/>
      <c r="MJ70" s="443"/>
      <c r="MK70" s="443"/>
      <c r="ML70" s="443"/>
      <c r="MM70" s="443"/>
      <c r="MN70" s="443"/>
      <c r="MO70" s="443"/>
      <c r="MP70" s="443"/>
      <c r="MQ70" s="443"/>
      <c r="MR70" s="443"/>
      <c r="MS70" s="443"/>
      <c r="MT70" s="443"/>
      <c r="MU70" s="443"/>
      <c r="MV70" s="443"/>
      <c r="MW70" s="443"/>
      <c r="MX70" s="443"/>
      <c r="MY70" s="443"/>
      <c r="MZ70" s="443"/>
      <c r="NA70" s="443"/>
      <c r="NB70" s="443"/>
      <c r="NC70" s="443"/>
      <c r="ND70" s="443"/>
      <c r="NE70" s="443"/>
      <c r="NF70" s="443"/>
      <c r="NG70" s="443"/>
      <c r="NH70" s="443"/>
      <c r="NI70" s="443"/>
      <c r="NJ70" s="443"/>
      <c r="NK70" s="443"/>
      <c r="NL70" s="443"/>
      <c r="NM70" s="443"/>
      <c r="NN70" s="443"/>
      <c r="NO70" s="443"/>
      <c r="NP70" s="443"/>
      <c r="NQ70" s="443"/>
      <c r="NR70" s="443"/>
      <c r="NS70" s="443"/>
      <c r="NT70" s="443"/>
      <c r="NU70" s="443"/>
      <c r="NV70" s="443"/>
      <c r="NW70" s="443"/>
      <c r="NX70" s="443"/>
      <c r="NY70" s="443"/>
      <c r="NZ70" s="443"/>
      <c r="OA70" s="443"/>
      <c r="OB70" s="443"/>
      <c r="OC70" s="443"/>
      <c r="OD70" s="443"/>
      <c r="OE70" s="443"/>
      <c r="OF70" s="443"/>
      <c r="OG70" s="443"/>
      <c r="OH70" s="443"/>
      <c r="OI70" s="443"/>
      <c r="OJ70" s="443"/>
      <c r="OK70" s="443"/>
      <c r="OL70" s="443"/>
      <c r="OM70" s="443"/>
      <c r="ON70" s="443"/>
      <c r="OO70" s="443"/>
      <c r="OP70" s="443"/>
      <c r="OQ70" s="443"/>
      <c r="OR70" s="443"/>
      <c r="OS70" s="443"/>
      <c r="OT70" s="443"/>
      <c r="OU70" s="443"/>
      <c r="OV70" s="443"/>
      <c r="OW70" s="443"/>
      <c r="OX70" s="443"/>
      <c r="OY70" s="443"/>
      <c r="OZ70" s="443"/>
      <c r="PA70" s="443"/>
      <c r="PB70" s="443"/>
      <c r="PC70" s="443"/>
      <c r="PD70" s="443"/>
      <c r="PE70" s="443"/>
      <c r="PF70" s="443"/>
      <c r="PG70" s="443"/>
      <c r="PH70" s="443"/>
      <c r="PI70" s="443"/>
      <c r="PJ70" s="443"/>
      <c r="PK70" s="443"/>
      <c r="PL70" s="443"/>
      <c r="PM70" s="443"/>
      <c r="PN70" s="443"/>
      <c r="PO70" s="443"/>
      <c r="PP70" s="443"/>
      <c r="PQ70" s="443"/>
      <c r="PR70" s="443"/>
      <c r="PS70" s="443"/>
      <c r="PT70" s="443"/>
      <c r="PU70" s="443"/>
      <c r="PV70" s="443"/>
      <c r="PW70" s="443"/>
      <c r="PX70" s="443"/>
      <c r="PY70" s="443"/>
      <c r="PZ70" s="443"/>
      <c r="QA70" s="443"/>
      <c r="QB70" s="443"/>
      <c r="QC70" s="443"/>
      <c r="QD70" s="443"/>
      <c r="QE70" s="443"/>
      <c r="QF70" s="443"/>
      <c r="QG70" s="443"/>
      <c r="QH70" s="443"/>
      <c r="QI70" s="443"/>
      <c r="QJ70" s="443"/>
      <c r="QK70" s="443"/>
      <c r="QL70" s="443"/>
      <c r="QM70" s="443"/>
      <c r="QN70" s="443"/>
      <c r="QO70" s="443"/>
      <c r="QP70" s="443"/>
      <c r="QQ70" s="443"/>
      <c r="QR70" s="443"/>
      <c r="QS70" s="443"/>
      <c r="QT70" s="443"/>
      <c r="QU70" s="443"/>
      <c r="QV70" s="443"/>
      <c r="QW70" s="443"/>
      <c r="QX70" s="443"/>
      <c r="QY70" s="443"/>
      <c r="QZ70" s="443"/>
      <c r="RA70" s="443"/>
      <c r="RB70" s="443"/>
      <c r="RC70" s="443"/>
      <c r="RD70" s="443"/>
      <c r="RE70" s="443"/>
      <c r="RF70" s="443"/>
      <c r="RG70" s="443"/>
      <c r="RH70" s="443"/>
      <c r="RI70" s="443"/>
      <c r="RJ70" s="443"/>
      <c r="RK70" s="443"/>
      <c r="RL70" s="443"/>
      <c r="RM70" s="443"/>
      <c r="RN70" s="443"/>
      <c r="RO70" s="443"/>
      <c r="RP70" s="443"/>
      <c r="RQ70" s="443"/>
      <c r="RR70" s="443"/>
      <c r="RS70" s="443"/>
      <c r="RT70" s="443"/>
      <c r="RU70" s="443"/>
      <c r="RV70" s="443"/>
      <c r="RW70" s="443"/>
      <c r="RX70" s="443"/>
      <c r="RY70" s="443"/>
      <c r="RZ70" s="443"/>
      <c r="SA70" s="443"/>
      <c r="SB70" s="443"/>
      <c r="SC70" s="443"/>
      <c r="SD70" s="443"/>
      <c r="SE70" s="443"/>
      <c r="SF70" s="443"/>
      <c r="SG70" s="443"/>
      <c r="SH70" s="443"/>
      <c r="SI70" s="443"/>
      <c r="SJ70" s="443"/>
      <c r="SK70" s="443"/>
      <c r="SL70" s="443"/>
      <c r="SM70" s="443"/>
      <c r="SN70" s="443"/>
      <c r="SO70" s="443"/>
      <c r="SP70" s="443"/>
      <c r="SQ70" s="443"/>
      <c r="SR70" s="443"/>
      <c r="SS70" s="443"/>
      <c r="ST70" s="443"/>
      <c r="SU70" s="443"/>
      <c r="SV70" s="443"/>
      <c r="SW70" s="443"/>
      <c r="SX70" s="443"/>
      <c r="SY70" s="443"/>
      <c r="SZ70" s="443"/>
      <c r="TA70" s="443"/>
      <c r="TB70" s="443"/>
      <c r="TC70" s="443"/>
      <c r="TD70" s="443"/>
      <c r="TE70" s="443"/>
      <c r="TF70" s="443"/>
      <c r="TG70" s="443"/>
      <c r="TH70" s="443"/>
      <c r="TI70" s="443"/>
      <c r="TJ70" s="443"/>
      <c r="TK70" s="443"/>
      <c r="TL70" s="443"/>
      <c r="TM70" s="443"/>
      <c r="TN70" s="443"/>
      <c r="TO70" s="443"/>
      <c r="TP70" s="443"/>
      <c r="TQ70" s="443"/>
      <c r="TR70" s="443"/>
      <c r="TS70" s="443"/>
      <c r="TT70" s="443"/>
      <c r="TU70" s="443"/>
      <c r="TV70" s="443"/>
      <c r="TW70" s="443"/>
      <c r="TX70" s="443"/>
      <c r="TY70" s="443"/>
      <c r="TZ70" s="443"/>
      <c r="UA70" s="443"/>
      <c r="UB70" s="443"/>
      <c r="UC70" s="443"/>
      <c r="UD70" s="443"/>
      <c r="UE70" s="443"/>
      <c r="UF70" s="443"/>
      <c r="UG70" s="443"/>
      <c r="UH70" s="443"/>
      <c r="UI70" s="443"/>
      <c r="UJ70" s="443"/>
      <c r="UK70" s="443"/>
      <c r="UL70" s="443"/>
      <c r="UM70" s="443"/>
      <c r="UN70" s="443"/>
      <c r="UO70" s="443"/>
      <c r="UP70" s="443"/>
      <c r="UQ70" s="443"/>
      <c r="UR70" s="443"/>
      <c r="US70" s="443"/>
      <c r="UT70" s="443"/>
      <c r="UU70" s="443"/>
      <c r="UV70" s="443"/>
      <c r="UW70" s="443"/>
      <c r="UX70" s="443"/>
      <c r="UY70" s="443"/>
      <c r="UZ70" s="443"/>
      <c r="VA70" s="443"/>
      <c r="VB70" s="443"/>
      <c r="VC70" s="443"/>
      <c r="VD70" s="443"/>
      <c r="VE70" s="443"/>
      <c r="VF70" s="443"/>
      <c r="VG70" s="443"/>
      <c r="VH70" s="443"/>
      <c r="VI70" s="443"/>
      <c r="VJ70" s="443"/>
      <c r="VK70" s="443"/>
      <c r="VL70" s="443"/>
      <c r="VM70" s="443"/>
      <c r="VN70" s="443"/>
      <c r="VO70" s="443"/>
      <c r="VP70" s="443"/>
      <c r="VQ70" s="443"/>
      <c r="VR70" s="443"/>
      <c r="VS70" s="443"/>
      <c r="VT70" s="443"/>
      <c r="VU70" s="443"/>
      <c r="VV70" s="443"/>
      <c r="VW70" s="443"/>
      <c r="VX70" s="443"/>
      <c r="VY70" s="443"/>
      <c r="VZ70" s="443"/>
      <c r="WA70" s="443"/>
      <c r="WB70" s="443"/>
      <c r="WC70" s="443"/>
      <c r="WD70" s="443"/>
      <c r="WE70" s="443"/>
      <c r="WF70" s="443"/>
      <c r="WG70" s="443"/>
      <c r="WH70" s="443"/>
      <c r="WI70" s="443"/>
      <c r="WJ70" s="443"/>
      <c r="WK70" s="443"/>
      <c r="WL70" s="443"/>
      <c r="WM70" s="443"/>
      <c r="WN70" s="443"/>
      <c r="WO70" s="443"/>
      <c r="WP70" s="443"/>
      <c r="WQ70" s="443"/>
      <c r="WR70" s="443"/>
      <c r="WS70" s="443"/>
      <c r="WT70" s="443"/>
      <c r="WU70" s="443"/>
      <c r="WV70" s="443"/>
      <c r="WW70" s="443"/>
      <c r="WX70" s="443"/>
      <c r="WY70" s="443"/>
      <c r="WZ70" s="443"/>
      <c r="XA70" s="443"/>
      <c r="XB70" s="443"/>
      <c r="XC70" s="443"/>
      <c r="XD70" s="443"/>
      <c r="XE70" s="443"/>
      <c r="XF70" s="443"/>
      <c r="XG70" s="443"/>
      <c r="XH70" s="443"/>
      <c r="XI70" s="443"/>
      <c r="XJ70" s="443"/>
      <c r="XK70" s="443"/>
      <c r="XL70" s="443"/>
      <c r="XM70" s="443"/>
      <c r="XN70" s="443"/>
      <c r="XO70" s="443"/>
      <c r="XP70" s="443"/>
      <c r="XQ70" s="443"/>
      <c r="XR70" s="443"/>
      <c r="XS70" s="443"/>
      <c r="XT70" s="443"/>
      <c r="XU70" s="443"/>
      <c r="XV70" s="443"/>
      <c r="XW70" s="443"/>
      <c r="XX70" s="443"/>
      <c r="XY70" s="443"/>
      <c r="XZ70" s="443"/>
      <c r="YA70" s="443"/>
      <c r="YB70" s="443"/>
      <c r="YC70" s="443"/>
      <c r="YD70" s="443"/>
      <c r="YE70" s="443"/>
      <c r="YF70" s="443"/>
      <c r="YG70" s="443"/>
      <c r="YH70" s="443"/>
      <c r="YI70" s="443"/>
      <c r="YJ70" s="443"/>
      <c r="YK70" s="443"/>
      <c r="YL70" s="443"/>
      <c r="YM70" s="443"/>
      <c r="YN70" s="443"/>
      <c r="YO70" s="443"/>
      <c r="YP70" s="443"/>
      <c r="YQ70" s="443"/>
      <c r="YR70" s="443"/>
      <c r="YS70" s="443"/>
      <c r="YT70" s="443"/>
      <c r="YU70" s="443"/>
      <c r="YV70" s="443"/>
      <c r="YW70" s="443"/>
      <c r="YX70" s="443"/>
      <c r="YY70" s="443"/>
      <c r="YZ70" s="443"/>
      <c r="ZA70" s="443"/>
      <c r="ZB70" s="443"/>
      <c r="ZC70" s="443"/>
      <c r="ZD70" s="443"/>
      <c r="ZE70" s="443"/>
      <c r="ZF70" s="443"/>
      <c r="ZG70" s="443"/>
      <c r="ZH70" s="443"/>
      <c r="ZI70" s="443"/>
      <c r="ZJ70" s="443"/>
      <c r="ZK70" s="443"/>
      <c r="ZL70" s="443"/>
      <c r="ZM70" s="443"/>
      <c r="ZN70" s="443"/>
      <c r="ZO70" s="443"/>
      <c r="ZP70" s="443"/>
      <c r="ZQ70" s="443"/>
      <c r="ZR70" s="443"/>
      <c r="ZS70" s="443"/>
      <c r="ZT70" s="443"/>
      <c r="ZU70" s="443"/>
      <c r="ZV70" s="443"/>
      <c r="ZW70" s="443"/>
      <c r="ZX70" s="443"/>
      <c r="ZY70" s="443"/>
      <c r="ZZ70" s="443"/>
      <c r="AAA70" s="443"/>
      <c r="AAB70" s="443"/>
      <c r="AAC70" s="443"/>
      <c r="AAD70" s="443"/>
      <c r="AAE70" s="443"/>
      <c r="AAF70" s="443"/>
      <c r="AAG70" s="443"/>
      <c r="AAH70" s="443"/>
      <c r="AAI70" s="443"/>
      <c r="AAJ70" s="443"/>
      <c r="AAK70" s="443"/>
      <c r="AAL70" s="443"/>
      <c r="AAM70" s="443"/>
      <c r="AAN70" s="443"/>
      <c r="AAO70" s="443"/>
      <c r="AAP70" s="443"/>
      <c r="AAQ70" s="443"/>
      <c r="AAR70" s="443"/>
      <c r="AAS70" s="443"/>
      <c r="AAT70" s="443"/>
      <c r="AAU70" s="443"/>
      <c r="AAV70" s="443"/>
      <c r="AAW70" s="443"/>
      <c r="AAX70" s="443"/>
      <c r="AAY70" s="443"/>
      <c r="AAZ70" s="443"/>
      <c r="ABA70" s="443"/>
      <c r="ABB70" s="443"/>
      <c r="ABC70" s="443"/>
      <c r="ABD70" s="443"/>
      <c r="ABE70" s="443"/>
      <c r="ABF70" s="443"/>
      <c r="ABG70" s="443"/>
      <c r="ABH70" s="443"/>
      <c r="ABI70" s="443"/>
      <c r="ABJ70" s="443"/>
      <c r="ABK70" s="443"/>
      <c r="ABL70" s="443"/>
      <c r="ABM70" s="443"/>
      <c r="ABN70" s="443"/>
      <c r="ABO70" s="443"/>
      <c r="ABP70" s="443"/>
      <c r="ABQ70" s="443"/>
      <c r="ABR70" s="443"/>
      <c r="ABS70" s="443"/>
      <c r="ABT70" s="443"/>
      <c r="ABU70" s="443"/>
      <c r="ABV70" s="443"/>
      <c r="ABW70" s="443"/>
      <c r="ABX70" s="443"/>
      <c r="ABY70" s="443"/>
      <c r="ABZ70" s="443"/>
      <c r="ACA70" s="443"/>
      <c r="ACB70" s="443"/>
      <c r="ACC70" s="443"/>
      <c r="ACD70" s="443"/>
      <c r="ACE70" s="443"/>
      <c r="ACF70" s="443"/>
      <c r="ACG70" s="443"/>
      <c r="ACH70" s="443"/>
      <c r="ACI70" s="443"/>
      <c r="ACJ70" s="443"/>
      <c r="ACK70" s="443"/>
      <c r="ACL70" s="443"/>
      <c r="ACM70" s="443"/>
      <c r="ACN70" s="443"/>
      <c r="ACO70" s="443"/>
      <c r="ACP70" s="443"/>
      <c r="ACQ70" s="443"/>
      <c r="ACR70" s="443"/>
      <c r="ACS70" s="443"/>
      <c r="ACT70" s="443"/>
      <c r="ACU70" s="443"/>
      <c r="ACV70" s="443"/>
      <c r="ACW70" s="443"/>
      <c r="ACX70" s="443"/>
      <c r="ACY70" s="443"/>
      <c r="ACZ70" s="443"/>
      <c r="ADA70" s="443"/>
      <c r="ADB70" s="443"/>
      <c r="ADC70" s="443"/>
      <c r="ADD70" s="443"/>
      <c r="ADE70" s="443"/>
      <c r="ADF70" s="443"/>
      <c r="ADG70" s="443"/>
      <c r="ADH70" s="443"/>
      <c r="ADI70" s="443"/>
      <c r="ADJ70" s="443"/>
      <c r="ADK70" s="443"/>
      <c r="ADL70" s="443"/>
      <c r="ADM70" s="443"/>
      <c r="ADN70" s="443"/>
      <c r="ADO70" s="443"/>
      <c r="ADP70" s="443"/>
      <c r="ADQ70" s="443"/>
      <c r="ADR70" s="443"/>
      <c r="ADS70" s="443"/>
      <c r="ADT70" s="443"/>
      <c r="ADU70" s="443"/>
      <c r="ADV70" s="443"/>
      <c r="ADW70" s="443"/>
      <c r="ADX70" s="443"/>
      <c r="ADY70" s="443"/>
      <c r="ADZ70" s="443"/>
      <c r="AEA70" s="443"/>
      <c r="AEB70" s="443"/>
      <c r="AEC70" s="443"/>
      <c r="AED70" s="443"/>
      <c r="AEE70" s="443"/>
      <c r="AEF70" s="443"/>
      <c r="AEG70" s="443"/>
      <c r="AEH70" s="443"/>
      <c r="AEI70" s="443"/>
      <c r="AEJ70" s="443"/>
      <c r="AEK70" s="443"/>
      <c r="AEL70" s="443"/>
      <c r="AEM70" s="443"/>
      <c r="AEN70" s="443"/>
      <c r="AEO70" s="443"/>
      <c r="AEP70" s="443"/>
      <c r="AEQ70" s="443"/>
      <c r="AER70" s="443"/>
      <c r="AES70" s="443"/>
      <c r="AET70" s="443"/>
      <c r="AEU70" s="443"/>
      <c r="AEV70" s="443"/>
      <c r="AEW70" s="443"/>
      <c r="AEX70" s="443"/>
      <c r="AEY70" s="443"/>
      <c r="AEZ70" s="443"/>
      <c r="AFA70" s="443"/>
      <c r="AFB70" s="443"/>
      <c r="AFC70" s="443"/>
      <c r="AFD70" s="443"/>
      <c r="AFE70" s="443"/>
      <c r="AFF70" s="443"/>
      <c r="AFG70" s="443"/>
      <c r="AFH70" s="443"/>
      <c r="AFI70" s="443"/>
      <c r="AFJ70" s="443"/>
      <c r="AFK70" s="443"/>
      <c r="AFL70" s="443"/>
      <c r="AFM70" s="443"/>
      <c r="AFN70" s="443"/>
      <c r="AFO70" s="443"/>
      <c r="AFP70" s="443"/>
      <c r="AFQ70" s="443"/>
      <c r="AFR70" s="443"/>
      <c r="AFS70" s="443"/>
      <c r="AFT70" s="443"/>
      <c r="AFU70" s="443"/>
      <c r="AFV70" s="443"/>
      <c r="AFW70" s="443"/>
      <c r="AFX70" s="443"/>
      <c r="AFY70" s="443"/>
      <c r="AFZ70" s="443"/>
      <c r="AGA70" s="443"/>
      <c r="AGB70" s="443"/>
      <c r="AGC70" s="443"/>
      <c r="AGD70" s="443"/>
      <c r="AGE70" s="443"/>
      <c r="AGF70" s="443"/>
      <c r="AGG70" s="443"/>
      <c r="AGH70" s="443"/>
      <c r="AGI70" s="443"/>
      <c r="AGJ70" s="443"/>
      <c r="AGK70" s="443"/>
      <c r="AGL70" s="443"/>
      <c r="AGM70" s="443"/>
      <c r="AGN70" s="443"/>
      <c r="AGO70" s="443"/>
      <c r="AGP70" s="443"/>
      <c r="AGQ70" s="443"/>
      <c r="AGR70" s="443"/>
      <c r="AGS70" s="443"/>
      <c r="AGT70" s="443"/>
      <c r="AGU70" s="443"/>
      <c r="AGV70" s="443"/>
      <c r="AGW70" s="443"/>
      <c r="AGX70" s="443"/>
      <c r="AGY70" s="443"/>
      <c r="AGZ70" s="443"/>
      <c r="AHA70" s="443"/>
      <c r="AHB70" s="443"/>
      <c r="AHC70" s="443"/>
      <c r="AHD70" s="443"/>
      <c r="AHE70" s="443"/>
      <c r="AHF70" s="443"/>
      <c r="AHG70" s="443"/>
      <c r="AHH70" s="443"/>
      <c r="AHI70" s="443"/>
      <c r="AHJ70" s="443"/>
      <c r="AHK70" s="443"/>
      <c r="AHL70" s="443"/>
      <c r="AHM70" s="443"/>
      <c r="AHN70" s="443"/>
      <c r="AHO70" s="443"/>
      <c r="AHP70" s="443"/>
      <c r="AHQ70" s="443"/>
      <c r="AHR70" s="443"/>
      <c r="AHS70" s="443"/>
      <c r="AHT70" s="443"/>
      <c r="AHU70" s="443"/>
      <c r="AHV70" s="443"/>
      <c r="AHW70" s="443"/>
      <c r="AHX70" s="443"/>
      <c r="AHY70" s="443"/>
      <c r="AHZ70" s="443"/>
      <c r="AIA70" s="443"/>
      <c r="AIB70" s="443"/>
      <c r="AIC70" s="443"/>
      <c r="AID70" s="443"/>
      <c r="AIE70" s="443"/>
      <c r="AIF70" s="443"/>
      <c r="AIG70" s="443"/>
      <c r="AIH70" s="443"/>
      <c r="AII70" s="443"/>
      <c r="AIJ70" s="443"/>
      <c r="AIK70" s="443"/>
      <c r="AIL70" s="443"/>
      <c r="AIM70" s="443"/>
      <c r="AIN70" s="443"/>
      <c r="AIO70" s="443"/>
      <c r="AIP70" s="443"/>
      <c r="AIQ70" s="443"/>
      <c r="AIR70" s="443"/>
      <c r="AIS70" s="443"/>
      <c r="AIT70" s="443"/>
      <c r="AIU70" s="443"/>
      <c r="AIV70" s="443"/>
      <c r="AIW70" s="443"/>
      <c r="AIX70" s="443"/>
      <c r="AIY70" s="443"/>
      <c r="AIZ70" s="443"/>
      <c r="AJA70" s="443"/>
      <c r="AJB70" s="443"/>
      <c r="AJC70" s="443"/>
      <c r="AJD70" s="443"/>
      <c r="AJE70" s="443"/>
      <c r="AJF70" s="443"/>
      <c r="AJG70" s="443"/>
      <c r="AJH70" s="443"/>
      <c r="AJI70" s="443"/>
      <c r="AJJ70" s="443"/>
      <c r="AJK70" s="443"/>
      <c r="AJL70" s="443"/>
      <c r="AJM70" s="443"/>
      <c r="AJN70" s="443"/>
      <c r="AJO70" s="443"/>
      <c r="AJP70" s="443"/>
      <c r="AJQ70" s="443"/>
      <c r="AJR70" s="443"/>
      <c r="AJS70" s="443"/>
      <c r="AJT70" s="443"/>
      <c r="AJU70" s="443"/>
      <c r="AJV70" s="443"/>
      <c r="AJW70" s="443"/>
      <c r="AJX70" s="443"/>
      <c r="AJY70" s="443"/>
      <c r="AJZ70" s="443"/>
      <c r="AKA70" s="443"/>
      <c r="AKB70" s="443"/>
      <c r="AKC70" s="443"/>
      <c r="AKD70" s="443"/>
      <c r="AKE70" s="443"/>
      <c r="AKF70" s="443"/>
      <c r="AKG70" s="443"/>
      <c r="AKH70" s="443"/>
      <c r="AKI70" s="443"/>
      <c r="AKJ70" s="443"/>
      <c r="AKK70" s="443"/>
      <c r="AKL70" s="443"/>
      <c r="AKM70" s="443"/>
      <c r="AKN70" s="443"/>
      <c r="AKO70" s="443"/>
      <c r="AKP70" s="443"/>
      <c r="AKQ70" s="443"/>
      <c r="AKR70" s="443"/>
      <c r="AKS70" s="443"/>
      <c r="AKT70" s="443"/>
      <c r="AKU70" s="443"/>
      <c r="AKV70" s="443"/>
      <c r="AKW70" s="443"/>
      <c r="AKX70" s="443"/>
      <c r="AKY70" s="443"/>
      <c r="AKZ70" s="443"/>
      <c r="ALA70" s="443"/>
      <c r="ALB70" s="443"/>
      <c r="ALC70" s="443"/>
      <c r="ALD70" s="443"/>
      <c r="ALE70" s="443"/>
      <c r="ALF70" s="443"/>
      <c r="ALG70" s="443"/>
      <c r="ALH70" s="443"/>
      <c r="ALI70" s="443"/>
      <c r="ALJ70" s="443"/>
      <c r="ALK70" s="443"/>
      <c r="ALL70" s="443"/>
      <c r="ALM70" s="443"/>
      <c r="ALN70" s="443"/>
      <c r="ALO70" s="443"/>
      <c r="ALP70" s="443"/>
      <c r="ALQ70" s="443"/>
      <c r="ALR70" s="443"/>
      <c r="ALS70" s="443"/>
      <c r="ALT70" s="443"/>
      <c r="ALU70" s="443"/>
      <c r="ALV70" s="443"/>
      <c r="ALW70" s="443"/>
      <c r="ALX70" s="443"/>
      <c r="ALY70" s="443"/>
      <c r="ALZ70" s="443"/>
    </row>
    <row r="71" spans="1:1014" s="224" customFormat="1" ht="13.5" customHeight="1">
      <c r="A71" s="225">
        <v>63</v>
      </c>
      <c r="B71" s="217"/>
      <c r="C71" s="217" t="s">
        <v>264</v>
      </c>
      <c r="D71" s="217"/>
      <c r="E71" s="217"/>
      <c r="F71" s="217"/>
      <c r="G71" s="217"/>
      <c r="H71" s="435"/>
      <c r="I71" s="436" t="s">
        <v>1188</v>
      </c>
      <c r="J71" s="435" t="s">
        <v>1189</v>
      </c>
      <c r="K71" s="436"/>
      <c r="L71" s="435"/>
      <c r="M71" s="435"/>
      <c r="N71" s="435"/>
      <c r="O71" s="435"/>
      <c r="P71" s="252"/>
      <c r="Q71" s="435" t="s">
        <v>820</v>
      </c>
      <c r="R71" s="435"/>
      <c r="S71" s="442" t="s">
        <v>863</v>
      </c>
      <c r="T71" s="285" t="s">
        <v>864</v>
      </c>
      <c r="U71" s="435" t="s">
        <v>1190</v>
      </c>
      <c r="V71" s="439" t="s">
        <v>864</v>
      </c>
      <c r="W71" s="439" t="s">
        <v>864</v>
      </c>
      <c r="X71" s="232"/>
      <c r="Y71" s="440"/>
      <c r="Z71" s="435" t="s">
        <v>1191</v>
      </c>
      <c r="AA71" s="245" t="s">
        <v>1192</v>
      </c>
      <c r="AB71" s="435"/>
      <c r="AC71" s="438"/>
      <c r="AD71" s="438">
        <v>1</v>
      </c>
    </row>
    <row r="72" spans="1:1014" s="224" customFormat="1" ht="13.5" customHeight="1">
      <c r="A72" s="225">
        <v>64</v>
      </c>
      <c r="B72" s="217"/>
      <c r="C72" s="217" t="s">
        <v>767</v>
      </c>
      <c r="D72" s="217"/>
      <c r="E72" s="217"/>
      <c r="F72" s="217"/>
      <c r="G72" s="217"/>
      <c r="H72" s="435" t="s">
        <v>1193</v>
      </c>
      <c r="I72" s="436" t="s">
        <v>1194</v>
      </c>
      <c r="J72" s="435" t="s">
        <v>1195</v>
      </c>
      <c r="K72" s="436" t="s">
        <v>939</v>
      </c>
      <c r="L72" s="435" t="s">
        <v>1196</v>
      </c>
      <c r="M72" s="435" t="s">
        <v>1197</v>
      </c>
      <c r="N72" s="435"/>
      <c r="O72" s="435"/>
      <c r="P72" s="252"/>
      <c r="Q72" s="435" t="s">
        <v>817</v>
      </c>
      <c r="R72" s="435"/>
      <c r="S72" s="435" t="s">
        <v>863</v>
      </c>
      <c r="T72" s="438"/>
      <c r="U72" s="435"/>
      <c r="V72" s="439" t="s">
        <v>864</v>
      </c>
      <c r="W72" s="439" t="s">
        <v>864</v>
      </c>
      <c r="X72" s="232"/>
      <c r="Y72" s="440"/>
      <c r="Z72" s="435"/>
      <c r="AA72" s="441"/>
      <c r="AB72" s="435"/>
      <c r="AC72" s="438">
        <v>1</v>
      </c>
      <c r="AD72" s="438">
        <v>1</v>
      </c>
    </row>
    <row r="73" spans="1:1014" s="224" customFormat="1" ht="13.5" customHeight="1">
      <c r="A73" s="225">
        <v>65</v>
      </c>
      <c r="B73" s="217" t="s">
        <v>1198</v>
      </c>
      <c r="C73" s="242"/>
      <c r="D73" s="241"/>
      <c r="E73" s="241"/>
      <c r="F73" s="241"/>
      <c r="G73" s="241"/>
      <c r="H73" s="435" t="s">
        <v>1199</v>
      </c>
      <c r="I73" s="436"/>
      <c r="J73" s="435" t="s">
        <v>1200</v>
      </c>
      <c r="K73" s="436" t="s">
        <v>1201</v>
      </c>
      <c r="L73" s="435"/>
      <c r="M73" s="435"/>
      <c r="N73" s="435"/>
      <c r="O73" s="435"/>
      <c r="P73" s="437"/>
      <c r="Q73" s="435" t="s">
        <v>817</v>
      </c>
      <c r="R73" s="435" t="s">
        <v>864</v>
      </c>
      <c r="S73" s="243" t="s">
        <v>1202</v>
      </c>
      <c r="T73" s="286"/>
      <c r="U73" s="435"/>
      <c r="V73" s="439" t="s">
        <v>864</v>
      </c>
      <c r="W73" s="439" t="s">
        <v>864</v>
      </c>
      <c r="X73" s="232"/>
      <c r="Y73" s="440"/>
      <c r="Z73" s="435"/>
      <c r="AA73" s="441"/>
      <c r="AB73" s="435"/>
      <c r="AC73" s="438">
        <v>1</v>
      </c>
      <c r="AD73" s="438">
        <v>1</v>
      </c>
    </row>
    <row r="74" spans="1:1014" s="231" customFormat="1" ht="13.5" customHeight="1">
      <c r="A74" s="225">
        <v>66</v>
      </c>
      <c r="B74" s="217"/>
      <c r="C74" s="434" t="s">
        <v>1203</v>
      </c>
      <c r="D74" s="434"/>
      <c r="E74" s="434"/>
      <c r="F74" s="434"/>
      <c r="G74" s="434"/>
      <c r="H74" s="435" t="s">
        <v>1204</v>
      </c>
      <c r="I74" s="436" t="s">
        <v>1205</v>
      </c>
      <c r="J74" s="435" t="s">
        <v>1206</v>
      </c>
      <c r="K74" s="436" t="s">
        <v>1186</v>
      </c>
      <c r="L74" s="435"/>
      <c r="M74" s="435"/>
      <c r="N74" s="435"/>
      <c r="O74" s="435"/>
      <c r="P74" s="437">
        <v>1</v>
      </c>
      <c r="Q74" s="435" t="s">
        <v>820</v>
      </c>
      <c r="R74" s="435"/>
      <c r="S74" s="435" t="s">
        <v>863</v>
      </c>
      <c r="T74" s="438"/>
      <c r="U74" s="435"/>
      <c r="V74" s="439" t="s">
        <v>864</v>
      </c>
      <c r="W74" s="439" t="s">
        <v>864</v>
      </c>
      <c r="X74" s="232"/>
      <c r="Y74" s="440"/>
      <c r="Z74" s="435"/>
      <c r="AA74" s="441"/>
      <c r="AB74" s="435"/>
      <c r="AC74" s="438">
        <v>1</v>
      </c>
      <c r="AD74" s="438">
        <v>1</v>
      </c>
      <c r="AE74" s="443"/>
      <c r="AF74" s="443"/>
      <c r="AG74" s="443"/>
      <c r="AH74" s="443"/>
      <c r="AI74" s="443"/>
      <c r="AJ74" s="443"/>
      <c r="AK74" s="443"/>
      <c r="AL74" s="443"/>
      <c r="AM74" s="443"/>
      <c r="AN74" s="443"/>
      <c r="AO74" s="443"/>
      <c r="AP74" s="443"/>
      <c r="AQ74" s="443"/>
      <c r="AR74" s="443"/>
      <c r="AS74" s="443"/>
      <c r="AT74" s="443"/>
      <c r="AU74" s="443"/>
      <c r="AV74" s="443"/>
      <c r="AW74" s="443"/>
      <c r="AX74" s="443"/>
      <c r="AY74" s="443"/>
      <c r="AZ74" s="443"/>
      <c r="BA74" s="443"/>
      <c r="BB74" s="443"/>
      <c r="BC74" s="443"/>
      <c r="BD74" s="443"/>
      <c r="BE74" s="443"/>
      <c r="BF74" s="443"/>
      <c r="BG74" s="443"/>
      <c r="BH74" s="443"/>
      <c r="BI74" s="443"/>
      <c r="BJ74" s="443"/>
      <c r="BK74" s="443"/>
      <c r="BL74" s="443"/>
      <c r="BM74" s="443"/>
      <c r="BN74" s="443"/>
      <c r="BO74" s="443"/>
      <c r="BP74" s="443"/>
      <c r="BQ74" s="443"/>
      <c r="BR74" s="443"/>
      <c r="BS74" s="443"/>
      <c r="BT74" s="443"/>
      <c r="BU74" s="443"/>
      <c r="BV74" s="443"/>
      <c r="BW74" s="443"/>
      <c r="BX74" s="443"/>
      <c r="BY74" s="443"/>
      <c r="BZ74" s="443"/>
      <c r="CA74" s="443"/>
      <c r="CB74" s="443"/>
      <c r="CC74" s="443"/>
      <c r="CD74" s="443"/>
      <c r="CE74" s="443"/>
      <c r="CF74" s="443"/>
      <c r="CG74" s="443"/>
      <c r="CH74" s="443"/>
      <c r="CI74" s="443"/>
      <c r="CJ74" s="443"/>
      <c r="CK74" s="443"/>
      <c r="CL74" s="443"/>
      <c r="CM74" s="443"/>
      <c r="CN74" s="443"/>
      <c r="CO74" s="443"/>
      <c r="CP74" s="443"/>
      <c r="CQ74" s="443"/>
      <c r="CR74" s="443"/>
      <c r="CS74" s="443"/>
      <c r="CT74" s="443"/>
      <c r="CU74" s="443"/>
      <c r="CV74" s="443"/>
      <c r="CW74" s="443"/>
      <c r="CX74" s="443"/>
      <c r="CY74" s="443"/>
      <c r="CZ74" s="443"/>
      <c r="DA74" s="443"/>
      <c r="DB74" s="443"/>
      <c r="DC74" s="443"/>
      <c r="DD74" s="443"/>
      <c r="DE74" s="443"/>
      <c r="DF74" s="443"/>
      <c r="DG74" s="443"/>
      <c r="DH74" s="443"/>
      <c r="DI74" s="443"/>
      <c r="DJ74" s="443"/>
      <c r="DK74" s="443"/>
      <c r="DL74" s="443"/>
      <c r="DM74" s="443"/>
      <c r="DN74" s="443"/>
      <c r="DO74" s="443"/>
      <c r="DP74" s="443"/>
      <c r="DQ74" s="443"/>
      <c r="DR74" s="443"/>
      <c r="DS74" s="443"/>
      <c r="DT74" s="443"/>
      <c r="DU74" s="443"/>
      <c r="DV74" s="443"/>
      <c r="DW74" s="443"/>
      <c r="DX74" s="443"/>
      <c r="DY74" s="443"/>
      <c r="DZ74" s="443"/>
      <c r="EA74" s="443"/>
      <c r="EB74" s="443"/>
      <c r="EC74" s="443"/>
      <c r="ED74" s="443"/>
      <c r="EE74" s="443"/>
      <c r="EF74" s="443"/>
      <c r="EG74" s="443"/>
      <c r="EH74" s="443"/>
      <c r="EI74" s="443"/>
      <c r="EJ74" s="443"/>
      <c r="EK74" s="443"/>
      <c r="EL74" s="443"/>
      <c r="EM74" s="443"/>
      <c r="EN74" s="443"/>
      <c r="EO74" s="443"/>
      <c r="EP74" s="443"/>
      <c r="EQ74" s="443"/>
      <c r="ER74" s="443"/>
      <c r="ES74" s="443"/>
      <c r="ET74" s="443"/>
      <c r="EU74" s="443"/>
      <c r="EV74" s="443"/>
      <c r="EW74" s="443"/>
      <c r="EX74" s="443"/>
      <c r="EY74" s="443"/>
      <c r="EZ74" s="443"/>
      <c r="FA74" s="443"/>
      <c r="FB74" s="443"/>
      <c r="FC74" s="443"/>
      <c r="FD74" s="443"/>
      <c r="FE74" s="443"/>
      <c r="FF74" s="443"/>
      <c r="FG74" s="443"/>
      <c r="FH74" s="443"/>
      <c r="FI74" s="443"/>
      <c r="FJ74" s="443"/>
      <c r="FK74" s="443"/>
      <c r="FL74" s="443"/>
      <c r="FM74" s="443"/>
      <c r="FN74" s="443"/>
      <c r="FO74" s="443"/>
      <c r="FP74" s="443"/>
      <c r="FQ74" s="443"/>
      <c r="FR74" s="443"/>
      <c r="FS74" s="443"/>
      <c r="FT74" s="443"/>
      <c r="FU74" s="443"/>
      <c r="FV74" s="443"/>
      <c r="FW74" s="443"/>
      <c r="FX74" s="443"/>
      <c r="FY74" s="443"/>
      <c r="FZ74" s="443"/>
      <c r="GA74" s="443"/>
      <c r="GB74" s="443"/>
      <c r="GC74" s="443"/>
      <c r="GD74" s="443"/>
      <c r="GE74" s="443"/>
      <c r="GF74" s="443"/>
      <c r="GG74" s="443"/>
      <c r="GH74" s="443"/>
      <c r="GI74" s="443"/>
      <c r="GJ74" s="443"/>
      <c r="GK74" s="443"/>
      <c r="GL74" s="443"/>
      <c r="GM74" s="443"/>
      <c r="GN74" s="443"/>
      <c r="GO74" s="443"/>
      <c r="GP74" s="443"/>
      <c r="GQ74" s="443"/>
      <c r="GR74" s="443"/>
      <c r="GS74" s="443"/>
      <c r="GT74" s="443"/>
      <c r="GU74" s="443"/>
      <c r="GV74" s="443"/>
      <c r="GW74" s="443"/>
      <c r="GX74" s="443"/>
      <c r="GY74" s="443"/>
      <c r="GZ74" s="443"/>
      <c r="HA74" s="443"/>
      <c r="HB74" s="443"/>
      <c r="HC74" s="443"/>
      <c r="HD74" s="443"/>
      <c r="HE74" s="443"/>
      <c r="HF74" s="443"/>
      <c r="HG74" s="443"/>
      <c r="HH74" s="443"/>
      <c r="HI74" s="443"/>
      <c r="HJ74" s="443"/>
      <c r="HK74" s="443"/>
      <c r="HL74" s="443"/>
      <c r="HM74" s="443"/>
      <c r="HN74" s="443"/>
      <c r="HO74" s="443"/>
      <c r="HP74" s="443"/>
      <c r="HQ74" s="443"/>
      <c r="HR74" s="443"/>
      <c r="HS74" s="443"/>
      <c r="HT74" s="443"/>
      <c r="HU74" s="443"/>
      <c r="HV74" s="443"/>
      <c r="HW74" s="443"/>
      <c r="HX74" s="443"/>
      <c r="HY74" s="443"/>
      <c r="HZ74" s="443"/>
      <c r="IA74" s="443"/>
      <c r="IB74" s="443"/>
      <c r="IC74" s="443"/>
      <c r="ID74" s="443"/>
      <c r="IE74" s="443"/>
      <c r="IF74" s="443"/>
      <c r="IG74" s="443"/>
      <c r="IH74" s="443"/>
      <c r="II74" s="443"/>
      <c r="IJ74" s="443"/>
      <c r="IK74" s="443"/>
      <c r="IL74" s="443"/>
      <c r="IM74" s="443"/>
      <c r="IN74" s="443"/>
      <c r="IO74" s="443"/>
      <c r="IP74" s="443"/>
      <c r="IQ74" s="443"/>
      <c r="IR74" s="443"/>
      <c r="IS74" s="443"/>
      <c r="IT74" s="443"/>
      <c r="IU74" s="443"/>
      <c r="IV74" s="443"/>
      <c r="IW74" s="443"/>
      <c r="IX74" s="443"/>
      <c r="IY74" s="443"/>
      <c r="IZ74" s="443"/>
      <c r="JA74" s="443"/>
      <c r="JB74" s="443"/>
      <c r="JC74" s="443"/>
      <c r="JD74" s="443"/>
      <c r="JE74" s="443"/>
      <c r="JF74" s="443"/>
      <c r="JG74" s="443"/>
      <c r="JH74" s="443"/>
      <c r="JI74" s="443"/>
      <c r="JJ74" s="443"/>
      <c r="JK74" s="443"/>
      <c r="JL74" s="443"/>
      <c r="JM74" s="443"/>
      <c r="JN74" s="443"/>
      <c r="JO74" s="443"/>
      <c r="JP74" s="443"/>
      <c r="JQ74" s="443"/>
      <c r="JR74" s="443"/>
      <c r="JS74" s="443"/>
      <c r="JT74" s="443"/>
      <c r="JU74" s="443"/>
      <c r="JV74" s="443"/>
      <c r="JW74" s="443"/>
      <c r="JX74" s="443"/>
      <c r="JY74" s="443"/>
      <c r="JZ74" s="443"/>
      <c r="KA74" s="443"/>
      <c r="KB74" s="443"/>
      <c r="KC74" s="443"/>
      <c r="KD74" s="443"/>
      <c r="KE74" s="443"/>
      <c r="KF74" s="443"/>
      <c r="KG74" s="443"/>
      <c r="KH74" s="443"/>
      <c r="KI74" s="443"/>
      <c r="KJ74" s="443"/>
      <c r="KK74" s="443"/>
      <c r="KL74" s="443"/>
      <c r="KM74" s="443"/>
      <c r="KN74" s="443"/>
      <c r="KO74" s="443"/>
      <c r="KP74" s="443"/>
      <c r="KQ74" s="443"/>
      <c r="KR74" s="443"/>
      <c r="KS74" s="443"/>
      <c r="KT74" s="443"/>
      <c r="KU74" s="443"/>
      <c r="KV74" s="443"/>
      <c r="KW74" s="443"/>
      <c r="KX74" s="443"/>
      <c r="KY74" s="443"/>
      <c r="KZ74" s="443"/>
      <c r="LA74" s="443"/>
      <c r="LB74" s="443"/>
      <c r="LC74" s="443"/>
      <c r="LD74" s="443"/>
      <c r="LE74" s="443"/>
      <c r="LF74" s="443"/>
      <c r="LG74" s="443"/>
      <c r="LH74" s="443"/>
      <c r="LI74" s="443"/>
      <c r="LJ74" s="443"/>
      <c r="LK74" s="443"/>
      <c r="LL74" s="443"/>
      <c r="LM74" s="443"/>
      <c r="LN74" s="443"/>
      <c r="LO74" s="443"/>
      <c r="LP74" s="443"/>
      <c r="LQ74" s="443"/>
      <c r="LR74" s="443"/>
      <c r="LS74" s="443"/>
      <c r="LT74" s="443"/>
      <c r="LU74" s="443"/>
      <c r="LV74" s="443"/>
      <c r="LW74" s="443"/>
      <c r="LX74" s="443"/>
      <c r="LY74" s="443"/>
      <c r="LZ74" s="443"/>
      <c r="MA74" s="443"/>
      <c r="MB74" s="443"/>
      <c r="MC74" s="443"/>
      <c r="MD74" s="443"/>
      <c r="ME74" s="443"/>
      <c r="MF74" s="443"/>
      <c r="MG74" s="443"/>
      <c r="MH74" s="443"/>
      <c r="MI74" s="443"/>
      <c r="MJ74" s="443"/>
      <c r="MK74" s="443"/>
      <c r="ML74" s="443"/>
      <c r="MM74" s="443"/>
      <c r="MN74" s="443"/>
      <c r="MO74" s="443"/>
      <c r="MP74" s="443"/>
      <c r="MQ74" s="443"/>
      <c r="MR74" s="443"/>
      <c r="MS74" s="443"/>
      <c r="MT74" s="443"/>
      <c r="MU74" s="443"/>
      <c r="MV74" s="443"/>
      <c r="MW74" s="443"/>
      <c r="MX74" s="443"/>
      <c r="MY74" s="443"/>
      <c r="MZ74" s="443"/>
      <c r="NA74" s="443"/>
      <c r="NB74" s="443"/>
      <c r="NC74" s="443"/>
      <c r="ND74" s="443"/>
      <c r="NE74" s="443"/>
      <c r="NF74" s="443"/>
      <c r="NG74" s="443"/>
      <c r="NH74" s="443"/>
      <c r="NI74" s="443"/>
      <c r="NJ74" s="443"/>
      <c r="NK74" s="443"/>
      <c r="NL74" s="443"/>
      <c r="NM74" s="443"/>
      <c r="NN74" s="443"/>
      <c r="NO74" s="443"/>
      <c r="NP74" s="443"/>
      <c r="NQ74" s="443"/>
      <c r="NR74" s="443"/>
      <c r="NS74" s="443"/>
      <c r="NT74" s="443"/>
      <c r="NU74" s="443"/>
      <c r="NV74" s="443"/>
      <c r="NW74" s="443"/>
      <c r="NX74" s="443"/>
      <c r="NY74" s="443"/>
      <c r="NZ74" s="443"/>
      <c r="OA74" s="443"/>
      <c r="OB74" s="443"/>
      <c r="OC74" s="443"/>
      <c r="OD74" s="443"/>
      <c r="OE74" s="443"/>
      <c r="OF74" s="443"/>
      <c r="OG74" s="443"/>
      <c r="OH74" s="443"/>
      <c r="OI74" s="443"/>
      <c r="OJ74" s="443"/>
      <c r="OK74" s="443"/>
      <c r="OL74" s="443"/>
      <c r="OM74" s="443"/>
      <c r="ON74" s="443"/>
      <c r="OO74" s="443"/>
      <c r="OP74" s="443"/>
      <c r="OQ74" s="443"/>
      <c r="OR74" s="443"/>
      <c r="OS74" s="443"/>
      <c r="OT74" s="443"/>
      <c r="OU74" s="443"/>
      <c r="OV74" s="443"/>
      <c r="OW74" s="443"/>
      <c r="OX74" s="443"/>
      <c r="OY74" s="443"/>
      <c r="OZ74" s="443"/>
      <c r="PA74" s="443"/>
      <c r="PB74" s="443"/>
      <c r="PC74" s="443"/>
      <c r="PD74" s="443"/>
      <c r="PE74" s="443"/>
      <c r="PF74" s="443"/>
      <c r="PG74" s="443"/>
      <c r="PH74" s="443"/>
      <c r="PI74" s="443"/>
      <c r="PJ74" s="443"/>
      <c r="PK74" s="443"/>
      <c r="PL74" s="443"/>
      <c r="PM74" s="443"/>
      <c r="PN74" s="443"/>
      <c r="PO74" s="443"/>
      <c r="PP74" s="443"/>
      <c r="PQ74" s="443"/>
      <c r="PR74" s="443"/>
      <c r="PS74" s="443"/>
      <c r="PT74" s="443"/>
      <c r="PU74" s="443"/>
      <c r="PV74" s="443"/>
      <c r="PW74" s="443"/>
      <c r="PX74" s="443"/>
      <c r="PY74" s="443"/>
      <c r="PZ74" s="443"/>
      <c r="QA74" s="443"/>
      <c r="QB74" s="443"/>
      <c r="QC74" s="443"/>
      <c r="QD74" s="443"/>
      <c r="QE74" s="443"/>
      <c r="QF74" s="443"/>
      <c r="QG74" s="443"/>
      <c r="QH74" s="443"/>
      <c r="QI74" s="443"/>
      <c r="QJ74" s="443"/>
      <c r="QK74" s="443"/>
      <c r="QL74" s="443"/>
      <c r="QM74" s="443"/>
      <c r="QN74" s="443"/>
      <c r="QO74" s="443"/>
      <c r="QP74" s="443"/>
      <c r="QQ74" s="443"/>
      <c r="QR74" s="443"/>
      <c r="QS74" s="443"/>
      <c r="QT74" s="443"/>
      <c r="QU74" s="443"/>
      <c r="QV74" s="443"/>
      <c r="QW74" s="443"/>
      <c r="QX74" s="443"/>
      <c r="QY74" s="443"/>
      <c r="QZ74" s="443"/>
      <c r="RA74" s="443"/>
      <c r="RB74" s="443"/>
      <c r="RC74" s="443"/>
      <c r="RD74" s="443"/>
      <c r="RE74" s="443"/>
      <c r="RF74" s="443"/>
      <c r="RG74" s="443"/>
      <c r="RH74" s="443"/>
      <c r="RI74" s="443"/>
      <c r="RJ74" s="443"/>
      <c r="RK74" s="443"/>
      <c r="RL74" s="443"/>
      <c r="RM74" s="443"/>
      <c r="RN74" s="443"/>
      <c r="RO74" s="443"/>
      <c r="RP74" s="443"/>
      <c r="RQ74" s="443"/>
      <c r="RR74" s="443"/>
      <c r="RS74" s="443"/>
      <c r="RT74" s="443"/>
      <c r="RU74" s="443"/>
      <c r="RV74" s="443"/>
      <c r="RW74" s="443"/>
      <c r="RX74" s="443"/>
      <c r="RY74" s="443"/>
      <c r="RZ74" s="443"/>
      <c r="SA74" s="443"/>
      <c r="SB74" s="443"/>
      <c r="SC74" s="443"/>
      <c r="SD74" s="443"/>
      <c r="SE74" s="443"/>
      <c r="SF74" s="443"/>
      <c r="SG74" s="443"/>
      <c r="SH74" s="443"/>
      <c r="SI74" s="443"/>
      <c r="SJ74" s="443"/>
      <c r="SK74" s="443"/>
      <c r="SL74" s="443"/>
      <c r="SM74" s="443"/>
      <c r="SN74" s="443"/>
      <c r="SO74" s="443"/>
      <c r="SP74" s="443"/>
      <c r="SQ74" s="443"/>
      <c r="SR74" s="443"/>
      <c r="SS74" s="443"/>
      <c r="ST74" s="443"/>
      <c r="SU74" s="443"/>
      <c r="SV74" s="443"/>
      <c r="SW74" s="443"/>
      <c r="SX74" s="443"/>
      <c r="SY74" s="443"/>
      <c r="SZ74" s="443"/>
      <c r="TA74" s="443"/>
      <c r="TB74" s="443"/>
      <c r="TC74" s="443"/>
      <c r="TD74" s="443"/>
      <c r="TE74" s="443"/>
      <c r="TF74" s="443"/>
      <c r="TG74" s="443"/>
      <c r="TH74" s="443"/>
      <c r="TI74" s="443"/>
      <c r="TJ74" s="443"/>
      <c r="TK74" s="443"/>
      <c r="TL74" s="443"/>
      <c r="TM74" s="443"/>
      <c r="TN74" s="443"/>
      <c r="TO74" s="443"/>
      <c r="TP74" s="443"/>
      <c r="TQ74" s="443"/>
      <c r="TR74" s="443"/>
      <c r="TS74" s="443"/>
      <c r="TT74" s="443"/>
      <c r="TU74" s="443"/>
      <c r="TV74" s="443"/>
      <c r="TW74" s="443"/>
      <c r="TX74" s="443"/>
      <c r="TY74" s="443"/>
      <c r="TZ74" s="443"/>
      <c r="UA74" s="443"/>
      <c r="UB74" s="443"/>
      <c r="UC74" s="443"/>
      <c r="UD74" s="443"/>
      <c r="UE74" s="443"/>
      <c r="UF74" s="443"/>
      <c r="UG74" s="443"/>
      <c r="UH74" s="443"/>
      <c r="UI74" s="443"/>
      <c r="UJ74" s="443"/>
      <c r="UK74" s="443"/>
      <c r="UL74" s="443"/>
      <c r="UM74" s="443"/>
      <c r="UN74" s="443"/>
      <c r="UO74" s="443"/>
      <c r="UP74" s="443"/>
      <c r="UQ74" s="443"/>
      <c r="UR74" s="443"/>
      <c r="US74" s="443"/>
      <c r="UT74" s="443"/>
      <c r="UU74" s="443"/>
      <c r="UV74" s="443"/>
      <c r="UW74" s="443"/>
      <c r="UX74" s="443"/>
      <c r="UY74" s="443"/>
      <c r="UZ74" s="443"/>
      <c r="VA74" s="443"/>
      <c r="VB74" s="443"/>
      <c r="VC74" s="443"/>
      <c r="VD74" s="443"/>
      <c r="VE74" s="443"/>
      <c r="VF74" s="443"/>
      <c r="VG74" s="443"/>
      <c r="VH74" s="443"/>
      <c r="VI74" s="443"/>
      <c r="VJ74" s="443"/>
      <c r="VK74" s="443"/>
      <c r="VL74" s="443"/>
      <c r="VM74" s="443"/>
      <c r="VN74" s="443"/>
      <c r="VO74" s="443"/>
      <c r="VP74" s="443"/>
      <c r="VQ74" s="443"/>
      <c r="VR74" s="443"/>
      <c r="VS74" s="443"/>
      <c r="VT74" s="443"/>
      <c r="VU74" s="443"/>
      <c r="VV74" s="443"/>
      <c r="VW74" s="443"/>
      <c r="VX74" s="443"/>
      <c r="VY74" s="443"/>
      <c r="VZ74" s="443"/>
      <c r="WA74" s="443"/>
      <c r="WB74" s="443"/>
      <c r="WC74" s="443"/>
      <c r="WD74" s="443"/>
      <c r="WE74" s="443"/>
      <c r="WF74" s="443"/>
      <c r="WG74" s="443"/>
      <c r="WH74" s="443"/>
      <c r="WI74" s="443"/>
      <c r="WJ74" s="443"/>
      <c r="WK74" s="443"/>
      <c r="WL74" s="443"/>
      <c r="WM74" s="443"/>
      <c r="WN74" s="443"/>
      <c r="WO74" s="443"/>
      <c r="WP74" s="443"/>
      <c r="WQ74" s="443"/>
      <c r="WR74" s="443"/>
      <c r="WS74" s="443"/>
      <c r="WT74" s="443"/>
      <c r="WU74" s="443"/>
      <c r="WV74" s="443"/>
      <c r="WW74" s="443"/>
      <c r="WX74" s="443"/>
      <c r="WY74" s="443"/>
      <c r="WZ74" s="443"/>
      <c r="XA74" s="443"/>
      <c r="XB74" s="443"/>
      <c r="XC74" s="443"/>
      <c r="XD74" s="443"/>
      <c r="XE74" s="443"/>
      <c r="XF74" s="443"/>
      <c r="XG74" s="443"/>
      <c r="XH74" s="443"/>
      <c r="XI74" s="443"/>
      <c r="XJ74" s="443"/>
      <c r="XK74" s="443"/>
      <c r="XL74" s="443"/>
      <c r="XM74" s="443"/>
      <c r="XN74" s="443"/>
      <c r="XO74" s="443"/>
      <c r="XP74" s="443"/>
      <c r="XQ74" s="443"/>
      <c r="XR74" s="443"/>
      <c r="XS74" s="443"/>
      <c r="XT74" s="443"/>
      <c r="XU74" s="443"/>
      <c r="XV74" s="443"/>
      <c r="XW74" s="443"/>
      <c r="XX74" s="443"/>
      <c r="XY74" s="443"/>
      <c r="XZ74" s="443"/>
      <c r="YA74" s="443"/>
      <c r="YB74" s="443"/>
      <c r="YC74" s="443"/>
      <c r="YD74" s="443"/>
      <c r="YE74" s="443"/>
      <c r="YF74" s="443"/>
      <c r="YG74" s="443"/>
      <c r="YH74" s="443"/>
      <c r="YI74" s="443"/>
      <c r="YJ74" s="443"/>
      <c r="YK74" s="443"/>
      <c r="YL74" s="443"/>
      <c r="YM74" s="443"/>
      <c r="YN74" s="443"/>
      <c r="YO74" s="443"/>
      <c r="YP74" s="443"/>
      <c r="YQ74" s="443"/>
      <c r="YR74" s="443"/>
      <c r="YS74" s="443"/>
      <c r="YT74" s="443"/>
      <c r="YU74" s="443"/>
      <c r="YV74" s="443"/>
      <c r="YW74" s="443"/>
      <c r="YX74" s="443"/>
      <c r="YY74" s="443"/>
      <c r="YZ74" s="443"/>
      <c r="ZA74" s="443"/>
      <c r="ZB74" s="443"/>
      <c r="ZC74" s="443"/>
      <c r="ZD74" s="443"/>
      <c r="ZE74" s="443"/>
      <c r="ZF74" s="443"/>
      <c r="ZG74" s="443"/>
      <c r="ZH74" s="443"/>
      <c r="ZI74" s="443"/>
      <c r="ZJ74" s="443"/>
      <c r="ZK74" s="443"/>
      <c r="ZL74" s="443"/>
      <c r="ZM74" s="443"/>
      <c r="ZN74" s="443"/>
      <c r="ZO74" s="443"/>
      <c r="ZP74" s="443"/>
      <c r="ZQ74" s="443"/>
      <c r="ZR74" s="443"/>
      <c r="ZS74" s="443"/>
      <c r="ZT74" s="443"/>
      <c r="ZU74" s="443"/>
      <c r="ZV74" s="443"/>
      <c r="ZW74" s="443"/>
      <c r="ZX74" s="443"/>
      <c r="ZY74" s="443"/>
      <c r="ZZ74" s="443"/>
      <c r="AAA74" s="443"/>
      <c r="AAB74" s="443"/>
      <c r="AAC74" s="443"/>
      <c r="AAD74" s="443"/>
      <c r="AAE74" s="443"/>
      <c r="AAF74" s="443"/>
      <c r="AAG74" s="443"/>
      <c r="AAH74" s="443"/>
      <c r="AAI74" s="443"/>
      <c r="AAJ74" s="443"/>
      <c r="AAK74" s="443"/>
      <c r="AAL74" s="443"/>
      <c r="AAM74" s="443"/>
      <c r="AAN74" s="443"/>
      <c r="AAO74" s="443"/>
      <c r="AAP74" s="443"/>
      <c r="AAQ74" s="443"/>
      <c r="AAR74" s="443"/>
      <c r="AAS74" s="443"/>
      <c r="AAT74" s="443"/>
      <c r="AAU74" s="443"/>
      <c r="AAV74" s="443"/>
      <c r="AAW74" s="443"/>
      <c r="AAX74" s="443"/>
      <c r="AAY74" s="443"/>
      <c r="AAZ74" s="443"/>
      <c r="ABA74" s="443"/>
      <c r="ABB74" s="443"/>
      <c r="ABC74" s="443"/>
      <c r="ABD74" s="443"/>
      <c r="ABE74" s="443"/>
      <c r="ABF74" s="443"/>
      <c r="ABG74" s="443"/>
      <c r="ABH74" s="443"/>
      <c r="ABI74" s="443"/>
      <c r="ABJ74" s="443"/>
      <c r="ABK74" s="443"/>
      <c r="ABL74" s="443"/>
      <c r="ABM74" s="443"/>
      <c r="ABN74" s="443"/>
      <c r="ABO74" s="443"/>
      <c r="ABP74" s="443"/>
      <c r="ABQ74" s="443"/>
      <c r="ABR74" s="443"/>
      <c r="ABS74" s="443"/>
      <c r="ABT74" s="443"/>
      <c r="ABU74" s="443"/>
      <c r="ABV74" s="443"/>
      <c r="ABW74" s="443"/>
      <c r="ABX74" s="443"/>
      <c r="ABY74" s="443"/>
      <c r="ABZ74" s="443"/>
      <c r="ACA74" s="443"/>
      <c r="ACB74" s="443"/>
      <c r="ACC74" s="443"/>
      <c r="ACD74" s="443"/>
      <c r="ACE74" s="443"/>
      <c r="ACF74" s="443"/>
      <c r="ACG74" s="443"/>
      <c r="ACH74" s="443"/>
      <c r="ACI74" s="443"/>
      <c r="ACJ74" s="443"/>
      <c r="ACK74" s="443"/>
      <c r="ACL74" s="443"/>
      <c r="ACM74" s="443"/>
      <c r="ACN74" s="443"/>
      <c r="ACO74" s="443"/>
      <c r="ACP74" s="443"/>
      <c r="ACQ74" s="443"/>
      <c r="ACR74" s="443"/>
      <c r="ACS74" s="443"/>
      <c r="ACT74" s="443"/>
      <c r="ACU74" s="443"/>
      <c r="ACV74" s="443"/>
      <c r="ACW74" s="443"/>
      <c r="ACX74" s="443"/>
      <c r="ACY74" s="443"/>
      <c r="ACZ74" s="443"/>
      <c r="ADA74" s="443"/>
      <c r="ADB74" s="443"/>
      <c r="ADC74" s="443"/>
      <c r="ADD74" s="443"/>
      <c r="ADE74" s="443"/>
      <c r="ADF74" s="443"/>
      <c r="ADG74" s="443"/>
      <c r="ADH74" s="443"/>
      <c r="ADI74" s="443"/>
      <c r="ADJ74" s="443"/>
      <c r="ADK74" s="443"/>
      <c r="ADL74" s="443"/>
      <c r="ADM74" s="443"/>
      <c r="ADN74" s="443"/>
      <c r="ADO74" s="443"/>
      <c r="ADP74" s="443"/>
      <c r="ADQ74" s="443"/>
      <c r="ADR74" s="443"/>
      <c r="ADS74" s="443"/>
      <c r="ADT74" s="443"/>
      <c r="ADU74" s="443"/>
      <c r="ADV74" s="443"/>
      <c r="ADW74" s="443"/>
      <c r="ADX74" s="443"/>
      <c r="ADY74" s="443"/>
      <c r="ADZ74" s="443"/>
      <c r="AEA74" s="443"/>
      <c r="AEB74" s="443"/>
      <c r="AEC74" s="443"/>
      <c r="AED74" s="443"/>
      <c r="AEE74" s="443"/>
      <c r="AEF74" s="443"/>
      <c r="AEG74" s="443"/>
      <c r="AEH74" s="443"/>
      <c r="AEI74" s="443"/>
      <c r="AEJ74" s="443"/>
      <c r="AEK74" s="443"/>
      <c r="AEL74" s="443"/>
      <c r="AEM74" s="443"/>
      <c r="AEN74" s="443"/>
      <c r="AEO74" s="443"/>
      <c r="AEP74" s="443"/>
      <c r="AEQ74" s="443"/>
      <c r="AER74" s="443"/>
      <c r="AES74" s="443"/>
      <c r="AET74" s="443"/>
      <c r="AEU74" s="443"/>
      <c r="AEV74" s="443"/>
      <c r="AEW74" s="443"/>
      <c r="AEX74" s="443"/>
      <c r="AEY74" s="443"/>
      <c r="AEZ74" s="443"/>
      <c r="AFA74" s="443"/>
      <c r="AFB74" s="443"/>
      <c r="AFC74" s="443"/>
      <c r="AFD74" s="443"/>
      <c r="AFE74" s="443"/>
      <c r="AFF74" s="443"/>
      <c r="AFG74" s="443"/>
      <c r="AFH74" s="443"/>
      <c r="AFI74" s="443"/>
      <c r="AFJ74" s="443"/>
      <c r="AFK74" s="443"/>
      <c r="AFL74" s="443"/>
      <c r="AFM74" s="443"/>
      <c r="AFN74" s="443"/>
      <c r="AFO74" s="443"/>
      <c r="AFP74" s="443"/>
      <c r="AFQ74" s="443"/>
      <c r="AFR74" s="443"/>
      <c r="AFS74" s="443"/>
      <c r="AFT74" s="443"/>
      <c r="AFU74" s="443"/>
      <c r="AFV74" s="443"/>
      <c r="AFW74" s="443"/>
      <c r="AFX74" s="443"/>
      <c r="AFY74" s="443"/>
      <c r="AFZ74" s="443"/>
      <c r="AGA74" s="443"/>
      <c r="AGB74" s="443"/>
      <c r="AGC74" s="443"/>
      <c r="AGD74" s="443"/>
      <c r="AGE74" s="443"/>
      <c r="AGF74" s="443"/>
      <c r="AGG74" s="443"/>
      <c r="AGH74" s="443"/>
      <c r="AGI74" s="443"/>
      <c r="AGJ74" s="443"/>
      <c r="AGK74" s="443"/>
      <c r="AGL74" s="443"/>
      <c r="AGM74" s="443"/>
      <c r="AGN74" s="443"/>
      <c r="AGO74" s="443"/>
      <c r="AGP74" s="443"/>
      <c r="AGQ74" s="443"/>
      <c r="AGR74" s="443"/>
      <c r="AGS74" s="443"/>
      <c r="AGT74" s="443"/>
      <c r="AGU74" s="443"/>
      <c r="AGV74" s="443"/>
      <c r="AGW74" s="443"/>
      <c r="AGX74" s="443"/>
      <c r="AGY74" s="443"/>
      <c r="AGZ74" s="443"/>
      <c r="AHA74" s="443"/>
      <c r="AHB74" s="443"/>
      <c r="AHC74" s="443"/>
      <c r="AHD74" s="443"/>
      <c r="AHE74" s="443"/>
      <c r="AHF74" s="443"/>
      <c r="AHG74" s="443"/>
      <c r="AHH74" s="443"/>
      <c r="AHI74" s="443"/>
      <c r="AHJ74" s="443"/>
      <c r="AHK74" s="443"/>
      <c r="AHL74" s="443"/>
      <c r="AHM74" s="443"/>
      <c r="AHN74" s="443"/>
      <c r="AHO74" s="443"/>
      <c r="AHP74" s="443"/>
      <c r="AHQ74" s="443"/>
      <c r="AHR74" s="443"/>
      <c r="AHS74" s="443"/>
      <c r="AHT74" s="443"/>
      <c r="AHU74" s="443"/>
      <c r="AHV74" s="443"/>
      <c r="AHW74" s="443"/>
      <c r="AHX74" s="443"/>
      <c r="AHY74" s="443"/>
      <c r="AHZ74" s="443"/>
      <c r="AIA74" s="443"/>
      <c r="AIB74" s="443"/>
      <c r="AIC74" s="443"/>
      <c r="AID74" s="443"/>
      <c r="AIE74" s="443"/>
      <c r="AIF74" s="443"/>
      <c r="AIG74" s="443"/>
      <c r="AIH74" s="443"/>
      <c r="AII74" s="443"/>
      <c r="AIJ74" s="443"/>
      <c r="AIK74" s="443"/>
      <c r="AIL74" s="443"/>
      <c r="AIM74" s="443"/>
      <c r="AIN74" s="443"/>
      <c r="AIO74" s="443"/>
      <c r="AIP74" s="443"/>
      <c r="AIQ74" s="443"/>
      <c r="AIR74" s="443"/>
      <c r="AIS74" s="443"/>
      <c r="AIT74" s="443"/>
      <c r="AIU74" s="443"/>
      <c r="AIV74" s="443"/>
      <c r="AIW74" s="443"/>
      <c r="AIX74" s="443"/>
      <c r="AIY74" s="443"/>
      <c r="AIZ74" s="443"/>
      <c r="AJA74" s="443"/>
      <c r="AJB74" s="443"/>
      <c r="AJC74" s="443"/>
      <c r="AJD74" s="443"/>
      <c r="AJE74" s="443"/>
      <c r="AJF74" s="443"/>
      <c r="AJG74" s="443"/>
      <c r="AJH74" s="443"/>
      <c r="AJI74" s="443"/>
      <c r="AJJ74" s="443"/>
      <c r="AJK74" s="443"/>
      <c r="AJL74" s="443"/>
      <c r="AJM74" s="443"/>
      <c r="AJN74" s="443"/>
      <c r="AJO74" s="443"/>
      <c r="AJP74" s="443"/>
      <c r="AJQ74" s="443"/>
      <c r="AJR74" s="443"/>
      <c r="AJS74" s="443"/>
      <c r="AJT74" s="443"/>
      <c r="AJU74" s="443"/>
      <c r="AJV74" s="443"/>
      <c r="AJW74" s="443"/>
      <c r="AJX74" s="443"/>
      <c r="AJY74" s="443"/>
      <c r="AJZ74" s="443"/>
      <c r="AKA74" s="443"/>
      <c r="AKB74" s="443"/>
      <c r="AKC74" s="443"/>
      <c r="AKD74" s="443"/>
      <c r="AKE74" s="443"/>
      <c r="AKF74" s="443"/>
      <c r="AKG74" s="443"/>
      <c r="AKH74" s="443"/>
      <c r="AKI74" s="443"/>
      <c r="AKJ74" s="443"/>
      <c r="AKK74" s="443"/>
      <c r="AKL74" s="443"/>
      <c r="AKM74" s="443"/>
      <c r="AKN74" s="443"/>
      <c r="AKO74" s="443"/>
      <c r="AKP74" s="443"/>
      <c r="AKQ74" s="443"/>
      <c r="AKR74" s="443"/>
      <c r="AKS74" s="443"/>
      <c r="AKT74" s="443"/>
      <c r="AKU74" s="443"/>
      <c r="AKV74" s="443"/>
      <c r="AKW74" s="443"/>
      <c r="AKX74" s="443"/>
      <c r="AKY74" s="443"/>
      <c r="AKZ74" s="443"/>
      <c r="ALA74" s="443"/>
      <c r="ALB74" s="443"/>
      <c r="ALC74" s="443"/>
      <c r="ALD74" s="443"/>
      <c r="ALE74" s="443"/>
      <c r="ALF74" s="443"/>
      <c r="ALG74" s="443"/>
      <c r="ALH74" s="443"/>
      <c r="ALI74" s="443"/>
      <c r="ALJ74" s="443"/>
      <c r="ALK74" s="443"/>
      <c r="ALL74" s="443"/>
      <c r="ALM74" s="443"/>
      <c r="ALN74" s="443"/>
      <c r="ALO74" s="443"/>
      <c r="ALP74" s="443"/>
      <c r="ALQ74" s="443"/>
      <c r="ALR74" s="443"/>
      <c r="ALS74" s="443"/>
      <c r="ALT74" s="443"/>
      <c r="ALU74" s="443"/>
      <c r="ALV74" s="443"/>
      <c r="ALW74" s="443"/>
      <c r="ALX74" s="443"/>
      <c r="ALY74" s="443"/>
      <c r="ALZ74" s="443"/>
    </row>
    <row r="75" spans="1:1014" s="224" customFormat="1" ht="13.5" customHeight="1">
      <c r="A75" s="225">
        <v>67</v>
      </c>
      <c r="B75" s="217"/>
      <c r="C75" s="241" t="s">
        <v>1207</v>
      </c>
      <c r="D75" s="217"/>
      <c r="E75" s="217"/>
      <c r="F75" s="217"/>
      <c r="G75" s="217"/>
      <c r="H75" s="435" t="s">
        <v>1208</v>
      </c>
      <c r="I75" s="436" t="s">
        <v>1209</v>
      </c>
      <c r="J75" s="435" t="s">
        <v>1210</v>
      </c>
      <c r="K75" s="436" t="s">
        <v>1211</v>
      </c>
      <c r="L75" s="435" t="s">
        <v>1212</v>
      </c>
      <c r="M75" s="444" t="s">
        <v>1213</v>
      </c>
      <c r="N75" s="444"/>
      <c r="O75" s="435"/>
      <c r="P75" s="437"/>
      <c r="Q75" s="435" t="s">
        <v>820</v>
      </c>
      <c r="R75" s="435"/>
      <c r="S75" s="435" t="s">
        <v>879</v>
      </c>
      <c r="T75" s="438"/>
      <c r="U75" s="435" t="s">
        <v>932</v>
      </c>
      <c r="V75" s="439" t="s">
        <v>864</v>
      </c>
      <c r="W75" s="439" t="s">
        <v>864</v>
      </c>
      <c r="X75" s="232"/>
      <c r="Y75" s="440"/>
      <c r="Z75" s="435" t="s">
        <v>1130</v>
      </c>
      <c r="AA75" s="441"/>
      <c r="AB75" s="435"/>
      <c r="AC75" s="438">
        <v>1</v>
      </c>
      <c r="AD75" s="438">
        <v>1</v>
      </c>
    </row>
    <row r="76" spans="1:1014" s="244" customFormat="1" ht="13.5" customHeight="1">
      <c r="A76" s="225">
        <v>68</v>
      </c>
      <c r="B76" s="217"/>
      <c r="C76" s="241" t="s">
        <v>1214</v>
      </c>
      <c r="D76" s="217"/>
      <c r="E76" s="221"/>
      <c r="F76" s="222"/>
      <c r="G76" s="222"/>
      <c r="H76" s="435" t="s">
        <v>1215</v>
      </c>
      <c r="I76" s="436" t="s">
        <v>1216</v>
      </c>
      <c r="J76" s="435"/>
      <c r="K76" s="436" t="s">
        <v>1217</v>
      </c>
      <c r="L76" s="435"/>
      <c r="M76" s="435"/>
      <c r="N76" s="435"/>
      <c r="O76" s="435"/>
      <c r="P76" s="437">
        <v>1</v>
      </c>
      <c r="Q76" s="435" t="s">
        <v>820</v>
      </c>
      <c r="R76" s="435"/>
      <c r="S76" s="435" t="s">
        <v>863</v>
      </c>
      <c r="T76" s="438" t="s">
        <v>864</v>
      </c>
      <c r="U76" s="435" t="s">
        <v>1218</v>
      </c>
      <c r="V76" s="439" t="s">
        <v>864</v>
      </c>
      <c r="W76" s="439" t="s">
        <v>864</v>
      </c>
      <c r="X76" s="232"/>
      <c r="Y76" s="440"/>
      <c r="Z76" s="435" t="s">
        <v>967</v>
      </c>
      <c r="AA76" s="441"/>
      <c r="AB76" s="435"/>
      <c r="AC76" s="438">
        <v>1</v>
      </c>
      <c r="AD76" s="438">
        <v>1</v>
      </c>
    </row>
    <row r="77" spans="1:1014" s="224" customFormat="1" ht="13.5" customHeight="1">
      <c r="A77" s="225">
        <v>69</v>
      </c>
      <c r="B77" s="217"/>
      <c r="C77" s="217" t="s">
        <v>1219</v>
      </c>
      <c r="D77" s="217"/>
      <c r="E77" s="217"/>
      <c r="F77" s="217"/>
      <c r="G77" s="217"/>
      <c r="H77" s="435" t="s">
        <v>1220</v>
      </c>
      <c r="I77" s="436" t="s">
        <v>1221</v>
      </c>
      <c r="J77" s="435" t="s">
        <v>1195</v>
      </c>
      <c r="K77" s="436" t="s">
        <v>939</v>
      </c>
      <c r="L77" s="435" t="s">
        <v>1222</v>
      </c>
      <c r="M77" s="435" t="s">
        <v>1223</v>
      </c>
      <c r="N77" s="435"/>
      <c r="O77" s="435"/>
      <c r="P77" s="437">
        <v>1</v>
      </c>
      <c r="Q77" s="435" t="s">
        <v>817</v>
      </c>
      <c r="R77" s="435"/>
      <c r="S77" s="435" t="s">
        <v>863</v>
      </c>
      <c r="T77" s="438"/>
      <c r="U77" s="435"/>
      <c r="V77" s="439" t="s">
        <v>864</v>
      </c>
      <c r="W77" s="439" t="s">
        <v>864</v>
      </c>
      <c r="X77" s="232"/>
      <c r="Y77" s="440"/>
      <c r="Z77" s="435"/>
      <c r="AA77" s="441"/>
      <c r="AB77" s="435"/>
      <c r="AC77" s="438">
        <v>1</v>
      </c>
      <c r="AD77" s="438">
        <v>1</v>
      </c>
    </row>
    <row r="78" spans="1:1014" s="224" customFormat="1" ht="13.5" customHeight="1">
      <c r="A78" s="225">
        <v>70</v>
      </c>
      <c r="B78" s="217"/>
      <c r="C78" s="241" t="s">
        <v>1224</v>
      </c>
      <c r="D78" s="217"/>
      <c r="E78" s="217"/>
      <c r="F78" s="217"/>
      <c r="G78" s="217"/>
      <c r="H78" s="435" t="s">
        <v>1225</v>
      </c>
      <c r="I78" s="436"/>
      <c r="J78" s="435" t="s">
        <v>1226</v>
      </c>
      <c r="K78" s="436"/>
      <c r="L78" s="435"/>
      <c r="M78" s="435"/>
      <c r="N78" s="435"/>
      <c r="O78" s="435"/>
      <c r="P78" s="437"/>
      <c r="Q78" s="435" t="s">
        <v>820</v>
      </c>
      <c r="R78" s="435" t="s">
        <v>864</v>
      </c>
      <c r="S78" s="243" t="s">
        <v>1226</v>
      </c>
      <c r="T78" s="438"/>
      <c r="U78" s="435"/>
      <c r="V78" s="439" t="s">
        <v>864</v>
      </c>
      <c r="W78" s="439" t="s">
        <v>864</v>
      </c>
      <c r="X78" s="232"/>
      <c r="Y78" s="440"/>
      <c r="Z78" s="435"/>
      <c r="AA78" s="441"/>
      <c r="AB78" s="435"/>
      <c r="AC78" s="438"/>
      <c r="AD78" s="438">
        <v>1</v>
      </c>
    </row>
    <row r="79" spans="1:1014" s="224" customFormat="1" ht="13.5" customHeight="1">
      <c r="A79" s="225">
        <v>71</v>
      </c>
      <c r="B79" s="217"/>
      <c r="C79" s="434"/>
      <c r="D79" s="434" t="s">
        <v>1227</v>
      </c>
      <c r="E79" s="219"/>
      <c r="F79" s="434"/>
      <c r="G79" s="434"/>
      <c r="H79" s="435" t="s">
        <v>1228</v>
      </c>
      <c r="I79" s="436"/>
      <c r="J79" s="435" t="s">
        <v>1229</v>
      </c>
      <c r="K79" s="436" t="s">
        <v>1230</v>
      </c>
      <c r="L79" s="435" t="s">
        <v>1231</v>
      </c>
      <c r="M79" s="435" t="s">
        <v>262</v>
      </c>
      <c r="N79" s="435"/>
      <c r="O79" s="435"/>
      <c r="P79" s="437">
        <v>1</v>
      </c>
      <c r="Q79" s="435" t="s">
        <v>817</v>
      </c>
      <c r="R79" s="435" t="s">
        <v>864</v>
      </c>
      <c r="S79" s="243" t="s">
        <v>1232</v>
      </c>
      <c r="T79" s="438"/>
      <c r="U79" s="435"/>
      <c r="V79" s="439" t="s">
        <v>864</v>
      </c>
      <c r="W79" s="439" t="s">
        <v>864</v>
      </c>
      <c r="X79" s="232"/>
      <c r="Y79" s="440"/>
      <c r="Z79" s="435"/>
      <c r="AA79" s="245" t="s">
        <v>1233</v>
      </c>
      <c r="AB79" s="435"/>
      <c r="AC79" s="438"/>
      <c r="AD79" s="438">
        <v>1</v>
      </c>
    </row>
    <row r="80" spans="1:1014" s="224" customFormat="1" ht="13.5" customHeight="1">
      <c r="A80" s="225">
        <v>72</v>
      </c>
      <c r="B80" s="217"/>
      <c r="C80" s="434"/>
      <c r="D80" s="241"/>
      <c r="E80" s="241" t="s">
        <v>1234</v>
      </c>
      <c r="F80" s="241"/>
      <c r="G80" s="241"/>
      <c r="H80" s="435" t="s">
        <v>1235</v>
      </c>
      <c r="I80" s="436" t="s">
        <v>1236</v>
      </c>
      <c r="J80" s="435"/>
      <c r="K80" s="436" t="s">
        <v>998</v>
      </c>
      <c r="L80" s="435"/>
      <c r="M80" s="435"/>
      <c r="N80" s="435"/>
      <c r="O80" s="435"/>
      <c r="P80" s="437"/>
      <c r="Q80" s="435" t="s">
        <v>820</v>
      </c>
      <c r="R80" s="435"/>
      <c r="S80" s="435" t="s">
        <v>863</v>
      </c>
      <c r="T80" s="438" t="s">
        <v>864</v>
      </c>
      <c r="U80" s="435" t="s">
        <v>1237</v>
      </c>
      <c r="V80" s="439" t="s">
        <v>864</v>
      </c>
      <c r="W80" s="439" t="s">
        <v>864</v>
      </c>
      <c r="X80" s="232"/>
      <c r="Y80" s="440"/>
      <c r="Z80" s="397" t="s">
        <v>1238</v>
      </c>
      <c r="AA80" s="441"/>
      <c r="AB80" s="435"/>
      <c r="AC80" s="438"/>
      <c r="AD80" s="438">
        <v>1</v>
      </c>
    </row>
    <row r="81" spans="1:32" ht="12" customHeight="1">
      <c r="A81" s="225">
        <v>73</v>
      </c>
      <c r="C81" s="224"/>
      <c r="D81" s="224"/>
      <c r="E81" s="224" t="s">
        <v>1239</v>
      </c>
      <c r="F81" s="224"/>
      <c r="G81" s="225"/>
      <c r="H81" s="225" t="s">
        <v>1240</v>
      </c>
      <c r="I81" s="276" t="s">
        <v>1241</v>
      </c>
      <c r="J81" s="225"/>
      <c r="K81" s="436" t="s">
        <v>1087</v>
      </c>
      <c r="L81" s="435"/>
      <c r="M81" s="435"/>
      <c r="N81" s="435"/>
      <c r="O81" s="435"/>
      <c r="P81" s="437"/>
      <c r="Q81" s="435" t="s">
        <v>820</v>
      </c>
      <c r="R81" s="435"/>
      <c r="S81" s="435" t="s">
        <v>863</v>
      </c>
      <c r="U81" s="435"/>
      <c r="V81" s="277" t="s">
        <v>864</v>
      </c>
      <c r="W81" s="277" t="s">
        <v>864</v>
      </c>
      <c r="X81" s="232"/>
      <c r="AD81" s="277">
        <v>1</v>
      </c>
    </row>
    <row r="82" spans="1:32" s="224" customFormat="1" ht="13.5" customHeight="1">
      <c r="A82" s="225">
        <v>74</v>
      </c>
      <c r="B82" s="217"/>
      <c r="C82" s="434"/>
      <c r="D82" s="434" t="s">
        <v>1242</v>
      </c>
      <c r="E82" s="219" t="s">
        <v>1243</v>
      </c>
      <c r="F82" s="434"/>
      <c r="G82" s="434"/>
      <c r="H82" s="435" t="s">
        <v>1244</v>
      </c>
      <c r="I82" s="436"/>
      <c r="J82" s="435"/>
      <c r="K82" s="436" t="s">
        <v>1245</v>
      </c>
      <c r="L82" s="435" t="s">
        <v>1246</v>
      </c>
      <c r="M82" s="435" t="s">
        <v>1247</v>
      </c>
      <c r="N82" s="435"/>
      <c r="O82" s="435"/>
      <c r="P82" s="437">
        <v>1</v>
      </c>
      <c r="Q82" s="435" t="s">
        <v>817</v>
      </c>
      <c r="R82" s="435" t="s">
        <v>864</v>
      </c>
      <c r="S82" s="243" t="s">
        <v>1232</v>
      </c>
      <c r="T82" s="438"/>
      <c r="U82" s="435"/>
      <c r="V82" s="439" t="s">
        <v>864</v>
      </c>
      <c r="W82" s="439" t="s">
        <v>864</v>
      </c>
      <c r="X82" s="232"/>
      <c r="Y82" s="440"/>
      <c r="Z82" s="435"/>
      <c r="AA82" s="245" t="s">
        <v>1233</v>
      </c>
      <c r="AB82" s="435"/>
      <c r="AC82" s="438"/>
      <c r="AD82" s="438">
        <v>1</v>
      </c>
    </row>
    <row r="83" spans="1:32" s="224" customFormat="1" ht="13.5" customHeight="1">
      <c r="A83" s="225">
        <v>75</v>
      </c>
      <c r="B83" s="217"/>
      <c r="C83" s="434"/>
      <c r="D83" s="434" t="s">
        <v>1248</v>
      </c>
      <c r="E83" s="434"/>
      <c r="F83" s="434"/>
      <c r="G83" s="434"/>
      <c r="H83" s="435" t="s">
        <v>1249</v>
      </c>
      <c r="I83" s="436" t="s">
        <v>1250</v>
      </c>
      <c r="J83" s="435" t="s">
        <v>1251</v>
      </c>
      <c r="K83" s="436" t="s">
        <v>1252</v>
      </c>
      <c r="L83" s="435"/>
      <c r="M83" s="435"/>
      <c r="N83" s="435"/>
      <c r="O83" s="435"/>
      <c r="P83" s="437"/>
      <c r="Q83" s="435" t="s">
        <v>817</v>
      </c>
      <c r="R83" s="435"/>
      <c r="S83" s="435" t="s">
        <v>863</v>
      </c>
      <c r="T83" s="438" t="s">
        <v>864</v>
      </c>
      <c r="U83" s="435" t="s">
        <v>1190</v>
      </c>
      <c r="V83" s="439" t="s">
        <v>864</v>
      </c>
      <c r="W83" s="439" t="s">
        <v>864</v>
      </c>
      <c r="X83" s="232"/>
      <c r="Y83" s="440"/>
      <c r="Z83" s="435"/>
      <c r="AA83" s="245" t="s">
        <v>1253</v>
      </c>
      <c r="AB83" s="435"/>
      <c r="AC83" s="438"/>
      <c r="AD83" s="438">
        <v>1</v>
      </c>
      <c r="AF83" s="246"/>
    </row>
    <row r="84" spans="1:32" s="224" customFormat="1" ht="13.5" customHeight="1">
      <c r="A84" s="225">
        <v>76</v>
      </c>
      <c r="B84" s="217"/>
      <c r="C84" s="434"/>
      <c r="D84" s="241" t="s">
        <v>1254</v>
      </c>
      <c r="E84" s="241"/>
      <c r="F84" s="241"/>
      <c r="G84" s="241"/>
      <c r="H84" s="435" t="s">
        <v>1255</v>
      </c>
      <c r="I84" s="436" t="s">
        <v>1256</v>
      </c>
      <c r="J84" s="435"/>
      <c r="K84" s="436" t="s">
        <v>998</v>
      </c>
      <c r="L84" s="435"/>
      <c r="M84" s="435"/>
      <c r="N84" s="435"/>
      <c r="O84" s="435"/>
      <c r="P84" s="437"/>
      <c r="Q84" s="435" t="s">
        <v>817</v>
      </c>
      <c r="R84" s="435"/>
      <c r="S84" s="435" t="s">
        <v>863</v>
      </c>
      <c r="T84" s="377"/>
      <c r="U84" s="255"/>
      <c r="V84" s="380" t="s">
        <v>864</v>
      </c>
      <c r="W84" s="439" t="s">
        <v>864</v>
      </c>
      <c r="X84" s="232"/>
      <c r="Y84" s="385" t="s">
        <v>1257</v>
      </c>
      <c r="Z84" s="435" t="s">
        <v>1258</v>
      </c>
      <c r="AA84" s="245" t="s">
        <v>1259</v>
      </c>
      <c r="AB84" s="435"/>
      <c r="AC84" s="438"/>
      <c r="AD84" s="438">
        <v>1</v>
      </c>
      <c r="AF84" s="246"/>
    </row>
    <row r="85" spans="1:32" s="224" customFormat="1" ht="13.5" customHeight="1">
      <c r="A85" s="225">
        <v>77</v>
      </c>
      <c r="B85" s="217"/>
      <c r="C85" s="434"/>
      <c r="D85" s="241" t="s">
        <v>1260</v>
      </c>
      <c r="E85" s="241"/>
      <c r="F85" s="241"/>
      <c r="G85" s="241"/>
      <c r="H85" s="435" t="s">
        <v>1261</v>
      </c>
      <c r="I85" s="436" t="s">
        <v>1262</v>
      </c>
      <c r="J85" s="435"/>
      <c r="K85" s="436" t="s">
        <v>910</v>
      </c>
      <c r="L85" s="435"/>
      <c r="M85" s="435"/>
      <c r="N85" s="435"/>
      <c r="O85" s="435"/>
      <c r="P85" s="437"/>
      <c r="Q85" s="435" t="s">
        <v>817</v>
      </c>
      <c r="R85" s="435"/>
      <c r="S85" s="435" t="s">
        <v>863</v>
      </c>
      <c r="T85" s="377"/>
      <c r="U85" s="255"/>
      <c r="V85" s="380" t="s">
        <v>864</v>
      </c>
      <c r="W85" s="439" t="s">
        <v>864</v>
      </c>
      <c r="X85" s="232"/>
      <c r="Y85" s="392" t="s">
        <v>1263</v>
      </c>
      <c r="Z85" s="435" t="s">
        <v>1258</v>
      </c>
      <c r="AA85" s="441"/>
      <c r="AB85" s="435"/>
      <c r="AC85" s="438"/>
      <c r="AD85" s="438">
        <v>1</v>
      </c>
      <c r="AF85" s="246"/>
    </row>
    <row r="86" spans="1:32" s="224" customFormat="1" ht="13.5" customHeight="1">
      <c r="A86" s="225">
        <v>78</v>
      </c>
      <c r="B86" s="217"/>
      <c r="C86" s="434"/>
      <c r="D86" s="434" t="s">
        <v>1264</v>
      </c>
      <c r="E86" s="434"/>
      <c r="F86" s="434"/>
      <c r="G86" s="434"/>
      <c r="H86" s="435" t="s">
        <v>1265</v>
      </c>
      <c r="I86" s="436" t="s">
        <v>1266</v>
      </c>
      <c r="J86" s="435" t="s">
        <v>939</v>
      </c>
      <c r="K86" s="436" t="s">
        <v>939</v>
      </c>
      <c r="L86" s="435" t="s">
        <v>1267</v>
      </c>
      <c r="M86" s="435" t="s">
        <v>1268</v>
      </c>
      <c r="N86" s="435"/>
      <c r="O86" s="435"/>
      <c r="P86" s="437">
        <v>1</v>
      </c>
      <c r="Q86" s="435" t="s">
        <v>817</v>
      </c>
      <c r="R86" s="435"/>
      <c r="S86" s="435" t="s">
        <v>863</v>
      </c>
      <c r="T86" s="438"/>
      <c r="U86" s="255"/>
      <c r="V86" s="439" t="s">
        <v>864</v>
      </c>
      <c r="W86" s="439" t="s">
        <v>864</v>
      </c>
      <c r="X86" s="232"/>
      <c r="Y86" s="440"/>
      <c r="Z86" s="435"/>
      <c r="AA86" s="441"/>
      <c r="AB86" s="435"/>
      <c r="AC86" s="438"/>
      <c r="AD86" s="438">
        <v>1</v>
      </c>
    </row>
    <row r="87" spans="1:32" s="224" customFormat="1" ht="13.5" customHeight="1">
      <c r="A87" s="225">
        <v>79</v>
      </c>
      <c r="B87" s="217"/>
      <c r="C87" s="434"/>
      <c r="D87" s="241" t="s">
        <v>1269</v>
      </c>
      <c r="E87" s="434"/>
      <c r="F87" s="241"/>
      <c r="G87" s="241"/>
      <c r="H87" s="435"/>
      <c r="I87" s="436"/>
      <c r="J87" s="435" t="s">
        <v>1270</v>
      </c>
      <c r="K87" s="436" t="s">
        <v>1271</v>
      </c>
      <c r="L87" s="435"/>
      <c r="M87" s="435"/>
      <c r="N87" s="435"/>
      <c r="O87" s="435"/>
      <c r="P87" s="437"/>
      <c r="Q87" s="435" t="s">
        <v>817</v>
      </c>
      <c r="R87" s="435" t="s">
        <v>864</v>
      </c>
      <c r="S87" s="435" t="s">
        <v>1271</v>
      </c>
      <c r="T87" s="438"/>
      <c r="U87" s="435"/>
      <c r="V87" s="439" t="s">
        <v>864</v>
      </c>
      <c r="W87" s="439" t="s">
        <v>864</v>
      </c>
      <c r="X87" s="232"/>
      <c r="Y87" s="440"/>
      <c r="Z87" s="435"/>
      <c r="AA87" s="441"/>
      <c r="AB87" s="435"/>
      <c r="AC87" s="438">
        <v>1</v>
      </c>
      <c r="AD87" s="438">
        <v>1</v>
      </c>
    </row>
    <row r="88" spans="1:32" s="224" customFormat="1" ht="13.5" customHeight="1">
      <c r="A88" s="225">
        <v>80</v>
      </c>
      <c r="B88" s="217"/>
      <c r="C88" s="434"/>
      <c r="D88" s="434"/>
      <c r="E88" s="434" t="s">
        <v>1272</v>
      </c>
      <c r="F88" s="434"/>
      <c r="G88" s="434"/>
      <c r="H88" s="435" t="s">
        <v>1273</v>
      </c>
      <c r="I88" s="436" t="s">
        <v>1274</v>
      </c>
      <c r="J88" s="435"/>
      <c r="K88" s="436" t="s">
        <v>1054</v>
      </c>
      <c r="L88" s="435" t="s">
        <v>1275</v>
      </c>
      <c r="M88" s="435" t="s">
        <v>1276</v>
      </c>
      <c r="N88" s="435"/>
      <c r="O88" s="435"/>
      <c r="P88" s="437"/>
      <c r="Q88" s="435" t="s">
        <v>820</v>
      </c>
      <c r="R88" s="435"/>
      <c r="S88" s="435" t="s">
        <v>863</v>
      </c>
      <c r="T88" s="438"/>
      <c r="U88" s="435" t="s">
        <v>1277</v>
      </c>
      <c r="V88" s="439" t="s">
        <v>864</v>
      </c>
      <c r="W88" s="439" t="s">
        <v>864</v>
      </c>
      <c r="X88" s="232"/>
      <c r="Y88" s="440"/>
      <c r="Z88" s="435"/>
      <c r="AA88" s="441"/>
      <c r="AB88" s="435"/>
      <c r="AC88" s="438">
        <v>1</v>
      </c>
      <c r="AD88" s="438">
        <v>1</v>
      </c>
    </row>
    <row r="89" spans="1:32" s="224" customFormat="1" ht="13.5" customHeight="1">
      <c r="A89" s="225">
        <v>81</v>
      </c>
      <c r="B89" s="217"/>
      <c r="C89" s="434"/>
      <c r="D89" s="241"/>
      <c r="E89" s="434" t="s">
        <v>1071</v>
      </c>
      <c r="F89" s="221"/>
      <c r="G89" s="221"/>
      <c r="H89" s="435" t="s">
        <v>1278</v>
      </c>
      <c r="I89" s="435" t="s">
        <v>1101</v>
      </c>
      <c r="J89" s="435"/>
      <c r="K89" s="436" t="s">
        <v>1279</v>
      </c>
      <c r="L89" s="435"/>
      <c r="M89" s="435"/>
      <c r="N89" s="435"/>
      <c r="O89" s="435"/>
      <c r="P89" s="437"/>
      <c r="Q89" s="435" t="s">
        <v>817</v>
      </c>
      <c r="R89" s="435"/>
      <c r="S89" s="435" t="s">
        <v>863</v>
      </c>
      <c r="T89" s="438"/>
      <c r="U89" s="435"/>
      <c r="V89" s="439" t="s">
        <v>864</v>
      </c>
      <c r="W89" s="439" t="s">
        <v>864</v>
      </c>
      <c r="X89" s="232"/>
      <c r="Y89" s="440"/>
      <c r="Z89" s="435"/>
      <c r="AA89" s="441"/>
      <c r="AB89" s="435"/>
      <c r="AC89" s="438">
        <v>1</v>
      </c>
      <c r="AD89" s="438">
        <v>1</v>
      </c>
    </row>
    <row r="90" spans="1:32" s="244" customFormat="1" ht="14.25" customHeight="1">
      <c r="A90" s="225">
        <v>82</v>
      </c>
      <c r="B90" s="217"/>
      <c r="C90" s="221"/>
      <c r="D90" s="221"/>
      <c r="E90" s="434" t="s">
        <v>1280</v>
      </c>
      <c r="F90" s="221"/>
      <c r="G90" s="221"/>
      <c r="H90" s="435" t="s">
        <v>1281</v>
      </c>
      <c r="I90" s="436" t="s">
        <v>1282</v>
      </c>
      <c r="J90" s="435"/>
      <c r="K90" s="436" t="s">
        <v>1283</v>
      </c>
      <c r="L90" s="435"/>
      <c r="M90" s="435"/>
      <c r="N90" s="435"/>
      <c r="O90" s="435"/>
      <c r="P90" s="437"/>
      <c r="Q90" s="435" t="s">
        <v>817</v>
      </c>
      <c r="R90" s="435"/>
      <c r="S90" s="435" t="s">
        <v>863</v>
      </c>
      <c r="T90" s="438"/>
      <c r="U90" s="435"/>
      <c r="V90" s="439" t="s">
        <v>864</v>
      </c>
      <c r="W90" s="439" t="s">
        <v>864</v>
      </c>
      <c r="X90" s="232"/>
      <c r="Y90" s="440"/>
      <c r="Z90" s="435"/>
      <c r="AA90" s="441"/>
      <c r="AB90" s="435"/>
      <c r="AC90" s="438">
        <v>1</v>
      </c>
      <c r="AD90" s="438">
        <v>1</v>
      </c>
    </row>
    <row r="91" spans="1:32" s="224" customFormat="1" ht="13.5" customHeight="1">
      <c r="A91" s="225">
        <v>83</v>
      </c>
      <c r="B91" s="217"/>
      <c r="C91" s="241" t="s">
        <v>1284</v>
      </c>
      <c r="D91" s="217"/>
      <c r="E91" s="217"/>
      <c r="F91" s="217"/>
      <c r="G91" s="217"/>
      <c r="H91" s="435" t="s">
        <v>1285</v>
      </c>
      <c r="I91" s="436"/>
      <c r="J91" s="435" t="s">
        <v>908</v>
      </c>
      <c r="K91" s="436" t="s">
        <v>1286</v>
      </c>
      <c r="L91" s="435"/>
      <c r="M91" s="435"/>
      <c r="N91" s="435"/>
      <c r="O91" s="435"/>
      <c r="P91" s="437"/>
      <c r="Q91" s="435" t="s">
        <v>820</v>
      </c>
      <c r="R91" s="435" t="s">
        <v>864</v>
      </c>
      <c r="S91" s="243" t="s">
        <v>1287</v>
      </c>
      <c r="T91" s="438"/>
      <c r="U91" s="435"/>
      <c r="V91" s="439" t="s">
        <v>864</v>
      </c>
      <c r="W91" s="439" t="s">
        <v>864</v>
      </c>
      <c r="X91" s="232"/>
      <c r="Y91" s="440"/>
      <c r="Z91" s="435"/>
      <c r="AA91" s="441"/>
      <c r="AB91" s="435"/>
      <c r="AC91" s="438">
        <v>1</v>
      </c>
      <c r="AD91" s="438"/>
    </row>
    <row r="92" spans="1:32" s="224" customFormat="1" ht="13.5" customHeight="1">
      <c r="A92" s="225">
        <v>84</v>
      </c>
      <c r="B92" s="217"/>
      <c r="C92" s="241"/>
      <c r="D92" s="241" t="s">
        <v>1288</v>
      </c>
      <c r="E92" s="241"/>
      <c r="F92" s="241"/>
      <c r="G92" s="241"/>
      <c r="H92" s="435" t="s">
        <v>1289</v>
      </c>
      <c r="I92" s="436" t="s">
        <v>1290</v>
      </c>
      <c r="J92" s="435"/>
      <c r="K92" s="436" t="s">
        <v>1291</v>
      </c>
      <c r="L92" s="435"/>
      <c r="M92" s="435"/>
      <c r="N92" s="435"/>
      <c r="O92" s="435"/>
      <c r="P92" s="437"/>
      <c r="Q92" s="435" t="s">
        <v>820</v>
      </c>
      <c r="R92" s="435"/>
      <c r="S92" s="435" t="s">
        <v>863</v>
      </c>
      <c r="T92" s="438"/>
      <c r="U92" s="435"/>
      <c r="V92" s="439" t="s">
        <v>864</v>
      </c>
      <c r="W92" s="439" t="s">
        <v>864</v>
      </c>
      <c r="X92" s="232"/>
      <c r="Y92" s="440"/>
      <c r="Z92" s="435" t="s">
        <v>1292</v>
      </c>
      <c r="AA92" s="441"/>
      <c r="AB92" s="435"/>
      <c r="AC92" s="438">
        <v>1</v>
      </c>
      <c r="AD92" s="438"/>
    </row>
    <row r="93" spans="1:32" s="224" customFormat="1" ht="13.5" customHeight="1">
      <c r="A93" s="225">
        <v>85</v>
      </c>
      <c r="B93" s="217"/>
      <c r="C93" s="434"/>
      <c r="D93" s="241" t="s">
        <v>1293</v>
      </c>
      <c r="E93" s="241"/>
      <c r="F93" s="241"/>
      <c r="G93" s="241"/>
      <c r="H93" s="435" t="s">
        <v>1294</v>
      </c>
      <c r="I93" s="436" t="s">
        <v>1236</v>
      </c>
      <c r="J93" s="435"/>
      <c r="K93" s="436" t="s">
        <v>998</v>
      </c>
      <c r="L93" s="435"/>
      <c r="M93" s="435"/>
      <c r="N93" s="435"/>
      <c r="O93" s="435"/>
      <c r="P93" s="437"/>
      <c r="Q93" s="435" t="s">
        <v>820</v>
      </c>
      <c r="R93" s="435"/>
      <c r="S93" s="435" t="s">
        <v>863</v>
      </c>
      <c r="T93" s="438" t="s">
        <v>864</v>
      </c>
      <c r="U93" s="435" t="s">
        <v>1237</v>
      </c>
      <c r="V93" s="439" t="s">
        <v>864</v>
      </c>
      <c r="W93" s="439" t="s">
        <v>864</v>
      </c>
      <c r="X93" s="232"/>
      <c r="Y93" s="440"/>
      <c r="Z93" s="435"/>
      <c r="AA93" s="441"/>
      <c r="AB93" s="435"/>
      <c r="AC93" s="438">
        <v>1</v>
      </c>
      <c r="AD93" s="438"/>
    </row>
    <row r="94" spans="1:32" ht="17.25" customHeight="1">
      <c r="A94" s="225">
        <v>86</v>
      </c>
      <c r="C94" s="224"/>
      <c r="D94" s="224" t="s">
        <v>1295</v>
      </c>
      <c r="E94" s="224"/>
      <c r="F94" s="224"/>
      <c r="G94" s="225"/>
      <c r="H94" s="225" t="s">
        <v>1296</v>
      </c>
      <c r="I94" s="276" t="s">
        <v>1241</v>
      </c>
      <c r="J94" s="225"/>
      <c r="K94" s="436" t="s">
        <v>1087</v>
      </c>
      <c r="L94" s="435"/>
      <c r="M94" s="435"/>
      <c r="N94" s="435"/>
      <c r="O94" s="435"/>
      <c r="P94" s="437"/>
      <c r="Q94" s="435" t="s">
        <v>820</v>
      </c>
      <c r="R94" s="435"/>
      <c r="S94" s="435" t="s">
        <v>863</v>
      </c>
      <c r="V94" s="277" t="s">
        <v>864</v>
      </c>
      <c r="W94" s="277" t="s">
        <v>864</v>
      </c>
      <c r="X94" s="232"/>
      <c r="AC94" s="175">
        <v>1</v>
      </c>
      <c r="AD94" s="277">
        <v>1</v>
      </c>
    </row>
    <row r="95" spans="1:32" s="224" customFormat="1" ht="13.5" customHeight="1">
      <c r="A95" s="225">
        <v>87</v>
      </c>
      <c r="B95" s="217"/>
      <c r="C95" s="241" t="s">
        <v>1297</v>
      </c>
      <c r="D95" s="217" t="s">
        <v>1298</v>
      </c>
      <c r="E95" s="247"/>
      <c r="F95" s="217"/>
      <c r="G95" s="217"/>
      <c r="H95" s="435" t="s">
        <v>1299</v>
      </c>
      <c r="I95" s="436"/>
      <c r="J95" s="435" t="s">
        <v>1300</v>
      </c>
      <c r="K95" s="436" t="s">
        <v>1034</v>
      </c>
      <c r="L95" s="435" t="s">
        <v>1301</v>
      </c>
      <c r="M95" s="435" t="s">
        <v>1302</v>
      </c>
      <c r="N95" s="435"/>
      <c r="O95" s="435"/>
      <c r="P95" s="437"/>
      <c r="Q95" s="435" t="s">
        <v>820</v>
      </c>
      <c r="R95" s="435" t="s">
        <v>864</v>
      </c>
      <c r="S95" s="243" t="s">
        <v>1034</v>
      </c>
      <c r="T95" s="286"/>
      <c r="U95" s="435"/>
      <c r="V95" s="439" t="s">
        <v>864</v>
      </c>
      <c r="W95" s="439" t="s">
        <v>864</v>
      </c>
      <c r="X95" s="232"/>
      <c r="Y95" s="248"/>
      <c r="Z95" s="435"/>
      <c r="AA95" s="441"/>
      <c r="AB95" s="435"/>
      <c r="AC95" s="438">
        <v>1</v>
      </c>
      <c r="AD95" s="438">
        <v>1</v>
      </c>
    </row>
    <row r="96" spans="1:32" s="224" customFormat="1" ht="13.5" customHeight="1">
      <c r="A96" s="225">
        <v>88</v>
      </c>
      <c r="B96" s="217"/>
      <c r="C96" s="241" t="s">
        <v>1303</v>
      </c>
      <c r="D96" s="217" t="s">
        <v>1304</v>
      </c>
      <c r="E96" s="217"/>
      <c r="F96" s="217"/>
      <c r="G96" s="217"/>
      <c r="H96" s="435" t="s">
        <v>1305</v>
      </c>
      <c r="I96" s="436"/>
      <c r="J96" s="435" t="s">
        <v>959</v>
      </c>
      <c r="K96" s="436" t="s">
        <v>960</v>
      </c>
      <c r="L96" s="435"/>
      <c r="M96" s="435"/>
      <c r="N96" s="435"/>
      <c r="O96" s="435"/>
      <c r="P96" s="437"/>
      <c r="Q96" s="435" t="s">
        <v>820</v>
      </c>
      <c r="R96" s="435" t="s">
        <v>864</v>
      </c>
      <c r="S96" s="243" t="s">
        <v>960</v>
      </c>
      <c r="T96" s="438"/>
      <c r="U96" s="435"/>
      <c r="V96" s="439" t="s">
        <v>864</v>
      </c>
      <c r="W96" s="439" t="s">
        <v>864</v>
      </c>
      <c r="X96" s="232"/>
      <c r="Y96" s="440"/>
      <c r="Z96" s="435"/>
      <c r="AA96" s="441"/>
      <c r="AB96" s="435"/>
      <c r="AC96" s="438">
        <v>1</v>
      </c>
      <c r="AD96" s="438">
        <v>1</v>
      </c>
    </row>
    <row r="97" spans="1:1018" s="224" customFormat="1" ht="13.5" customHeight="1">
      <c r="A97" s="225">
        <v>89</v>
      </c>
      <c r="B97" s="217"/>
      <c r="C97" s="241" t="s">
        <v>1306</v>
      </c>
      <c r="D97" s="217"/>
      <c r="E97" s="217"/>
      <c r="F97" s="217"/>
      <c r="G97" s="217"/>
      <c r="H97" s="435" t="s">
        <v>1307</v>
      </c>
      <c r="I97" s="436"/>
      <c r="J97" s="435" t="s">
        <v>1308</v>
      </c>
      <c r="K97" s="436" t="s">
        <v>1308</v>
      </c>
      <c r="L97" s="435"/>
      <c r="M97" s="435"/>
      <c r="N97" s="435"/>
      <c r="O97" s="435"/>
      <c r="P97" s="437"/>
      <c r="Q97" s="435" t="s">
        <v>820</v>
      </c>
      <c r="R97" s="435" t="s">
        <v>864</v>
      </c>
      <c r="S97" s="243" t="s">
        <v>1308</v>
      </c>
      <c r="T97" s="438"/>
      <c r="U97" s="435"/>
      <c r="V97" s="439" t="s">
        <v>864</v>
      </c>
      <c r="W97" s="439" t="s">
        <v>864</v>
      </c>
      <c r="X97" s="232"/>
      <c r="Y97" s="440"/>
      <c r="Z97" s="435"/>
      <c r="AA97" s="441"/>
      <c r="AB97" s="435"/>
      <c r="AC97" s="438">
        <v>1</v>
      </c>
      <c r="AD97" s="438">
        <v>1</v>
      </c>
    </row>
    <row r="98" spans="1:1018" s="224" customFormat="1" ht="13.5" customHeight="1">
      <c r="A98" s="225">
        <v>90</v>
      </c>
      <c r="B98" s="217"/>
      <c r="C98" s="241"/>
      <c r="D98" s="217" t="s">
        <v>1309</v>
      </c>
      <c r="E98" s="217"/>
      <c r="F98" s="241"/>
      <c r="G98" s="241"/>
      <c r="H98" s="435" t="s">
        <v>1310</v>
      </c>
      <c r="I98" s="436" t="s">
        <v>1311</v>
      </c>
      <c r="J98" s="435" t="s">
        <v>1312</v>
      </c>
      <c r="K98" s="436"/>
      <c r="L98" s="435"/>
      <c r="M98" s="435"/>
      <c r="N98" s="435"/>
      <c r="O98" s="435"/>
      <c r="P98" s="437"/>
      <c r="Q98" s="435" t="s">
        <v>820</v>
      </c>
      <c r="R98" s="435"/>
      <c r="S98" s="435" t="s">
        <v>863</v>
      </c>
      <c r="T98" s="438"/>
      <c r="U98" s="435"/>
      <c r="V98" s="439" t="s">
        <v>864</v>
      </c>
      <c r="W98" s="439" t="s">
        <v>864</v>
      </c>
      <c r="X98" s="232"/>
      <c r="Y98" s="440"/>
      <c r="Z98" s="435" t="s">
        <v>1292</v>
      </c>
      <c r="AA98" s="441"/>
      <c r="AB98" s="435"/>
      <c r="AC98" s="438"/>
      <c r="AD98" s="438">
        <v>1</v>
      </c>
    </row>
    <row r="99" spans="1:1018" s="224" customFormat="1" ht="13.5" customHeight="1">
      <c r="A99" s="225">
        <v>91</v>
      </c>
      <c r="B99" s="217"/>
      <c r="C99" s="241"/>
      <c r="D99" s="217" t="s">
        <v>1313</v>
      </c>
      <c r="E99" s="217"/>
      <c r="F99" s="241"/>
      <c r="G99" s="241"/>
      <c r="H99" s="435" t="s">
        <v>1314</v>
      </c>
      <c r="I99" s="436" t="s">
        <v>1315</v>
      </c>
      <c r="J99" s="435" t="s">
        <v>1316</v>
      </c>
      <c r="K99" s="436"/>
      <c r="L99" s="435"/>
      <c r="M99" s="435"/>
      <c r="N99" s="435"/>
      <c r="O99" s="435"/>
      <c r="P99" s="437"/>
      <c r="Q99" s="435" t="s">
        <v>820</v>
      </c>
      <c r="R99" s="435"/>
      <c r="S99" s="435" t="s">
        <v>863</v>
      </c>
      <c r="T99" s="438"/>
      <c r="U99" s="435"/>
      <c r="V99" s="439" t="s">
        <v>864</v>
      </c>
      <c r="W99" s="439" t="s">
        <v>864</v>
      </c>
      <c r="X99" s="232"/>
      <c r="Y99" s="440"/>
      <c r="Z99" s="435" t="s">
        <v>1317</v>
      </c>
      <c r="AA99" s="441"/>
      <c r="AB99" s="435"/>
      <c r="AC99" s="438"/>
      <c r="AD99" s="438">
        <v>1</v>
      </c>
    </row>
    <row r="100" spans="1:1018" s="224" customFormat="1" ht="13.5" customHeight="1">
      <c r="A100" s="225">
        <v>92</v>
      </c>
      <c r="B100" s="217"/>
      <c r="C100" s="241"/>
      <c r="D100" s="241" t="s">
        <v>1318</v>
      </c>
      <c r="E100" s="241"/>
      <c r="F100" s="241"/>
      <c r="G100" s="241"/>
      <c r="H100" s="435" t="s">
        <v>1319</v>
      </c>
      <c r="I100" s="436" t="s">
        <v>1320</v>
      </c>
      <c r="J100" s="435" t="s">
        <v>1321</v>
      </c>
      <c r="K100" s="436" t="s">
        <v>1322</v>
      </c>
      <c r="L100" s="435"/>
      <c r="M100" s="435"/>
      <c r="N100" s="435"/>
      <c r="O100" s="435"/>
      <c r="P100" s="437"/>
      <c r="Q100" s="435" t="s">
        <v>817</v>
      </c>
      <c r="R100" s="435"/>
      <c r="S100" s="435" t="s">
        <v>863</v>
      </c>
      <c r="T100" s="438"/>
      <c r="U100" s="435"/>
      <c r="V100" s="439" t="s">
        <v>864</v>
      </c>
      <c r="W100" s="439" t="s">
        <v>864</v>
      </c>
      <c r="X100" s="232"/>
      <c r="Y100" s="440"/>
      <c r="Z100" s="435"/>
      <c r="AA100" s="441"/>
      <c r="AB100" s="435"/>
      <c r="AC100" s="438"/>
      <c r="AD100" s="438">
        <v>1</v>
      </c>
    </row>
    <row r="101" spans="1:1018" s="224" customFormat="1" ht="13.5" customHeight="1">
      <c r="A101" s="225">
        <v>93</v>
      </c>
      <c r="B101" s="217"/>
      <c r="C101" s="241"/>
      <c r="D101" s="217" t="s">
        <v>1323</v>
      </c>
      <c r="E101" s="219" t="s">
        <v>1243</v>
      </c>
      <c r="F101" s="217"/>
      <c r="G101" s="217"/>
      <c r="H101" s="435" t="s">
        <v>1324</v>
      </c>
      <c r="I101" s="445"/>
      <c r="J101" s="435" t="s">
        <v>1325</v>
      </c>
      <c r="K101" s="436" t="s">
        <v>1326</v>
      </c>
      <c r="L101" s="435"/>
      <c r="M101" s="435"/>
      <c r="N101" s="435"/>
      <c r="O101" s="435"/>
      <c r="P101" s="437"/>
      <c r="Q101" s="435" t="s">
        <v>817</v>
      </c>
      <c r="R101" s="435" t="s">
        <v>864</v>
      </c>
      <c r="S101" s="243" t="s">
        <v>1232</v>
      </c>
      <c r="T101" s="438"/>
      <c r="U101" s="435"/>
      <c r="V101" s="439" t="s">
        <v>864</v>
      </c>
      <c r="W101" s="439" t="s">
        <v>864</v>
      </c>
      <c r="X101" s="232"/>
      <c r="Y101" s="440"/>
      <c r="Z101" s="435"/>
      <c r="AA101" s="441"/>
      <c r="AB101" s="435"/>
      <c r="AC101" s="438">
        <v>1</v>
      </c>
      <c r="AD101" s="438">
        <v>1</v>
      </c>
    </row>
    <row r="102" spans="1:1018" s="224" customFormat="1" ht="13.5" customHeight="1">
      <c r="A102" s="225">
        <v>94</v>
      </c>
      <c r="B102" s="217"/>
      <c r="C102" s="241"/>
      <c r="D102" s="217" t="s">
        <v>1327</v>
      </c>
      <c r="E102" s="241"/>
      <c r="F102" s="241"/>
      <c r="G102" s="241"/>
      <c r="H102" s="435" t="s">
        <v>1328</v>
      </c>
      <c r="I102" s="436" t="s">
        <v>1329</v>
      </c>
      <c r="J102" s="435" t="s">
        <v>1330</v>
      </c>
      <c r="K102" s="436"/>
      <c r="L102" s="435" t="s">
        <v>1331</v>
      </c>
      <c r="M102" s="435" t="s">
        <v>1332</v>
      </c>
      <c r="N102" s="435"/>
      <c r="O102" s="435"/>
      <c r="P102" s="437"/>
      <c r="Q102" s="435" t="s">
        <v>817</v>
      </c>
      <c r="R102" s="435"/>
      <c r="S102" s="435" t="s">
        <v>863</v>
      </c>
      <c r="T102" s="438"/>
      <c r="U102" s="435"/>
      <c r="V102" s="439" t="s">
        <v>864</v>
      </c>
      <c r="W102" s="439" t="s">
        <v>864</v>
      </c>
      <c r="X102" s="232"/>
      <c r="Y102" s="440"/>
      <c r="Z102" s="435"/>
      <c r="AA102" s="441"/>
      <c r="AB102" s="435"/>
      <c r="AC102" s="438">
        <v>1</v>
      </c>
      <c r="AD102" s="438">
        <v>1</v>
      </c>
    </row>
    <row r="103" spans="1:1018" s="251" customFormat="1" ht="13.5" customHeight="1">
      <c r="A103" s="225">
        <v>95</v>
      </c>
      <c r="B103" s="217"/>
      <c r="C103" s="241" t="s">
        <v>1333</v>
      </c>
      <c r="D103" s="434"/>
      <c r="E103" s="250"/>
      <c r="F103" s="250"/>
      <c r="G103" s="250"/>
      <c r="H103" s="435" t="s">
        <v>1334</v>
      </c>
      <c r="I103" s="436"/>
      <c r="J103" s="435" t="s">
        <v>1335</v>
      </c>
      <c r="K103" s="436" t="s">
        <v>1336</v>
      </c>
      <c r="L103" s="435"/>
      <c r="M103" s="435"/>
      <c r="N103" s="435"/>
      <c r="O103" s="435"/>
      <c r="P103" s="437"/>
      <c r="Q103" s="435" t="s">
        <v>823</v>
      </c>
      <c r="R103" s="435" t="s">
        <v>864</v>
      </c>
      <c r="S103" s="243" t="s">
        <v>1336</v>
      </c>
      <c r="T103" s="286"/>
      <c r="U103" s="435"/>
      <c r="V103" s="439" t="s">
        <v>864</v>
      </c>
      <c r="W103" s="439" t="s">
        <v>864</v>
      </c>
      <c r="X103" s="232"/>
      <c r="Y103" s="248"/>
      <c r="Z103" s="435"/>
      <c r="AA103" s="441"/>
      <c r="AB103" s="435"/>
      <c r="AC103" s="438">
        <v>1</v>
      </c>
      <c r="AD103" s="438">
        <v>1</v>
      </c>
      <c r="AMD103" s="224"/>
    </row>
    <row r="104" spans="1:1018" s="251" customFormat="1" ht="13.5" customHeight="1">
      <c r="A104" s="225">
        <v>96</v>
      </c>
      <c r="B104" s="217"/>
      <c r="C104" s="241"/>
      <c r="D104" s="434" t="s">
        <v>1337</v>
      </c>
      <c r="E104" s="434"/>
      <c r="F104" s="241"/>
      <c r="G104" s="241"/>
      <c r="H104" s="435" t="s">
        <v>1338</v>
      </c>
      <c r="I104" s="436" t="s">
        <v>1339</v>
      </c>
      <c r="J104" s="435" t="s">
        <v>1340</v>
      </c>
      <c r="K104" s="436" t="s">
        <v>1341</v>
      </c>
      <c r="L104" s="435"/>
      <c r="M104" s="435"/>
      <c r="N104" s="435"/>
      <c r="O104" s="435"/>
      <c r="P104" s="437"/>
      <c r="Q104" s="435" t="s">
        <v>817</v>
      </c>
      <c r="R104" s="435"/>
      <c r="S104" s="435" t="s">
        <v>863</v>
      </c>
      <c r="T104" s="438" t="s">
        <v>864</v>
      </c>
      <c r="U104" s="435"/>
      <c r="V104" s="439" t="s">
        <v>864</v>
      </c>
      <c r="W104" s="439" t="s">
        <v>864</v>
      </c>
      <c r="X104" s="232"/>
      <c r="Y104" s="440"/>
      <c r="Z104" s="435" t="s">
        <v>991</v>
      </c>
      <c r="AA104" s="441"/>
      <c r="AB104" s="435"/>
      <c r="AC104" s="438">
        <v>1</v>
      </c>
      <c r="AD104" s="438">
        <v>1</v>
      </c>
      <c r="AMD104" s="224"/>
    </row>
    <row r="105" spans="1:1018" s="251" customFormat="1" ht="13.5" customHeight="1">
      <c r="A105" s="225">
        <v>97</v>
      </c>
      <c r="B105" s="217"/>
      <c r="C105" s="241"/>
      <c r="D105" s="434" t="s">
        <v>1342</v>
      </c>
      <c r="E105" s="434"/>
      <c r="F105" s="241"/>
      <c r="G105" s="241"/>
      <c r="H105" s="435" t="s">
        <v>1343</v>
      </c>
      <c r="I105" s="436" t="s">
        <v>1344</v>
      </c>
      <c r="J105" s="435" t="s">
        <v>1345</v>
      </c>
      <c r="K105" s="436"/>
      <c r="L105" s="435"/>
      <c r="M105" s="435"/>
      <c r="N105" s="435"/>
      <c r="O105" s="435"/>
      <c r="P105" s="437"/>
      <c r="Q105" s="435" t="s">
        <v>817</v>
      </c>
      <c r="R105" s="435"/>
      <c r="S105" s="435" t="s">
        <v>863</v>
      </c>
      <c r="T105" s="438"/>
      <c r="U105" s="435"/>
      <c r="V105" s="439" t="s">
        <v>864</v>
      </c>
      <c r="W105" s="439" t="s">
        <v>864</v>
      </c>
      <c r="X105" s="232"/>
      <c r="Y105" s="440"/>
      <c r="Z105" s="435"/>
      <c r="AA105" s="441"/>
      <c r="AB105" s="435"/>
      <c r="AC105" s="438">
        <v>1</v>
      </c>
      <c r="AD105" s="438">
        <v>1</v>
      </c>
      <c r="AMD105" s="224"/>
    </row>
    <row r="106" spans="1:1018" s="251" customFormat="1" ht="13.5" customHeight="1">
      <c r="A106" s="225">
        <v>98</v>
      </c>
      <c r="B106" s="217"/>
      <c r="C106" s="241"/>
      <c r="D106" s="434" t="s">
        <v>1346</v>
      </c>
      <c r="E106" s="434"/>
      <c r="F106" s="241"/>
      <c r="G106" s="241"/>
      <c r="H106" s="435" t="s">
        <v>1347</v>
      </c>
      <c r="I106" s="436" t="s">
        <v>1348</v>
      </c>
      <c r="J106" s="435" t="s">
        <v>1349</v>
      </c>
      <c r="K106" s="436"/>
      <c r="L106" s="435"/>
      <c r="M106" s="435"/>
      <c r="N106" s="435"/>
      <c r="O106" s="435"/>
      <c r="P106" s="437"/>
      <c r="Q106" s="435" t="s">
        <v>817</v>
      </c>
      <c r="R106" s="435"/>
      <c r="S106" s="435" t="s">
        <v>1350</v>
      </c>
      <c r="T106" s="438"/>
      <c r="U106" s="435"/>
      <c r="V106" s="439" t="s">
        <v>864</v>
      </c>
      <c r="W106" s="439" t="s">
        <v>864</v>
      </c>
      <c r="X106" s="232"/>
      <c r="Y106" s="440"/>
      <c r="Z106" s="435"/>
      <c r="AA106" s="441"/>
      <c r="AB106" s="435"/>
      <c r="AC106" s="438">
        <v>1</v>
      </c>
      <c r="AD106" s="438">
        <v>1</v>
      </c>
      <c r="AMD106" s="224"/>
    </row>
    <row r="107" spans="1:1018" s="251" customFormat="1" ht="13.5" customHeight="1">
      <c r="A107" s="225">
        <v>99</v>
      </c>
      <c r="B107" s="217"/>
      <c r="C107" s="241"/>
      <c r="D107" s="434" t="s">
        <v>875</v>
      </c>
      <c r="E107" s="434"/>
      <c r="F107" s="241"/>
      <c r="G107" s="241"/>
      <c r="H107" s="435" t="s">
        <v>1351</v>
      </c>
      <c r="I107" s="279" t="s">
        <v>1352</v>
      </c>
      <c r="J107" s="435" t="s">
        <v>875</v>
      </c>
      <c r="K107" s="436"/>
      <c r="L107" s="435"/>
      <c r="M107" s="435"/>
      <c r="N107" s="435"/>
      <c r="O107" s="435"/>
      <c r="P107" s="437"/>
      <c r="Q107" s="435" t="s">
        <v>820</v>
      </c>
      <c r="R107" s="435"/>
      <c r="S107" s="435" t="s">
        <v>863</v>
      </c>
      <c r="T107" s="438"/>
      <c r="U107" s="435"/>
      <c r="V107" s="439" t="s">
        <v>864</v>
      </c>
      <c r="W107" s="439" t="s">
        <v>864</v>
      </c>
      <c r="X107" s="232"/>
      <c r="Y107" s="440"/>
      <c r="Z107" s="435"/>
      <c r="AA107" s="441"/>
      <c r="AB107" s="435"/>
      <c r="AC107" s="438">
        <v>1</v>
      </c>
      <c r="AD107" s="438">
        <v>1</v>
      </c>
      <c r="AMD107" s="224"/>
    </row>
    <row r="108" spans="1:1018" s="251" customFormat="1" ht="13.5" customHeight="1">
      <c r="A108" s="225">
        <v>100</v>
      </c>
      <c r="B108" s="217"/>
      <c r="C108" s="241"/>
      <c r="D108" s="434" t="s">
        <v>1353</v>
      </c>
      <c r="E108" s="434"/>
      <c r="F108" s="241"/>
      <c r="G108" s="241"/>
      <c r="H108" s="435" t="s">
        <v>1354</v>
      </c>
      <c r="I108" s="436"/>
      <c r="J108" s="435" t="s">
        <v>1355</v>
      </c>
      <c r="K108" s="436"/>
      <c r="L108" s="435"/>
      <c r="M108" s="435"/>
      <c r="N108" s="435"/>
      <c r="O108" s="435"/>
      <c r="P108" s="437"/>
      <c r="Q108" s="435" t="s">
        <v>817</v>
      </c>
      <c r="R108" s="435"/>
      <c r="S108" s="435" t="s">
        <v>863</v>
      </c>
      <c r="T108" s="438"/>
      <c r="U108" s="435"/>
      <c r="V108" s="439" t="s">
        <v>864</v>
      </c>
      <c r="W108" s="439" t="s">
        <v>864</v>
      </c>
      <c r="X108" s="232"/>
      <c r="Y108" s="440"/>
      <c r="Z108" s="435"/>
      <c r="AA108" s="441"/>
      <c r="AB108" s="435"/>
      <c r="AC108" s="438">
        <v>1</v>
      </c>
      <c r="AD108" s="438">
        <v>1</v>
      </c>
      <c r="AMD108" s="224"/>
    </row>
    <row r="109" spans="1:1018" s="251" customFormat="1" ht="12.95" customHeight="1">
      <c r="A109" s="225">
        <v>101</v>
      </c>
      <c r="B109" s="217"/>
      <c r="C109" s="241"/>
      <c r="D109" s="434" t="s">
        <v>1356</v>
      </c>
      <c r="E109" s="434"/>
      <c r="F109" s="241"/>
      <c r="G109" s="241"/>
      <c r="H109" s="435" t="s">
        <v>1357</v>
      </c>
      <c r="I109" s="436"/>
      <c r="J109" s="435" t="s">
        <v>1358</v>
      </c>
      <c r="K109" s="436"/>
      <c r="L109" s="435"/>
      <c r="M109" s="435"/>
      <c r="N109" s="435"/>
      <c r="O109" s="435"/>
      <c r="P109" s="437"/>
      <c r="Q109" s="435" t="s">
        <v>817</v>
      </c>
      <c r="R109" s="435"/>
      <c r="S109" s="435" t="s">
        <v>863</v>
      </c>
      <c r="T109" s="438"/>
      <c r="U109" s="435"/>
      <c r="V109" s="439" t="s">
        <v>864</v>
      </c>
      <c r="W109" s="439" t="s">
        <v>864</v>
      </c>
      <c r="X109" s="232"/>
      <c r="Y109" s="440"/>
      <c r="Z109" s="435"/>
      <c r="AA109" s="441"/>
      <c r="AB109" s="435"/>
      <c r="AC109" s="438">
        <v>1</v>
      </c>
      <c r="AD109" s="438">
        <v>1</v>
      </c>
      <c r="AMD109" s="224"/>
    </row>
    <row r="110" spans="1:1018" s="224" customFormat="1" ht="13.5" customHeight="1">
      <c r="A110" s="225">
        <v>102</v>
      </c>
      <c r="B110" s="217" t="s">
        <v>1359</v>
      </c>
      <c r="C110" s="216"/>
      <c r="D110" s="241"/>
      <c r="E110" s="241"/>
      <c r="F110" s="241"/>
      <c r="G110" s="241"/>
      <c r="H110" s="435" t="s">
        <v>1360</v>
      </c>
      <c r="I110" s="436" t="s">
        <v>1311</v>
      </c>
      <c r="J110" s="435"/>
      <c r="K110" s="436" t="s">
        <v>1361</v>
      </c>
      <c r="L110" s="435"/>
      <c r="M110" s="435"/>
      <c r="N110" s="435"/>
      <c r="O110" s="435"/>
      <c r="P110" s="437"/>
      <c r="Q110" s="435" t="s">
        <v>820</v>
      </c>
      <c r="R110" s="435"/>
      <c r="S110" s="435" t="s">
        <v>863</v>
      </c>
      <c r="T110" s="438"/>
      <c r="U110" s="442"/>
      <c r="V110" s="439"/>
      <c r="W110" s="439" t="s">
        <v>864</v>
      </c>
      <c r="X110" s="232"/>
      <c r="Y110" s="385" t="s">
        <v>1362</v>
      </c>
      <c r="Z110" s="391" t="s">
        <v>1317</v>
      </c>
      <c r="AA110" s="441"/>
      <c r="AB110" s="435"/>
      <c r="AC110" s="438"/>
      <c r="AD110" s="438">
        <v>1</v>
      </c>
    </row>
    <row r="111" spans="1:1018" s="224" customFormat="1" ht="13.5" customHeight="1">
      <c r="A111" s="225">
        <v>103</v>
      </c>
      <c r="B111" s="217" t="s">
        <v>1363</v>
      </c>
      <c r="C111" s="216"/>
      <c r="D111" s="216"/>
      <c r="E111" s="216"/>
      <c r="F111" s="216"/>
      <c r="G111" s="216"/>
      <c r="H111" s="435" t="s">
        <v>1364</v>
      </c>
      <c r="I111" s="445"/>
      <c r="J111" s="435"/>
      <c r="K111" s="436" t="s">
        <v>1365</v>
      </c>
      <c r="L111" s="435"/>
      <c r="M111" s="435"/>
      <c r="N111" s="435"/>
      <c r="O111" s="435"/>
      <c r="P111" s="437"/>
      <c r="Q111" s="435" t="s">
        <v>823</v>
      </c>
      <c r="R111" s="435" t="s">
        <v>864</v>
      </c>
      <c r="S111" s="384" t="s">
        <v>1365</v>
      </c>
      <c r="T111" s="438"/>
      <c r="U111" s="446"/>
      <c r="V111" s="439"/>
      <c r="W111" s="261" t="s">
        <v>864</v>
      </c>
      <c r="X111" s="232"/>
      <c r="Y111" s="440"/>
      <c r="Z111" s="435"/>
      <c r="AA111" s="441"/>
      <c r="AB111" s="435"/>
      <c r="AC111" s="438"/>
      <c r="AD111" s="438">
        <v>1</v>
      </c>
    </row>
    <row r="112" spans="1:1018" s="224" customFormat="1" ht="13.5" customHeight="1">
      <c r="A112" s="225">
        <v>104</v>
      </c>
      <c r="B112" s="216"/>
      <c r="C112" s="241" t="s">
        <v>1272</v>
      </c>
      <c r="D112" s="241"/>
      <c r="E112" s="241"/>
      <c r="F112" s="241"/>
      <c r="G112" s="241"/>
      <c r="H112" s="435" t="s">
        <v>1366</v>
      </c>
      <c r="I112" s="445"/>
      <c r="J112" s="435"/>
      <c r="K112" s="436" t="s">
        <v>1271</v>
      </c>
      <c r="L112" s="435"/>
      <c r="M112" s="435"/>
      <c r="N112" s="435"/>
      <c r="O112" s="435"/>
      <c r="P112" s="437"/>
      <c r="Q112" s="388" t="s">
        <v>817</v>
      </c>
      <c r="R112" s="435" t="s">
        <v>864</v>
      </c>
      <c r="S112" s="384" t="s">
        <v>1271</v>
      </c>
      <c r="T112" s="438"/>
      <c r="U112" s="438"/>
      <c r="V112" s="439"/>
      <c r="W112" s="261" t="s">
        <v>864</v>
      </c>
      <c r="X112" s="232"/>
      <c r="Y112" s="390" t="s">
        <v>1367</v>
      </c>
      <c r="Z112" s="435"/>
      <c r="AA112" s="441"/>
      <c r="AB112" s="435"/>
      <c r="AC112" s="438"/>
      <c r="AD112" s="438">
        <v>1</v>
      </c>
    </row>
    <row r="113" spans="1:30" s="224" customFormat="1" ht="13.5" customHeight="1">
      <c r="A113" s="225">
        <v>105</v>
      </c>
      <c r="B113" s="216"/>
      <c r="C113" s="241" t="s">
        <v>831</v>
      </c>
      <c r="D113" s="241"/>
      <c r="E113" s="241"/>
      <c r="F113" s="241"/>
      <c r="G113" s="241"/>
      <c r="H113" s="435" t="s">
        <v>1368</v>
      </c>
      <c r="I113" s="445"/>
      <c r="J113" s="435"/>
      <c r="K113" s="436" t="s">
        <v>1186</v>
      </c>
      <c r="L113" s="435"/>
      <c r="M113" s="435"/>
      <c r="N113" s="435"/>
      <c r="O113" s="435"/>
      <c r="P113" s="437"/>
      <c r="Q113" s="435" t="s">
        <v>817</v>
      </c>
      <c r="R113" s="435"/>
      <c r="S113" s="435" t="s">
        <v>863</v>
      </c>
      <c r="T113" s="438"/>
      <c r="U113" s="446"/>
      <c r="V113" s="439"/>
      <c r="W113" s="261" t="s">
        <v>864</v>
      </c>
      <c r="X113" s="232"/>
      <c r="Y113" s="440"/>
      <c r="Z113" s="435"/>
      <c r="AA113" s="441"/>
      <c r="AB113" s="435"/>
      <c r="AC113" s="438"/>
      <c r="AD113" s="438">
        <v>1</v>
      </c>
    </row>
    <row r="114" spans="1:30" s="224" customFormat="1" ht="13.5" customHeight="1">
      <c r="A114" s="225">
        <v>106</v>
      </c>
      <c r="B114" s="217"/>
      <c r="C114" s="241" t="s">
        <v>1369</v>
      </c>
      <c r="D114" s="241"/>
      <c r="E114" s="241"/>
      <c r="F114" s="241"/>
      <c r="G114" s="241"/>
      <c r="H114" s="435" t="s">
        <v>1370</v>
      </c>
      <c r="I114" s="445" t="s">
        <v>1371</v>
      </c>
      <c r="J114" s="435"/>
      <c r="K114" s="436" t="s">
        <v>1322</v>
      </c>
      <c r="L114" s="435"/>
      <c r="M114" s="435"/>
      <c r="N114" s="435"/>
      <c r="O114" s="435"/>
      <c r="P114" s="437"/>
      <c r="Q114" s="435" t="s">
        <v>820</v>
      </c>
      <c r="R114" s="435"/>
      <c r="S114" s="435" t="s">
        <v>863</v>
      </c>
      <c r="T114" s="438"/>
      <c r="U114" s="438"/>
      <c r="V114" s="439"/>
      <c r="W114" s="439" t="s">
        <v>864</v>
      </c>
      <c r="X114" s="232"/>
      <c r="Y114" s="440"/>
      <c r="Z114" s="435"/>
      <c r="AA114" s="441"/>
      <c r="AB114" s="435"/>
      <c r="AC114" s="438"/>
      <c r="AD114" s="438">
        <v>1</v>
      </c>
    </row>
    <row r="115" spans="1:30" s="224" customFormat="1" ht="14.25" customHeight="1">
      <c r="A115" s="225">
        <v>107</v>
      </c>
      <c r="B115" s="217" t="s">
        <v>1372</v>
      </c>
      <c r="C115" s="217"/>
      <c r="D115" s="241"/>
      <c r="E115" s="241"/>
      <c r="F115" s="241"/>
      <c r="G115" s="241"/>
      <c r="H115" s="435" t="s">
        <v>1373</v>
      </c>
      <c r="I115" s="445"/>
      <c r="J115" s="435"/>
      <c r="K115" s="436" t="s">
        <v>1374</v>
      </c>
      <c r="L115" s="435"/>
      <c r="M115" s="435"/>
      <c r="N115" s="435"/>
      <c r="O115" s="435"/>
      <c r="P115" s="437"/>
      <c r="Q115" s="435" t="s">
        <v>823</v>
      </c>
      <c r="R115" s="435" t="s">
        <v>864</v>
      </c>
      <c r="S115" s="384" t="s">
        <v>1374</v>
      </c>
      <c r="T115" s="438"/>
      <c r="U115" s="260"/>
      <c r="V115" s="261" t="s">
        <v>864</v>
      </c>
      <c r="W115" s="261" t="s">
        <v>864</v>
      </c>
      <c r="X115" s="232"/>
      <c r="Y115" s="440"/>
      <c r="Z115" s="435"/>
      <c r="AA115" s="245"/>
      <c r="AB115" s="435"/>
      <c r="AC115" s="438"/>
      <c r="AD115" s="438">
        <v>1</v>
      </c>
    </row>
    <row r="116" spans="1:30" s="224" customFormat="1" ht="13.5" customHeight="1">
      <c r="A116" s="225">
        <v>108</v>
      </c>
      <c r="B116" s="217"/>
      <c r="C116" s="217" t="s">
        <v>1375</v>
      </c>
      <c r="D116" s="241"/>
      <c r="E116" s="241"/>
      <c r="F116" s="241"/>
      <c r="G116" s="241"/>
      <c r="H116" s="435" t="s">
        <v>1376</v>
      </c>
      <c r="I116" s="445"/>
      <c r="J116" s="435"/>
      <c r="K116" s="436" t="s">
        <v>1186</v>
      </c>
      <c r="L116" s="435"/>
      <c r="M116" s="435"/>
      <c r="N116" s="435"/>
      <c r="O116" s="435"/>
      <c r="P116" s="437"/>
      <c r="Q116" s="435" t="s">
        <v>820</v>
      </c>
      <c r="R116" s="435"/>
      <c r="S116" s="436" t="s">
        <v>863</v>
      </c>
      <c r="T116" s="438"/>
      <c r="U116" s="438"/>
      <c r="V116" s="439" t="s">
        <v>864</v>
      </c>
      <c r="W116" s="261" t="s">
        <v>864</v>
      </c>
      <c r="X116" s="232"/>
      <c r="Y116" s="269" t="s">
        <v>1377</v>
      </c>
      <c r="Z116" s="435" t="s">
        <v>1378</v>
      </c>
      <c r="AA116" s="441"/>
      <c r="AB116" s="435"/>
      <c r="AC116" s="438"/>
      <c r="AD116" s="438">
        <v>1</v>
      </c>
    </row>
    <row r="117" spans="1:30" s="224" customFormat="1" ht="13.5" customHeight="1">
      <c r="A117" s="225">
        <v>109</v>
      </c>
      <c r="B117" s="217"/>
      <c r="C117" s="217" t="s">
        <v>1379</v>
      </c>
      <c r="D117" s="241"/>
      <c r="E117" s="241"/>
      <c r="F117" s="241"/>
      <c r="G117" s="241"/>
      <c r="H117" s="435"/>
      <c r="I117" s="445"/>
      <c r="J117" s="435"/>
      <c r="K117" s="436" t="s">
        <v>1380</v>
      </c>
      <c r="L117" s="435"/>
      <c r="M117" s="435"/>
      <c r="N117" s="435"/>
      <c r="O117" s="435"/>
      <c r="P117" s="437"/>
      <c r="Q117" s="435" t="s">
        <v>817</v>
      </c>
      <c r="R117" s="435" t="s">
        <v>864</v>
      </c>
      <c r="S117" s="243" t="s">
        <v>1380</v>
      </c>
      <c r="T117" s="438"/>
      <c r="U117" s="438"/>
      <c r="V117" s="261"/>
      <c r="W117" s="261" t="s">
        <v>864</v>
      </c>
      <c r="X117" s="232"/>
      <c r="Y117" s="440"/>
      <c r="Z117" s="435"/>
      <c r="AA117" s="245"/>
      <c r="AB117" s="435"/>
      <c r="AC117" s="438"/>
      <c r="AD117" s="438">
        <v>1</v>
      </c>
    </row>
    <row r="118" spans="1:30" s="224" customFormat="1" ht="13.5" customHeight="1">
      <c r="A118" s="225">
        <v>110</v>
      </c>
      <c r="B118" s="217"/>
      <c r="C118" s="217"/>
      <c r="D118" s="241" t="s">
        <v>1381</v>
      </c>
      <c r="E118" s="241"/>
      <c r="F118" s="241"/>
      <c r="G118" s="241"/>
      <c r="H118" s="435" t="s">
        <v>1382</v>
      </c>
      <c r="I118" s="445"/>
      <c r="J118" s="435"/>
      <c r="K118" s="436" t="s">
        <v>1383</v>
      </c>
      <c r="L118" s="435"/>
      <c r="M118" s="435"/>
      <c r="N118" s="435"/>
      <c r="O118" s="435"/>
      <c r="P118" s="437"/>
      <c r="Q118" s="435" t="s">
        <v>823</v>
      </c>
      <c r="R118" s="435" t="s">
        <v>864</v>
      </c>
      <c r="S118" s="384" t="s">
        <v>1383</v>
      </c>
      <c r="T118" s="438"/>
      <c r="U118" s="438"/>
      <c r="V118" s="439"/>
      <c r="W118" s="261" t="s">
        <v>864</v>
      </c>
      <c r="X118" s="232"/>
      <c r="Y118" s="440"/>
      <c r="Z118" s="435"/>
      <c r="AA118" s="441"/>
      <c r="AB118" s="435"/>
      <c r="AC118" s="438"/>
      <c r="AD118" s="438">
        <v>1</v>
      </c>
    </row>
    <row r="119" spans="1:30" s="224" customFormat="1" ht="13.5" customHeight="1">
      <c r="A119" s="225">
        <v>111</v>
      </c>
      <c r="B119" s="217"/>
      <c r="C119" s="217"/>
      <c r="D119" s="241"/>
      <c r="E119" s="241" t="s">
        <v>1384</v>
      </c>
      <c r="F119" s="241"/>
      <c r="G119" s="241"/>
      <c r="H119" s="435" t="s">
        <v>1385</v>
      </c>
      <c r="I119" s="445" t="s">
        <v>1386</v>
      </c>
      <c r="J119" s="435"/>
      <c r="K119" s="436" t="s">
        <v>908</v>
      </c>
      <c r="L119" s="435"/>
      <c r="M119" s="435"/>
      <c r="N119" s="435"/>
      <c r="O119" s="435"/>
      <c r="P119" s="437"/>
      <c r="Q119" s="435" t="s">
        <v>820</v>
      </c>
      <c r="R119" s="435"/>
      <c r="S119" s="435" t="s">
        <v>863</v>
      </c>
      <c r="T119" s="438" t="s">
        <v>864</v>
      </c>
      <c r="U119" s="438" t="s">
        <v>1387</v>
      </c>
      <c r="V119" s="261"/>
      <c r="W119" s="261" t="s">
        <v>864</v>
      </c>
      <c r="X119" s="232"/>
      <c r="Y119" s="269" t="s">
        <v>1388</v>
      </c>
      <c r="Z119" s="435" t="s">
        <v>1292</v>
      </c>
      <c r="AA119" s="245"/>
      <c r="AB119" s="435"/>
      <c r="AC119" s="438"/>
      <c r="AD119" s="438">
        <v>1</v>
      </c>
    </row>
    <row r="120" spans="1:30" s="224" customFormat="1" ht="13.5" customHeight="1">
      <c r="A120" s="225">
        <v>112</v>
      </c>
      <c r="B120" s="217"/>
      <c r="C120" s="217"/>
      <c r="D120" s="241"/>
      <c r="E120" s="241" t="s">
        <v>1183</v>
      </c>
      <c r="F120" s="241"/>
      <c r="G120" s="241"/>
      <c r="H120" s="435" t="s">
        <v>1389</v>
      </c>
      <c r="I120" s="445" t="s">
        <v>1329</v>
      </c>
      <c r="J120" s="435"/>
      <c r="K120" s="436" t="s">
        <v>1390</v>
      </c>
      <c r="L120" s="435"/>
      <c r="M120" s="435"/>
      <c r="N120" s="435"/>
      <c r="O120" s="435"/>
      <c r="P120" s="437"/>
      <c r="Q120" s="435" t="s">
        <v>820</v>
      </c>
      <c r="R120" s="435"/>
      <c r="S120" s="435" t="s">
        <v>863</v>
      </c>
      <c r="T120" s="438"/>
      <c r="U120" s="438"/>
      <c r="V120" s="261"/>
      <c r="W120" s="261" t="s">
        <v>864</v>
      </c>
      <c r="X120" s="232"/>
      <c r="Y120" s="440"/>
      <c r="Z120" s="435"/>
      <c r="AA120" s="245"/>
      <c r="AB120" s="435"/>
      <c r="AC120" s="438"/>
      <c r="AD120" s="438">
        <v>1</v>
      </c>
    </row>
    <row r="121" spans="1:30" s="224" customFormat="1" ht="13.5" customHeight="1">
      <c r="A121" s="225">
        <v>113</v>
      </c>
      <c r="B121" s="217"/>
      <c r="C121" s="217"/>
      <c r="D121" s="217" t="s">
        <v>1227</v>
      </c>
      <c r="E121" s="219" t="s">
        <v>1243</v>
      </c>
      <c r="F121" s="241"/>
      <c r="G121" s="241"/>
      <c r="H121" s="435" t="s">
        <v>1391</v>
      </c>
      <c r="I121" s="445"/>
      <c r="J121" s="435"/>
      <c r="K121" s="436" t="s">
        <v>1232</v>
      </c>
      <c r="L121" s="435"/>
      <c r="M121" s="435"/>
      <c r="N121" s="435"/>
      <c r="O121" s="435"/>
      <c r="P121" s="437"/>
      <c r="Q121" s="435" t="s">
        <v>823</v>
      </c>
      <c r="R121" s="435" t="s">
        <v>864</v>
      </c>
      <c r="S121" s="243" t="s">
        <v>1232</v>
      </c>
      <c r="T121" s="438"/>
      <c r="U121" s="438"/>
      <c r="V121" s="261"/>
      <c r="W121" s="261" t="s">
        <v>864</v>
      </c>
      <c r="X121" s="232"/>
      <c r="Y121" s="389" t="s">
        <v>1392</v>
      </c>
      <c r="Z121" s="396" t="s">
        <v>1393</v>
      </c>
      <c r="AA121" s="245" t="s">
        <v>1233</v>
      </c>
      <c r="AB121" s="435"/>
      <c r="AC121" s="438"/>
      <c r="AD121" s="438">
        <v>1</v>
      </c>
    </row>
    <row r="122" spans="1:30" s="224" customFormat="1" ht="13.5" customHeight="1">
      <c r="A122" s="225">
        <v>114</v>
      </c>
      <c r="B122" s="217"/>
      <c r="C122" s="217"/>
      <c r="D122" s="217" t="s">
        <v>1394</v>
      </c>
      <c r="E122" s="241"/>
      <c r="F122" s="241"/>
      <c r="G122" s="241"/>
      <c r="H122" s="435" t="s">
        <v>1395</v>
      </c>
      <c r="I122" s="445"/>
      <c r="J122" s="435"/>
      <c r="K122" s="436" t="s">
        <v>1396</v>
      </c>
      <c r="L122" s="435"/>
      <c r="M122" s="435"/>
      <c r="N122" s="435"/>
      <c r="O122" s="435"/>
      <c r="P122" s="437"/>
      <c r="Q122" s="435" t="s">
        <v>817</v>
      </c>
      <c r="R122" s="435" t="s">
        <v>864</v>
      </c>
      <c r="S122" s="384" t="s">
        <v>1396</v>
      </c>
      <c r="T122" s="438"/>
      <c r="U122" s="438"/>
      <c r="V122" s="261"/>
      <c r="W122" s="261" t="s">
        <v>864</v>
      </c>
      <c r="X122" s="232"/>
      <c r="Y122" s="440"/>
      <c r="Z122" s="435"/>
      <c r="AA122" s="245"/>
      <c r="AB122" s="435"/>
      <c r="AC122" s="438"/>
      <c r="AD122" s="438">
        <v>1</v>
      </c>
    </row>
    <row r="123" spans="1:30" s="224" customFormat="1" ht="13.5" customHeight="1">
      <c r="A123" s="225">
        <v>115</v>
      </c>
      <c r="B123" s="217"/>
      <c r="C123" s="217"/>
      <c r="D123" s="217"/>
      <c r="E123" s="217" t="s">
        <v>1048</v>
      </c>
      <c r="F123" s="219" t="s">
        <v>1397</v>
      </c>
      <c r="G123" s="241"/>
      <c r="H123" s="435"/>
      <c r="I123" s="445"/>
      <c r="J123" s="435"/>
      <c r="K123" s="436" t="s">
        <v>1049</v>
      </c>
      <c r="L123" s="435"/>
      <c r="M123" s="435"/>
      <c r="N123" s="435"/>
      <c r="O123" s="435"/>
      <c r="P123" s="437"/>
      <c r="Q123" s="435" t="s">
        <v>817</v>
      </c>
      <c r="R123" s="435" t="s">
        <v>864</v>
      </c>
      <c r="S123" s="243" t="s">
        <v>1049</v>
      </c>
      <c r="T123" s="438"/>
      <c r="U123" s="438"/>
      <c r="V123" s="261"/>
      <c r="W123" s="261" t="s">
        <v>864</v>
      </c>
      <c r="X123" s="232"/>
      <c r="Y123" s="440"/>
      <c r="Z123" s="435"/>
      <c r="AA123" s="245"/>
      <c r="AB123" s="435"/>
      <c r="AC123" s="438"/>
      <c r="AD123" s="438">
        <v>1</v>
      </c>
    </row>
    <row r="124" spans="1:30" s="224" customFormat="1" ht="13.5" customHeight="1">
      <c r="A124" s="225">
        <v>116</v>
      </c>
      <c r="B124" s="217"/>
      <c r="C124" s="217"/>
      <c r="D124" s="217"/>
      <c r="E124" s="217" t="s">
        <v>1073</v>
      </c>
      <c r="F124" s="219" t="s">
        <v>1398</v>
      </c>
      <c r="G124" s="241"/>
      <c r="H124" s="435"/>
      <c r="I124" s="445"/>
      <c r="J124" s="435"/>
      <c r="K124" s="436" t="s">
        <v>1074</v>
      </c>
      <c r="L124" s="435"/>
      <c r="M124" s="435"/>
      <c r="N124" s="435"/>
      <c r="O124" s="435"/>
      <c r="P124" s="437"/>
      <c r="Q124" s="435" t="s">
        <v>817</v>
      </c>
      <c r="R124" s="435" t="s">
        <v>864</v>
      </c>
      <c r="S124" s="243" t="s">
        <v>1074</v>
      </c>
      <c r="T124" s="438"/>
      <c r="U124" s="438"/>
      <c r="V124" s="261"/>
      <c r="W124" s="261" t="s">
        <v>864</v>
      </c>
      <c r="X124" s="232"/>
      <c r="Y124" s="440"/>
      <c r="Z124" s="435"/>
      <c r="AA124" s="245"/>
      <c r="AB124" s="435"/>
      <c r="AC124" s="438"/>
      <c r="AD124" s="438">
        <v>1</v>
      </c>
    </row>
    <row r="125" spans="1:30" s="224" customFormat="1" ht="13.5" customHeight="1">
      <c r="A125" s="225">
        <v>117</v>
      </c>
      <c r="B125" s="217"/>
      <c r="C125" s="217"/>
      <c r="D125" s="217" t="s">
        <v>1399</v>
      </c>
      <c r="E125" s="241"/>
      <c r="F125" s="241"/>
      <c r="G125" s="241"/>
      <c r="H125" s="435"/>
      <c r="I125" s="445"/>
      <c r="J125" s="435"/>
      <c r="K125" s="436" t="s">
        <v>1400</v>
      </c>
      <c r="L125" s="435"/>
      <c r="M125" s="435"/>
      <c r="N125" s="435"/>
      <c r="O125" s="435"/>
      <c r="P125" s="437"/>
      <c r="Q125" s="435" t="s">
        <v>817</v>
      </c>
      <c r="R125" s="435" t="s">
        <v>864</v>
      </c>
      <c r="S125" s="384" t="s">
        <v>1400</v>
      </c>
      <c r="T125" s="438"/>
      <c r="U125" s="438"/>
      <c r="V125" s="261"/>
      <c r="W125" s="261" t="s">
        <v>864</v>
      </c>
      <c r="X125" s="232"/>
      <c r="Y125" s="440"/>
      <c r="Z125" s="440" t="s">
        <v>1401</v>
      </c>
      <c r="AA125" s="245"/>
      <c r="AB125" s="435"/>
      <c r="AC125" s="438"/>
      <c r="AD125" s="438">
        <v>1</v>
      </c>
    </row>
    <row r="126" spans="1:30" s="224" customFormat="1" ht="13.5" customHeight="1">
      <c r="A126" s="225">
        <v>118</v>
      </c>
      <c r="B126" s="217"/>
      <c r="C126" s="217"/>
      <c r="D126" s="217"/>
      <c r="E126" s="241" t="s">
        <v>1272</v>
      </c>
      <c r="F126" s="241"/>
      <c r="G126" s="241"/>
      <c r="H126" s="435" t="s">
        <v>1402</v>
      </c>
      <c r="I126" s="445"/>
      <c r="J126" s="435"/>
      <c r="K126" s="436" t="s">
        <v>1271</v>
      </c>
      <c r="L126" s="435"/>
      <c r="M126" s="435"/>
      <c r="N126" s="435"/>
      <c r="O126" s="435"/>
      <c r="P126" s="437"/>
      <c r="Q126" s="435" t="s">
        <v>820</v>
      </c>
      <c r="R126" s="435" t="s">
        <v>864</v>
      </c>
      <c r="S126" s="243" t="s">
        <v>1271</v>
      </c>
      <c r="T126" s="438"/>
      <c r="U126" s="438"/>
      <c r="V126" s="261"/>
      <c r="W126" s="261" t="s">
        <v>864</v>
      </c>
      <c r="X126" s="232"/>
      <c r="Y126" s="440"/>
      <c r="Z126" s="435"/>
      <c r="AA126" s="245"/>
      <c r="AB126" s="435"/>
      <c r="AC126" s="438"/>
      <c r="AD126" s="438">
        <v>1</v>
      </c>
    </row>
    <row r="127" spans="1:30" s="224" customFormat="1" ht="13.5" customHeight="1">
      <c r="A127" s="225">
        <v>119</v>
      </c>
      <c r="B127" s="217"/>
      <c r="C127" s="217"/>
      <c r="D127" s="217"/>
      <c r="E127" s="241" t="s">
        <v>1183</v>
      </c>
      <c r="F127" s="241"/>
      <c r="G127" s="241"/>
      <c r="H127" s="435" t="s">
        <v>1403</v>
      </c>
      <c r="I127" s="445">
        <v>10000668540</v>
      </c>
      <c r="J127" s="435"/>
      <c r="K127" s="436" t="s">
        <v>1186</v>
      </c>
      <c r="L127" s="435"/>
      <c r="M127" s="435"/>
      <c r="N127" s="435"/>
      <c r="O127" s="435"/>
      <c r="P127" s="437"/>
      <c r="Q127" s="435" t="s">
        <v>817</v>
      </c>
      <c r="R127" s="435"/>
      <c r="S127" s="435" t="s">
        <v>863</v>
      </c>
      <c r="T127" s="438"/>
      <c r="U127" s="377"/>
      <c r="V127" s="261"/>
      <c r="W127" s="261" t="s">
        <v>864</v>
      </c>
      <c r="X127" s="232"/>
      <c r="Y127" s="385" t="s">
        <v>1404</v>
      </c>
      <c r="Z127" s="435" t="s">
        <v>1405</v>
      </c>
      <c r="AA127" s="245"/>
      <c r="AB127" s="435"/>
      <c r="AC127" s="438"/>
      <c r="AD127" s="438">
        <v>1</v>
      </c>
    </row>
    <row r="128" spans="1:30" s="224" customFormat="1" ht="13.5" customHeight="1">
      <c r="A128" s="225">
        <v>120</v>
      </c>
      <c r="B128" s="217"/>
      <c r="C128" s="217"/>
      <c r="D128" s="241"/>
      <c r="E128" s="241" t="s">
        <v>1406</v>
      </c>
      <c r="F128" s="219" t="s">
        <v>1407</v>
      </c>
      <c r="G128" s="241"/>
      <c r="H128" s="435"/>
      <c r="I128" s="445"/>
      <c r="J128" s="435"/>
      <c r="K128" s="436" t="s">
        <v>1396</v>
      </c>
      <c r="L128" s="435"/>
      <c r="M128" s="435"/>
      <c r="N128" s="435"/>
      <c r="O128" s="435"/>
      <c r="P128" s="437"/>
      <c r="Q128" s="435" t="s">
        <v>817</v>
      </c>
      <c r="R128" s="435" t="s">
        <v>864</v>
      </c>
      <c r="S128" s="384" t="s">
        <v>1396</v>
      </c>
      <c r="T128" s="438"/>
      <c r="U128" s="438"/>
      <c r="V128" s="439"/>
      <c r="W128" s="439" t="s">
        <v>864</v>
      </c>
      <c r="X128" s="232"/>
      <c r="Y128" s="440"/>
      <c r="Z128" s="435"/>
      <c r="AA128" s="441"/>
      <c r="AB128" s="435"/>
      <c r="AC128" s="438"/>
      <c r="AD128" s="438">
        <v>1</v>
      </c>
    </row>
    <row r="129" spans="1:30" s="224" customFormat="1" ht="13.5" customHeight="1">
      <c r="A129" s="225">
        <v>121</v>
      </c>
      <c r="B129" s="217"/>
      <c r="C129" s="217"/>
      <c r="D129" s="217"/>
      <c r="E129" s="217" t="s">
        <v>1408</v>
      </c>
      <c r="F129" s="219" t="s">
        <v>1243</v>
      </c>
      <c r="G129" s="241"/>
      <c r="H129" s="435" t="s">
        <v>1391</v>
      </c>
      <c r="I129" s="445"/>
      <c r="J129" s="435"/>
      <c r="K129" s="436" t="s">
        <v>1232</v>
      </c>
      <c r="L129" s="435"/>
      <c r="M129" s="435"/>
      <c r="N129" s="435"/>
      <c r="O129" s="435"/>
      <c r="P129" s="437"/>
      <c r="Q129" s="435" t="s">
        <v>823</v>
      </c>
      <c r="R129" s="435" t="s">
        <v>864</v>
      </c>
      <c r="S129" s="243" t="s">
        <v>1232</v>
      </c>
      <c r="T129" s="438"/>
      <c r="U129" s="260"/>
      <c r="V129" s="261"/>
      <c r="W129" s="261" t="s">
        <v>864</v>
      </c>
      <c r="X129" s="232"/>
      <c r="Y129" s="440"/>
      <c r="Z129" s="435"/>
      <c r="AA129" s="245" t="s">
        <v>1233</v>
      </c>
      <c r="AB129" s="435"/>
      <c r="AC129" s="438"/>
      <c r="AD129" s="438">
        <v>1</v>
      </c>
    </row>
    <row r="130" spans="1:30" s="224" customFormat="1" ht="13.5" customHeight="1">
      <c r="A130" s="225">
        <v>122</v>
      </c>
      <c r="B130" s="217"/>
      <c r="C130" s="217" t="s">
        <v>1409</v>
      </c>
      <c r="D130" s="241"/>
      <c r="E130" s="241"/>
      <c r="F130" s="241"/>
      <c r="G130" s="241"/>
      <c r="H130" s="435" t="s">
        <v>1410</v>
      </c>
      <c r="I130" s="445"/>
      <c r="J130" s="435"/>
      <c r="K130" s="436" t="s">
        <v>1411</v>
      </c>
      <c r="L130" s="435"/>
      <c r="M130" s="435"/>
      <c r="N130" s="435"/>
      <c r="O130" s="435"/>
      <c r="P130" s="437"/>
      <c r="Q130" s="435" t="s">
        <v>817</v>
      </c>
      <c r="R130" s="435" t="s">
        <v>864</v>
      </c>
      <c r="S130" s="243" t="s">
        <v>1412</v>
      </c>
      <c r="T130" s="438"/>
      <c r="U130" s="438"/>
      <c r="V130" s="261" t="s">
        <v>864</v>
      </c>
      <c r="W130" s="261" t="s">
        <v>864</v>
      </c>
      <c r="X130" s="232"/>
      <c r="Y130" s="440"/>
      <c r="Z130" s="435"/>
      <c r="AA130" s="245"/>
      <c r="AB130" s="435"/>
      <c r="AC130" s="438"/>
      <c r="AD130" s="438">
        <v>1</v>
      </c>
    </row>
    <row r="131" spans="1:30" s="224" customFormat="1" ht="13.5" customHeight="1">
      <c r="A131" s="225">
        <v>123</v>
      </c>
      <c r="B131" s="217"/>
      <c r="C131" s="217"/>
      <c r="D131" s="217" t="s">
        <v>1413</v>
      </c>
      <c r="E131" s="241"/>
      <c r="F131" s="241"/>
      <c r="G131" s="241"/>
      <c r="H131" s="435" t="s">
        <v>1414</v>
      </c>
      <c r="I131" s="445"/>
      <c r="J131" s="435"/>
      <c r="K131" s="436" t="s">
        <v>1415</v>
      </c>
      <c r="L131" s="435"/>
      <c r="M131" s="435"/>
      <c r="N131" s="435"/>
      <c r="O131" s="435"/>
      <c r="P131" s="437"/>
      <c r="Q131" s="435" t="s">
        <v>817</v>
      </c>
      <c r="R131" s="435" t="s">
        <v>864</v>
      </c>
      <c r="S131" s="243" t="s">
        <v>1416</v>
      </c>
      <c r="T131" s="438"/>
      <c r="U131" s="260"/>
      <c r="V131" s="261"/>
      <c r="W131" s="261" t="s">
        <v>864</v>
      </c>
      <c r="X131" s="232"/>
      <c r="Y131" s="440"/>
      <c r="Z131" s="435"/>
      <c r="AA131" s="245"/>
      <c r="AB131" s="435"/>
      <c r="AC131" s="438"/>
      <c r="AD131" s="438">
        <v>1</v>
      </c>
    </row>
    <row r="132" spans="1:30" s="224" customFormat="1" ht="13.5" customHeight="1">
      <c r="A132" s="225">
        <v>124</v>
      </c>
      <c r="B132" s="217"/>
      <c r="C132" s="217"/>
      <c r="D132" s="217"/>
      <c r="E132" s="241" t="s">
        <v>1417</v>
      </c>
      <c r="F132" s="241"/>
      <c r="G132" s="241"/>
      <c r="H132" s="435" t="s">
        <v>1414</v>
      </c>
      <c r="I132" s="445"/>
      <c r="J132" s="435"/>
      <c r="K132" s="436" t="s">
        <v>888</v>
      </c>
      <c r="L132" s="435"/>
      <c r="M132" s="435"/>
      <c r="N132" s="435"/>
      <c r="O132" s="435"/>
      <c r="P132" s="437"/>
      <c r="Q132" s="435" t="s">
        <v>817</v>
      </c>
      <c r="R132" s="435"/>
      <c r="S132" s="435" t="s">
        <v>863</v>
      </c>
      <c r="T132" s="438" t="s">
        <v>864</v>
      </c>
      <c r="U132" s="261" t="s">
        <v>1418</v>
      </c>
      <c r="V132" s="439"/>
      <c r="W132" s="261" t="s">
        <v>864</v>
      </c>
      <c r="X132" s="232"/>
      <c r="Y132" s="269" t="s">
        <v>1419</v>
      </c>
      <c r="Z132" s="391" t="s">
        <v>1420</v>
      </c>
      <c r="AA132" s="245"/>
      <c r="AB132" s="435"/>
      <c r="AC132" s="438"/>
      <c r="AD132" s="438">
        <v>1</v>
      </c>
    </row>
    <row r="133" spans="1:30" s="224" customFormat="1" ht="13.5" customHeight="1">
      <c r="A133" s="225">
        <v>125</v>
      </c>
      <c r="B133" s="217"/>
      <c r="C133" s="217"/>
      <c r="D133" s="217"/>
      <c r="E133" s="241" t="s">
        <v>1421</v>
      </c>
      <c r="F133" s="241"/>
      <c r="G133" s="241"/>
      <c r="H133" s="435" t="s">
        <v>1422</v>
      </c>
      <c r="I133" s="445"/>
      <c r="J133" s="435"/>
      <c r="K133" s="436" t="s">
        <v>1423</v>
      </c>
      <c r="L133" s="435"/>
      <c r="M133" s="435"/>
      <c r="N133" s="435"/>
      <c r="O133" s="435"/>
      <c r="P133" s="437"/>
      <c r="Q133" s="435" t="s">
        <v>817</v>
      </c>
      <c r="R133" s="435"/>
      <c r="S133" s="435" t="s">
        <v>863</v>
      </c>
      <c r="T133" s="438" t="s">
        <v>864</v>
      </c>
      <c r="U133" s="261" t="s">
        <v>1424</v>
      </c>
      <c r="V133" s="439"/>
      <c r="W133" s="261" t="s">
        <v>864</v>
      </c>
      <c r="X133" s="232"/>
      <c r="Y133" s="269" t="s">
        <v>1425</v>
      </c>
      <c r="Z133" s="435"/>
      <c r="AA133" s="245"/>
      <c r="AB133" s="435"/>
      <c r="AC133" s="438"/>
      <c r="AD133" s="438">
        <v>1</v>
      </c>
    </row>
    <row r="134" spans="1:30" s="224" customFormat="1" ht="13.5" customHeight="1">
      <c r="A134" s="225">
        <v>126</v>
      </c>
      <c r="B134" s="217"/>
      <c r="C134" s="217"/>
      <c r="D134" s="217" t="s">
        <v>1426</v>
      </c>
      <c r="E134" s="241"/>
      <c r="F134" s="241"/>
      <c r="G134" s="241"/>
      <c r="H134" s="435" t="s">
        <v>1427</v>
      </c>
      <c r="I134" s="445"/>
      <c r="J134" s="435"/>
      <c r="K134" s="436" t="s">
        <v>1059</v>
      </c>
      <c r="L134" s="435"/>
      <c r="M134" s="435"/>
      <c r="N134" s="435"/>
      <c r="O134" s="435"/>
      <c r="P134" s="437"/>
      <c r="Q134" s="435" t="s">
        <v>817</v>
      </c>
      <c r="R134" s="435" t="s">
        <v>864</v>
      </c>
      <c r="S134" s="384" t="s">
        <v>1428</v>
      </c>
      <c r="T134" s="438"/>
      <c r="U134" s="438"/>
      <c r="V134" s="261"/>
      <c r="W134" s="261" t="s">
        <v>864</v>
      </c>
      <c r="X134" s="232"/>
      <c r="Y134" s="440"/>
      <c r="Z134" s="435"/>
      <c r="AA134" s="245"/>
      <c r="AB134" s="435"/>
      <c r="AC134" s="438"/>
      <c r="AD134" s="438">
        <v>1</v>
      </c>
    </row>
    <row r="135" spans="1:30" s="224" customFormat="1" ht="13.5" customHeight="1">
      <c r="A135" s="225">
        <v>127</v>
      </c>
      <c r="B135" s="217"/>
      <c r="C135" s="217"/>
      <c r="D135" s="217"/>
      <c r="E135" s="241" t="s">
        <v>1429</v>
      </c>
      <c r="F135" s="241"/>
      <c r="G135" s="241"/>
      <c r="H135" s="435" t="s">
        <v>1427</v>
      </c>
      <c r="I135" s="445" t="s">
        <v>1430</v>
      </c>
      <c r="J135" s="435"/>
      <c r="K135" s="436" t="s">
        <v>1390</v>
      </c>
      <c r="L135" s="435"/>
      <c r="M135" s="435"/>
      <c r="N135" s="435"/>
      <c r="O135" s="435"/>
      <c r="P135" s="437"/>
      <c r="Q135" s="435" t="s">
        <v>817</v>
      </c>
      <c r="R135" s="435"/>
      <c r="S135" s="435" t="s">
        <v>863</v>
      </c>
      <c r="T135" s="438"/>
      <c r="U135" s="438"/>
      <c r="V135" s="261"/>
      <c r="W135" s="261" t="s">
        <v>864</v>
      </c>
      <c r="X135" s="232"/>
      <c r="Y135" s="385" t="s">
        <v>1431</v>
      </c>
      <c r="Z135" s="435"/>
      <c r="AA135" s="245"/>
      <c r="AB135" s="435"/>
      <c r="AC135" s="438"/>
      <c r="AD135" s="438">
        <v>1</v>
      </c>
    </row>
    <row r="136" spans="1:30" s="224" customFormat="1" ht="13.5" customHeight="1">
      <c r="A136" s="225">
        <v>128</v>
      </c>
      <c r="B136" s="217"/>
      <c r="C136" s="217"/>
      <c r="D136" s="217"/>
      <c r="E136" s="241" t="s">
        <v>1432</v>
      </c>
      <c r="F136" s="241"/>
      <c r="G136" s="241"/>
      <c r="H136" s="435" t="s">
        <v>1433</v>
      </c>
      <c r="I136" s="445" t="s">
        <v>1434</v>
      </c>
      <c r="J136" s="435"/>
      <c r="K136" s="436" t="s">
        <v>1435</v>
      </c>
      <c r="L136" s="435"/>
      <c r="M136" s="435"/>
      <c r="N136" s="435"/>
      <c r="O136" s="435"/>
      <c r="P136" s="437"/>
      <c r="Q136" s="435" t="s">
        <v>817</v>
      </c>
      <c r="R136" s="435"/>
      <c r="S136" s="435" t="s">
        <v>863</v>
      </c>
      <c r="T136" s="438" t="s">
        <v>864</v>
      </c>
      <c r="U136" s="438"/>
      <c r="V136" s="261"/>
      <c r="W136" s="261" t="s">
        <v>864</v>
      </c>
      <c r="X136" s="232"/>
      <c r="Y136" s="385" t="s">
        <v>1436</v>
      </c>
      <c r="Z136" s="435"/>
      <c r="AA136" s="245"/>
      <c r="AB136" s="435"/>
      <c r="AC136" s="438"/>
      <c r="AD136" s="438">
        <v>1</v>
      </c>
    </row>
    <row r="137" spans="1:30" s="224" customFormat="1" ht="13.5" customHeight="1">
      <c r="A137" s="225">
        <v>129</v>
      </c>
      <c r="B137" s="217"/>
      <c r="C137" s="217"/>
      <c r="D137" s="217" t="s">
        <v>1437</v>
      </c>
      <c r="E137" s="241"/>
      <c r="F137" s="241"/>
      <c r="G137" s="241"/>
      <c r="H137" s="435" t="s">
        <v>1438</v>
      </c>
      <c r="I137" s="445"/>
      <c r="J137" s="435"/>
      <c r="K137" s="436" t="s">
        <v>1439</v>
      </c>
      <c r="L137" s="435"/>
      <c r="M137" s="435"/>
      <c r="N137" s="435"/>
      <c r="O137" s="435"/>
      <c r="P137" s="437"/>
      <c r="Q137" s="435" t="s">
        <v>817</v>
      </c>
      <c r="R137" s="435" t="s">
        <v>864</v>
      </c>
      <c r="S137" s="243" t="s">
        <v>1440</v>
      </c>
      <c r="T137" s="438"/>
      <c r="U137" s="260"/>
      <c r="V137" s="261" t="s">
        <v>864</v>
      </c>
      <c r="W137" s="261" t="s">
        <v>864</v>
      </c>
      <c r="X137" s="232"/>
      <c r="Y137" s="440"/>
      <c r="Z137" s="435"/>
      <c r="AA137" s="245"/>
      <c r="AB137" s="435"/>
      <c r="AC137" s="438"/>
      <c r="AD137" s="438">
        <v>1</v>
      </c>
    </row>
    <row r="138" spans="1:30" s="224" customFormat="1" ht="13.5" customHeight="1">
      <c r="A138" s="225">
        <v>130</v>
      </c>
      <c r="B138" s="217"/>
      <c r="C138" s="217"/>
      <c r="D138" s="217"/>
      <c r="E138" s="241" t="s">
        <v>1441</v>
      </c>
      <c r="F138" s="241"/>
      <c r="G138" s="241"/>
      <c r="H138" s="435" t="s">
        <v>1442</v>
      </c>
      <c r="I138" s="445" t="s">
        <v>1101</v>
      </c>
      <c r="J138" s="435"/>
      <c r="K138" s="436" t="s">
        <v>1443</v>
      </c>
      <c r="L138" s="435"/>
      <c r="M138" s="435"/>
      <c r="N138" s="435"/>
      <c r="O138" s="435"/>
      <c r="P138" s="437"/>
      <c r="Q138" s="435" t="s">
        <v>817</v>
      </c>
      <c r="R138" s="435"/>
      <c r="S138" s="435" t="s">
        <v>863</v>
      </c>
      <c r="T138" s="438"/>
      <c r="U138" s="438"/>
      <c r="V138" s="261"/>
      <c r="W138" s="261" t="s">
        <v>864</v>
      </c>
      <c r="X138" s="232"/>
      <c r="Y138" s="440"/>
      <c r="Z138" s="435"/>
      <c r="AA138" s="245"/>
      <c r="AB138" s="435"/>
      <c r="AC138" s="438"/>
      <c r="AD138" s="438">
        <v>1</v>
      </c>
    </row>
    <row r="139" spans="1:30" s="224" customFormat="1" ht="13.5" customHeight="1">
      <c r="A139" s="225">
        <v>131</v>
      </c>
      <c r="B139" s="217"/>
      <c r="C139" s="217"/>
      <c r="D139" s="217"/>
      <c r="E139" s="241" t="s">
        <v>1444</v>
      </c>
      <c r="F139" s="241"/>
      <c r="G139" s="241"/>
      <c r="H139" s="435" t="s">
        <v>1445</v>
      </c>
      <c r="I139" s="445"/>
      <c r="J139" s="435"/>
      <c r="K139" s="436" t="s">
        <v>1446</v>
      </c>
      <c r="L139" s="435"/>
      <c r="M139" s="435"/>
      <c r="N139" s="435"/>
      <c r="O139" s="435"/>
      <c r="P139" s="437"/>
      <c r="Q139" s="435" t="s">
        <v>817</v>
      </c>
      <c r="R139" s="435"/>
      <c r="S139" s="435" t="s">
        <v>863</v>
      </c>
      <c r="T139" s="438"/>
      <c r="U139" s="438"/>
      <c r="V139" s="261"/>
      <c r="W139" s="261" t="s">
        <v>864</v>
      </c>
      <c r="X139" s="232"/>
      <c r="Y139" s="440"/>
      <c r="Z139" s="435"/>
      <c r="AA139" s="245"/>
      <c r="AB139" s="435"/>
      <c r="AC139" s="438"/>
      <c r="AD139" s="438">
        <v>1</v>
      </c>
    </row>
    <row r="140" spans="1:30" s="224" customFormat="1" ht="13.5" customHeight="1">
      <c r="A140" s="225">
        <v>132</v>
      </c>
      <c r="B140" s="217"/>
      <c r="C140" s="217"/>
      <c r="D140" s="217"/>
      <c r="E140" s="241" t="s">
        <v>1447</v>
      </c>
      <c r="F140" s="241"/>
      <c r="G140" s="241"/>
      <c r="H140" s="435" t="s">
        <v>1448</v>
      </c>
      <c r="I140" s="445"/>
      <c r="J140" s="435"/>
      <c r="K140" s="436" t="s">
        <v>1449</v>
      </c>
      <c r="L140" s="435"/>
      <c r="M140" s="435"/>
      <c r="N140" s="435"/>
      <c r="O140" s="435"/>
      <c r="P140" s="437"/>
      <c r="Q140" s="435" t="s">
        <v>817</v>
      </c>
      <c r="R140" s="435"/>
      <c r="S140" s="435" t="s">
        <v>863</v>
      </c>
      <c r="T140" s="438"/>
      <c r="U140" s="438"/>
      <c r="V140" s="261"/>
      <c r="W140" s="261" t="s">
        <v>864</v>
      </c>
      <c r="X140" s="232"/>
      <c r="Y140" s="440"/>
      <c r="Z140" s="435"/>
      <c r="AA140" s="245"/>
      <c r="AB140" s="435"/>
      <c r="AC140" s="438"/>
      <c r="AD140" s="438">
        <v>1</v>
      </c>
    </row>
    <row r="141" spans="1:30" s="224" customFormat="1" ht="13.5" customHeight="1">
      <c r="A141" s="225">
        <v>133</v>
      </c>
      <c r="B141" s="217"/>
      <c r="C141" s="217"/>
      <c r="D141" s="217"/>
      <c r="E141" s="241" t="s">
        <v>1450</v>
      </c>
      <c r="F141" s="241"/>
      <c r="G141" s="241"/>
      <c r="H141" s="435" t="s">
        <v>1451</v>
      </c>
      <c r="I141" s="445"/>
      <c r="J141" s="435"/>
      <c r="K141" s="436" t="s">
        <v>1452</v>
      </c>
      <c r="L141" s="435"/>
      <c r="M141" s="435"/>
      <c r="N141" s="435"/>
      <c r="O141" s="435"/>
      <c r="P141" s="437"/>
      <c r="Q141" s="435" t="s">
        <v>817</v>
      </c>
      <c r="R141" s="435"/>
      <c r="S141" s="435" t="s">
        <v>1453</v>
      </c>
      <c r="T141" s="438"/>
      <c r="U141" s="260"/>
      <c r="V141" s="261" t="s">
        <v>864</v>
      </c>
      <c r="W141" s="261" t="s">
        <v>864</v>
      </c>
      <c r="X141" s="232"/>
      <c r="Y141" s="440"/>
      <c r="Z141" s="435"/>
      <c r="AA141" s="245"/>
      <c r="AB141" s="435"/>
      <c r="AC141" s="438"/>
      <c r="AD141" s="438">
        <v>1</v>
      </c>
    </row>
    <row r="142" spans="1:30" s="224" customFormat="1" ht="13.5" customHeight="1">
      <c r="A142" s="225">
        <v>134</v>
      </c>
      <c r="B142" s="217"/>
      <c r="C142" s="217"/>
      <c r="D142" s="217"/>
      <c r="E142" s="241" t="s">
        <v>1454</v>
      </c>
      <c r="F142" s="241"/>
      <c r="G142" s="241"/>
      <c r="H142" s="435" t="s">
        <v>1455</v>
      </c>
      <c r="I142" s="445" t="s">
        <v>698</v>
      </c>
      <c r="J142" s="435"/>
      <c r="K142" s="436" t="s">
        <v>1456</v>
      </c>
      <c r="L142" s="435"/>
      <c r="M142" s="435"/>
      <c r="N142" s="435"/>
      <c r="O142" s="435"/>
      <c r="P142" s="437"/>
      <c r="Q142" s="435" t="s">
        <v>817</v>
      </c>
      <c r="R142" s="435"/>
      <c r="S142" s="435" t="s">
        <v>863</v>
      </c>
      <c r="T142" s="438" t="s">
        <v>864</v>
      </c>
      <c r="U142" s="438" t="s">
        <v>1457</v>
      </c>
      <c r="V142" s="261" t="s">
        <v>864</v>
      </c>
      <c r="W142" s="261" t="s">
        <v>864</v>
      </c>
      <c r="X142" s="232"/>
      <c r="Y142" s="392" t="s">
        <v>1458</v>
      </c>
      <c r="Z142" s="435"/>
      <c r="AA142" s="245"/>
      <c r="AB142" s="435"/>
      <c r="AC142" s="438"/>
      <c r="AD142" s="438">
        <v>1</v>
      </c>
    </row>
    <row r="143" spans="1:30" s="224" customFormat="1" ht="13.5" customHeight="1">
      <c r="A143" s="225">
        <v>135</v>
      </c>
      <c r="B143" s="217"/>
      <c r="C143" s="217"/>
      <c r="D143" s="217"/>
      <c r="E143" s="241" t="s">
        <v>1459</v>
      </c>
      <c r="F143" s="241"/>
      <c r="G143" s="241"/>
      <c r="H143" s="435" t="s">
        <v>1460</v>
      </c>
      <c r="I143" s="445"/>
      <c r="J143" s="435"/>
      <c r="K143" s="436" t="s">
        <v>1461</v>
      </c>
      <c r="L143" s="435"/>
      <c r="M143" s="435"/>
      <c r="N143" s="435"/>
      <c r="O143" s="435"/>
      <c r="P143" s="437"/>
      <c r="Q143" s="435" t="s">
        <v>817</v>
      </c>
      <c r="R143" s="435"/>
      <c r="S143" s="435" t="s">
        <v>1059</v>
      </c>
      <c r="T143" s="438"/>
      <c r="U143" s="386"/>
      <c r="V143" s="261"/>
      <c r="W143" s="261" t="s">
        <v>864</v>
      </c>
      <c r="X143" s="232"/>
      <c r="Y143" s="385" t="s">
        <v>1462</v>
      </c>
      <c r="Z143" s="435" t="s">
        <v>1463</v>
      </c>
      <c r="AA143" s="245"/>
      <c r="AB143" s="435"/>
      <c r="AC143" s="438"/>
      <c r="AD143" s="438">
        <v>1</v>
      </c>
    </row>
    <row r="144" spans="1:30" s="224" customFormat="1" ht="13.5" customHeight="1">
      <c r="A144" s="225">
        <v>136</v>
      </c>
      <c r="B144" s="217"/>
      <c r="C144" s="217"/>
      <c r="D144" s="217" t="s">
        <v>1464</v>
      </c>
      <c r="E144" s="241" t="s">
        <v>1465</v>
      </c>
      <c r="F144" s="241"/>
      <c r="G144" s="241"/>
      <c r="H144" s="435" t="s">
        <v>1466</v>
      </c>
      <c r="I144" s="445"/>
      <c r="J144" s="435"/>
      <c r="K144" s="436" t="s">
        <v>1467</v>
      </c>
      <c r="L144" s="435"/>
      <c r="M144" s="435"/>
      <c r="N144" s="435"/>
      <c r="O144" s="435"/>
      <c r="P144" s="437"/>
      <c r="Q144" s="435" t="s">
        <v>817</v>
      </c>
      <c r="R144" s="435" t="s">
        <v>864</v>
      </c>
      <c r="S144" s="243" t="s">
        <v>1271</v>
      </c>
      <c r="T144" s="438"/>
      <c r="U144" s="438"/>
      <c r="V144" s="261" t="s">
        <v>864</v>
      </c>
      <c r="W144" s="261" t="s">
        <v>864</v>
      </c>
      <c r="X144" s="232"/>
      <c r="Y144" s="440"/>
      <c r="Z144" s="435"/>
      <c r="AA144" s="245"/>
      <c r="AB144" s="435"/>
      <c r="AC144" s="438"/>
      <c r="AD144" s="438">
        <v>1</v>
      </c>
    </row>
    <row r="145" spans="1:30" s="224" customFormat="1" ht="13.5" customHeight="1">
      <c r="A145" s="225">
        <v>137</v>
      </c>
      <c r="B145" s="217"/>
      <c r="C145" s="219" t="s">
        <v>985</v>
      </c>
      <c r="D145" s="241" t="s">
        <v>977</v>
      </c>
      <c r="E145" s="241"/>
      <c r="F145" s="241"/>
      <c r="G145" s="241"/>
      <c r="H145" s="435" t="s">
        <v>1468</v>
      </c>
      <c r="I145" s="436"/>
      <c r="J145" s="435"/>
      <c r="K145" s="435" t="s">
        <v>987</v>
      </c>
      <c r="L145" s="435"/>
      <c r="M145" s="435"/>
      <c r="N145" s="435"/>
      <c r="O145" s="435"/>
      <c r="P145" s="437"/>
      <c r="Q145" s="435" t="s">
        <v>817</v>
      </c>
      <c r="R145" s="435" t="s">
        <v>864</v>
      </c>
      <c r="S145" s="243" t="s">
        <v>966</v>
      </c>
      <c r="T145" s="438"/>
      <c r="U145" s="435"/>
      <c r="V145" s="439"/>
      <c r="W145" s="261" t="s">
        <v>864</v>
      </c>
      <c r="X145" s="232"/>
      <c r="Y145" s="392" t="s">
        <v>1469</v>
      </c>
      <c r="Z145" s="435" t="s">
        <v>967</v>
      </c>
      <c r="AA145" s="441"/>
      <c r="AB145" s="435"/>
      <c r="AC145" s="438"/>
      <c r="AD145" s="438">
        <v>1</v>
      </c>
    </row>
    <row r="146" spans="1:30" s="158" customFormat="1" ht="12.75" customHeight="1">
      <c r="A146" s="225">
        <v>138</v>
      </c>
      <c r="B146" s="217"/>
      <c r="C146" s="219" t="s">
        <v>1470</v>
      </c>
      <c r="D146" s="241"/>
      <c r="E146" s="241"/>
      <c r="F146" s="241"/>
      <c r="G146" s="241"/>
      <c r="H146" s="265"/>
      <c r="I146" s="266"/>
      <c r="J146" s="265"/>
      <c r="K146" s="436" t="s">
        <v>1087</v>
      </c>
      <c r="L146" s="435"/>
      <c r="M146" s="435"/>
      <c r="N146" s="435"/>
      <c r="O146" s="435"/>
      <c r="P146" s="437"/>
      <c r="Q146" s="435" t="s">
        <v>817</v>
      </c>
      <c r="R146" s="435" t="s">
        <v>864</v>
      </c>
      <c r="S146" s="384" t="s">
        <v>1471</v>
      </c>
      <c r="T146" s="271"/>
      <c r="U146" s="265"/>
      <c r="V146" s="267"/>
      <c r="W146" s="261" t="s">
        <v>864</v>
      </c>
      <c r="X146" s="232"/>
      <c r="Y146" s="385" t="s">
        <v>1472</v>
      </c>
      <c r="Z146" s="265"/>
      <c r="AA146" s="270" t="s">
        <v>1473</v>
      </c>
      <c r="AB146" s="265"/>
      <c r="AC146" s="438"/>
      <c r="AD146" s="438">
        <v>1</v>
      </c>
    </row>
    <row r="147" spans="1:30" s="224" customFormat="1" ht="13.5" customHeight="1">
      <c r="A147" s="225">
        <v>139</v>
      </c>
      <c r="B147" s="217"/>
      <c r="C147" s="219"/>
      <c r="D147" s="241" t="s">
        <v>1474</v>
      </c>
      <c r="E147" s="241"/>
      <c r="F147" s="241"/>
      <c r="G147" s="241"/>
      <c r="H147" s="435" t="s">
        <v>1475</v>
      </c>
      <c r="I147" s="436">
        <v>31</v>
      </c>
      <c r="J147" s="435"/>
      <c r="K147" s="436" t="s">
        <v>1476</v>
      </c>
      <c r="L147" s="435"/>
      <c r="M147" s="435"/>
      <c r="N147" s="435"/>
      <c r="O147" s="435"/>
      <c r="P147" s="437"/>
      <c r="Q147" s="435" t="s">
        <v>817</v>
      </c>
      <c r="R147" s="435"/>
      <c r="S147" s="435" t="s">
        <v>1350</v>
      </c>
      <c r="T147" s="438"/>
      <c r="U147" s="435"/>
      <c r="V147" s="439"/>
      <c r="W147" s="261" t="s">
        <v>864</v>
      </c>
      <c r="X147" s="232"/>
      <c r="Y147" s="440"/>
      <c r="Z147" s="435"/>
      <c r="AA147" s="441"/>
      <c r="AB147" s="435"/>
      <c r="AC147" s="438"/>
      <c r="AD147" s="438">
        <v>1</v>
      </c>
    </row>
    <row r="148" spans="1:30" s="224" customFormat="1" ht="13.5" customHeight="1">
      <c r="A148" s="225">
        <v>140</v>
      </c>
      <c r="B148" s="217"/>
      <c r="C148" s="219"/>
      <c r="D148" s="241" t="s">
        <v>1477</v>
      </c>
      <c r="E148" s="241"/>
      <c r="F148" s="241"/>
      <c r="G148" s="241"/>
      <c r="H148" s="435" t="s">
        <v>1478</v>
      </c>
      <c r="I148" s="436">
        <v>109</v>
      </c>
      <c r="J148" s="435"/>
      <c r="K148" s="436" t="s">
        <v>1149</v>
      </c>
      <c r="L148" s="435"/>
      <c r="M148" s="435"/>
      <c r="N148" s="435"/>
      <c r="O148" s="435"/>
      <c r="P148" s="437"/>
      <c r="Q148" s="435" t="s">
        <v>817</v>
      </c>
      <c r="R148" s="435"/>
      <c r="S148" s="435" t="s">
        <v>1350</v>
      </c>
      <c r="T148" s="438"/>
      <c r="U148" s="435"/>
      <c r="V148" s="439"/>
      <c r="W148" s="261" t="s">
        <v>864</v>
      </c>
      <c r="X148" s="232"/>
      <c r="Y148" s="440"/>
      <c r="Z148" s="435"/>
      <c r="AA148" s="441"/>
      <c r="AB148" s="435"/>
      <c r="AC148" s="438"/>
      <c r="AD148" s="438">
        <v>1</v>
      </c>
    </row>
    <row r="149" spans="1:30" s="224" customFormat="1" ht="12.75" customHeight="1">
      <c r="A149" s="225">
        <v>141</v>
      </c>
      <c r="B149" s="217"/>
      <c r="C149" s="219"/>
      <c r="D149" s="241" t="s">
        <v>1479</v>
      </c>
      <c r="E149" s="241"/>
      <c r="F149" s="241"/>
      <c r="G149" s="241"/>
      <c r="H149" s="435" t="s">
        <v>1480</v>
      </c>
      <c r="I149" s="436" t="s">
        <v>1481</v>
      </c>
      <c r="J149" s="435"/>
      <c r="K149" s="436" t="s">
        <v>1482</v>
      </c>
      <c r="L149" s="435"/>
      <c r="M149" s="435"/>
      <c r="N149" s="435"/>
      <c r="O149" s="435"/>
      <c r="P149" s="437"/>
      <c r="Q149" s="435" t="s">
        <v>817</v>
      </c>
      <c r="R149" s="435"/>
      <c r="S149" s="442" t="s">
        <v>863</v>
      </c>
      <c r="T149" s="285"/>
      <c r="U149" s="435" t="s">
        <v>1483</v>
      </c>
      <c r="V149" s="439"/>
      <c r="W149" s="261" t="s">
        <v>864</v>
      </c>
      <c r="X149" s="232"/>
      <c r="Y149" s="385" t="s">
        <v>1484</v>
      </c>
      <c r="Z149" s="435"/>
      <c r="AA149" s="441"/>
      <c r="AB149" s="435"/>
      <c r="AC149" s="438"/>
      <c r="AD149" s="438">
        <v>1</v>
      </c>
    </row>
    <row r="150" spans="1:30" s="224" customFormat="1" ht="13.5" customHeight="1">
      <c r="A150" s="225">
        <v>142</v>
      </c>
      <c r="B150" s="217"/>
      <c r="C150" s="239"/>
      <c r="D150" s="241" t="s">
        <v>1485</v>
      </c>
      <c r="E150" s="241"/>
      <c r="F150" s="241"/>
      <c r="G150" s="241"/>
      <c r="H150" s="435"/>
      <c r="I150" s="436" t="s">
        <v>1486</v>
      </c>
      <c r="J150" s="435"/>
      <c r="K150" s="436" t="s">
        <v>1487</v>
      </c>
      <c r="L150" s="435"/>
      <c r="M150" s="435"/>
      <c r="N150" s="435"/>
      <c r="O150" s="435"/>
      <c r="P150" s="437"/>
      <c r="Q150" s="435" t="s">
        <v>817</v>
      </c>
      <c r="R150" s="435"/>
      <c r="S150" s="435" t="s">
        <v>863</v>
      </c>
      <c r="T150" s="438" t="s">
        <v>864</v>
      </c>
      <c r="U150" s="255"/>
      <c r="V150" s="439"/>
      <c r="W150" s="261" t="s">
        <v>864</v>
      </c>
      <c r="X150" s="232"/>
      <c r="Y150" s="392" t="s">
        <v>1488</v>
      </c>
      <c r="Z150" s="435"/>
      <c r="AA150" s="441"/>
      <c r="AB150" s="435"/>
      <c r="AC150" s="438"/>
      <c r="AD150" s="438">
        <v>1</v>
      </c>
    </row>
    <row r="151" spans="1:30" s="224" customFormat="1" ht="13.5" customHeight="1">
      <c r="A151" s="225">
        <v>143</v>
      </c>
      <c r="B151" s="217"/>
      <c r="C151" s="219" t="s">
        <v>1489</v>
      </c>
      <c r="D151" s="241"/>
      <c r="E151" s="241"/>
      <c r="F151" s="241"/>
      <c r="G151" s="241"/>
      <c r="H151" s="435"/>
      <c r="I151" s="436"/>
      <c r="J151" s="435"/>
      <c r="K151" s="436" t="s">
        <v>1490</v>
      </c>
      <c r="L151" s="435"/>
      <c r="M151" s="435"/>
      <c r="N151" s="435"/>
      <c r="O151" s="435"/>
      <c r="P151" s="437"/>
      <c r="Q151" s="435" t="s">
        <v>817</v>
      </c>
      <c r="R151" s="435" t="s">
        <v>864</v>
      </c>
      <c r="S151" s="384" t="s">
        <v>1490</v>
      </c>
      <c r="T151" s="438"/>
      <c r="U151" s="435"/>
      <c r="V151" s="439"/>
      <c r="W151" s="261" t="s">
        <v>864</v>
      </c>
      <c r="X151" s="232"/>
      <c r="Y151" s="440"/>
      <c r="Z151" s="435"/>
      <c r="AA151" s="441"/>
      <c r="AB151" s="435"/>
      <c r="AC151" s="438"/>
      <c r="AD151" s="438">
        <v>1</v>
      </c>
    </row>
    <row r="152" spans="1:30" s="224" customFormat="1" ht="13.5" customHeight="1">
      <c r="A152" s="225">
        <v>144</v>
      </c>
      <c r="B152" s="217"/>
      <c r="C152" s="219"/>
      <c r="D152" s="241" t="s">
        <v>1491</v>
      </c>
      <c r="E152" s="241" t="s">
        <v>977</v>
      </c>
      <c r="F152" s="241"/>
      <c r="G152" s="241"/>
      <c r="H152" s="435" t="s">
        <v>1492</v>
      </c>
      <c r="I152" s="436"/>
      <c r="J152" s="435"/>
      <c r="K152" s="436" t="s">
        <v>1493</v>
      </c>
      <c r="L152" s="435"/>
      <c r="M152" s="435"/>
      <c r="N152" s="435"/>
      <c r="O152" s="435"/>
      <c r="P152" s="437"/>
      <c r="Q152" s="435" t="s">
        <v>817</v>
      </c>
      <c r="R152" s="435" t="s">
        <v>864</v>
      </c>
      <c r="S152" s="384" t="s">
        <v>966</v>
      </c>
      <c r="T152" s="438" t="s">
        <v>864</v>
      </c>
      <c r="U152" s="435"/>
      <c r="V152" s="439"/>
      <c r="W152" s="261" t="s">
        <v>864</v>
      </c>
      <c r="X152" s="232"/>
      <c r="Y152" s="440" t="s">
        <v>1494</v>
      </c>
      <c r="Z152" s="435"/>
      <c r="AA152" s="441"/>
      <c r="AB152" s="435"/>
      <c r="AC152" s="438"/>
      <c r="AD152" s="438">
        <v>1</v>
      </c>
    </row>
    <row r="153" spans="1:30" s="224" customFormat="1" ht="14.25" customHeight="1">
      <c r="A153" s="225">
        <v>145</v>
      </c>
      <c r="B153" s="217"/>
      <c r="C153" s="219"/>
      <c r="D153" s="241" t="s">
        <v>1495</v>
      </c>
      <c r="E153" s="241" t="s">
        <v>977</v>
      </c>
      <c r="F153" s="241"/>
      <c r="G153" s="241"/>
      <c r="H153" s="435" t="s">
        <v>1496</v>
      </c>
      <c r="I153" s="436"/>
      <c r="J153" s="435"/>
      <c r="K153" s="436" t="s">
        <v>1497</v>
      </c>
      <c r="L153" s="435"/>
      <c r="M153" s="435"/>
      <c r="N153" s="435"/>
      <c r="O153" s="435"/>
      <c r="P153" s="437"/>
      <c r="Q153" s="435" t="s">
        <v>823</v>
      </c>
      <c r="R153" s="435" t="s">
        <v>864</v>
      </c>
      <c r="S153" s="384" t="s">
        <v>966</v>
      </c>
      <c r="T153" s="271" t="s">
        <v>864</v>
      </c>
      <c r="U153" s="255"/>
      <c r="V153" s="439"/>
      <c r="W153" s="261" t="s">
        <v>864</v>
      </c>
      <c r="X153" s="232"/>
      <c r="Y153" s="440" t="s">
        <v>1494</v>
      </c>
      <c r="Z153" s="435"/>
      <c r="AA153" s="441"/>
      <c r="AB153" s="435"/>
      <c r="AC153" s="438"/>
      <c r="AD153" s="438">
        <v>1</v>
      </c>
    </row>
    <row r="154" spans="1:30" s="224" customFormat="1" ht="13.5" customHeight="1">
      <c r="A154" s="225">
        <v>146</v>
      </c>
      <c r="B154" s="217"/>
      <c r="C154" s="219" t="s">
        <v>1498</v>
      </c>
      <c r="D154" s="241" t="s">
        <v>977</v>
      </c>
      <c r="E154" s="241"/>
      <c r="F154" s="241"/>
      <c r="G154" s="241"/>
      <c r="H154" s="435" t="s">
        <v>1499</v>
      </c>
      <c r="I154" s="436"/>
      <c r="J154" s="435"/>
      <c r="K154" s="436" t="s">
        <v>1500</v>
      </c>
      <c r="L154" s="435"/>
      <c r="M154" s="435"/>
      <c r="N154" s="435"/>
      <c r="O154" s="435"/>
      <c r="P154" s="437"/>
      <c r="Q154" s="435" t="s">
        <v>817</v>
      </c>
      <c r="R154" s="435" t="s">
        <v>864</v>
      </c>
      <c r="S154" s="384" t="s">
        <v>966</v>
      </c>
      <c r="T154" s="271" t="s">
        <v>864</v>
      </c>
      <c r="U154" s="435"/>
      <c r="V154" s="439"/>
      <c r="W154" s="439" t="s">
        <v>864</v>
      </c>
      <c r="X154" s="232"/>
      <c r="Y154" s="440" t="s">
        <v>1494</v>
      </c>
      <c r="Z154" s="435"/>
      <c r="AA154" s="441"/>
      <c r="AB154" s="435"/>
      <c r="AC154" s="438"/>
      <c r="AD154" s="438">
        <v>1</v>
      </c>
    </row>
    <row r="155" spans="1:30" s="224" customFormat="1" ht="13.5" customHeight="1">
      <c r="A155" s="225">
        <v>147</v>
      </c>
      <c r="B155" s="217"/>
      <c r="C155" s="219" t="s">
        <v>1501</v>
      </c>
      <c r="D155" s="241"/>
      <c r="E155" s="241"/>
      <c r="F155" s="241"/>
      <c r="G155" s="241"/>
      <c r="H155" s="435" t="s">
        <v>1502</v>
      </c>
      <c r="I155" s="436"/>
      <c r="J155" s="435"/>
      <c r="K155" s="436" t="s">
        <v>1503</v>
      </c>
      <c r="L155" s="435"/>
      <c r="M155" s="435"/>
      <c r="N155" s="435"/>
      <c r="O155" s="435"/>
      <c r="P155" s="437"/>
      <c r="Q155" s="447" t="s">
        <v>823</v>
      </c>
      <c r="R155" s="435" t="s">
        <v>864</v>
      </c>
      <c r="S155" s="384" t="s">
        <v>1503</v>
      </c>
      <c r="T155" s="438"/>
      <c r="U155" s="435"/>
      <c r="V155" s="439"/>
      <c r="W155" s="261" t="s">
        <v>864</v>
      </c>
      <c r="X155" s="232"/>
      <c r="Y155" s="440" t="s">
        <v>1504</v>
      </c>
      <c r="Z155" s="435"/>
      <c r="AA155" s="441"/>
      <c r="AB155" s="435"/>
      <c r="AC155" s="438"/>
      <c r="AD155" s="438">
        <v>1</v>
      </c>
    </row>
    <row r="156" spans="1:30" s="224" customFormat="1" ht="13.5" customHeight="1">
      <c r="A156" s="225">
        <v>148</v>
      </c>
      <c r="B156" s="217"/>
      <c r="C156" s="219"/>
      <c r="D156" s="241" t="s">
        <v>1505</v>
      </c>
      <c r="E156" s="219" t="s">
        <v>1506</v>
      </c>
      <c r="F156" s="241"/>
      <c r="G156" s="241"/>
      <c r="H156" s="435" t="s">
        <v>1507</v>
      </c>
      <c r="I156" s="436"/>
      <c r="J156" s="435"/>
      <c r="K156" s="436" t="s">
        <v>1365</v>
      </c>
      <c r="L156" s="435"/>
      <c r="M156" s="435"/>
      <c r="N156" s="435"/>
      <c r="O156" s="435"/>
      <c r="P156" s="437"/>
      <c r="Q156" s="435" t="s">
        <v>817</v>
      </c>
      <c r="R156" s="435" t="s">
        <v>864</v>
      </c>
      <c r="S156" s="384" t="s">
        <v>1365</v>
      </c>
      <c r="T156" s="438"/>
      <c r="U156" s="435"/>
      <c r="V156" s="439"/>
      <c r="W156" s="261" t="s">
        <v>864</v>
      </c>
      <c r="X156" s="232"/>
      <c r="Y156" s="440"/>
      <c r="Z156" s="435"/>
      <c r="AA156" s="441"/>
      <c r="AB156" s="435"/>
      <c r="AC156" s="438"/>
      <c r="AD156" s="438">
        <v>1</v>
      </c>
    </row>
    <row r="157" spans="1:30" s="224" customFormat="1" ht="13.5" customHeight="1">
      <c r="A157" s="225">
        <v>149</v>
      </c>
      <c r="B157" s="217"/>
      <c r="C157" s="219"/>
      <c r="D157" s="239" t="s">
        <v>1508</v>
      </c>
      <c r="E157" s="241"/>
      <c r="F157" s="241"/>
      <c r="G157" s="241"/>
      <c r="H157" s="435" t="s">
        <v>1509</v>
      </c>
      <c r="I157" s="436" t="s">
        <v>930</v>
      </c>
      <c r="J157" s="435"/>
      <c r="K157" s="436" t="s">
        <v>931</v>
      </c>
      <c r="L157" s="435"/>
      <c r="M157" s="435"/>
      <c r="N157" s="435"/>
      <c r="O157" s="435"/>
      <c r="P157" s="437"/>
      <c r="Q157" s="435" t="s">
        <v>820</v>
      </c>
      <c r="R157" s="435"/>
      <c r="S157" s="435" t="s">
        <v>879</v>
      </c>
      <c r="T157" s="438"/>
      <c r="U157" s="435" t="s">
        <v>932</v>
      </c>
      <c r="V157" s="439"/>
      <c r="W157" s="439" t="s">
        <v>864</v>
      </c>
      <c r="X157" s="232"/>
      <c r="Y157" s="440"/>
      <c r="Z157" s="435"/>
      <c r="AA157" s="441"/>
      <c r="AB157" s="435"/>
      <c r="AC157" s="438"/>
      <c r="AD157" s="438">
        <v>1</v>
      </c>
    </row>
    <row r="158" spans="1:30" s="224" customFormat="1" ht="13.5" customHeight="1">
      <c r="A158" s="225">
        <v>150</v>
      </c>
      <c r="B158" s="217"/>
      <c r="C158" s="219"/>
      <c r="D158" s="241" t="s">
        <v>1510</v>
      </c>
      <c r="E158" s="241"/>
      <c r="F158" s="241"/>
      <c r="G158" s="241"/>
      <c r="H158" s="435" t="s">
        <v>1511</v>
      </c>
      <c r="I158" s="436"/>
      <c r="J158" s="435"/>
      <c r="K158" s="436" t="s">
        <v>939</v>
      </c>
      <c r="L158" s="435"/>
      <c r="M158" s="435"/>
      <c r="N158" s="435"/>
      <c r="O158" s="435"/>
      <c r="P158" s="437"/>
      <c r="Q158" s="435" t="s">
        <v>820</v>
      </c>
      <c r="R158" s="435"/>
      <c r="S158" s="435" t="s">
        <v>863</v>
      </c>
      <c r="T158" s="438"/>
      <c r="U158" s="435"/>
      <c r="V158" s="439"/>
      <c r="W158" s="261" t="s">
        <v>864</v>
      </c>
      <c r="X158" s="232"/>
      <c r="Y158" s="440"/>
      <c r="Z158" s="435"/>
      <c r="AA158" s="441"/>
      <c r="AB158" s="435"/>
      <c r="AC158" s="438"/>
      <c r="AD158" s="438">
        <v>1</v>
      </c>
    </row>
    <row r="159" spans="1:30" s="224" customFormat="1" ht="13.5" customHeight="1">
      <c r="A159" s="225">
        <v>151</v>
      </c>
      <c r="B159" s="217"/>
      <c r="C159" s="219"/>
      <c r="D159" s="241" t="s">
        <v>1512</v>
      </c>
      <c r="E159" s="241"/>
      <c r="F159" s="241"/>
      <c r="G159" s="241"/>
      <c r="H159" s="435" t="s">
        <v>1513</v>
      </c>
      <c r="I159" s="436"/>
      <c r="J159" s="435"/>
      <c r="K159" s="436" t="s">
        <v>1514</v>
      </c>
      <c r="L159" s="435"/>
      <c r="M159" s="435"/>
      <c r="N159" s="435"/>
      <c r="O159" s="435"/>
      <c r="P159" s="437"/>
      <c r="Q159" s="435" t="s">
        <v>817</v>
      </c>
      <c r="R159" s="435"/>
      <c r="S159" s="435" t="s">
        <v>863</v>
      </c>
      <c r="T159" s="438"/>
      <c r="U159" s="435"/>
      <c r="V159" s="439"/>
      <c r="W159" s="261" t="s">
        <v>864</v>
      </c>
      <c r="X159" s="232"/>
      <c r="Y159" s="440"/>
      <c r="Z159" s="435"/>
      <c r="AA159" s="441"/>
      <c r="AB159" s="435"/>
      <c r="AC159" s="438"/>
      <c r="AD159" s="438">
        <v>1</v>
      </c>
    </row>
    <row r="160" spans="1:30" s="224" customFormat="1" ht="13.5" customHeight="1">
      <c r="A160" s="225">
        <v>152</v>
      </c>
      <c r="B160" s="217"/>
      <c r="C160" s="219"/>
      <c r="D160" s="241" t="s">
        <v>1515</v>
      </c>
      <c r="E160" s="241"/>
      <c r="F160" s="241"/>
      <c r="G160" s="241"/>
      <c r="H160" s="435" t="s">
        <v>1516</v>
      </c>
      <c r="I160" s="436"/>
      <c r="J160" s="435"/>
      <c r="K160" s="436" t="s">
        <v>1517</v>
      </c>
      <c r="L160" s="435"/>
      <c r="M160" s="435"/>
      <c r="N160" s="435"/>
      <c r="O160" s="435"/>
      <c r="P160" s="437"/>
      <c r="Q160" s="435" t="s">
        <v>817</v>
      </c>
      <c r="R160" s="435"/>
      <c r="S160" s="435" t="s">
        <v>863</v>
      </c>
      <c r="T160" s="438"/>
      <c r="U160" s="435"/>
      <c r="V160" s="439"/>
      <c r="W160" s="261" t="s">
        <v>864</v>
      </c>
      <c r="X160" s="232"/>
      <c r="Y160" s="440"/>
      <c r="Z160" s="435"/>
      <c r="AA160" s="441"/>
      <c r="AB160" s="435"/>
      <c r="AC160" s="438"/>
      <c r="AD160" s="438">
        <v>1</v>
      </c>
    </row>
    <row r="161" spans="1:30" s="224" customFormat="1" ht="13.5" customHeight="1">
      <c r="A161" s="225">
        <v>153</v>
      </c>
      <c r="B161" s="217"/>
      <c r="C161" s="219"/>
      <c r="D161" s="241" t="s">
        <v>1518</v>
      </c>
      <c r="E161" s="241"/>
      <c r="F161" s="241"/>
      <c r="G161" s="241"/>
      <c r="H161" s="435" t="s">
        <v>1519</v>
      </c>
      <c r="I161" s="436"/>
      <c r="J161" s="435"/>
      <c r="K161" s="436" t="s">
        <v>1520</v>
      </c>
      <c r="L161" s="435"/>
      <c r="M161" s="435"/>
      <c r="N161" s="435"/>
      <c r="O161" s="435"/>
      <c r="P161" s="437"/>
      <c r="Q161" s="435" t="s">
        <v>817</v>
      </c>
      <c r="R161" s="435"/>
      <c r="S161" s="435" t="s">
        <v>863</v>
      </c>
      <c r="T161" s="438"/>
      <c r="U161" s="435"/>
      <c r="V161" s="439"/>
      <c r="W161" s="261" t="s">
        <v>864</v>
      </c>
      <c r="X161" s="232"/>
      <c r="Y161" s="440"/>
      <c r="Z161" s="435"/>
      <c r="AA161" s="441"/>
      <c r="AB161" s="435"/>
      <c r="AC161" s="438"/>
      <c r="AD161" s="438">
        <v>1</v>
      </c>
    </row>
    <row r="162" spans="1:30" s="224" customFormat="1" ht="13.5" customHeight="1">
      <c r="A162" s="225">
        <v>154</v>
      </c>
      <c r="B162" s="217" t="s">
        <v>1526</v>
      </c>
      <c r="C162" s="219"/>
      <c r="D162" s="241"/>
      <c r="E162" s="241"/>
      <c r="F162" s="241"/>
      <c r="G162" s="241"/>
      <c r="H162" s="272" t="s">
        <v>1527</v>
      </c>
      <c r="I162" s="436"/>
      <c r="J162" s="435"/>
      <c r="K162" s="436" t="s">
        <v>1528</v>
      </c>
      <c r="L162" s="435"/>
      <c r="M162" s="435"/>
      <c r="N162" s="435"/>
      <c r="O162" s="435"/>
      <c r="P162" s="437"/>
      <c r="Q162" s="435" t="s">
        <v>823</v>
      </c>
      <c r="R162" s="435" t="s">
        <v>864</v>
      </c>
      <c r="S162" s="243" t="s">
        <v>1528</v>
      </c>
      <c r="T162" s="438"/>
      <c r="U162" s="435"/>
      <c r="V162" s="439" t="s">
        <v>864</v>
      </c>
      <c r="W162" s="261" t="s">
        <v>864</v>
      </c>
      <c r="X162" s="232"/>
      <c r="Y162" s="269" t="s">
        <v>1521</v>
      </c>
      <c r="Z162" s="265" t="s">
        <v>1522</v>
      </c>
      <c r="AA162" s="441"/>
      <c r="AB162" s="435"/>
      <c r="AC162" s="438"/>
      <c r="AD162" s="438">
        <v>1</v>
      </c>
    </row>
    <row r="163" spans="1:30" s="224" customFormat="1" ht="13.5" customHeight="1">
      <c r="A163" s="225">
        <v>155</v>
      </c>
      <c r="B163" s="217"/>
      <c r="C163" s="217"/>
      <c r="D163" s="217" t="s">
        <v>1375</v>
      </c>
      <c r="E163" s="217" t="s">
        <v>1523</v>
      </c>
      <c r="F163" s="241"/>
      <c r="G163" s="241"/>
      <c r="H163" s="435" t="s">
        <v>1524</v>
      </c>
      <c r="I163" s="436"/>
      <c r="J163" s="435"/>
      <c r="K163" s="436" t="s">
        <v>1525</v>
      </c>
      <c r="L163" s="435"/>
      <c r="M163" s="435"/>
      <c r="N163" s="435"/>
      <c r="O163" s="435"/>
      <c r="P163" s="437"/>
      <c r="Q163" s="435" t="s">
        <v>817</v>
      </c>
      <c r="R163" s="435"/>
      <c r="S163" s="435" t="s">
        <v>863</v>
      </c>
      <c r="T163" s="438"/>
      <c r="U163" s="435"/>
      <c r="V163" s="439" t="s">
        <v>864</v>
      </c>
      <c r="W163" s="261" t="s">
        <v>864</v>
      </c>
      <c r="X163" s="232"/>
      <c r="Y163" s="440"/>
      <c r="Z163" s="265"/>
      <c r="AA163" s="441"/>
      <c r="AB163" s="435"/>
      <c r="AC163" s="438"/>
      <c r="AD163" s="438">
        <v>1</v>
      </c>
    </row>
    <row r="164" spans="1:30" s="158" customFormat="1" ht="12.75" customHeight="1">
      <c r="A164" s="225">
        <v>157</v>
      </c>
      <c r="B164" s="217"/>
      <c r="C164" s="219"/>
      <c r="D164" s="241" t="s">
        <v>1529</v>
      </c>
      <c r="E164" s="241"/>
      <c r="F164" s="241"/>
      <c r="G164" s="241"/>
      <c r="H164" s="435" t="s">
        <v>1530</v>
      </c>
      <c r="I164" s="436" t="s">
        <v>930</v>
      </c>
      <c r="J164" s="435"/>
      <c r="K164" s="436" t="s">
        <v>931</v>
      </c>
      <c r="L164" s="435"/>
      <c r="M164" s="435"/>
      <c r="N164" s="435"/>
      <c r="O164" s="435"/>
      <c r="P164" s="437"/>
      <c r="Q164" s="435" t="s">
        <v>820</v>
      </c>
      <c r="R164" s="435"/>
      <c r="S164" s="435" t="s">
        <v>879</v>
      </c>
      <c r="T164" s="438"/>
      <c r="U164" s="435"/>
      <c r="V164" s="439" t="s">
        <v>864</v>
      </c>
      <c r="W164" s="439" t="s">
        <v>864</v>
      </c>
      <c r="X164" s="232"/>
      <c r="Y164" s="440"/>
      <c r="Z164" s="265"/>
      <c r="AA164" s="441"/>
      <c r="AB164" s="435"/>
      <c r="AC164" s="438"/>
      <c r="AD164" s="438">
        <v>1</v>
      </c>
    </row>
    <row r="165" spans="1:30" s="158" customFormat="1" ht="12.75" customHeight="1">
      <c r="A165" s="225">
        <v>158</v>
      </c>
      <c r="B165" s="217"/>
      <c r="C165" s="219"/>
      <c r="D165" s="241" t="s">
        <v>1531</v>
      </c>
      <c r="E165" s="241"/>
      <c r="F165" s="241"/>
      <c r="G165" s="241"/>
      <c r="H165" s="448" t="s">
        <v>1532</v>
      </c>
      <c r="I165" s="436" t="s">
        <v>1533</v>
      </c>
      <c r="J165" s="435"/>
      <c r="K165" s="436" t="s">
        <v>998</v>
      </c>
      <c r="L165" s="435"/>
      <c r="M165" s="435"/>
      <c r="N165" s="435"/>
      <c r="O165" s="435"/>
      <c r="P165" s="437"/>
      <c r="Q165" s="447" t="s">
        <v>817</v>
      </c>
      <c r="R165" s="435"/>
      <c r="S165" s="435" t="s">
        <v>863</v>
      </c>
      <c r="T165" s="377" t="s">
        <v>864</v>
      </c>
      <c r="U165" s="377"/>
      <c r="V165" s="439" t="s">
        <v>864</v>
      </c>
      <c r="W165" s="261" t="s">
        <v>864</v>
      </c>
      <c r="X165" s="232"/>
      <c r="Y165" s="392" t="s">
        <v>1534</v>
      </c>
      <c r="Z165" s="396" t="s">
        <v>1535</v>
      </c>
      <c r="AA165" s="441" t="s">
        <v>1536</v>
      </c>
      <c r="AB165" s="435"/>
      <c r="AC165" s="438"/>
      <c r="AD165" s="438">
        <v>1</v>
      </c>
    </row>
    <row r="166" spans="1:30" s="158" customFormat="1" ht="12.75" customHeight="1">
      <c r="A166" s="225">
        <v>159</v>
      </c>
      <c r="B166" s="217"/>
      <c r="C166" s="219"/>
      <c r="D166" s="241" t="s">
        <v>1537</v>
      </c>
      <c r="E166" s="241"/>
      <c r="F166" s="241"/>
      <c r="G166" s="241"/>
      <c r="H166" s="269" t="s">
        <v>1538</v>
      </c>
      <c r="I166" s="266"/>
      <c r="J166" s="265"/>
      <c r="K166" s="436" t="s">
        <v>1539</v>
      </c>
      <c r="L166" s="435"/>
      <c r="M166" s="435"/>
      <c r="N166" s="435"/>
      <c r="O166" s="435"/>
      <c r="P166" s="437"/>
      <c r="Q166" s="435" t="s">
        <v>817</v>
      </c>
      <c r="R166" s="435"/>
      <c r="S166" s="435" t="s">
        <v>863</v>
      </c>
      <c r="T166" s="377" t="s">
        <v>864</v>
      </c>
      <c r="U166" s="377"/>
      <c r="V166" s="267" t="s">
        <v>864</v>
      </c>
      <c r="W166" s="261" t="s">
        <v>864</v>
      </c>
      <c r="X166" s="232"/>
      <c r="Y166" s="393" t="s">
        <v>1540</v>
      </c>
      <c r="Z166" s="396" t="s">
        <v>1535</v>
      </c>
      <c r="AA166" s="270" t="s">
        <v>1541</v>
      </c>
      <c r="AB166" s="265"/>
      <c r="AC166" s="438"/>
      <c r="AD166" s="438">
        <v>1</v>
      </c>
    </row>
    <row r="167" spans="1:30" s="158" customFormat="1" ht="12.75" customHeight="1">
      <c r="A167" s="225">
        <v>160</v>
      </c>
      <c r="B167" s="217"/>
      <c r="C167" s="219"/>
      <c r="D167" s="241" t="s">
        <v>1542</v>
      </c>
      <c r="E167" s="241"/>
      <c r="F167" s="241"/>
      <c r="G167" s="241"/>
      <c r="H167" s="272" t="s">
        <v>1543</v>
      </c>
      <c r="I167" s="266" t="s">
        <v>1544</v>
      </c>
      <c r="J167" s="265"/>
      <c r="K167" s="436" t="s">
        <v>1545</v>
      </c>
      <c r="L167" s="435"/>
      <c r="M167" s="435"/>
      <c r="N167" s="435"/>
      <c r="O167" s="435"/>
      <c r="P167" s="437"/>
      <c r="Q167" s="447" t="s">
        <v>823</v>
      </c>
      <c r="R167" s="435"/>
      <c r="S167" s="435" t="s">
        <v>863</v>
      </c>
      <c r="T167" s="377"/>
      <c r="U167" s="377"/>
      <c r="V167" s="267" t="s">
        <v>864</v>
      </c>
      <c r="W167" s="261" t="s">
        <v>864</v>
      </c>
      <c r="X167" s="232"/>
      <c r="Y167" s="394" t="s">
        <v>1540</v>
      </c>
      <c r="Z167" s="396" t="s">
        <v>1546</v>
      </c>
      <c r="AA167" s="263"/>
      <c r="AB167" s="265"/>
      <c r="AC167" s="438"/>
      <c r="AD167" s="438">
        <v>1</v>
      </c>
    </row>
    <row r="168" spans="1:30" s="158" customFormat="1" ht="12.75" customHeight="1">
      <c r="A168" s="225">
        <v>161</v>
      </c>
      <c r="B168" s="217"/>
      <c r="C168" s="219"/>
      <c r="D168" s="241" t="s">
        <v>1547</v>
      </c>
      <c r="E168" s="241"/>
      <c r="F168" s="241"/>
      <c r="G168" s="241"/>
      <c r="H168" s="272" t="s">
        <v>1548</v>
      </c>
      <c r="I168" s="266" t="s">
        <v>1549</v>
      </c>
      <c r="J168" s="265"/>
      <c r="K168" s="436" t="s">
        <v>1550</v>
      </c>
      <c r="L168" s="435"/>
      <c r="M168" s="435"/>
      <c r="N168" s="435"/>
      <c r="O168" s="435"/>
      <c r="P168" s="437"/>
      <c r="Q168" s="435" t="s">
        <v>817</v>
      </c>
      <c r="R168" s="435"/>
      <c r="S168" s="435" t="s">
        <v>863</v>
      </c>
      <c r="T168" s="271"/>
      <c r="U168" s="382"/>
      <c r="V168" s="267" t="s">
        <v>864</v>
      </c>
      <c r="W168" s="261" t="s">
        <v>864</v>
      </c>
      <c r="X168" s="232"/>
      <c r="Y168" s="395" t="s">
        <v>1551</v>
      </c>
      <c r="Z168" s="396" t="s">
        <v>1535</v>
      </c>
      <c r="AA168" s="270"/>
      <c r="AB168" s="265"/>
      <c r="AC168" s="438"/>
      <c r="AD168" s="438">
        <v>1</v>
      </c>
    </row>
    <row r="169" spans="1:30" s="158" customFormat="1" ht="12.75" customHeight="1">
      <c r="A169" s="225">
        <v>162</v>
      </c>
      <c r="B169" s="217"/>
      <c r="C169" s="219"/>
      <c r="D169" s="241" t="s">
        <v>1552</v>
      </c>
      <c r="E169" s="241"/>
      <c r="F169" s="241"/>
      <c r="G169" s="241"/>
      <c r="H169" s="272"/>
      <c r="I169" s="266"/>
      <c r="J169" s="265"/>
      <c r="K169" s="436" t="s">
        <v>1553</v>
      </c>
      <c r="L169" s="435"/>
      <c r="M169" s="435"/>
      <c r="N169" s="435"/>
      <c r="O169" s="435"/>
      <c r="P169" s="437"/>
      <c r="Q169" s="447" t="s">
        <v>817</v>
      </c>
      <c r="R169" s="435" t="s">
        <v>864</v>
      </c>
      <c r="S169" s="384" t="s">
        <v>1553</v>
      </c>
      <c r="T169" s="271"/>
      <c r="U169" s="265"/>
      <c r="V169" s="267" t="s">
        <v>864</v>
      </c>
      <c r="W169" s="261" t="s">
        <v>864</v>
      </c>
      <c r="X169" s="232"/>
      <c r="Y169" s="269" t="s">
        <v>1554</v>
      </c>
      <c r="Z169" s="265"/>
      <c r="AA169" s="263"/>
      <c r="AB169" s="265"/>
      <c r="AC169" s="438"/>
      <c r="AD169" s="438">
        <v>1</v>
      </c>
    </row>
    <row r="170" spans="1:30" s="224" customFormat="1" ht="13.5" customHeight="1">
      <c r="A170" s="225">
        <v>163</v>
      </c>
      <c r="B170" s="217"/>
      <c r="C170" s="219"/>
      <c r="D170" s="241"/>
      <c r="E170" s="241" t="s">
        <v>1555</v>
      </c>
      <c r="F170" s="241"/>
      <c r="G170" s="241"/>
      <c r="H170" s="435" t="s">
        <v>1556</v>
      </c>
      <c r="I170" s="436"/>
      <c r="J170" s="435"/>
      <c r="K170" s="436" t="s">
        <v>1557</v>
      </c>
      <c r="L170" s="435"/>
      <c r="M170" s="435"/>
      <c r="N170" s="435"/>
      <c r="O170" s="435"/>
      <c r="P170" s="437"/>
      <c r="Q170" s="435" t="s">
        <v>817</v>
      </c>
      <c r="R170" s="435"/>
      <c r="S170" s="435" t="s">
        <v>863</v>
      </c>
      <c r="T170" s="438"/>
      <c r="U170" s="435"/>
      <c r="V170" s="439" t="s">
        <v>864</v>
      </c>
      <c r="W170" s="261" t="s">
        <v>864</v>
      </c>
      <c r="X170" s="232"/>
      <c r="Y170" s="385"/>
      <c r="Z170" s="435"/>
      <c r="AA170" s="441"/>
      <c r="AB170" s="435"/>
      <c r="AC170" s="438"/>
      <c r="AD170" s="438">
        <v>1</v>
      </c>
    </row>
    <row r="171" spans="1:30" s="224" customFormat="1" ht="13.5" customHeight="1">
      <c r="A171" s="225">
        <v>164</v>
      </c>
      <c r="B171" s="217"/>
      <c r="C171" s="219"/>
      <c r="D171" s="241"/>
      <c r="E171" s="241" t="s">
        <v>1558</v>
      </c>
      <c r="F171" s="241"/>
      <c r="G171" s="241"/>
      <c r="H171" s="435" t="s">
        <v>1559</v>
      </c>
      <c r="I171" s="436"/>
      <c r="J171" s="435"/>
      <c r="K171" s="436" t="s">
        <v>1560</v>
      </c>
      <c r="L171" s="435"/>
      <c r="M171" s="435"/>
      <c r="N171" s="435"/>
      <c r="O171" s="435"/>
      <c r="P171" s="437"/>
      <c r="Q171" s="435" t="s">
        <v>817</v>
      </c>
      <c r="R171" s="435"/>
      <c r="S171" s="435" t="s">
        <v>863</v>
      </c>
      <c r="T171" s="438"/>
      <c r="U171" s="435"/>
      <c r="V171" s="439" t="s">
        <v>864</v>
      </c>
      <c r="W171" s="261" t="s">
        <v>864</v>
      </c>
      <c r="X171" s="232"/>
      <c r="Y171" s="385" t="s">
        <v>1561</v>
      </c>
      <c r="Z171" s="435"/>
      <c r="AA171" s="441"/>
      <c r="AB171" s="435"/>
      <c r="AC171" s="438"/>
      <c r="AD171" s="438">
        <v>1</v>
      </c>
    </row>
    <row r="172" spans="1:30" s="224" customFormat="1" ht="13.5" customHeight="1">
      <c r="A172" s="225">
        <v>165</v>
      </c>
      <c r="B172" s="217"/>
      <c r="C172" s="219"/>
      <c r="D172" s="219"/>
      <c r="E172" s="241" t="s">
        <v>1562</v>
      </c>
      <c r="F172" s="241"/>
      <c r="G172" s="241"/>
      <c r="H172" s="435" t="s">
        <v>1563</v>
      </c>
      <c r="I172" s="436"/>
      <c r="J172" s="435"/>
      <c r="K172" s="436" t="s">
        <v>1564</v>
      </c>
      <c r="L172" s="435"/>
      <c r="M172" s="435"/>
      <c r="N172" s="435"/>
      <c r="O172" s="435"/>
      <c r="P172" s="437"/>
      <c r="Q172" s="435" t="s">
        <v>817</v>
      </c>
      <c r="R172" s="435"/>
      <c r="S172" s="435" t="s">
        <v>863</v>
      </c>
      <c r="T172" s="438"/>
      <c r="U172" s="435"/>
      <c r="V172" s="439" t="s">
        <v>864</v>
      </c>
      <c r="W172" s="261" t="s">
        <v>864</v>
      </c>
      <c r="X172" s="232"/>
      <c r="Y172" s="385" t="s">
        <v>1561</v>
      </c>
      <c r="Z172" s="435"/>
      <c r="AA172" s="441"/>
      <c r="AB172" s="435"/>
      <c r="AC172" s="438"/>
      <c r="AD172" s="438">
        <v>1</v>
      </c>
    </row>
    <row r="173" spans="1:30" s="224" customFormat="1" ht="13.5" customHeight="1">
      <c r="A173" s="225">
        <v>166</v>
      </c>
      <c r="B173" s="217"/>
      <c r="C173" s="219"/>
      <c r="D173" s="241"/>
      <c r="E173" s="241" t="s">
        <v>178</v>
      </c>
      <c r="F173" s="241"/>
      <c r="G173" s="241"/>
      <c r="H173" s="435" t="s">
        <v>1565</v>
      </c>
      <c r="I173" s="436"/>
      <c r="J173" s="435"/>
      <c r="K173" s="436" t="s">
        <v>1566</v>
      </c>
      <c r="L173" s="435"/>
      <c r="M173" s="435"/>
      <c r="N173" s="435"/>
      <c r="O173" s="435"/>
      <c r="P173" s="437"/>
      <c r="Q173" s="435" t="s">
        <v>817</v>
      </c>
      <c r="R173" s="435"/>
      <c r="S173" s="435" t="s">
        <v>863</v>
      </c>
      <c r="T173" s="438"/>
      <c r="U173" s="435"/>
      <c r="V173" s="439" t="s">
        <v>864</v>
      </c>
      <c r="W173" s="261" t="s">
        <v>864</v>
      </c>
      <c r="X173" s="232"/>
      <c r="Y173" s="440"/>
      <c r="Z173" s="435"/>
      <c r="AA173" s="441"/>
      <c r="AB173" s="435"/>
      <c r="AC173" s="438"/>
      <c r="AD173" s="438">
        <v>1</v>
      </c>
    </row>
    <row r="174" spans="1:30" s="224" customFormat="1" ht="13.5" customHeight="1">
      <c r="A174" s="225">
        <v>167</v>
      </c>
      <c r="B174" s="217"/>
      <c r="C174" s="239"/>
      <c r="D174" s="241"/>
      <c r="E174" s="241" t="s">
        <v>1567</v>
      </c>
      <c r="F174" s="241"/>
      <c r="G174" s="241"/>
      <c r="H174" s="435"/>
      <c r="I174" s="436"/>
      <c r="J174" s="435"/>
      <c r="K174" s="436" t="s">
        <v>939</v>
      </c>
      <c r="L174" s="435"/>
      <c r="M174" s="435"/>
      <c r="N174" s="435"/>
      <c r="O174" s="435"/>
      <c r="P174" s="437"/>
      <c r="Q174" s="435" t="s">
        <v>817</v>
      </c>
      <c r="R174" s="435"/>
      <c r="S174" s="435" t="s">
        <v>863</v>
      </c>
      <c r="T174" s="438"/>
      <c r="U174" s="435"/>
      <c r="V174" s="439" t="s">
        <v>864</v>
      </c>
      <c r="W174" s="261" t="s">
        <v>864</v>
      </c>
      <c r="X174" s="232"/>
      <c r="Y174" s="440"/>
      <c r="Z174" s="435"/>
      <c r="AA174" s="441"/>
      <c r="AB174" s="435"/>
      <c r="AC174" s="438"/>
      <c r="AD174" s="438">
        <v>1</v>
      </c>
    </row>
    <row r="175" spans="1:30" s="224" customFormat="1" ht="14.25" customHeight="1">
      <c r="A175" s="225">
        <v>168</v>
      </c>
      <c r="B175" s="217" t="s">
        <v>1568</v>
      </c>
      <c r="C175" s="217" t="s">
        <v>1569</v>
      </c>
      <c r="D175" s="273"/>
      <c r="E175" s="217"/>
      <c r="F175" s="217"/>
      <c r="G175" s="217"/>
      <c r="H175" s="435" t="s">
        <v>1570</v>
      </c>
      <c r="I175" s="436"/>
      <c r="J175" s="435" t="s">
        <v>1571</v>
      </c>
      <c r="K175" s="436" t="s">
        <v>1572</v>
      </c>
      <c r="L175" s="435"/>
      <c r="M175" s="435"/>
      <c r="N175" s="435"/>
      <c r="O175" s="435"/>
      <c r="P175" s="437">
        <v>1</v>
      </c>
      <c r="Q175" s="435" t="s">
        <v>823</v>
      </c>
      <c r="R175" s="435" t="s">
        <v>864</v>
      </c>
      <c r="S175" s="243" t="s">
        <v>1202</v>
      </c>
      <c r="T175" s="284"/>
      <c r="U175" s="435"/>
      <c r="V175" s="439" t="s">
        <v>864</v>
      </c>
      <c r="W175" s="439" t="s">
        <v>864</v>
      </c>
      <c r="X175" s="232"/>
      <c r="Y175" s="440"/>
      <c r="Z175" s="435"/>
      <c r="AA175" s="441"/>
      <c r="AB175" s="435"/>
      <c r="AC175" s="438"/>
      <c r="AD175" s="438">
        <v>1</v>
      </c>
    </row>
    <row r="176" spans="1:30" s="249" customFormat="1" ht="12.95" customHeight="1">
      <c r="A176" s="225">
        <v>169</v>
      </c>
      <c r="B176" s="217" t="s">
        <v>1573</v>
      </c>
      <c r="C176" s="221"/>
      <c r="D176" s="241"/>
      <c r="E176" s="241"/>
      <c r="F176" s="241"/>
      <c r="G176" s="241"/>
      <c r="H176" s="435"/>
      <c r="I176" s="436"/>
      <c r="J176" s="435"/>
      <c r="K176" s="435" t="s">
        <v>1574</v>
      </c>
      <c r="L176" s="435"/>
      <c r="M176" s="435"/>
      <c r="N176" s="435"/>
      <c r="O176" s="435"/>
      <c r="P176" s="437"/>
      <c r="Q176" s="435" t="s">
        <v>817</v>
      </c>
      <c r="R176" s="435" t="s">
        <v>864</v>
      </c>
      <c r="S176" s="435" t="s">
        <v>1574</v>
      </c>
      <c r="T176" s="438"/>
      <c r="U176" s="435"/>
      <c r="V176" s="439" t="s">
        <v>864</v>
      </c>
      <c r="W176" s="439" t="s">
        <v>864</v>
      </c>
      <c r="X176" s="232"/>
      <c r="Y176" s="440"/>
      <c r="Z176" s="435"/>
      <c r="AA176" s="441"/>
      <c r="AB176" s="435"/>
      <c r="AC176" s="438">
        <v>1</v>
      </c>
      <c r="AD176" s="438">
        <v>1</v>
      </c>
    </row>
    <row r="177" spans="1:1017" s="249" customFormat="1" ht="12.95" customHeight="1">
      <c r="A177" s="225">
        <v>170</v>
      </c>
      <c r="B177" s="217"/>
      <c r="C177" s="221" t="s">
        <v>1575</v>
      </c>
      <c r="D177" s="221"/>
      <c r="E177" s="241"/>
      <c r="F177" s="241"/>
      <c r="G177" s="241"/>
      <c r="H177" s="435" t="s">
        <v>1576</v>
      </c>
      <c r="I177" s="436"/>
      <c r="J177" s="435"/>
      <c r="K177" s="436" t="s">
        <v>1577</v>
      </c>
      <c r="L177" s="435"/>
      <c r="M177" s="435"/>
      <c r="N177" s="435"/>
      <c r="O177" s="435"/>
      <c r="P177" s="437"/>
      <c r="Q177" s="435" t="s">
        <v>1578</v>
      </c>
      <c r="R177" s="435" t="s">
        <v>864</v>
      </c>
      <c r="S177" s="243" t="s">
        <v>1577</v>
      </c>
      <c r="T177" s="438"/>
      <c r="U177" s="435"/>
      <c r="V177" s="439" t="s">
        <v>864</v>
      </c>
      <c r="W177" s="439" t="s">
        <v>864</v>
      </c>
      <c r="X177" s="232"/>
      <c r="Y177" s="440"/>
      <c r="Z177" s="435"/>
      <c r="AA177" s="441"/>
      <c r="AB177" s="435"/>
      <c r="AC177" s="438">
        <v>1</v>
      </c>
      <c r="AD177" s="438">
        <v>1</v>
      </c>
    </row>
    <row r="178" spans="1:1017" s="249" customFormat="1" ht="12.95" customHeight="1">
      <c r="A178" s="225">
        <v>171</v>
      </c>
      <c r="B178" s="217"/>
      <c r="C178" s="221"/>
      <c r="D178" s="241" t="s">
        <v>1579</v>
      </c>
      <c r="E178" s="221"/>
      <c r="F178" s="241"/>
      <c r="G178" s="241"/>
      <c r="H178" s="435" t="s">
        <v>1580</v>
      </c>
      <c r="I178" s="436" t="s">
        <v>1581</v>
      </c>
      <c r="J178" s="435"/>
      <c r="K178" s="436" t="s">
        <v>1582</v>
      </c>
      <c r="L178" s="435"/>
      <c r="M178" s="435"/>
      <c r="N178" s="435"/>
      <c r="O178" s="435"/>
      <c r="P178" s="437"/>
      <c r="Q178" s="435" t="s">
        <v>820</v>
      </c>
      <c r="R178" s="435"/>
      <c r="S178" s="435" t="s">
        <v>863</v>
      </c>
      <c r="T178" s="438"/>
      <c r="U178" s="435"/>
      <c r="V178" s="439" t="s">
        <v>864</v>
      </c>
      <c r="W178" s="439" t="s">
        <v>864</v>
      </c>
      <c r="X178" s="232"/>
      <c r="Y178" s="440"/>
      <c r="Z178" s="435"/>
      <c r="AA178" s="441"/>
      <c r="AB178" s="435"/>
      <c r="AC178" s="438">
        <v>1</v>
      </c>
      <c r="AD178" s="438">
        <v>1</v>
      </c>
    </row>
    <row r="179" spans="1:1017" s="249" customFormat="1" ht="12.95" customHeight="1">
      <c r="A179" s="225">
        <v>172</v>
      </c>
      <c r="B179" s="217"/>
      <c r="C179" s="221"/>
      <c r="D179" s="241" t="s">
        <v>971</v>
      </c>
      <c r="E179" s="221"/>
      <c r="F179" s="241"/>
      <c r="G179" s="241"/>
      <c r="H179" s="435" t="s">
        <v>1583</v>
      </c>
      <c r="I179" s="436" t="s">
        <v>399</v>
      </c>
      <c r="J179" s="435"/>
      <c r="K179" s="436" t="s">
        <v>974</v>
      </c>
      <c r="L179" s="435"/>
      <c r="M179" s="435"/>
      <c r="N179" s="435"/>
      <c r="O179" s="435"/>
      <c r="P179" s="437"/>
      <c r="Q179" s="435" t="s">
        <v>817</v>
      </c>
      <c r="R179" s="435"/>
      <c r="S179" s="435" t="s">
        <v>863</v>
      </c>
      <c r="T179" s="438"/>
      <c r="U179" s="435"/>
      <c r="V179" s="439" t="s">
        <v>864</v>
      </c>
      <c r="W179" s="439" t="s">
        <v>864</v>
      </c>
      <c r="X179" s="232"/>
      <c r="Y179" s="440"/>
      <c r="Z179" s="435"/>
      <c r="AA179" s="441"/>
      <c r="AB179" s="435"/>
      <c r="AC179" s="438">
        <v>1</v>
      </c>
      <c r="AD179" s="438">
        <v>1</v>
      </c>
    </row>
    <row r="180" spans="1:1017" s="249" customFormat="1" ht="12.95" customHeight="1">
      <c r="A180" s="225">
        <v>173</v>
      </c>
      <c r="B180" s="217"/>
      <c r="C180" s="221"/>
      <c r="D180" s="241" t="s">
        <v>1584</v>
      </c>
      <c r="E180" s="221"/>
      <c r="F180" s="241"/>
      <c r="G180" s="241"/>
      <c r="H180" s="435" t="s">
        <v>1585</v>
      </c>
      <c r="I180" s="436" t="s">
        <v>1586</v>
      </c>
      <c r="J180" s="435"/>
      <c r="K180" s="436" t="s">
        <v>1390</v>
      </c>
      <c r="L180" s="435"/>
      <c r="M180" s="435"/>
      <c r="N180" s="435"/>
      <c r="O180" s="435"/>
      <c r="P180" s="437"/>
      <c r="Q180" s="435" t="s">
        <v>820</v>
      </c>
      <c r="R180" s="435"/>
      <c r="S180" s="435" t="s">
        <v>863</v>
      </c>
      <c r="T180" s="438"/>
      <c r="U180" s="435"/>
      <c r="V180" s="439" t="s">
        <v>864</v>
      </c>
      <c r="W180" s="439" t="s">
        <v>864</v>
      </c>
      <c r="X180" s="232"/>
      <c r="Y180" s="440"/>
      <c r="Z180" s="435"/>
      <c r="AA180" s="441"/>
      <c r="AB180" s="435"/>
      <c r="AC180" s="438">
        <v>1</v>
      </c>
      <c r="AD180" s="438">
        <v>1</v>
      </c>
    </row>
    <row r="181" spans="1:1017" s="249" customFormat="1" ht="12.95" customHeight="1">
      <c r="A181" s="225">
        <v>174</v>
      </c>
      <c r="B181" s="217"/>
      <c r="C181" s="264"/>
      <c r="D181" s="221" t="s">
        <v>1587</v>
      </c>
      <c r="E181" s="221"/>
      <c r="F181" s="241"/>
      <c r="G181" s="241"/>
      <c r="H181" s="435" t="s">
        <v>1588</v>
      </c>
      <c r="I181" s="436" t="s">
        <v>1589</v>
      </c>
      <c r="J181" s="435"/>
      <c r="K181" s="436" t="s">
        <v>939</v>
      </c>
      <c r="L181" s="435"/>
      <c r="M181" s="435"/>
      <c r="N181" s="435"/>
      <c r="O181" s="435"/>
      <c r="P181" s="437"/>
      <c r="Q181" s="435" t="s">
        <v>817</v>
      </c>
      <c r="R181" s="435"/>
      <c r="S181" s="435" t="s">
        <v>863</v>
      </c>
      <c r="T181" s="438"/>
      <c r="U181" s="435"/>
      <c r="V181" s="439" t="s">
        <v>864</v>
      </c>
      <c r="W181" s="439" t="s">
        <v>864</v>
      </c>
      <c r="X181" s="232"/>
      <c r="Y181" s="440"/>
      <c r="Z181" s="435"/>
      <c r="AA181" s="441"/>
      <c r="AB181" s="435"/>
      <c r="AC181" s="438">
        <v>1</v>
      </c>
      <c r="AD181" s="438">
        <v>1</v>
      </c>
    </row>
    <row r="182" spans="1:1017" s="249" customFormat="1" ht="12.95" customHeight="1">
      <c r="A182" s="225">
        <v>175</v>
      </c>
      <c r="B182" s="217" t="s">
        <v>1590</v>
      </c>
      <c r="C182" s="264"/>
      <c r="D182" s="241"/>
      <c r="E182" s="241"/>
      <c r="F182" s="241"/>
      <c r="G182" s="241"/>
      <c r="H182" s="435" t="s">
        <v>1591</v>
      </c>
      <c r="I182" s="436"/>
      <c r="J182" s="435"/>
      <c r="K182" s="436" t="s">
        <v>939</v>
      </c>
      <c r="L182" s="435"/>
      <c r="M182" s="435"/>
      <c r="N182" s="435"/>
      <c r="O182" s="435"/>
      <c r="P182" s="437"/>
      <c r="Q182" s="435" t="s">
        <v>817</v>
      </c>
      <c r="R182" s="435"/>
      <c r="S182" s="435" t="s">
        <v>863</v>
      </c>
      <c r="T182" s="438"/>
      <c r="U182" s="435"/>
      <c r="V182" s="438" t="s">
        <v>864</v>
      </c>
      <c r="W182" s="438" t="s">
        <v>864</v>
      </c>
      <c r="X182" s="232"/>
      <c r="Y182" s="440"/>
      <c r="Z182" s="435"/>
      <c r="AA182" s="435"/>
      <c r="AB182" s="435"/>
      <c r="AC182" s="438"/>
      <c r="AD182" s="438">
        <v>1</v>
      </c>
    </row>
    <row r="183" spans="1:1017" s="224" customFormat="1" ht="12" customHeight="1">
      <c r="A183" s="225">
        <f>SUBTOTAL(103,createCase[ID])</f>
        <v>174</v>
      </c>
      <c r="C183" s="225">
        <f>SUBTOTAL(103,createCase[Donnée (Niveau 2)])</f>
        <v>39</v>
      </c>
      <c r="D183" s="225">
        <f>SUBTOTAL(103,createCase[Donnée (Niveau 3)])</f>
        <v>90</v>
      </c>
      <c r="E183" s="225">
        <f>SUBTOTAL(103,createCase[Donnée (Niveau 4)])</f>
        <v>41</v>
      </c>
      <c r="F183" s="225">
        <f>SUBTOTAL(103,createCase[Donnée (Niveau 5)])</f>
        <v>10</v>
      </c>
      <c r="G183" s="225">
        <f>SUBTOTAL(103,createCase[Donnée (Niveau 6)])</f>
        <v>0</v>
      </c>
      <c r="H183" s="225">
        <f>SUBTOTAL(103,createCase[Description])</f>
        <v>152</v>
      </c>
      <c r="I183" s="225">
        <f>SUBTOTAL(103,createCase[Exemples])</f>
        <v>91</v>
      </c>
      <c r="J183" s="225">
        <f>SUBTOTAL(103,createCase[Balise NexSIS])</f>
        <v>61</v>
      </c>
      <c r="K183" s="239">
        <f>SUBTOTAL(103,createCase[Nouvelle balise])</f>
        <v>150</v>
      </c>
      <c r="L183" s="225">
        <f>SUBTOTAL(103,createCase[Nantes - balise])</f>
        <v>22</v>
      </c>
      <c r="M183" s="225">
        <f>SUBTOTAL(103,createCase[Nantes - description])</f>
        <v>22</v>
      </c>
      <c r="N183" s="225">
        <f>SUBTOTAL(103,createCase[GT399])</f>
        <v>0</v>
      </c>
      <c r="O183" s="225">
        <f>SUBTOTAL(103,createCase[GT399 description])</f>
        <v>0</v>
      </c>
      <c r="P183" s="234">
        <f>SUBTOTAL(103,createCase[Priorisation])</f>
        <v>16</v>
      </c>
      <c r="Q183" s="225"/>
      <c r="R183" s="225">
        <f>SUBTOTAL(103,createCase[Objet])</f>
        <v>58</v>
      </c>
      <c r="S183" s="225">
        <f>SUBTOTAL(103,createCase[Format (ou type)])</f>
        <v>174</v>
      </c>
      <c r="T183" s="277"/>
      <c r="U183" s="225"/>
      <c r="V183" s="225"/>
      <c r="W183" s="225"/>
      <c r="Y183" s="274">
        <f>SUBTOTAL(103,createCase[Commentaire Hub Santé])</f>
        <v>37</v>
      </c>
      <c r="Z183" s="225">
        <f>SUBTOTAL(103,createCase[Commentaire Philippe Dreyfus])</f>
        <v>39</v>
      </c>
      <c r="AA183" s="239"/>
      <c r="AB183" s="225">
        <f>SUBTOTAL(103,createCase[Commentaire Yann Penverne])</f>
        <v>0</v>
      </c>
      <c r="AC183" s="225">
        <f>SUBTOTAL(103,createCase[NexSIS])-COUNTIFS(createCase[NexSIS],"=X")</f>
        <v>84</v>
      </c>
      <c r="AD183" s="225">
        <f>SUBTOTAL(103,createCase[Métier])-COUNTIFS(createCase[Métier],"=X")</f>
        <v>167</v>
      </c>
    </row>
    <row r="184" spans="1:1017" s="128" customFormat="1" ht="12" customHeight="1">
      <c r="A184" s="3"/>
      <c r="B184" s="3"/>
      <c r="C184" s="131"/>
      <c r="D184" s="131"/>
      <c r="E184" s="131"/>
      <c r="F184" s="131"/>
      <c r="G184" s="5"/>
      <c r="H184" s="155"/>
      <c r="I184" s="225"/>
      <c r="J184" s="5"/>
      <c r="K184" s="155"/>
      <c r="L184" s="5"/>
      <c r="M184" s="5"/>
      <c r="N184" s="5"/>
      <c r="O184" s="5"/>
      <c r="P184" s="188"/>
      <c r="Q184" s="5"/>
      <c r="R184" s="5"/>
      <c r="S184" s="5"/>
      <c r="T184" s="56"/>
      <c r="U184" s="56"/>
      <c r="V184" s="56"/>
      <c r="W184" s="56"/>
      <c r="X184"/>
      <c r="Y184" s="178"/>
      <c r="Z184" s="5"/>
      <c r="AA184" s="159"/>
      <c r="AB184" s="56"/>
      <c r="AD184" s="56"/>
      <c r="AMA184"/>
      <c r="AMB184"/>
      <c r="AMC184"/>
    </row>
    <row r="185" spans="1:1017" s="128" customFormat="1" ht="12" customHeight="1">
      <c r="A185" s="129"/>
      <c r="B185" s="129"/>
      <c r="C185" s="129"/>
      <c r="D185" s="129"/>
      <c r="E185" s="129"/>
      <c r="F185" s="129"/>
      <c r="G185" s="96"/>
      <c r="H185" s="96"/>
      <c r="I185" s="225"/>
      <c r="J185" s="96"/>
      <c r="K185" s="159"/>
      <c r="L185" s="96"/>
      <c r="M185" s="96"/>
      <c r="N185" s="96"/>
      <c r="O185" s="96"/>
      <c r="P185" s="173"/>
      <c r="Q185" s="96"/>
      <c r="R185" s="96"/>
      <c r="S185" s="96"/>
      <c r="T185" s="281"/>
      <c r="U185" s="96"/>
      <c r="V185" s="96"/>
      <c r="W185" s="96"/>
      <c r="X185"/>
      <c r="Y185" s="179"/>
      <c r="Z185" s="96"/>
      <c r="AA185" s="159"/>
      <c r="AB185" s="96"/>
      <c r="AD185" s="96"/>
      <c r="AMA185"/>
      <c r="AMB185"/>
      <c r="AMC185"/>
    </row>
    <row r="186" spans="1:1017" s="128" customFormat="1" ht="12" customHeight="1">
      <c r="I186" s="224"/>
      <c r="P186" s="174"/>
      <c r="R186" s="96"/>
      <c r="S186" s="96"/>
      <c r="T186" s="281"/>
      <c r="U186" s="96"/>
      <c r="V186" s="96"/>
      <c r="W186" s="96"/>
      <c r="X186"/>
      <c r="Y186" s="179"/>
      <c r="Z186" s="96"/>
      <c r="AA186" s="159"/>
      <c r="AB186" s="96"/>
      <c r="AD186" s="96"/>
      <c r="AMA186"/>
      <c r="AMB186"/>
      <c r="AMC186"/>
    </row>
    <row r="187" spans="1:1017" s="128" customFormat="1" ht="12" customHeight="1">
      <c r="I187" s="224"/>
      <c r="P187" s="174"/>
      <c r="R187" s="96"/>
      <c r="S187" s="96"/>
      <c r="T187" s="281"/>
      <c r="U187" s="96"/>
      <c r="V187" s="96"/>
      <c r="W187" s="96"/>
      <c r="X187"/>
      <c r="Y187" s="179"/>
      <c r="Z187" s="96"/>
      <c r="AA187" s="159"/>
      <c r="AB187" s="96"/>
      <c r="AD187" s="96"/>
      <c r="AMA187"/>
      <c r="AMB187"/>
      <c r="AMC187"/>
    </row>
    <row r="188" spans="1:1017" s="128" customFormat="1" ht="12" customHeight="1">
      <c r="I188" s="224"/>
      <c r="P188" s="174"/>
      <c r="R188" s="96"/>
      <c r="S188" s="96"/>
      <c r="T188" s="281"/>
      <c r="U188" s="96"/>
      <c r="V188" s="96"/>
      <c r="W188" s="96"/>
      <c r="X188"/>
      <c r="Y188" s="179"/>
      <c r="Z188" s="96"/>
      <c r="AA188" s="159"/>
      <c r="AB188" s="96"/>
      <c r="AD188" s="96"/>
      <c r="AMA188"/>
      <c r="AMB188"/>
      <c r="AMC188"/>
    </row>
    <row r="189" spans="1:1017" s="128" customFormat="1" ht="12" customHeight="1">
      <c r="I189" s="224"/>
      <c r="P189" s="174"/>
      <c r="R189" s="96"/>
      <c r="S189" s="96"/>
      <c r="T189" s="281"/>
      <c r="U189" s="96"/>
      <c r="V189" s="96"/>
      <c r="W189" s="96"/>
      <c r="X189"/>
      <c r="Y189" s="179"/>
      <c r="Z189" s="96"/>
      <c r="AA189" s="159"/>
      <c r="AB189" s="96"/>
      <c r="AD189" s="96"/>
      <c r="AMA189"/>
      <c r="AMB189"/>
      <c r="AMC189"/>
    </row>
    <row r="190" spans="1:1017" ht="12" customHeight="1">
      <c r="G190" s="128"/>
      <c r="H190" s="128"/>
      <c r="I190" s="224"/>
      <c r="J190" s="128"/>
      <c r="K190" s="128"/>
      <c r="L190" s="128"/>
      <c r="M190" s="128"/>
      <c r="N190" s="128"/>
      <c r="O190" s="128"/>
      <c r="P190" s="174"/>
      <c r="Q190" s="128"/>
    </row>
    <row r="191" spans="1:1017" s="117" customFormat="1" ht="12" customHeight="1">
      <c r="A191" s="128"/>
      <c r="B191" s="128"/>
      <c r="C191" s="128"/>
      <c r="D191" s="128"/>
      <c r="E191" s="128"/>
      <c r="F191" s="128"/>
      <c r="G191" s="96"/>
      <c r="H191" s="96"/>
      <c r="I191" s="225"/>
      <c r="J191" s="96"/>
      <c r="K191" s="159"/>
      <c r="L191" s="96"/>
      <c r="M191" s="96"/>
      <c r="N191" s="96"/>
      <c r="O191" s="96"/>
      <c r="P191" s="173"/>
      <c r="Q191" s="96"/>
      <c r="R191" s="96"/>
      <c r="S191" s="96"/>
      <c r="T191" s="281"/>
      <c r="U191" s="96"/>
      <c r="V191" s="96"/>
      <c r="W191" s="96"/>
      <c r="X191"/>
      <c r="Y191" s="179"/>
      <c r="Z191" s="96"/>
      <c r="AA191" s="161"/>
      <c r="AB191" s="96"/>
      <c r="AD191" s="96"/>
      <c r="AMB191"/>
    </row>
    <row r="192" spans="1:1017" ht="12" customHeight="1">
      <c r="A192" s="117"/>
      <c r="B192" s="117"/>
      <c r="C192" s="117"/>
      <c r="D192" s="117"/>
      <c r="E192" s="117"/>
      <c r="F192" s="117"/>
      <c r="G192" s="117"/>
      <c r="H192" s="117"/>
      <c r="I192" s="251"/>
      <c r="J192" s="117"/>
      <c r="K192" s="117"/>
      <c r="L192" s="117"/>
      <c r="M192" s="117"/>
      <c r="N192" s="117"/>
      <c r="O192" s="117"/>
      <c r="P192" s="189"/>
      <c r="Q192" s="117"/>
    </row>
    <row r="193" spans="1:30" ht="12" customHeight="1">
      <c r="R193" s="112"/>
      <c r="S193" s="112"/>
      <c r="T193" s="125"/>
      <c r="U193" s="112"/>
      <c r="V193" s="112"/>
      <c r="W193" s="112"/>
      <c r="Y193" s="180"/>
      <c r="Z193" s="112"/>
      <c r="AB193" s="112"/>
      <c r="AD193" s="112"/>
    </row>
    <row r="205" spans="1:30" ht="12" customHeight="1">
      <c r="A205" s="130"/>
      <c r="B205" s="130"/>
      <c r="C205" s="130"/>
      <c r="D205" s="130"/>
      <c r="E205" s="130"/>
      <c r="F205" s="130"/>
    </row>
    <row r="206" spans="1:30" ht="12" customHeight="1">
      <c r="A206" s="130"/>
      <c r="B206" s="130"/>
      <c r="C206" s="130"/>
      <c r="D206" s="130"/>
      <c r="E206" s="130"/>
      <c r="F206" s="130"/>
    </row>
    <row r="207" spans="1:30" ht="12" customHeight="1">
      <c r="A207" s="130"/>
      <c r="B207" s="130"/>
      <c r="C207" s="130"/>
      <c r="D207" s="130"/>
      <c r="E207" s="130"/>
      <c r="F207" s="130"/>
    </row>
    <row r="208" spans="1:30"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29"/>
      <c r="B213" s="129"/>
      <c r="C213" s="129"/>
      <c r="D213" s="129"/>
      <c r="E213" s="129"/>
      <c r="F213" s="129"/>
    </row>
    <row r="214" spans="1:1016" ht="12" customHeight="1">
      <c r="A214" s="129"/>
      <c r="B214" s="129"/>
      <c r="C214" s="129"/>
      <c r="D214" s="129"/>
      <c r="E214" s="129"/>
      <c r="F214" s="129"/>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s="117" customFormat="1" ht="12" customHeight="1">
      <c r="A220" s="129"/>
      <c r="B220" s="129"/>
      <c r="C220" s="129"/>
      <c r="D220" s="129"/>
      <c r="E220" s="129"/>
      <c r="F220" s="129"/>
      <c r="G220" s="96"/>
      <c r="H220" s="96"/>
      <c r="I220" s="225"/>
      <c r="J220" s="96"/>
      <c r="K220" s="159"/>
      <c r="L220" s="96"/>
      <c r="M220" s="96"/>
      <c r="N220" s="96"/>
      <c r="O220" s="96"/>
      <c r="P220" s="173"/>
      <c r="Q220" s="96"/>
      <c r="R220" s="96"/>
      <c r="S220" s="96"/>
      <c r="T220" s="281"/>
      <c r="U220" s="96"/>
      <c r="V220" s="96"/>
      <c r="W220" s="96"/>
      <c r="X220"/>
      <c r="Y220" s="179"/>
      <c r="Z220" s="96"/>
      <c r="AA220" s="161"/>
      <c r="AB220" s="96"/>
      <c r="AD220" s="96"/>
      <c r="AMB220"/>
    </row>
    <row r="221" spans="1:1016" s="117" customFormat="1" ht="12" customHeight="1">
      <c r="A221" s="130"/>
      <c r="B221" s="130"/>
      <c r="C221" s="130"/>
      <c r="D221" s="130"/>
      <c r="E221" s="130"/>
      <c r="F221" s="130"/>
      <c r="G221" s="96"/>
      <c r="H221" s="96"/>
      <c r="I221" s="225"/>
      <c r="J221" s="96"/>
      <c r="K221" s="159"/>
      <c r="L221" s="96"/>
      <c r="M221" s="96"/>
      <c r="N221" s="96"/>
      <c r="O221" s="96"/>
      <c r="P221" s="173"/>
      <c r="Q221" s="96"/>
      <c r="R221" s="96"/>
      <c r="S221" s="96"/>
      <c r="T221" s="281"/>
      <c r="U221" s="96"/>
      <c r="V221" s="96"/>
      <c r="W221" s="96"/>
      <c r="X221"/>
      <c r="Y221" s="179"/>
      <c r="Z221" s="96"/>
      <c r="AA221" s="161"/>
      <c r="AB221" s="96"/>
      <c r="AD221" s="96"/>
      <c r="AMB221"/>
    </row>
    <row r="222" spans="1:1016" s="117" customFormat="1" ht="12" customHeight="1">
      <c r="A222" s="123"/>
      <c r="B222" s="123"/>
      <c r="C222" s="123"/>
      <c r="D222" s="123"/>
      <c r="E222" s="123"/>
      <c r="F222" s="123"/>
      <c r="G222" s="112"/>
      <c r="H222" s="112"/>
      <c r="I222" s="280"/>
      <c r="J222" s="112"/>
      <c r="K222" s="161"/>
      <c r="L222" s="112"/>
      <c r="M222" s="112"/>
      <c r="N222" s="112"/>
      <c r="O222" s="112"/>
      <c r="P222" s="190"/>
      <c r="Q222" s="112"/>
      <c r="R222" s="112"/>
      <c r="S222" s="112"/>
      <c r="T222" s="125"/>
      <c r="U222" s="112"/>
      <c r="V222" s="112"/>
      <c r="W222" s="112"/>
      <c r="X222"/>
      <c r="Y222" s="180"/>
      <c r="Z222" s="112"/>
      <c r="AA222" s="161"/>
      <c r="AB222" s="112"/>
      <c r="AD222" s="112"/>
      <c r="AMB222"/>
    </row>
    <row r="223" spans="1:1016" s="117" customFormat="1" ht="12" customHeight="1">
      <c r="A223" s="123"/>
      <c r="B223" s="123"/>
      <c r="C223" s="123"/>
      <c r="D223" s="123"/>
      <c r="E223" s="123"/>
      <c r="F223" s="123"/>
      <c r="G223" s="112"/>
      <c r="H223" s="112"/>
      <c r="I223" s="280"/>
      <c r="J223" s="112"/>
      <c r="K223" s="161"/>
      <c r="L223" s="112"/>
      <c r="M223" s="112"/>
      <c r="N223" s="112"/>
      <c r="O223" s="112"/>
      <c r="P223" s="190"/>
      <c r="Q223" s="112"/>
      <c r="R223" s="112"/>
      <c r="S223" s="112"/>
      <c r="T223" s="125"/>
      <c r="U223" s="112"/>
      <c r="V223" s="112"/>
      <c r="W223" s="112"/>
      <c r="X223"/>
      <c r="Y223" s="180"/>
      <c r="Z223" s="112"/>
      <c r="AA223" s="161"/>
      <c r="AB223" s="112"/>
      <c r="AD223" s="112"/>
      <c r="AMB223"/>
    </row>
    <row r="224" spans="1:1016" s="117" customFormat="1" ht="12" customHeight="1">
      <c r="A224" s="123"/>
      <c r="B224" s="123"/>
      <c r="C224" s="123"/>
      <c r="D224" s="123"/>
      <c r="E224" s="123"/>
      <c r="F224" s="123"/>
      <c r="G224" s="112"/>
      <c r="H224" s="112"/>
      <c r="I224" s="280"/>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1016" s="117" customFormat="1" ht="12" customHeight="1">
      <c r="A225" s="123"/>
      <c r="B225" s="123"/>
      <c r="C225" s="123"/>
      <c r="D225" s="123"/>
      <c r="E225" s="123"/>
      <c r="F225" s="123"/>
      <c r="G225" s="112"/>
      <c r="H225" s="112"/>
      <c r="I225" s="280"/>
      <c r="J225" s="112"/>
      <c r="K225" s="161"/>
      <c r="L225" s="112"/>
      <c r="M225" s="112"/>
      <c r="N225" s="112"/>
      <c r="O225" s="112"/>
      <c r="P225" s="190"/>
      <c r="Q225" s="112"/>
      <c r="R225" s="112"/>
      <c r="S225" s="112"/>
      <c r="T225" s="125"/>
      <c r="U225" s="112"/>
      <c r="V225" s="112"/>
      <c r="W225" s="112"/>
      <c r="X225"/>
      <c r="Y225" s="180"/>
      <c r="Z225" s="112"/>
      <c r="AA225" s="161"/>
      <c r="AB225" s="112"/>
      <c r="AD225" s="112"/>
      <c r="AMB225"/>
    </row>
    <row r="226" spans="1:1016" s="117" customFormat="1" ht="12" customHeight="1">
      <c r="A226" s="123"/>
      <c r="B226" s="123"/>
      <c r="C226" s="123"/>
      <c r="D226" s="123"/>
      <c r="E226" s="123"/>
      <c r="F226" s="123"/>
      <c r="G226" s="112"/>
      <c r="H226" s="112"/>
      <c r="I226" s="280"/>
      <c r="J226" s="112"/>
      <c r="K226" s="161"/>
      <c r="L226" s="112"/>
      <c r="M226" s="112"/>
      <c r="N226" s="112"/>
      <c r="O226" s="112"/>
      <c r="P226" s="190"/>
      <c r="Q226" s="112"/>
      <c r="R226" s="112"/>
      <c r="S226" s="112"/>
      <c r="T226" s="125"/>
      <c r="U226" s="112"/>
      <c r="V226" s="112"/>
      <c r="W226" s="112"/>
      <c r="X226"/>
      <c r="Y226" s="180"/>
      <c r="Z226" s="112"/>
      <c r="AA226" s="161"/>
      <c r="AB226" s="112"/>
      <c r="AD226" s="112"/>
      <c r="AMB226"/>
    </row>
    <row r="227" spans="1:1016" ht="12" customHeight="1">
      <c r="A227" s="123"/>
      <c r="B227" s="123"/>
      <c r="C227" s="123"/>
      <c r="D227" s="123"/>
      <c r="E227" s="123"/>
      <c r="F227" s="123"/>
      <c r="G227" s="112"/>
      <c r="H227" s="112"/>
      <c r="I227" s="280"/>
      <c r="J227" s="112"/>
      <c r="K227" s="161"/>
      <c r="L227" s="112"/>
      <c r="M227" s="112"/>
      <c r="N227" s="112"/>
      <c r="O227" s="112"/>
      <c r="P227" s="190"/>
      <c r="Q227" s="112"/>
      <c r="R227" s="112"/>
      <c r="S227" s="112"/>
      <c r="T227" s="125"/>
      <c r="U227" s="112"/>
      <c r="V227" s="112"/>
      <c r="W227" s="112"/>
      <c r="Y227" s="180"/>
      <c r="Z227" s="112"/>
      <c r="AB227" s="112"/>
      <c r="AD227" s="112"/>
    </row>
    <row r="228" spans="1:1016" ht="12" customHeight="1">
      <c r="A228" s="123"/>
      <c r="B228" s="123"/>
      <c r="C228" s="123"/>
      <c r="D228" s="123"/>
      <c r="E228" s="123"/>
      <c r="F228" s="123"/>
      <c r="G228" s="112"/>
      <c r="H228" s="112"/>
      <c r="I228" s="280"/>
      <c r="J228" s="112"/>
      <c r="K228" s="161"/>
      <c r="L228" s="112"/>
      <c r="M228" s="112"/>
      <c r="N228" s="112"/>
      <c r="O228" s="112"/>
      <c r="P228" s="190"/>
      <c r="Q228" s="112"/>
      <c r="R228" s="112"/>
      <c r="S228" s="112"/>
      <c r="T228" s="125"/>
      <c r="U228" s="112"/>
      <c r="V228" s="112"/>
      <c r="W228" s="112"/>
      <c r="Y228" s="180"/>
      <c r="Z228" s="112"/>
      <c r="AB228" s="112"/>
      <c r="AD228" s="112"/>
    </row>
    <row r="229" spans="1:1016" ht="12" customHeight="1">
      <c r="A229" s="130"/>
      <c r="B229" s="130"/>
      <c r="C229" s="130"/>
      <c r="D229" s="130"/>
      <c r="E229" s="130"/>
      <c r="F229" s="130"/>
    </row>
    <row r="230" spans="1:1016" ht="12" customHeight="1">
      <c r="A230" s="130"/>
      <c r="B230" s="130"/>
      <c r="C230" s="130"/>
      <c r="D230" s="130"/>
      <c r="E230" s="130"/>
      <c r="F230" s="130"/>
    </row>
    <row r="231" spans="1:1016" ht="12" customHeight="1">
      <c r="A231" s="130"/>
      <c r="B231" s="130"/>
      <c r="C231" s="130"/>
      <c r="D231" s="130"/>
      <c r="E231" s="130"/>
      <c r="F231" s="130"/>
    </row>
    <row r="232" spans="1:1016" ht="12" customHeight="1">
      <c r="A232" s="136"/>
      <c r="B232" s="136"/>
      <c r="C232" s="136"/>
      <c r="D232" s="136"/>
      <c r="E232" s="136"/>
      <c r="F232" s="136"/>
    </row>
    <row r="233" spans="1:1016" ht="12" customHeight="1">
      <c r="A233" s="136"/>
      <c r="B233" s="136"/>
      <c r="C233" s="136"/>
      <c r="D233" s="136"/>
      <c r="E233" s="136"/>
      <c r="F233" s="136"/>
    </row>
  </sheetData>
  <mergeCells count="5">
    <mergeCell ref="H1:J2"/>
    <mergeCell ref="O1:P1"/>
    <mergeCell ref="L7:O7"/>
    <mergeCell ref="AC7:AD7"/>
    <mergeCell ref="V7:W7"/>
  </mergeCells>
  <phoneticPr fontId="78" type="noConversion"/>
  <conditionalFormatting sqref="A184:F185 A205:F1045">
    <cfRule type="expression" dxfId="194" priority="320">
      <formula>OR($AD184="X",$AB184="X")</formula>
    </cfRule>
    <cfRule type="expression" dxfId="193" priority="321">
      <formula>AND($AD184=1,$AB184=1)</formula>
    </cfRule>
    <cfRule type="expression" dxfId="192" priority="322">
      <formula>$AD184=1</formula>
    </cfRule>
    <cfRule type="expression" dxfId="191" priority="323">
      <formula>$AB184=1</formula>
    </cfRule>
  </conditionalFormatting>
  <conditionalFormatting sqref="A9:G9 B95:G118 E118:G122 B119:C129 F123:G124 E125:G129 E131:G144 B171:C172 E171:G172 B173:G182 B26:G80 B82:G93 A10:A182 B145:G170">
    <cfRule type="expression" dxfId="190" priority="704">
      <formula>$AC9=1</formula>
    </cfRule>
  </conditionalFormatting>
  <conditionalFormatting sqref="A9:G9 E118:G122 B119:C129 F123:G124 E125:G129 E131:G144 B171:C172 E171:G172 B173:G182 A10:A182 B145:G170">
    <cfRule type="expression" dxfId="189" priority="703">
      <formula>$AD9=1</formula>
    </cfRule>
  </conditionalFormatting>
  <conditionalFormatting sqref="A9:G9 E118:G122 B119:C129 F123:G124 E125:G129 E131:G144 B173:G182 B171:C172 E171:G172 A10:A182 B145:G170">
    <cfRule type="expression" dxfId="188" priority="702">
      <formula>AND($AD9=1,$AC9=1)</formula>
    </cfRule>
  </conditionalFormatting>
  <conditionalFormatting sqref="A9:G9 B10:G122 B123:D124 F123:G124 B125:G129 B171:C172 E171:G172 B173:G182 A10:A182 B131:G170">
    <cfRule type="expression" dxfId="187" priority="705">
      <formula>AND(NOT(ISBLANK($W9)),ISBLANK($AC9),ISBLANK($AD9))</formula>
    </cfRule>
  </conditionalFormatting>
  <conditionalFormatting sqref="B111:B114">
    <cfRule type="expression" dxfId="186" priority="182">
      <formula>AND($R111="X",#REF!&lt;&gt;"")</formula>
    </cfRule>
  </conditionalFormatting>
  <conditionalFormatting sqref="B130:C144 B173:G182 E130:G130 B171:C172 E171:G172 A10:A182 B145:G170">
    <cfRule type="expression" dxfId="185" priority="49">
      <formula>OR($AD10="X",$AC10="X")</formula>
    </cfRule>
  </conditionalFormatting>
  <conditionalFormatting sqref="B10:G25 D119:D128 E129">
    <cfRule type="expression" dxfId="184" priority="161">
      <formula>OR($AD10="X",$AC10="X")</formula>
    </cfRule>
    <cfRule type="expression" dxfId="183" priority="162">
      <formula>AND($AD10=1,$AC10=1)</formula>
    </cfRule>
    <cfRule type="expression" dxfId="182" priority="163">
      <formula>$AD10=1</formula>
    </cfRule>
    <cfRule type="expression" dxfId="181" priority="164">
      <formula>$AC10=1</formula>
    </cfRule>
  </conditionalFormatting>
  <conditionalFormatting sqref="B26:G118 E118:G122 E125:G129 A9:G9 F123:G124 E131:G144 B119:C129">
    <cfRule type="expression" dxfId="180" priority="701">
      <formula>OR($AD9="X",$AC9="X")</formula>
    </cfRule>
  </conditionalFormatting>
  <conditionalFormatting sqref="B26:G118">
    <cfRule type="expression" dxfId="179" priority="179">
      <formula>AND($AD26=1,$AC26=1)</formula>
    </cfRule>
    <cfRule type="expression" dxfId="178" priority="180">
      <formula>$AD26=1</formula>
    </cfRule>
  </conditionalFormatting>
  <conditionalFormatting sqref="B130:G130">
    <cfRule type="expression" dxfId="177" priority="57">
      <formula>AND(NOT(ISBLANK($W130)),ISBLANK($AC130),ISBLANK($AD130))</formula>
    </cfRule>
  </conditionalFormatting>
  <conditionalFormatting sqref="C130">
    <cfRule type="expression" dxfId="176" priority="36">
      <formula>OR($AD130="X",$AC130="X")</formula>
    </cfRule>
    <cfRule type="expression" dxfId="175" priority="37">
      <formula>AND($AD130=1,$AC130=1)</formula>
    </cfRule>
    <cfRule type="expression" dxfId="174" priority="38">
      <formula>$AD130=1</formula>
    </cfRule>
    <cfRule type="expression" dxfId="173" priority="39">
      <formula>$AC130=1</formula>
    </cfRule>
  </conditionalFormatting>
  <conditionalFormatting sqref="D129:E129 C9:C110 C115:C129 D121:D128 C164:C182 D163 C145:C162">
    <cfRule type="expression" dxfId="172" priority="157">
      <formula>AND($R9="X",$B9&lt;&gt;"")</formula>
    </cfRule>
  </conditionalFormatting>
  <conditionalFormatting sqref="D163">
    <cfRule type="expression" dxfId="171" priority="103">
      <formula>OR($AD163="X",$AC163="X")</formula>
    </cfRule>
    <cfRule type="expression" dxfId="170" priority="104">
      <formula>AND($AD163=1,$AC163=1)</formula>
    </cfRule>
    <cfRule type="expression" dxfId="169" priority="105">
      <formula>$AD163=1</formula>
    </cfRule>
  </conditionalFormatting>
  <conditionalFormatting sqref="C112:D114">
    <cfRule type="expression" dxfId="168" priority="183">
      <formula>AND($R112="X",OR(#REF!&lt;&gt;"",$B112&lt;&gt;""))</formula>
    </cfRule>
  </conditionalFormatting>
  <conditionalFormatting sqref="C130:D144">
    <cfRule type="expression" dxfId="167" priority="44">
      <formula>AND($R130="X",$B130&lt;&gt;"")</formula>
    </cfRule>
  </conditionalFormatting>
  <conditionalFormatting sqref="C111:G111">
    <cfRule type="expression" dxfId="166" priority="167">
      <formula>AND($R111="X",$B111&lt;&gt;"")</formula>
    </cfRule>
  </conditionalFormatting>
  <conditionalFormatting sqref="D24:D25">
    <cfRule type="expression" dxfId="165" priority="58">
      <formula>AND($R24="X",$B24&lt;&gt;"")</formula>
    </cfRule>
  </conditionalFormatting>
  <conditionalFormatting sqref="D112 D164:D170 D151:D162">
    <cfRule type="expression" dxfId="164" priority="27">
      <formula>AND($R112="X",OR($B112&lt;&gt;"",$C112&lt;&gt;""))</formula>
    </cfRule>
  </conditionalFormatting>
  <conditionalFormatting sqref="D115:D118 D173:D182 C175">
    <cfRule type="expression" dxfId="163" priority="190">
      <formula>AND($R115="X",OR($B115&lt;&gt;"",$C115&lt;&gt;""))</formula>
    </cfRule>
  </conditionalFormatting>
  <conditionalFormatting sqref="D119:D120">
    <cfRule type="expression" dxfId="162" priority="134">
      <formula>AND($R119="X",OR(#REF!&lt;&gt;"",$B119&lt;&gt;""))</formula>
    </cfRule>
  </conditionalFormatting>
  <conditionalFormatting sqref="D129">
    <cfRule type="expression" dxfId="161" priority="95">
      <formula>OR($AD129="X",$AC129="X")</formula>
    </cfRule>
    <cfRule type="expression" dxfId="160" priority="96">
      <formula>AND($AD129=1,$AC129=1)</formula>
    </cfRule>
    <cfRule type="expression" dxfId="159" priority="97">
      <formula>$AD129=1</formula>
    </cfRule>
  </conditionalFormatting>
  <conditionalFormatting sqref="D129:D144">
    <cfRule type="expression" dxfId="158" priority="48">
      <formula>$AC129=1</formula>
    </cfRule>
  </conditionalFormatting>
  <conditionalFormatting sqref="D130">
    <cfRule type="expression" dxfId="157" priority="31">
      <formula>OR($AD130="X",$AC130="X")</formula>
    </cfRule>
    <cfRule type="expression" dxfId="156" priority="32">
      <formula>AND($R130="X",OR($B130&lt;&gt;"",$C130&lt;&gt;"",$D130&lt;&gt;""))</formula>
    </cfRule>
    <cfRule type="expression" dxfId="155" priority="33">
      <formula>AND($AD130=1,$AC130=1)</formula>
    </cfRule>
    <cfRule type="expression" dxfId="154" priority="34">
      <formula>$AD130=1</formula>
    </cfRule>
    <cfRule type="expression" dxfId="153" priority="35">
      <formula>$AC130=1</formula>
    </cfRule>
  </conditionalFormatting>
  <conditionalFormatting sqref="D130:D144">
    <cfRule type="expression" dxfId="152" priority="45">
      <formula>OR($AD130="X",$AC130="X")</formula>
    </cfRule>
    <cfRule type="expression" dxfId="151" priority="46">
      <formula>AND($AD130=1,$AC130=1)</formula>
    </cfRule>
    <cfRule type="expression" dxfId="150" priority="47">
      <formula>$AD130=1</formula>
    </cfRule>
  </conditionalFormatting>
  <conditionalFormatting sqref="D145:D149 D9:D110 E118:E120">
    <cfRule type="expression" dxfId="149" priority="152">
      <formula>AND($R9="X",OR($B9&lt;&gt;"",$C9&lt;&gt;""))</formula>
    </cfRule>
  </conditionalFormatting>
  <conditionalFormatting sqref="D150">
    <cfRule type="expression" dxfId="148" priority="718">
      <formula>AND($R150="X",OR($B150&lt;&gt;"",#REF!&lt;&gt;""))</formula>
    </cfRule>
  </conditionalFormatting>
  <conditionalFormatting sqref="D154">
    <cfRule type="expression" dxfId="147" priority="79">
      <formula>$AC154=1</formula>
    </cfRule>
    <cfRule type="expression" dxfId="146" priority="80">
      <formula>AND($R154="X",OR($B154&lt;&gt;"",$C154&lt;&gt;"",$D154&lt;&gt;"",$E154&lt;&gt;""))</formula>
    </cfRule>
    <cfRule type="expression" dxfId="145" priority="81">
      <formula>AND($AD154=1,$AC154=1)</formula>
    </cfRule>
    <cfRule type="expression" dxfId="144" priority="82">
      <formula>$AD154=1</formula>
    </cfRule>
    <cfRule type="expression" dxfId="143" priority="83">
      <formula>AND($R154="X",OR($B154&lt;&gt;"",$C154&lt;&gt;"",$D154&lt;&gt;""))</formula>
    </cfRule>
    <cfRule type="expression" dxfId="142" priority="85">
      <formula>$AC154=1</formula>
    </cfRule>
    <cfRule type="expression" dxfId="141" priority="86">
      <formula>AND($R154="X",OR($B154&lt;&gt;"",$C154&lt;&gt;"",$D154&lt;&gt;"",$E154&lt;&gt;""))</formula>
    </cfRule>
    <cfRule type="expression" dxfId="140" priority="87">
      <formula>AND($AD154=1,$AC154=1)</formula>
    </cfRule>
    <cfRule type="expression" dxfId="139" priority="88">
      <formula>$AD154=1</formula>
    </cfRule>
    <cfRule type="expression" dxfId="138" priority="89">
      <formula>AND($R154="X",OR($B154&lt;&gt;"",$C154&lt;&gt;"",$D154&lt;&gt;""))</formula>
    </cfRule>
  </conditionalFormatting>
  <conditionalFormatting sqref="D157">
    <cfRule type="expression" dxfId="137" priority="25">
      <formula>OR($AD157="X",$AC157="X")</formula>
    </cfRule>
  </conditionalFormatting>
  <conditionalFormatting sqref="E163">
    <cfRule type="expression" dxfId="136" priority="99">
      <formula>AND($R163="X",$B163&lt;&gt;"")</formula>
    </cfRule>
    <cfRule type="expression" dxfId="135" priority="100">
      <formula>OR($AD163="X",$AC163="X")</formula>
    </cfRule>
    <cfRule type="expression" dxfId="134" priority="101">
      <formula>AND($AD163=1,$AC163=1)</formula>
    </cfRule>
    <cfRule type="expression" dxfId="133" priority="102">
      <formula>$AD163=1</formula>
    </cfRule>
  </conditionalFormatting>
  <conditionalFormatting sqref="D171">
    <cfRule type="expression" dxfId="132" priority="762">
      <formula>$AC172=1</formula>
    </cfRule>
    <cfRule type="expression" dxfId="131" priority="765">
      <formula>AND($AD172=1,$AC172=1)</formula>
    </cfRule>
    <cfRule type="expression" dxfId="130" priority="766">
      <formula>$AD172=1</formula>
    </cfRule>
    <cfRule type="expression" dxfId="129" priority="768">
      <formula>AND(NOT(ISBLANK($W172)),ISBLANK($AC172),ISBLANK($AD172))</formula>
    </cfRule>
    <cfRule type="expression" dxfId="128" priority="770">
      <formula>OR($AD172="X",$AC172="X")</formula>
    </cfRule>
    <cfRule type="expression" dxfId="127" priority="773">
      <formula>AND($R172="X",OR($B172&lt;&gt;"",$C172&lt;&gt;""))</formula>
    </cfRule>
  </conditionalFormatting>
  <conditionalFormatting sqref="D172">
    <cfRule type="expression" dxfId="126" priority="1">
      <formula>OR($AD172="X",$AC172="X")</formula>
    </cfRule>
    <cfRule type="expression" dxfId="125" priority="2">
      <formula>AND($R172="X",$B172&lt;&gt;"")</formula>
    </cfRule>
    <cfRule type="expression" dxfId="124" priority="3">
      <formula>AND($AD172=1,$AC172=1)</formula>
    </cfRule>
    <cfRule type="expression" dxfId="123" priority="4">
      <formula>$AD172=1</formula>
    </cfRule>
    <cfRule type="expression" dxfId="122" priority="5">
      <formula>$AC172=1</formula>
    </cfRule>
    <cfRule type="expression" dxfId="121" priority="6">
      <formula>AND(NOT(ISBLANK($W172)),ISBLANK($AC172),ISBLANK($AD172))</formula>
    </cfRule>
  </conditionalFormatting>
  <conditionalFormatting sqref="E79">
    <cfRule type="expression" dxfId="120" priority="67">
      <formula>AND($R79="X",OR($B79&lt;&gt;"",$C79&lt;&gt;"",$D79&lt;&gt;"",$E79&lt;&gt;""))</formula>
    </cfRule>
    <cfRule type="expression" dxfId="119" priority="68">
      <formula>AND($AD79=1,$AC79=1)</formula>
    </cfRule>
    <cfRule type="expression" dxfId="118" priority="69">
      <formula>$AD79=1</formula>
    </cfRule>
    <cfRule type="expression" dxfId="117" priority="70">
      <formula>AND($R79="X",OR($B79&lt;&gt;"",$C79&lt;&gt;"",$E79&lt;&gt;"",#REF!&lt;&gt;""))</formula>
    </cfRule>
  </conditionalFormatting>
  <conditionalFormatting sqref="E82">
    <cfRule type="expression" dxfId="116" priority="61">
      <formula>AND($R82="X",OR($B82&lt;&gt;"",$C82&lt;&gt;"",$D82&lt;&gt;"",$E82&lt;&gt;""))</formula>
    </cfRule>
    <cfRule type="expression" dxfId="115" priority="62">
      <formula>AND($AD82=1,$AC82=1)</formula>
    </cfRule>
    <cfRule type="expression" dxfId="114" priority="63">
      <formula>$AD82=1</formula>
    </cfRule>
    <cfRule type="expression" dxfId="113" priority="64">
      <formula>$AC82=1</formula>
    </cfRule>
    <cfRule type="expression" dxfId="112" priority="65">
      <formula>AND($R82="X",OR($B82&lt;&gt;"",$C82&lt;&gt;"",$E82&lt;&gt;"",#REF!&lt;&gt;""))</formula>
    </cfRule>
    <cfRule type="expression" dxfId="111" priority="66">
      <formula>$AC82=1</formula>
    </cfRule>
  </conditionalFormatting>
  <conditionalFormatting sqref="E101">
    <cfRule type="expression" dxfId="110" priority="71">
      <formula>AND($R101="X",OR($B101&lt;&gt;"",$C101&lt;&gt;"",$D101&lt;&gt;"",$E101&lt;&gt;""))</formula>
    </cfRule>
    <cfRule type="expression" dxfId="109" priority="72">
      <formula>AND($AD101=1,$AC101=1)</formula>
    </cfRule>
    <cfRule type="expression" dxfId="108" priority="73">
      <formula>$AD101=1</formula>
    </cfRule>
    <cfRule type="expression" dxfId="107" priority="74">
      <formula>$AC101=1</formula>
    </cfRule>
    <cfRule type="expression" dxfId="106" priority="75">
      <formula>AND($R101="X",OR($B101&lt;&gt;"",$C101&lt;&gt;"",$E101&lt;&gt;"",#REF!&lt;&gt;""))</formula>
    </cfRule>
  </conditionalFormatting>
  <conditionalFormatting sqref="E112 E145:E149 E173:E182 E164:E170 E151:E162">
    <cfRule type="expression" dxfId="105" priority="28">
      <formula>AND($R112="X",OR($B112&lt;&gt;"",$C112&lt;&gt;"",$D112&lt;&gt;""))</formula>
    </cfRule>
  </conditionalFormatting>
  <conditionalFormatting sqref="E112:E114">
    <cfRule type="expression" dxfId="104" priority="184">
      <formula>AND($R112="X",OR(#REF!&lt;&gt;"",$B112&lt;&gt;"",$C112&lt;&gt;""))</formula>
    </cfRule>
  </conditionalFormatting>
  <conditionalFormatting sqref="E115:E118">
    <cfRule type="expression" dxfId="103" priority="202">
      <formula>AND($R115="X",OR($B115&lt;&gt;"",$C115&lt;&gt;"",$D115&lt;&gt;""))</formula>
    </cfRule>
  </conditionalFormatting>
  <conditionalFormatting sqref="E121">
    <cfRule type="expression" dxfId="102" priority="76">
      <formula>AND($R121="X",OR($B121&lt;&gt;"",$C121&lt;&gt;"",$D121&lt;&gt;"",$E121&lt;&gt;""))</formula>
    </cfRule>
    <cfRule type="expression" dxfId="101" priority="77">
      <formula>AND($R121="X",OR($B121&lt;&gt;"",$C121&lt;&gt;"",$E121&lt;&gt;"",#REF!&lt;&gt;""))</formula>
    </cfRule>
    <cfRule type="expression" dxfId="100" priority="78">
      <formula>$AC121=1</formula>
    </cfRule>
  </conditionalFormatting>
  <conditionalFormatting sqref="E121:E122 E9:E110 F123:F124 E125:E128">
    <cfRule type="expression" dxfId="99" priority="158">
      <formula>AND($R9="X",OR($B9&lt;&gt;"",$C9&lt;&gt;"",$D9&lt;&gt;""))</formula>
    </cfRule>
  </conditionalFormatting>
  <conditionalFormatting sqref="E123:E124">
    <cfRule type="expression" dxfId="98" priority="7">
      <formula>AND($R123="X",$B123&lt;&gt;"")</formula>
    </cfRule>
    <cfRule type="expression" dxfId="97" priority="8">
      <formula>AND($AD123=1,$AC123=1)</formula>
    </cfRule>
    <cfRule type="expression" dxfId="96" priority="9">
      <formula>$AD123=1</formula>
    </cfRule>
    <cfRule type="expression" dxfId="95" priority="10">
      <formula>OR($AD123="X",$AC123="X")</formula>
    </cfRule>
    <cfRule type="expression" dxfId="94" priority="11">
      <formula>$AC123=1</formula>
    </cfRule>
    <cfRule type="expression" dxfId="93" priority="12">
      <formula>AND(NOT(ISBLANK($W123)),ISBLANK($AC123),ISBLANK($AD123))</formula>
    </cfRule>
  </conditionalFormatting>
  <conditionalFormatting sqref="E130:E144">
    <cfRule type="expression" dxfId="92" priority="50">
      <formula>AND($R130="X",OR($B130&lt;&gt;"",$C130&lt;&gt;"",$D130&lt;&gt;""))</formula>
    </cfRule>
  </conditionalFormatting>
  <conditionalFormatting sqref="E150">
    <cfRule type="expression" dxfId="91" priority="736">
      <formula>AND($R150="X",OR($B150&lt;&gt;"",#REF!&lt;&gt;"",$D150&lt;&gt;""))</formula>
    </cfRule>
  </conditionalFormatting>
  <conditionalFormatting sqref="E153">
    <cfRule type="expression" dxfId="90" priority="90">
      <formula>$AC153=1</formula>
    </cfRule>
    <cfRule type="expression" dxfId="89" priority="91">
      <formula>AND($R153="X",OR($B153&lt;&gt;"",$C153&lt;&gt;"",$D153&lt;&gt;"",$E153&lt;&gt;""))</formula>
    </cfRule>
    <cfRule type="expression" dxfId="88" priority="92">
      <formula>AND($AD153=1,$AC153=1)</formula>
    </cfRule>
    <cfRule type="expression" dxfId="87" priority="93">
      <formula>$AD153=1</formula>
    </cfRule>
  </conditionalFormatting>
  <conditionalFormatting sqref="E156:E157">
    <cfRule type="expression" dxfId="86" priority="106">
      <formula>OR($AD156="X",$AC156="X")</formula>
    </cfRule>
    <cfRule type="expression" dxfId="85" priority="107">
      <formula>AND($AD156=1,$AC156=1)</formula>
    </cfRule>
    <cfRule type="expression" dxfId="84" priority="108">
      <formula>$AD156=1</formula>
    </cfRule>
    <cfRule type="expression" dxfId="83" priority="109">
      <formula>$AC156=1</formula>
    </cfRule>
    <cfRule type="expression" dxfId="82" priority="110">
      <formula>AND($R156="X",#REF!&lt;&gt;"")</formula>
    </cfRule>
  </conditionalFormatting>
  <conditionalFormatting sqref="E171">
    <cfRule type="expression" dxfId="81" priority="776">
      <formula>AND($R171="X",OR($B171&lt;&gt;"",$C171&lt;&gt;"",#REF!&lt;&gt;""))</formula>
    </cfRule>
  </conditionalFormatting>
  <conditionalFormatting sqref="E172">
    <cfRule type="expression" dxfId="80" priority="775">
      <formula>AND($R172="X",OR($B172&lt;&gt;"",$C172&lt;&gt;"",$D171&lt;&gt;""))</formula>
    </cfRule>
  </conditionalFormatting>
  <conditionalFormatting sqref="E130:G130 B130:C144">
    <cfRule type="expression" dxfId="79" priority="54">
      <formula>AND($AD130=1,$AC130=1)</formula>
    </cfRule>
    <cfRule type="expression" dxfId="78" priority="55">
      <formula>$AD130=1</formula>
    </cfRule>
    <cfRule type="expression" dxfId="77" priority="56">
      <formula>$AC130=1</formula>
    </cfRule>
  </conditionalFormatting>
  <conditionalFormatting sqref="F1:F2">
    <cfRule type="dataBar" priority="31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112 F173:F182 F164:F170 F151:F162">
    <cfRule type="expression" dxfId="76" priority="29">
      <formula>AND($R112="X",OR($B112&lt;&gt;"",$C112&lt;&gt;"",$D112&lt;&gt;"",$E112&lt;&gt;""))</formula>
    </cfRule>
  </conditionalFormatting>
  <conditionalFormatting sqref="F112:F114">
    <cfRule type="expression" dxfId="75" priority="185">
      <formula>AND($R112="X",OR(#REF!&lt;&gt;"",$B112&lt;&gt;"",$C112&lt;&gt;"",$E112&lt;&gt;""))</formula>
    </cfRule>
  </conditionalFormatting>
  <conditionalFormatting sqref="F115:F118">
    <cfRule type="expression" dxfId="74" priority="203">
      <formula>AND($R115="X",OR($B115&lt;&gt;"",$C115&lt;&gt;"",$D115&lt;&gt;"",$E115&lt;&gt;""))</formula>
    </cfRule>
  </conditionalFormatting>
  <conditionalFormatting sqref="F118:F120 F129:G129">
    <cfRule type="expression" dxfId="73" priority="188">
      <formula>AND($R118="X",OR($B118&lt;&gt;"",$C118&lt;&gt;"",$E118&lt;&gt;"",#REF!&lt;&gt;""))</formula>
    </cfRule>
  </conditionalFormatting>
  <conditionalFormatting sqref="F121:F149 F9:F110">
    <cfRule type="expression" dxfId="72" priority="159">
      <formula>AND($R9="X",OR($B9&lt;&gt;"",$C9&lt;&gt;"",$D9&lt;&gt;"",$E9&lt;&gt;""))</formula>
    </cfRule>
  </conditionalFormatting>
  <conditionalFormatting sqref="F128">
    <cfRule type="expression" dxfId="71" priority="60">
      <formula>AND($R128="X",OR($B128&lt;&gt;"",$C128&lt;&gt;"",$E128&lt;&gt;"",#REF!&lt;&gt;""))</formula>
    </cfRule>
  </conditionalFormatting>
  <conditionalFormatting sqref="F150">
    <cfRule type="expression" dxfId="70" priority="737">
      <formula>AND($R150="X",OR($B150&lt;&gt;"",#REF!&lt;&gt;"",$D150&lt;&gt;"",$E150&lt;&gt;""))</formula>
    </cfRule>
  </conditionalFormatting>
  <conditionalFormatting sqref="F171">
    <cfRule type="expression" dxfId="69" priority="779">
      <formula>AND($R171="X",OR($B171&lt;&gt;"",$C171&lt;&gt;"",#REF!&lt;&gt;"",$E171&lt;&gt;""))</formula>
    </cfRule>
  </conditionalFormatting>
  <conditionalFormatting sqref="F172">
    <cfRule type="expression" dxfId="68" priority="778">
      <formula>AND($R172="X",OR($B172&lt;&gt;"",$C172&lt;&gt;"",$D171&lt;&gt;"",$E172&lt;&gt;""))</formula>
    </cfRule>
  </conditionalFormatting>
  <conditionalFormatting sqref="G9:G110 G121:G128 G164:G170 G151:G162">
    <cfRule type="expression" dxfId="67" priority="160">
      <formula>AND($R9="X",OR($B9&lt;&gt;"",$C9&lt;&gt;"",$D9&lt;&gt;"",$E9&lt;&gt;"",$F9&lt;&gt;""))</formula>
    </cfRule>
  </conditionalFormatting>
  <conditionalFormatting sqref="G112 G173:G182">
    <cfRule type="expression" dxfId="66" priority="30">
      <formula>AND($R112="X",OR($B112&lt;&gt;"",$C112&lt;&gt;"",$D112&lt;&gt;"",$E112&lt;&gt;"",$F112&lt;&gt;""))</formula>
    </cfRule>
  </conditionalFormatting>
  <conditionalFormatting sqref="G112:G114">
    <cfRule type="expression" dxfId="65" priority="186">
      <formula>AND($R112="X",OR(#REF!&lt;&gt;"",$B112&lt;&gt;"",$C112&lt;&gt;"",$E112&lt;&gt;"",$F112&lt;&gt;""))</formula>
    </cfRule>
  </conditionalFormatting>
  <conditionalFormatting sqref="G115:G118">
    <cfRule type="expression" dxfId="64" priority="204">
      <formula>AND($R115="X",OR($B115&lt;&gt;"",$C115&lt;&gt;"",$D115&lt;&gt;"",$E115&lt;&gt;"",$F115&lt;&gt;""))</formula>
    </cfRule>
  </conditionalFormatting>
  <conditionalFormatting sqref="G118:G120">
    <cfRule type="expression" dxfId="63" priority="189">
      <formula>AND($R118="X",OR($B118&lt;&gt;"",$C118&lt;&gt;"",$E118&lt;&gt;"",#REF!&lt;&gt;"",$F118&lt;&gt;""))</formula>
    </cfRule>
  </conditionalFormatting>
  <conditionalFormatting sqref="G129">
    <cfRule type="expression" dxfId="62" priority="98">
      <formula>AND($R129="X",OR($B129&lt;&gt;"",$C129&lt;&gt;"",$D129&lt;&gt;"",$E129&lt;&gt;""))</formula>
    </cfRule>
    <cfRule type="expression" dxfId="61" priority="760">
      <formula>AND($R129="X",OR($B129&lt;&gt;"",$C129&lt;&gt;"",$E129&lt;&gt;"",#REF!&lt;&gt;"",$F129&lt;&gt;""))</formula>
    </cfRule>
  </conditionalFormatting>
  <conditionalFormatting sqref="G130:G149">
    <cfRule type="expression" dxfId="60" priority="52">
      <formula>AND($R130="X",OR($B130&lt;&gt;"",$C130&lt;&gt;"",$D130&lt;&gt;"",$E130&lt;&gt;"",$F130&lt;&gt;""))</formula>
    </cfRule>
  </conditionalFormatting>
  <conditionalFormatting sqref="G150">
    <cfRule type="expression" dxfId="59" priority="738">
      <formula>AND($R150="X",OR($B150&lt;&gt;"",#REF!&lt;&gt;"",$D150&lt;&gt;"",$E150&lt;&gt;"",$F150&lt;&gt;""))</formula>
    </cfRule>
  </conditionalFormatting>
  <conditionalFormatting sqref="G171">
    <cfRule type="expression" dxfId="58" priority="782">
      <formula>AND($R171="X",OR($B171&lt;&gt;"",$C171&lt;&gt;"",#REF!&lt;&gt;"",$E171&lt;&gt;"",$F171&lt;&gt;""))</formula>
    </cfRule>
  </conditionalFormatting>
  <conditionalFormatting sqref="G172">
    <cfRule type="expression" dxfId="57" priority="781">
      <formula>AND($R172="X",OR($B172&lt;&gt;"",$C172&lt;&gt;"",$D171&lt;&gt;"",$E172&lt;&gt;"",$F172&lt;&gt;""))</formula>
    </cfRule>
  </conditionalFormatting>
  <conditionalFormatting sqref="H184:H185 H205:H1045">
    <cfRule type="expression" dxfId="56" priority="319">
      <formula>$Q184="X"</formula>
    </cfRule>
  </conditionalFormatting>
  <conditionalFormatting sqref="I11:I182">
    <cfRule type="expression" dxfId="55" priority="156">
      <formula>$R11="X"</formula>
    </cfRule>
  </conditionalFormatting>
  <conditionalFormatting sqref="Q9:Q182">
    <cfRule type="cellIs" dxfId="54" priority="40" operator="equal">
      <formula>"1..1"</formula>
    </cfRule>
    <cfRule type="cellIs" dxfId="53" priority="41" operator="equal">
      <formula>"0..n"</formula>
    </cfRule>
    <cfRule type="cellIs" dxfId="52" priority="42" operator="equal">
      <formula>"0..1"</formula>
    </cfRule>
  </conditionalFormatting>
  <conditionalFormatting sqref="E163">
    <cfRule type="expression" dxfId="51" priority="817">
      <formula>AND($R163="X",OR($B163&lt;&gt;"",$D163&lt;&gt;""))</formula>
    </cfRule>
  </conditionalFormatting>
  <conditionalFormatting sqref="F163">
    <cfRule type="expression" dxfId="50" priority="822">
      <formula>AND($R163="X",OR($B163&lt;&gt;"",$D163&lt;&gt;"",$E163&lt;&gt;"",#REF!&lt;&gt;""))</formula>
    </cfRule>
  </conditionalFormatting>
  <conditionalFormatting sqref="G163">
    <cfRule type="expression" dxfId="49" priority="823">
      <formula>AND($R163="X",OR($B163&lt;&gt;"",$D163&lt;&gt;"",$E163&lt;&gt;"",#REF!&lt;&gt;"",$F163&lt;&gt;""))</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A9185-F48F-41D8-B89D-F41AF68B70C8}">
  <dimension ref="A1:L59"/>
  <sheetViews>
    <sheetView workbookViewId="0">
      <pane xSplit="5" ySplit="3" topLeftCell="F38" activePane="bottomRight" state="frozen"/>
      <selection pane="topRight"/>
      <selection pane="bottomLeft"/>
      <selection pane="bottomRight" activeCell="C49" sqref="C49"/>
    </sheetView>
  </sheetViews>
  <sheetFormatPr baseColWidth="10" defaultColWidth="9" defaultRowHeight="14.25" customHeight="1"/>
  <cols>
    <col min="1" max="1" width="4.125" customWidth="1"/>
    <col min="2" max="2" width="21.875" customWidth="1"/>
    <col min="3" max="3" width="40" customWidth="1"/>
    <col min="4" max="4" width="30.375" customWidth="1"/>
    <col min="5" max="5" width="33.25" bestFit="1" customWidth="1"/>
    <col min="6" max="6" width="32.625" customWidth="1"/>
    <col min="7" max="7" width="52" style="57" customWidth="1"/>
    <col min="8" max="8" width="15.625" style="57" customWidth="1"/>
    <col min="9" max="9" width="14.625" style="57" customWidth="1"/>
    <col min="10" max="10" width="24.375" customWidth="1"/>
    <col min="11" max="11" width="14.125" customWidth="1"/>
    <col min="12" max="12" width="25.875" customWidth="1"/>
  </cols>
  <sheetData>
    <row r="1" spans="1:12" ht="14.25" customHeight="1">
      <c r="A1" s="275"/>
      <c r="B1" s="96"/>
      <c r="C1" s="275"/>
      <c r="D1" s="128"/>
      <c r="E1" s="128"/>
      <c r="F1" s="128"/>
      <c r="G1" s="96"/>
      <c r="H1" s="96"/>
      <c r="I1" s="96"/>
      <c r="J1" s="275"/>
      <c r="K1" s="96"/>
      <c r="L1" s="275"/>
    </row>
    <row r="2" spans="1:12" ht="14.25" customHeight="1">
      <c r="A2" s="96"/>
      <c r="B2" s="96" t="s">
        <v>1592</v>
      </c>
      <c r="C2" s="96" t="s">
        <v>1592</v>
      </c>
      <c r="D2" s="96" t="s">
        <v>1592</v>
      </c>
      <c r="E2" s="96"/>
      <c r="F2" s="96"/>
      <c r="G2" s="96"/>
      <c r="H2" s="96"/>
      <c r="I2" s="96"/>
      <c r="J2" s="96"/>
      <c r="K2" s="96"/>
      <c r="L2" s="96"/>
    </row>
    <row r="3" spans="1:12" ht="14.25" customHeight="1">
      <c r="A3" s="309" t="s">
        <v>831</v>
      </c>
      <c r="B3" s="310" t="s">
        <v>832</v>
      </c>
      <c r="C3" s="310" t="s">
        <v>833</v>
      </c>
      <c r="D3" s="310" t="s">
        <v>834</v>
      </c>
      <c r="E3" s="310"/>
      <c r="F3" s="310"/>
      <c r="G3" s="311" t="s">
        <v>9</v>
      </c>
      <c r="H3" s="311" t="s">
        <v>1593</v>
      </c>
      <c r="I3" s="311" t="s">
        <v>1594</v>
      </c>
      <c r="J3" s="311" t="s">
        <v>838</v>
      </c>
      <c r="K3" s="311" t="s">
        <v>1595</v>
      </c>
      <c r="L3" s="312" t="s">
        <v>1596</v>
      </c>
    </row>
    <row r="4" spans="1:12" ht="14.25" customHeight="1">
      <c r="A4" s="403">
        <v>1</v>
      </c>
      <c r="B4" s="404" t="s">
        <v>1597</v>
      </c>
      <c r="C4" s="404"/>
      <c r="D4" s="404"/>
      <c r="E4" s="404"/>
      <c r="F4" s="404"/>
      <c r="G4" s="320"/>
      <c r="H4" s="320" t="s">
        <v>864</v>
      </c>
      <c r="I4" s="320" t="s">
        <v>864</v>
      </c>
      <c r="J4" s="320"/>
      <c r="K4" s="402"/>
      <c r="L4" s="320"/>
    </row>
    <row r="5" spans="1:12" ht="14.25" customHeight="1">
      <c r="A5" s="419">
        <v>2</v>
      </c>
      <c r="B5" s="419"/>
      <c r="C5" s="419" t="s">
        <v>1598</v>
      </c>
      <c r="D5" s="419"/>
      <c r="E5" s="419"/>
      <c r="F5" s="419"/>
      <c r="G5" s="326"/>
      <c r="H5" s="326" t="s">
        <v>864</v>
      </c>
      <c r="I5" s="326" t="s">
        <v>864</v>
      </c>
      <c r="J5" s="326"/>
      <c r="K5" s="449" t="s">
        <v>817</v>
      </c>
      <c r="L5" s="326"/>
    </row>
    <row r="6" spans="1:12" ht="14.25" customHeight="1">
      <c r="A6" s="403">
        <v>3</v>
      </c>
      <c r="B6" s="404"/>
      <c r="C6" s="404" t="s">
        <v>1599</v>
      </c>
      <c r="D6" s="404"/>
      <c r="E6" s="404"/>
      <c r="F6" s="404"/>
      <c r="G6" s="320"/>
      <c r="H6" s="320" t="s">
        <v>864</v>
      </c>
      <c r="I6" s="320" t="s">
        <v>864</v>
      </c>
      <c r="J6" s="320"/>
      <c r="K6" s="449" t="s">
        <v>820</v>
      </c>
      <c r="L6" s="320"/>
    </row>
    <row r="7" spans="1:12" s="425" customFormat="1" ht="14.25" customHeight="1">
      <c r="A7" s="420">
        <v>4</v>
      </c>
      <c r="B7" s="421"/>
      <c r="C7" s="421" t="s">
        <v>1600</v>
      </c>
      <c r="D7" s="421"/>
      <c r="E7" s="421"/>
      <c r="F7" s="421"/>
      <c r="G7" s="422" t="s">
        <v>1601</v>
      </c>
      <c r="H7" s="423" t="s">
        <v>864</v>
      </c>
      <c r="I7" s="422" t="s">
        <v>864</v>
      </c>
      <c r="J7" s="423"/>
      <c r="K7" s="424" t="s">
        <v>820</v>
      </c>
      <c r="L7" s="422"/>
    </row>
    <row r="8" spans="1:12" s="425" customFormat="1" ht="14.25" customHeight="1">
      <c r="A8" s="426"/>
      <c r="B8" s="426"/>
      <c r="C8" s="427" t="s">
        <v>1269</v>
      </c>
      <c r="D8" s="428"/>
      <c r="E8" s="426"/>
      <c r="F8" s="426"/>
      <c r="G8" s="422"/>
      <c r="H8" s="423"/>
      <c r="I8" s="422"/>
      <c r="J8" s="423"/>
      <c r="K8" s="424"/>
      <c r="L8" s="422"/>
    </row>
    <row r="9" spans="1:12" s="425" customFormat="1" ht="14.25" customHeight="1">
      <c r="A9" s="426"/>
      <c r="B9" s="426"/>
      <c r="C9" s="429"/>
      <c r="D9" s="429" t="s">
        <v>1272</v>
      </c>
      <c r="E9" s="426"/>
      <c r="F9" s="426"/>
      <c r="G9" s="422"/>
      <c r="H9" s="423"/>
      <c r="I9" s="422"/>
      <c r="J9" s="423"/>
      <c r="K9" s="424"/>
      <c r="L9" s="422"/>
    </row>
    <row r="10" spans="1:12" s="425" customFormat="1" ht="14.25" customHeight="1">
      <c r="A10" s="426"/>
      <c r="B10" s="426"/>
      <c r="C10" s="427"/>
      <c r="D10" s="428" t="s">
        <v>1071</v>
      </c>
      <c r="E10" s="426"/>
      <c r="F10" s="426"/>
      <c r="G10" s="422"/>
      <c r="H10" s="423"/>
      <c r="I10" s="422"/>
      <c r="J10" s="423"/>
      <c r="K10" s="424"/>
      <c r="L10" s="422"/>
    </row>
    <row r="11" spans="1:12" s="425" customFormat="1" ht="14.25" customHeight="1">
      <c r="A11" s="426"/>
      <c r="B11" s="426"/>
      <c r="C11" s="430"/>
      <c r="D11" s="429" t="s">
        <v>1280</v>
      </c>
      <c r="E11" s="426"/>
      <c r="F11" s="426"/>
      <c r="G11" s="422"/>
      <c r="H11" s="423"/>
      <c r="I11" s="422"/>
      <c r="J11" s="423"/>
      <c r="K11" s="424"/>
      <c r="L11" s="422"/>
    </row>
    <row r="12" spans="1:12" ht="14.25" customHeight="1">
      <c r="A12" s="419">
        <v>5</v>
      </c>
      <c r="B12" s="419"/>
      <c r="C12" s="419" t="s">
        <v>1602</v>
      </c>
      <c r="D12" s="419"/>
      <c r="E12" s="419"/>
      <c r="F12" s="419"/>
      <c r="G12" s="320"/>
      <c r="H12" s="320" t="s">
        <v>864</v>
      </c>
      <c r="I12" s="320" t="s">
        <v>864</v>
      </c>
      <c r="J12" s="320"/>
      <c r="K12" s="449" t="s">
        <v>817</v>
      </c>
      <c r="L12" s="320" t="s">
        <v>1603</v>
      </c>
    </row>
    <row r="13" spans="1:12" ht="14.25" customHeight="1">
      <c r="A13" s="419">
        <v>6</v>
      </c>
      <c r="B13" s="419"/>
      <c r="C13" s="419"/>
      <c r="D13" s="419" t="s">
        <v>1604</v>
      </c>
      <c r="E13" s="419"/>
      <c r="F13" s="419"/>
      <c r="G13" s="326"/>
      <c r="H13" s="326" t="s">
        <v>864</v>
      </c>
      <c r="I13" s="326" t="s">
        <v>864</v>
      </c>
      <c r="J13" s="326"/>
      <c r="K13" s="450" t="s">
        <v>820</v>
      </c>
      <c r="L13" s="326" t="s">
        <v>998</v>
      </c>
    </row>
    <row r="14" spans="1:12" ht="15">
      <c r="A14" s="419">
        <v>7</v>
      </c>
      <c r="B14" s="419"/>
      <c r="C14" s="419"/>
      <c r="D14" s="419" t="s">
        <v>1605</v>
      </c>
      <c r="E14" s="419"/>
      <c r="F14" s="419"/>
      <c r="G14" s="320"/>
      <c r="H14" s="320" t="s">
        <v>864</v>
      </c>
      <c r="I14" s="320" t="s">
        <v>864</v>
      </c>
      <c r="J14" s="320"/>
      <c r="K14" s="449" t="s">
        <v>820</v>
      </c>
      <c r="L14" s="320" t="s">
        <v>1087</v>
      </c>
    </row>
    <row r="15" spans="1:12" ht="15">
      <c r="A15" s="403">
        <v>8</v>
      </c>
      <c r="B15" s="404"/>
      <c r="C15" s="404"/>
      <c r="D15" s="404" t="s">
        <v>1394</v>
      </c>
      <c r="E15" s="404"/>
      <c r="F15" s="404"/>
      <c r="G15" s="326"/>
      <c r="H15" s="326"/>
      <c r="I15" s="326" t="s">
        <v>864</v>
      </c>
      <c r="J15" s="326"/>
      <c r="K15" s="449" t="s">
        <v>817</v>
      </c>
      <c r="L15" s="326" t="s">
        <v>1396</v>
      </c>
    </row>
    <row r="16" spans="1:12" ht="15">
      <c r="A16" s="403">
        <v>9</v>
      </c>
      <c r="B16" s="404"/>
      <c r="C16" s="404"/>
      <c r="D16" s="404"/>
      <c r="E16" s="404" t="s">
        <v>1048</v>
      </c>
      <c r="F16" s="415" t="s">
        <v>1397</v>
      </c>
      <c r="G16" s="321"/>
      <c r="H16" s="320"/>
      <c r="I16" s="321" t="s">
        <v>864</v>
      </c>
      <c r="J16" s="320"/>
      <c r="K16" s="449" t="s">
        <v>817</v>
      </c>
      <c r="L16" s="321" t="s">
        <v>1049</v>
      </c>
    </row>
    <row r="17" spans="1:12" ht="15">
      <c r="A17" s="403">
        <v>10</v>
      </c>
      <c r="B17" s="404"/>
      <c r="C17" s="404"/>
      <c r="D17" s="404"/>
      <c r="E17" s="404" t="s">
        <v>1073</v>
      </c>
      <c r="F17" s="415" t="s">
        <v>1398</v>
      </c>
      <c r="G17" s="326"/>
      <c r="H17" s="326"/>
      <c r="I17" s="326" t="s">
        <v>864</v>
      </c>
      <c r="J17" s="326"/>
      <c r="K17" s="450" t="s">
        <v>817</v>
      </c>
      <c r="L17" s="326" t="s">
        <v>1074</v>
      </c>
    </row>
    <row r="18" spans="1:12" ht="14.25" customHeight="1">
      <c r="A18" s="404">
        <v>11</v>
      </c>
      <c r="B18" s="404"/>
      <c r="C18" s="404" t="s">
        <v>1248</v>
      </c>
      <c r="D18" s="404"/>
      <c r="E18" s="404"/>
      <c r="F18" s="404"/>
      <c r="G18" s="320"/>
      <c r="H18" s="320" t="s">
        <v>864</v>
      </c>
      <c r="I18" s="320" t="s">
        <v>864</v>
      </c>
      <c r="J18" s="320"/>
      <c r="K18" s="449" t="s">
        <v>817</v>
      </c>
      <c r="L18" s="320" t="s">
        <v>1252</v>
      </c>
    </row>
    <row r="19" spans="1:12" ht="14.25" customHeight="1">
      <c r="A19" s="403">
        <v>12</v>
      </c>
      <c r="B19" s="404"/>
      <c r="C19" s="404" t="s">
        <v>1606</v>
      </c>
      <c r="D19" s="404"/>
      <c r="E19" s="404"/>
      <c r="F19" s="404"/>
      <c r="G19" s="326" t="s">
        <v>1607</v>
      </c>
      <c r="H19" s="326" t="s">
        <v>864</v>
      </c>
      <c r="I19" s="326" t="s">
        <v>864</v>
      </c>
      <c r="J19" s="326"/>
      <c r="K19" s="449" t="s">
        <v>817</v>
      </c>
      <c r="L19" s="326"/>
    </row>
    <row r="20" spans="1:12" ht="14.25" customHeight="1">
      <c r="A20" s="404">
        <v>13</v>
      </c>
      <c r="B20" s="404"/>
      <c r="C20" s="404" t="s">
        <v>1260</v>
      </c>
      <c r="D20" s="404"/>
      <c r="E20" s="404"/>
      <c r="F20" s="414"/>
      <c r="G20" s="320" t="s">
        <v>1608</v>
      </c>
      <c r="H20" s="320" t="s">
        <v>864</v>
      </c>
      <c r="I20" s="320" t="s">
        <v>864</v>
      </c>
      <c r="J20" s="320" t="s">
        <v>1262</v>
      </c>
      <c r="K20" s="449" t="s">
        <v>817</v>
      </c>
      <c r="L20" s="320" t="s">
        <v>910</v>
      </c>
    </row>
    <row r="21" spans="1:12" ht="15">
      <c r="A21" s="419">
        <v>14</v>
      </c>
      <c r="B21" s="419"/>
      <c r="C21" s="419" t="s">
        <v>1609</v>
      </c>
      <c r="D21" s="419"/>
      <c r="E21" s="419"/>
      <c r="F21" s="419"/>
      <c r="G21" s="326"/>
      <c r="H21" s="326" t="s">
        <v>864</v>
      </c>
      <c r="I21" s="326" t="s">
        <v>864</v>
      </c>
      <c r="J21" s="326"/>
      <c r="K21" s="449" t="s">
        <v>817</v>
      </c>
      <c r="L21" s="327" t="s">
        <v>939</v>
      </c>
    </row>
    <row r="22" spans="1:12" ht="15">
      <c r="A22" s="403">
        <v>15</v>
      </c>
      <c r="B22" s="404"/>
      <c r="C22" s="404" t="s">
        <v>1379</v>
      </c>
      <c r="D22" s="404"/>
      <c r="E22" s="404"/>
      <c r="F22" s="404"/>
      <c r="G22" s="320"/>
      <c r="H22" s="320"/>
      <c r="I22" s="320" t="s">
        <v>864</v>
      </c>
      <c r="J22" s="320"/>
      <c r="K22" s="449" t="s">
        <v>817</v>
      </c>
      <c r="L22" s="320"/>
    </row>
    <row r="23" spans="1:12" ht="15">
      <c r="A23" s="403">
        <v>16</v>
      </c>
      <c r="B23" s="404"/>
      <c r="C23" s="404"/>
      <c r="D23" s="404" t="s">
        <v>1381</v>
      </c>
      <c r="E23" s="404"/>
      <c r="F23" s="404"/>
      <c r="G23" s="326"/>
      <c r="H23" s="326"/>
      <c r="I23" s="326" t="s">
        <v>864</v>
      </c>
      <c r="J23" s="326"/>
      <c r="K23" s="450" t="s">
        <v>823</v>
      </c>
      <c r="L23" s="326"/>
    </row>
    <row r="24" spans="1:12" ht="15">
      <c r="A24" s="403">
        <v>17</v>
      </c>
      <c r="B24" s="404"/>
      <c r="C24" s="404"/>
      <c r="D24" s="404"/>
      <c r="E24" s="404" t="s">
        <v>1384</v>
      </c>
      <c r="F24" s="404"/>
      <c r="G24" s="320"/>
      <c r="H24" s="320"/>
      <c r="I24" s="320" t="s">
        <v>864</v>
      </c>
      <c r="J24" s="320"/>
      <c r="K24" s="449" t="s">
        <v>820</v>
      </c>
      <c r="L24" s="320"/>
    </row>
    <row r="25" spans="1:12" ht="15">
      <c r="A25" s="403">
        <v>18</v>
      </c>
      <c r="B25" s="404"/>
      <c r="C25" s="404"/>
      <c r="D25" s="404"/>
      <c r="E25" s="404" t="s">
        <v>1183</v>
      </c>
      <c r="F25" s="404"/>
      <c r="G25" s="326"/>
      <c r="H25" s="326"/>
      <c r="I25" s="326" t="s">
        <v>864</v>
      </c>
      <c r="J25" s="326"/>
      <c r="K25" s="450" t="s">
        <v>820</v>
      </c>
      <c r="L25" s="326"/>
    </row>
    <row r="26" spans="1:12" ht="15" customHeight="1">
      <c r="A26" s="403">
        <v>19</v>
      </c>
      <c r="B26" s="404"/>
      <c r="C26" s="404" t="s">
        <v>1409</v>
      </c>
      <c r="D26" s="404"/>
      <c r="E26" s="404"/>
      <c r="F26" s="404"/>
      <c r="G26" s="320"/>
      <c r="H26" s="320" t="s">
        <v>864</v>
      </c>
      <c r="I26" s="320" t="s">
        <v>864</v>
      </c>
      <c r="J26" s="320"/>
      <c r="K26" s="450" t="s">
        <v>817</v>
      </c>
      <c r="L26" s="321"/>
    </row>
    <row r="27" spans="1:12" ht="15" customHeight="1">
      <c r="A27" s="403">
        <v>20</v>
      </c>
      <c r="B27" s="404"/>
      <c r="C27" s="404"/>
      <c r="D27" s="404" t="s">
        <v>1413</v>
      </c>
      <c r="E27" s="404"/>
      <c r="F27" s="404"/>
      <c r="G27" s="326"/>
      <c r="H27" s="326"/>
      <c r="I27" s="326" t="s">
        <v>864</v>
      </c>
      <c r="J27" s="326"/>
      <c r="K27" s="449" t="s">
        <v>817</v>
      </c>
      <c r="L27" s="326"/>
    </row>
    <row r="28" spans="1:12" ht="15" customHeight="1">
      <c r="A28" s="403">
        <v>21</v>
      </c>
      <c r="B28" s="404"/>
      <c r="C28" s="404"/>
      <c r="D28" s="404"/>
      <c r="E28" s="404" t="s">
        <v>1417</v>
      </c>
      <c r="F28" s="404"/>
      <c r="G28" s="320"/>
      <c r="H28" s="320"/>
      <c r="I28" s="320" t="s">
        <v>864</v>
      </c>
      <c r="J28" s="320"/>
      <c r="K28" s="450" t="s">
        <v>817</v>
      </c>
      <c r="L28" s="320"/>
    </row>
    <row r="29" spans="1:12" ht="15" customHeight="1">
      <c r="A29" s="403">
        <v>22</v>
      </c>
      <c r="B29" s="404"/>
      <c r="C29" s="404"/>
      <c r="D29" s="404"/>
      <c r="E29" s="404" t="s">
        <v>1421</v>
      </c>
      <c r="F29" s="404"/>
      <c r="G29" s="326"/>
      <c r="H29" s="326"/>
      <c r="I29" s="326" t="s">
        <v>864</v>
      </c>
      <c r="J29" s="326"/>
      <c r="K29" s="449" t="s">
        <v>817</v>
      </c>
      <c r="L29" s="326"/>
    </row>
    <row r="30" spans="1:12" ht="15" customHeight="1">
      <c r="A30" s="403">
        <v>23</v>
      </c>
      <c r="B30" s="404"/>
      <c r="C30" s="404"/>
      <c r="D30" s="404" t="s">
        <v>1426</v>
      </c>
      <c r="E30" s="404"/>
      <c r="F30" s="404"/>
      <c r="G30" s="320"/>
      <c r="H30" s="320"/>
      <c r="I30" s="320" t="s">
        <v>864</v>
      </c>
      <c r="J30" s="320"/>
      <c r="K30" s="450" t="s">
        <v>817</v>
      </c>
      <c r="L30" s="320"/>
    </row>
    <row r="31" spans="1:12" ht="15" customHeight="1">
      <c r="A31" s="403">
        <v>24</v>
      </c>
      <c r="B31" s="404"/>
      <c r="C31" s="404"/>
      <c r="D31" s="404"/>
      <c r="E31" s="404" t="s">
        <v>1429</v>
      </c>
      <c r="F31" s="404"/>
      <c r="G31" s="326"/>
      <c r="H31" s="326"/>
      <c r="I31" s="326" t="s">
        <v>864</v>
      </c>
      <c r="J31" s="326"/>
      <c r="K31" s="449" t="s">
        <v>817</v>
      </c>
      <c r="L31" s="327"/>
    </row>
    <row r="32" spans="1:12" ht="15" customHeight="1">
      <c r="A32" s="403">
        <v>25</v>
      </c>
      <c r="B32" s="404"/>
      <c r="C32" s="404"/>
      <c r="D32" s="404"/>
      <c r="E32" s="404" t="s">
        <v>1432</v>
      </c>
      <c r="F32" s="404"/>
      <c r="G32" s="320"/>
      <c r="H32" s="320"/>
      <c r="I32" s="320" t="s">
        <v>864</v>
      </c>
      <c r="J32" s="320"/>
      <c r="K32" s="450" t="s">
        <v>817</v>
      </c>
      <c r="L32" s="320"/>
    </row>
    <row r="33" spans="1:12" ht="15">
      <c r="A33" s="403">
        <v>26</v>
      </c>
      <c r="B33" s="404"/>
      <c r="C33" s="404"/>
      <c r="D33" s="404" t="s">
        <v>1437</v>
      </c>
      <c r="E33" s="404"/>
      <c r="F33" s="404"/>
      <c r="G33" s="326"/>
      <c r="H33" s="326" t="s">
        <v>864</v>
      </c>
      <c r="I33" s="326" t="s">
        <v>864</v>
      </c>
      <c r="J33" s="326"/>
      <c r="K33" s="449" t="s">
        <v>817</v>
      </c>
      <c r="L33" s="326"/>
    </row>
    <row r="34" spans="1:12" ht="15">
      <c r="A34" s="403">
        <v>27</v>
      </c>
      <c r="B34" s="404"/>
      <c r="C34" s="404"/>
      <c r="D34" s="404"/>
      <c r="E34" s="404" t="s">
        <v>1441</v>
      </c>
      <c r="F34" s="404"/>
      <c r="G34" s="320"/>
      <c r="H34" s="320"/>
      <c r="I34" s="320" t="s">
        <v>864</v>
      </c>
      <c r="J34" s="320"/>
      <c r="K34" s="450" t="s">
        <v>817</v>
      </c>
      <c r="L34" s="320"/>
    </row>
    <row r="35" spans="1:12" ht="15">
      <c r="A35" s="403">
        <v>28</v>
      </c>
      <c r="B35" s="404"/>
      <c r="C35" s="404"/>
      <c r="D35" s="404"/>
      <c r="E35" s="404" t="s">
        <v>1444</v>
      </c>
      <c r="F35" s="404"/>
      <c r="G35" s="320"/>
      <c r="H35" s="320"/>
      <c r="I35" s="320" t="s">
        <v>864</v>
      </c>
      <c r="J35" s="320"/>
      <c r="K35" s="449" t="s">
        <v>817</v>
      </c>
      <c r="L35" s="326"/>
    </row>
    <row r="36" spans="1:12" ht="15">
      <c r="A36" s="403">
        <v>29</v>
      </c>
      <c r="B36" s="404"/>
      <c r="C36" s="404"/>
      <c r="D36" s="404"/>
      <c r="E36" s="404" t="s">
        <v>1447</v>
      </c>
      <c r="F36" s="404"/>
      <c r="G36" s="326"/>
      <c r="H36" s="326"/>
      <c r="I36" s="326" t="s">
        <v>864</v>
      </c>
      <c r="J36" s="326"/>
      <c r="K36" s="450" t="s">
        <v>817</v>
      </c>
      <c r="L36" s="321"/>
    </row>
    <row r="37" spans="1:12" ht="15" customHeight="1">
      <c r="A37" s="403">
        <v>30</v>
      </c>
      <c r="B37" s="404"/>
      <c r="C37" s="404"/>
      <c r="D37" s="404"/>
      <c r="E37" s="404" t="s">
        <v>1450</v>
      </c>
      <c r="F37" s="404"/>
      <c r="G37" s="320"/>
      <c r="H37" s="320" t="s">
        <v>864</v>
      </c>
      <c r="I37" s="320" t="s">
        <v>864</v>
      </c>
      <c r="J37" s="320"/>
      <c r="K37" s="449" t="s">
        <v>817</v>
      </c>
      <c r="L37" s="326"/>
    </row>
    <row r="38" spans="1:12" ht="15" customHeight="1">
      <c r="A38" s="403">
        <v>31</v>
      </c>
      <c r="B38" s="404"/>
      <c r="C38" s="404"/>
      <c r="D38" s="404"/>
      <c r="E38" s="404" t="s">
        <v>1454</v>
      </c>
      <c r="F38" s="404"/>
      <c r="G38" s="327"/>
      <c r="H38" s="326" t="s">
        <v>864</v>
      </c>
      <c r="I38" s="327" t="s">
        <v>864</v>
      </c>
      <c r="J38" s="326"/>
      <c r="K38" s="450" t="s">
        <v>817</v>
      </c>
      <c r="L38" s="320"/>
    </row>
    <row r="39" spans="1:12" ht="15" customHeight="1">
      <c r="A39" s="403">
        <v>32</v>
      </c>
      <c r="B39" s="404"/>
      <c r="C39" s="404"/>
      <c r="D39" s="404"/>
      <c r="E39" s="404" t="s">
        <v>1459</v>
      </c>
      <c r="F39" s="404"/>
      <c r="G39" s="320"/>
      <c r="H39" s="320"/>
      <c r="I39" s="320" t="s">
        <v>864</v>
      </c>
      <c r="J39" s="320"/>
      <c r="K39" s="449" t="s">
        <v>817</v>
      </c>
      <c r="L39" s="326"/>
    </row>
    <row r="40" spans="1:12" ht="15" customHeight="1">
      <c r="A40" s="404">
        <v>33</v>
      </c>
      <c r="B40" s="404"/>
      <c r="C40" s="404"/>
      <c r="D40" s="404" t="s">
        <v>1464</v>
      </c>
      <c r="E40" s="404" t="s">
        <v>1465</v>
      </c>
      <c r="F40" s="404"/>
      <c r="G40" s="326"/>
      <c r="H40" s="326" t="s">
        <v>864</v>
      </c>
      <c r="I40" s="326" t="s">
        <v>864</v>
      </c>
      <c r="J40" s="326"/>
      <c r="K40" s="450" t="s">
        <v>817</v>
      </c>
      <c r="L40" s="320"/>
    </row>
    <row r="41" spans="1:12" ht="15" customHeight="1">
      <c r="A41" s="403">
        <v>34</v>
      </c>
      <c r="B41" s="404"/>
      <c r="C41" s="404" t="s">
        <v>985</v>
      </c>
      <c r="D41" s="404" t="s">
        <v>977</v>
      </c>
      <c r="E41" s="404"/>
      <c r="F41" s="404"/>
      <c r="G41" s="320"/>
      <c r="H41" s="320"/>
      <c r="I41" s="320" t="s">
        <v>864</v>
      </c>
      <c r="J41" s="320"/>
      <c r="K41" s="449" t="s">
        <v>817</v>
      </c>
      <c r="L41" s="327"/>
    </row>
    <row r="42" spans="1:12" ht="15" customHeight="1">
      <c r="A42" s="403">
        <v>35</v>
      </c>
      <c r="B42" s="404"/>
      <c r="C42" s="404" t="s">
        <v>1470</v>
      </c>
      <c r="D42" s="404"/>
      <c r="E42" s="404"/>
      <c r="F42" s="404"/>
      <c r="G42" s="326"/>
      <c r="H42" s="326" t="s">
        <v>864</v>
      </c>
      <c r="I42" s="326" t="s">
        <v>864</v>
      </c>
      <c r="J42" s="326"/>
      <c r="K42" s="450" t="s">
        <v>817</v>
      </c>
      <c r="L42" s="320"/>
    </row>
    <row r="43" spans="1:12" ht="15" customHeight="1">
      <c r="A43" s="403">
        <v>36</v>
      </c>
      <c r="B43" s="404"/>
      <c r="C43" s="404"/>
      <c r="D43" s="404" t="s">
        <v>1474</v>
      </c>
      <c r="E43" s="404"/>
      <c r="F43" s="404"/>
      <c r="G43" s="321"/>
      <c r="H43" s="320"/>
      <c r="I43" s="321" t="s">
        <v>864</v>
      </c>
      <c r="J43" s="320"/>
      <c r="K43" s="449" t="s">
        <v>817</v>
      </c>
      <c r="L43" s="326"/>
    </row>
    <row r="44" spans="1:12" ht="15" customHeight="1">
      <c r="A44" s="403">
        <v>37</v>
      </c>
      <c r="B44" s="404"/>
      <c r="C44" s="404"/>
      <c r="D44" s="404" t="s">
        <v>1477</v>
      </c>
      <c r="E44" s="404"/>
      <c r="F44" s="404"/>
      <c r="G44" s="326"/>
      <c r="H44" s="326"/>
      <c r="I44" s="326" t="s">
        <v>864</v>
      </c>
      <c r="J44" s="326"/>
      <c r="K44" s="450" t="s">
        <v>817</v>
      </c>
      <c r="L44" s="320"/>
    </row>
    <row r="45" spans="1:12" ht="15">
      <c r="A45" s="403">
        <v>38</v>
      </c>
      <c r="B45" s="404"/>
      <c r="C45" s="404"/>
      <c r="D45" s="404" t="s">
        <v>1479</v>
      </c>
      <c r="E45" s="404"/>
      <c r="F45" s="404"/>
      <c r="G45" s="320"/>
      <c r="H45" s="320" t="s">
        <v>864</v>
      </c>
      <c r="I45" s="320" t="s">
        <v>864</v>
      </c>
      <c r="J45" s="320"/>
      <c r="K45" s="449" t="s">
        <v>817</v>
      </c>
      <c r="L45" s="326"/>
    </row>
    <row r="46" spans="1:12" ht="15">
      <c r="A46" s="403">
        <v>39</v>
      </c>
      <c r="B46" s="404"/>
      <c r="C46" s="404"/>
      <c r="D46" s="404" t="s">
        <v>1485</v>
      </c>
      <c r="E46" s="404"/>
      <c r="F46" s="404"/>
      <c r="G46" s="326"/>
      <c r="H46" s="326"/>
      <c r="I46" s="326" t="s">
        <v>864</v>
      </c>
      <c r="J46" s="326"/>
      <c r="K46" s="450" t="s">
        <v>817</v>
      </c>
      <c r="L46" s="321"/>
    </row>
    <row r="47" spans="1:12" ht="15">
      <c r="A47" s="403">
        <v>40</v>
      </c>
      <c r="B47" s="404"/>
      <c r="C47" s="404" t="s">
        <v>1489</v>
      </c>
      <c r="D47" s="404"/>
      <c r="E47" s="404"/>
      <c r="F47" s="404"/>
      <c r="G47" s="320"/>
      <c r="H47" s="320"/>
      <c r="I47" s="320" t="s">
        <v>864</v>
      </c>
      <c r="J47" s="320"/>
      <c r="K47" s="449" t="s">
        <v>817</v>
      </c>
      <c r="L47" s="326"/>
    </row>
    <row r="48" spans="1:12" ht="15">
      <c r="A48" s="403">
        <v>41</v>
      </c>
      <c r="B48" s="404"/>
      <c r="C48" s="404"/>
      <c r="D48" s="404" t="s">
        <v>1491</v>
      </c>
      <c r="E48" s="404" t="s">
        <v>977</v>
      </c>
      <c r="F48" s="404"/>
      <c r="G48" s="326"/>
      <c r="H48" s="326"/>
      <c r="I48" s="326" t="s">
        <v>864</v>
      </c>
      <c r="J48" s="326"/>
      <c r="K48" s="450" t="s">
        <v>817</v>
      </c>
      <c r="L48" s="320"/>
    </row>
    <row r="49" spans="1:12" ht="15">
      <c r="A49" s="403">
        <v>42</v>
      </c>
      <c r="B49" s="404"/>
      <c r="C49" s="404"/>
      <c r="D49" s="404" t="s">
        <v>1495</v>
      </c>
      <c r="E49" s="404" t="s">
        <v>977</v>
      </c>
      <c r="F49" s="404"/>
      <c r="G49" s="320"/>
      <c r="H49" s="320"/>
      <c r="I49" s="320" t="s">
        <v>864</v>
      </c>
      <c r="J49" s="320"/>
      <c r="K49" s="449" t="s">
        <v>823</v>
      </c>
      <c r="L49" s="326"/>
    </row>
    <row r="50" spans="1:12" ht="15">
      <c r="A50" s="403">
        <v>43</v>
      </c>
      <c r="B50" s="404"/>
      <c r="C50" s="404" t="s">
        <v>1498</v>
      </c>
      <c r="D50" s="404" t="s">
        <v>977</v>
      </c>
      <c r="E50" s="404"/>
      <c r="F50" s="404"/>
      <c r="G50" s="326"/>
      <c r="H50" s="326"/>
      <c r="I50" s="326" t="s">
        <v>864</v>
      </c>
      <c r="J50" s="326"/>
      <c r="K50" s="450" t="s">
        <v>817</v>
      </c>
      <c r="L50" s="320"/>
    </row>
    <row r="51" spans="1:12" ht="15">
      <c r="A51" s="403">
        <v>44</v>
      </c>
      <c r="B51" s="404"/>
      <c r="C51" s="404" t="s">
        <v>1501</v>
      </c>
      <c r="D51" s="404"/>
      <c r="E51" s="404"/>
      <c r="F51" s="404"/>
      <c r="G51" s="320"/>
      <c r="H51" s="320"/>
      <c r="I51" s="320" t="s">
        <v>864</v>
      </c>
      <c r="J51" s="320"/>
      <c r="K51" s="451" t="s">
        <v>823</v>
      </c>
      <c r="L51" s="327"/>
    </row>
    <row r="52" spans="1:12" ht="15">
      <c r="A52" s="403">
        <v>45</v>
      </c>
      <c r="B52" s="404"/>
      <c r="C52" s="404"/>
      <c r="D52" s="404" t="s">
        <v>1505</v>
      </c>
      <c r="E52" s="404" t="s">
        <v>1506</v>
      </c>
      <c r="F52" s="404"/>
      <c r="G52" s="326"/>
      <c r="H52" s="326"/>
      <c r="I52" s="326" t="s">
        <v>864</v>
      </c>
      <c r="J52" s="326"/>
      <c r="K52" s="450" t="s">
        <v>817</v>
      </c>
      <c r="L52" s="320"/>
    </row>
    <row r="53" spans="1:12" ht="15">
      <c r="A53" s="403">
        <v>46</v>
      </c>
      <c r="B53" s="404"/>
      <c r="C53" s="404"/>
      <c r="D53" s="404" t="s">
        <v>1508</v>
      </c>
      <c r="E53" s="404"/>
      <c r="F53" s="404"/>
      <c r="G53" s="320"/>
      <c r="H53" s="320"/>
      <c r="I53" s="320" t="s">
        <v>864</v>
      </c>
      <c r="J53" s="320"/>
      <c r="K53" s="449" t="s">
        <v>820</v>
      </c>
      <c r="L53" s="326"/>
    </row>
    <row r="54" spans="1:12" ht="15">
      <c r="A54" s="403">
        <v>47</v>
      </c>
      <c r="B54" s="404"/>
      <c r="C54" s="404"/>
      <c r="D54" s="404" t="s">
        <v>1510</v>
      </c>
      <c r="E54" s="404"/>
      <c r="F54" s="404"/>
      <c r="G54" s="326"/>
      <c r="H54" s="326"/>
      <c r="I54" s="326" t="s">
        <v>864</v>
      </c>
      <c r="J54" s="326"/>
      <c r="K54" s="450" t="s">
        <v>820</v>
      </c>
      <c r="L54" s="320"/>
    </row>
    <row r="55" spans="1:12" ht="15">
      <c r="A55" s="403">
        <v>48</v>
      </c>
      <c r="B55" s="404"/>
      <c r="C55" s="404"/>
      <c r="D55" s="404" t="s">
        <v>1512</v>
      </c>
      <c r="E55" s="404"/>
      <c r="F55" s="404"/>
      <c r="G55" s="320"/>
      <c r="H55" s="320"/>
      <c r="I55" s="320" t="s">
        <v>864</v>
      </c>
      <c r="J55" s="320"/>
      <c r="K55" s="449" t="s">
        <v>817</v>
      </c>
      <c r="L55" s="326"/>
    </row>
    <row r="56" spans="1:12" ht="15">
      <c r="A56" s="403">
        <v>49</v>
      </c>
      <c r="B56" s="404"/>
      <c r="C56" s="404"/>
      <c r="D56" s="404" t="s">
        <v>1515</v>
      </c>
      <c r="E56" s="404"/>
      <c r="F56" s="404"/>
      <c r="G56" s="326"/>
      <c r="H56" s="326"/>
      <c r="I56" s="326" t="s">
        <v>864</v>
      </c>
      <c r="J56" s="326"/>
      <c r="K56" s="450" t="s">
        <v>817</v>
      </c>
      <c r="L56" s="321"/>
    </row>
    <row r="57" spans="1:12" ht="15">
      <c r="A57" s="403">
        <v>50</v>
      </c>
      <c r="B57" s="404"/>
      <c r="C57" s="404"/>
      <c r="D57" s="404" t="s">
        <v>1518</v>
      </c>
      <c r="E57" s="404"/>
      <c r="F57" s="404"/>
      <c r="G57" s="320"/>
      <c r="H57" s="320"/>
      <c r="I57" s="320" t="s">
        <v>864</v>
      </c>
      <c r="J57" s="320"/>
      <c r="K57" s="449" t="s">
        <v>817</v>
      </c>
      <c r="L57" s="326"/>
    </row>
    <row r="58" spans="1:12"/>
    <row r="59" spans="1:12"/>
  </sheetData>
  <autoFilter ref="A3:L57" xr:uid="{D07A9185-F48F-41D8-B89D-F41AF68B70C8}"/>
  <conditionalFormatting sqref="C8:C11">
    <cfRule type="expression" dxfId="48" priority="1">
      <formula>AND($R8="X",OR($B8&lt;&gt;"",$C8&lt;&gt;""))</formula>
    </cfRule>
  </conditionalFormatting>
  <conditionalFormatting sqref="C8:D11">
    <cfRule type="expression" dxfId="47" priority="3">
      <formula>AND($AD8=1,$AC8=1)</formula>
    </cfRule>
    <cfRule type="expression" dxfId="46" priority="4">
      <formula>$AD8=1</formula>
    </cfRule>
    <cfRule type="expression" dxfId="45" priority="5">
      <formula>OR($AD8="X",$AC8="X")</formula>
    </cfRule>
    <cfRule type="expression" dxfId="44" priority="6">
      <formula>$AC8=1</formula>
    </cfRule>
    <cfRule type="expression" dxfId="43" priority="7">
      <formula>AND(NOT(ISBLANK($W8)),ISBLANK($AC8),ISBLANK($AD8))</formula>
    </cfRule>
  </conditionalFormatting>
  <conditionalFormatting sqref="D8:D11">
    <cfRule type="expression" dxfId="42" priority="2">
      <formula>AND($R8="X",OR($B8&lt;&gt;"",$C8&lt;&gt;"",$D8&lt;&gt;""))</formula>
    </cfRule>
  </conditionalFormatting>
  <conditionalFormatting sqref="F16:F17">
    <cfRule type="expression" dxfId="41" priority="15">
      <formula>AND($R16="X",OR($B16&lt;&gt;"",$C16&lt;&gt;"",$D16&lt;&gt;""))</formula>
    </cfRule>
    <cfRule type="expression" dxfId="40" priority="16">
      <formula>AND($R16="X",OR($B16&lt;&gt;"",$C16&lt;&gt;"",$D16&lt;&gt;"",$E16&lt;&gt;""))</formula>
    </cfRule>
    <cfRule type="expression" dxfId="39" priority="17">
      <formula>OR($AD16="X",$AC16="X")</formula>
    </cfRule>
    <cfRule type="expression" dxfId="38" priority="18">
      <formula>AND($AD16=1,$AC16=1)</formula>
    </cfRule>
    <cfRule type="expression" dxfId="37" priority="19">
      <formula>$AD16=1</formula>
    </cfRule>
    <cfRule type="expression" dxfId="36" priority="20">
      <formula>$AC16=1</formula>
    </cfRule>
    <cfRule type="expression" dxfId="35" priority="21">
      <formula>AND(NOT(ISBLANK($W16)),ISBLANK($AC16),ISBLANK($AD16))</formula>
    </cfRule>
  </conditionalFormatting>
  <conditionalFormatting sqref="J20">
    <cfRule type="expression" dxfId="34" priority="8">
      <formula>$R20="X"</formula>
    </cfRule>
  </conditionalFormatting>
  <conditionalFormatting sqref="K5:K57">
    <cfRule type="cellIs" dxfId="33" priority="9" operator="equal">
      <formula>"1..1"</formula>
    </cfRule>
    <cfRule type="cellIs" dxfId="32" priority="10" operator="equal">
      <formula>"0..n"</formula>
    </cfRule>
    <cfRule type="cellIs" dxfId="31" priority="11" operator="equal">
      <formula>"0..1"</formula>
    </cfRule>
  </conditionalFormatting>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E4668-3CBE-4B6A-8BE7-95F38B060026}">
  <dimension ref="A1:AMC98"/>
  <sheetViews>
    <sheetView workbookViewId="0">
      <pane xSplit="7" ySplit="8" topLeftCell="S9" activePane="bottomRight" state="frozen"/>
      <selection pane="topRight"/>
      <selection pane="bottomLeft"/>
      <selection pane="bottomRight" activeCell="U20" sqref="U20"/>
    </sheetView>
  </sheetViews>
  <sheetFormatPr baseColWidth="10" defaultColWidth="9.5" defaultRowHeight="12" customHeight="1"/>
  <cols>
    <col min="1" max="1" width="4.5" style="128" customWidth="1"/>
    <col min="2" max="2" width="17.625" style="128" customWidth="1"/>
    <col min="3" max="3" width="31.875" style="128" customWidth="1"/>
    <col min="4" max="4" width="41.625" style="128" customWidth="1"/>
    <col min="5" max="5" width="23.625" style="128" customWidth="1"/>
    <col min="6" max="6" width="8.625" style="128" customWidth="1"/>
    <col min="7" max="7" width="7.3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81" customWidth="1"/>
    <col min="21" max="23" width="16" style="96" customWidth="1"/>
    <col min="24" max="24" width="2.375" customWidth="1"/>
    <col min="25" max="25" width="22.625" style="179" customWidth="1"/>
    <col min="26" max="26" width="22" style="96" customWidth="1"/>
    <col min="27" max="27" width="24.5" style="159" customWidth="1"/>
    <col min="28" max="28" width="17.5" style="96" customWidth="1"/>
    <col min="29" max="29" width="9"/>
    <col min="30" max="30" width="8" style="96" customWidth="1"/>
    <col min="31" max="31" width="8.875" style="128" customWidth="1"/>
    <col min="32" max="32" width="9"/>
    <col min="33" max="1013" width="9" style="128"/>
    <col min="1014" max="1014" width="9" style="128" customWidth="1"/>
    <col min="1015" max="1016" width="9" customWidth="1"/>
  </cols>
  <sheetData>
    <row r="1" spans="1:1014" ht="13.5" customHeight="1">
      <c r="A1" s="228" t="s">
        <v>1610</v>
      </c>
      <c r="C1" s="129" t="s">
        <v>813</v>
      </c>
      <c r="E1" s="150" t="s">
        <v>814</v>
      </c>
      <c r="F1" s="157">
        <f>createCase2[[#Totals],[Métier]] / createCase2[[#Totals],[ID]]</f>
        <v>0</v>
      </c>
      <c r="G1" s="128"/>
      <c r="H1" s="522" t="s">
        <v>911</v>
      </c>
      <c r="I1" s="522"/>
      <c r="J1" s="522"/>
      <c r="O1" s="523" t="s">
        <v>816</v>
      </c>
      <c r="P1" s="523"/>
      <c r="AC1" s="96"/>
      <c r="AE1"/>
      <c r="AF1" s="128"/>
      <c r="ALZ1"/>
    </row>
    <row r="2" spans="1:1014" ht="13.5" customHeight="1">
      <c r="C2" s="141" t="s">
        <v>818</v>
      </c>
      <c r="D2" s="288"/>
      <c r="E2" s="152" t="s">
        <v>819</v>
      </c>
      <c r="F2" s="157">
        <f>createCase2[[#Totals],[NexSIS]] / createCase2[[#Totals],[ID]]</f>
        <v>0</v>
      </c>
      <c r="G2" s="128"/>
      <c r="H2" s="522"/>
      <c r="I2" s="522"/>
      <c r="J2" s="522"/>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4" t="s">
        <v>912</v>
      </c>
      <c r="F5" s="146"/>
      <c r="G5" s="148"/>
      <c r="H5" s="148"/>
      <c r="I5" s="278"/>
      <c r="J5" s="148"/>
      <c r="K5" s="160"/>
      <c r="L5" s="148"/>
      <c r="M5" s="148"/>
      <c r="N5" s="148"/>
      <c r="O5" s="148"/>
      <c r="P5" s="186"/>
      <c r="Q5" s="148"/>
      <c r="R5" s="148"/>
      <c r="S5" s="148"/>
      <c r="T5" s="283"/>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138"/>
      <c r="E7" s="138"/>
      <c r="F7" s="138"/>
      <c r="L7" s="524" t="s">
        <v>828</v>
      </c>
      <c r="M7" s="524"/>
      <c r="N7" s="524"/>
      <c r="O7" s="524"/>
      <c r="V7" s="525" t="s">
        <v>829</v>
      </c>
      <c r="W7" s="525"/>
      <c r="AC7" s="524" t="s">
        <v>830</v>
      </c>
      <c r="AD7" s="524"/>
      <c r="AE7"/>
      <c r="AF7" s="128"/>
      <c r="ALZ7"/>
    </row>
    <row r="8" spans="1:1014" s="238" customFormat="1" ht="55.5" customHeight="1">
      <c r="A8" s="233" t="s">
        <v>831</v>
      </c>
      <c r="B8" s="282" t="s">
        <v>832</v>
      </c>
      <c r="C8" s="282" t="s">
        <v>833</v>
      </c>
      <c r="D8" s="282" t="s">
        <v>834</v>
      </c>
      <c r="E8" s="282" t="s">
        <v>835</v>
      </c>
      <c r="F8" s="282" t="s">
        <v>836</v>
      </c>
      <c r="G8" s="282"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7"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4.25" customHeight="1">
      <c r="A9" s="225">
        <v>1</v>
      </c>
      <c r="B9" s="239" t="s">
        <v>1372</v>
      </c>
      <c r="C9" s="217"/>
      <c r="D9" s="241"/>
      <c r="E9" s="241"/>
      <c r="F9" s="241"/>
      <c r="G9" s="241"/>
      <c r="H9" s="435" t="s">
        <v>1373</v>
      </c>
      <c r="I9" s="445"/>
      <c r="J9" s="435"/>
      <c r="K9" s="262" t="s">
        <v>1610</v>
      </c>
      <c r="L9" s="435"/>
      <c r="M9" s="435"/>
      <c r="N9" s="435"/>
      <c r="O9" s="435"/>
      <c r="P9" s="437"/>
      <c r="Q9" s="435" t="s">
        <v>823</v>
      </c>
      <c r="R9" s="435" t="s">
        <v>864</v>
      </c>
      <c r="S9" s="262" t="s">
        <v>1610</v>
      </c>
      <c r="T9" s="438"/>
      <c r="U9" s="260"/>
      <c r="V9" s="261"/>
      <c r="W9" s="261" t="s">
        <v>864</v>
      </c>
      <c r="X9" s="232"/>
      <c r="Y9" s="440"/>
      <c r="Z9" s="435"/>
      <c r="AA9" s="245"/>
      <c r="AB9" s="435"/>
      <c r="AC9" s="438"/>
      <c r="AD9" s="438"/>
    </row>
    <row r="10" spans="1:1014" s="224" customFormat="1" ht="13.5" customHeight="1">
      <c r="A10" s="225">
        <v>2</v>
      </c>
      <c r="B10" s="239"/>
      <c r="C10" s="217" t="s">
        <v>1375</v>
      </c>
      <c r="D10" s="241"/>
      <c r="E10" s="241"/>
      <c r="F10" s="241"/>
      <c r="G10" s="241"/>
      <c r="H10" s="435" t="s">
        <v>1376</v>
      </c>
      <c r="I10" s="445"/>
      <c r="J10" s="435"/>
      <c r="K10" s="262" t="s">
        <v>1611</v>
      </c>
      <c r="L10" s="435"/>
      <c r="M10" s="435"/>
      <c r="N10" s="435"/>
      <c r="O10" s="435"/>
      <c r="P10" s="437"/>
      <c r="Q10" s="435" t="s">
        <v>820</v>
      </c>
      <c r="R10" s="435"/>
      <c r="S10" s="266" t="s">
        <v>863</v>
      </c>
      <c r="T10" s="438"/>
      <c r="U10" s="446"/>
      <c r="V10" s="439"/>
      <c r="W10" s="261" t="s">
        <v>864</v>
      </c>
      <c r="X10" s="232"/>
      <c r="Y10" s="440"/>
      <c r="Z10" s="435"/>
      <c r="AA10" s="441"/>
      <c r="AB10" s="435"/>
      <c r="AC10" s="438"/>
      <c r="AD10" s="438"/>
    </row>
    <row r="11" spans="1:1014" s="224" customFormat="1" ht="13.5" customHeight="1">
      <c r="A11" s="225">
        <v>3</v>
      </c>
      <c r="B11" s="239"/>
      <c r="C11" s="217" t="s">
        <v>1379</v>
      </c>
      <c r="D11" s="241"/>
      <c r="E11" s="241"/>
      <c r="F11" s="241"/>
      <c r="G11" s="241"/>
      <c r="H11" s="435"/>
      <c r="I11" s="445"/>
      <c r="J11" s="435"/>
      <c r="K11" s="262" t="s">
        <v>1612</v>
      </c>
      <c r="L11" s="435"/>
      <c r="M11" s="435"/>
      <c r="N11" s="435"/>
      <c r="O11" s="435"/>
      <c r="P11" s="437"/>
      <c r="Q11" s="435" t="s">
        <v>823</v>
      </c>
      <c r="R11" s="435" t="s">
        <v>864</v>
      </c>
      <c r="S11" s="379" t="s">
        <v>1612</v>
      </c>
      <c r="T11" s="438"/>
      <c r="U11" s="260"/>
      <c r="V11" s="261"/>
      <c r="W11" s="261" t="s">
        <v>864</v>
      </c>
      <c r="X11" s="232"/>
      <c r="Y11" s="440"/>
      <c r="Z11" s="435" t="s">
        <v>1613</v>
      </c>
      <c r="AA11" s="245"/>
      <c r="AB11" s="435"/>
      <c r="AC11" s="438"/>
      <c r="AD11" s="438"/>
    </row>
    <row r="12" spans="1:1014" s="224" customFormat="1" ht="13.5" customHeight="1">
      <c r="A12" s="225">
        <v>4</v>
      </c>
      <c r="B12" s="239"/>
      <c r="C12" s="217"/>
      <c r="D12" s="241" t="s">
        <v>1381</v>
      </c>
      <c r="E12" s="241"/>
      <c r="F12" s="241"/>
      <c r="G12" s="241"/>
      <c r="H12" s="435" t="s">
        <v>1382</v>
      </c>
      <c r="I12" s="436"/>
      <c r="J12" s="435"/>
      <c r="K12" s="262" t="s">
        <v>1614</v>
      </c>
      <c r="L12" s="435"/>
      <c r="M12" s="435"/>
      <c r="N12" s="435"/>
      <c r="O12" s="435"/>
      <c r="P12" s="437"/>
      <c r="Q12" s="435" t="s">
        <v>823</v>
      </c>
      <c r="R12" s="435" t="s">
        <v>864</v>
      </c>
      <c r="S12" s="378" t="s">
        <v>1614</v>
      </c>
      <c r="T12" s="438"/>
      <c r="U12" s="446"/>
      <c r="V12" s="439"/>
      <c r="W12" s="261" t="s">
        <v>864</v>
      </c>
      <c r="X12" s="232"/>
      <c r="Y12" s="440"/>
      <c r="Z12" s="435"/>
      <c r="AA12" s="441"/>
      <c r="AB12" s="435"/>
      <c r="AC12" s="438"/>
      <c r="AD12" s="438"/>
    </row>
    <row r="13" spans="1:1014" s="224" customFormat="1" ht="13.5" customHeight="1">
      <c r="A13" s="225">
        <v>5</v>
      </c>
      <c r="B13" s="239"/>
      <c r="C13" s="217"/>
      <c r="D13" s="241"/>
      <c r="E13" s="241" t="s">
        <v>1384</v>
      </c>
      <c r="F13" s="241"/>
      <c r="G13" s="241"/>
      <c r="H13" s="435" t="s">
        <v>1385</v>
      </c>
      <c r="I13" s="445" t="s">
        <v>1386</v>
      </c>
      <c r="J13" s="435"/>
      <c r="K13" s="262" t="s">
        <v>908</v>
      </c>
      <c r="L13" s="435"/>
      <c r="M13" s="435"/>
      <c r="N13" s="435"/>
      <c r="O13" s="435"/>
      <c r="P13" s="437"/>
      <c r="Q13" s="435" t="s">
        <v>820</v>
      </c>
      <c r="R13" s="435"/>
      <c r="S13" s="435" t="s">
        <v>863</v>
      </c>
      <c r="T13" s="438" t="s">
        <v>864</v>
      </c>
      <c r="U13" s="260" t="s">
        <v>1615</v>
      </c>
      <c r="V13" s="261"/>
      <c r="W13" s="261" t="s">
        <v>864</v>
      </c>
      <c r="X13" s="232"/>
      <c r="Y13" s="440"/>
      <c r="Z13" s="435" t="s">
        <v>1292</v>
      </c>
      <c r="AA13" s="245"/>
      <c r="AB13" s="435"/>
      <c r="AC13" s="438"/>
      <c r="AD13" s="438"/>
    </row>
    <row r="14" spans="1:1014" s="224" customFormat="1" ht="13.5" customHeight="1">
      <c r="A14" s="225">
        <v>6</v>
      </c>
      <c r="B14" s="239"/>
      <c r="C14" s="217"/>
      <c r="D14" s="241"/>
      <c r="E14" s="241" t="s">
        <v>1183</v>
      </c>
      <c r="F14" s="241"/>
      <c r="G14" s="241"/>
      <c r="H14" s="435" t="s">
        <v>1389</v>
      </c>
      <c r="I14" s="445" t="s">
        <v>1329</v>
      </c>
      <c r="J14" s="435"/>
      <c r="K14" s="262" t="s">
        <v>1616</v>
      </c>
      <c r="L14" s="435"/>
      <c r="M14" s="435"/>
      <c r="N14" s="435"/>
      <c r="O14" s="435"/>
      <c r="P14" s="437"/>
      <c r="Q14" s="435" t="s">
        <v>820</v>
      </c>
      <c r="R14" s="435"/>
      <c r="S14" s="435" t="s">
        <v>863</v>
      </c>
      <c r="T14" s="438"/>
      <c r="U14" s="260"/>
      <c r="V14" s="261"/>
      <c r="W14" s="261" t="s">
        <v>864</v>
      </c>
      <c r="X14" s="232"/>
      <c r="Y14" s="440"/>
      <c r="Z14" s="435"/>
      <c r="AA14" s="245"/>
      <c r="AB14" s="435"/>
      <c r="AC14" s="438"/>
      <c r="AD14" s="438"/>
    </row>
    <row r="15" spans="1:1014" s="224" customFormat="1" ht="13.5" customHeight="1">
      <c r="A15" s="225">
        <v>7</v>
      </c>
      <c r="B15" s="239"/>
      <c r="C15" s="217"/>
      <c r="D15" s="217" t="s">
        <v>1413</v>
      </c>
      <c r="E15" s="241"/>
      <c r="F15" s="241"/>
      <c r="G15" s="241"/>
      <c r="H15" s="435" t="s">
        <v>1414</v>
      </c>
      <c r="I15" s="445"/>
      <c r="J15" s="435"/>
      <c r="K15" s="262" t="s">
        <v>1617</v>
      </c>
      <c r="L15" s="435"/>
      <c r="M15" s="435"/>
      <c r="N15" s="435"/>
      <c r="O15" s="435"/>
      <c r="P15" s="437"/>
      <c r="Q15" s="435" t="s">
        <v>817</v>
      </c>
      <c r="R15" s="435" t="s">
        <v>864</v>
      </c>
      <c r="S15" s="379" t="s">
        <v>1617</v>
      </c>
      <c r="T15" s="438"/>
      <c r="U15" s="260"/>
      <c r="V15" s="261"/>
      <c r="W15" s="261" t="s">
        <v>864</v>
      </c>
      <c r="X15" s="232"/>
      <c r="Y15" s="440"/>
      <c r="Z15" s="435"/>
      <c r="AA15" s="245"/>
      <c r="AB15" s="435"/>
      <c r="AC15" s="438"/>
      <c r="AD15" s="438"/>
    </row>
    <row r="16" spans="1:1014" s="224" customFormat="1" ht="13.5" customHeight="1">
      <c r="A16" s="225">
        <v>8</v>
      </c>
      <c r="B16" s="239"/>
      <c r="C16" s="217"/>
      <c r="D16" s="217"/>
      <c r="E16" s="241" t="s">
        <v>1417</v>
      </c>
      <c r="F16" s="241"/>
      <c r="G16" s="241"/>
      <c r="H16" s="435" t="s">
        <v>1414</v>
      </c>
      <c r="I16" s="445"/>
      <c r="J16" s="435"/>
      <c r="K16" s="262" t="s">
        <v>1618</v>
      </c>
      <c r="L16" s="435"/>
      <c r="M16" s="435"/>
      <c r="N16" s="435"/>
      <c r="O16" s="435"/>
      <c r="P16" s="437"/>
      <c r="Q16" s="435" t="s">
        <v>817</v>
      </c>
      <c r="R16" s="435"/>
      <c r="S16" s="435" t="s">
        <v>863</v>
      </c>
      <c r="T16" s="438" t="s">
        <v>864</v>
      </c>
      <c r="U16" s="260"/>
      <c r="V16" s="261"/>
      <c r="W16" s="261" t="s">
        <v>864</v>
      </c>
      <c r="X16" s="232"/>
      <c r="Y16" s="440"/>
      <c r="Z16" s="435"/>
      <c r="AA16" s="245"/>
      <c r="AB16" s="435"/>
      <c r="AC16" s="438"/>
      <c r="AD16" s="438"/>
    </row>
    <row r="17" spans="1:30" s="224" customFormat="1" ht="13.5" customHeight="1">
      <c r="A17" s="225">
        <v>9</v>
      </c>
      <c r="B17" s="239"/>
      <c r="C17" s="217"/>
      <c r="D17" s="217"/>
      <c r="E17" s="241" t="s">
        <v>1421</v>
      </c>
      <c r="F17" s="241"/>
      <c r="G17" s="241"/>
      <c r="H17" s="435" t="s">
        <v>1422</v>
      </c>
      <c r="I17" s="445"/>
      <c r="J17" s="435"/>
      <c r="K17" s="262" t="s">
        <v>1619</v>
      </c>
      <c r="L17" s="435"/>
      <c r="M17" s="435"/>
      <c r="N17" s="435"/>
      <c r="O17" s="435"/>
      <c r="P17" s="437"/>
      <c r="Q17" s="435" t="s">
        <v>817</v>
      </c>
      <c r="R17" s="435"/>
      <c r="S17" s="435" t="s">
        <v>863</v>
      </c>
      <c r="T17" s="438" t="s">
        <v>864</v>
      </c>
      <c r="U17" s="260"/>
      <c r="V17" s="261"/>
      <c r="W17" s="261" t="s">
        <v>864</v>
      </c>
      <c r="X17" s="232"/>
      <c r="Y17" s="440"/>
      <c r="Z17" s="435"/>
      <c r="AA17" s="245"/>
      <c r="AB17" s="435"/>
      <c r="AC17" s="438"/>
      <c r="AD17" s="438"/>
    </row>
    <row r="18" spans="1:30" s="224" customFormat="1" ht="13.5" customHeight="1">
      <c r="A18" s="225">
        <v>10</v>
      </c>
      <c r="B18" s="239"/>
      <c r="C18" s="217"/>
      <c r="D18" s="217" t="s">
        <v>1426</v>
      </c>
      <c r="E18" s="241"/>
      <c r="F18" s="241"/>
      <c r="G18" s="241"/>
      <c r="H18" s="435" t="s">
        <v>1427</v>
      </c>
      <c r="I18" s="445"/>
      <c r="J18" s="435"/>
      <c r="K18" s="262" t="s">
        <v>1620</v>
      </c>
      <c r="L18" s="435"/>
      <c r="M18" s="435"/>
      <c r="N18" s="435"/>
      <c r="O18" s="435"/>
      <c r="P18" s="437"/>
      <c r="Q18" s="435" t="s">
        <v>817</v>
      </c>
      <c r="R18" s="435" t="s">
        <v>864</v>
      </c>
      <c r="S18" s="378" t="s">
        <v>1621</v>
      </c>
      <c r="T18" s="438"/>
      <c r="U18" s="260"/>
      <c r="V18" s="261"/>
      <c r="W18" s="261" t="s">
        <v>864</v>
      </c>
      <c r="X18" s="232"/>
      <c r="Y18" s="440"/>
      <c r="Z18" s="435"/>
      <c r="AA18" s="245"/>
      <c r="AB18" s="435"/>
      <c r="AC18" s="438"/>
      <c r="AD18" s="438"/>
    </row>
    <row r="19" spans="1:30" s="224" customFormat="1" ht="13.5" customHeight="1">
      <c r="A19" s="225">
        <v>11</v>
      </c>
      <c r="B19" s="239"/>
      <c r="C19" s="217"/>
      <c r="D19" s="217"/>
      <c r="E19" s="241" t="s">
        <v>1429</v>
      </c>
      <c r="F19" s="241"/>
      <c r="G19" s="241"/>
      <c r="H19" s="435" t="s">
        <v>1427</v>
      </c>
      <c r="I19" s="445" t="s">
        <v>1430</v>
      </c>
      <c r="J19" s="435"/>
      <c r="K19" s="262" t="s">
        <v>1622</v>
      </c>
      <c r="L19" s="435"/>
      <c r="M19" s="435"/>
      <c r="N19" s="435"/>
      <c r="O19" s="435"/>
      <c r="P19" s="437"/>
      <c r="Q19" s="435" t="s">
        <v>817</v>
      </c>
      <c r="R19" s="435"/>
      <c r="S19" s="435" t="s">
        <v>1059</v>
      </c>
      <c r="T19" s="438"/>
      <c r="U19" s="260"/>
      <c r="V19" s="261"/>
      <c r="W19" s="261" t="s">
        <v>864</v>
      </c>
      <c r="X19" s="232"/>
      <c r="Y19" s="440"/>
      <c r="Z19" s="435"/>
      <c r="AA19" s="245"/>
      <c r="AB19" s="435"/>
      <c r="AC19" s="438"/>
      <c r="AD19" s="438"/>
    </row>
    <row r="20" spans="1:30" s="224" customFormat="1" ht="13.5" customHeight="1">
      <c r="A20" s="225">
        <v>12</v>
      </c>
      <c r="B20" s="239"/>
      <c r="C20" s="217"/>
      <c r="D20" s="217"/>
      <c r="E20" s="241" t="s">
        <v>1432</v>
      </c>
      <c r="F20" s="241"/>
      <c r="G20" s="241"/>
      <c r="H20" s="435" t="s">
        <v>1433</v>
      </c>
      <c r="I20" s="445" t="s">
        <v>1434</v>
      </c>
      <c r="J20" s="435"/>
      <c r="K20" s="262" t="s">
        <v>1623</v>
      </c>
      <c r="L20" s="435"/>
      <c r="M20" s="435"/>
      <c r="N20" s="435"/>
      <c r="O20" s="435"/>
      <c r="P20" s="437"/>
      <c r="Q20" s="435" t="s">
        <v>817</v>
      </c>
      <c r="R20" s="435"/>
      <c r="S20" s="435" t="s">
        <v>1059</v>
      </c>
      <c r="T20" s="438" t="s">
        <v>864</v>
      </c>
      <c r="U20" s="260"/>
      <c r="V20" s="261"/>
      <c r="W20" s="261" t="s">
        <v>864</v>
      </c>
      <c r="X20" s="232"/>
      <c r="Y20" s="440"/>
      <c r="Z20" s="435"/>
      <c r="AA20" s="245"/>
      <c r="AB20" s="435"/>
      <c r="AC20" s="438"/>
      <c r="AD20" s="438"/>
    </row>
    <row r="21" spans="1:30" s="224" customFormat="1" ht="13.5" customHeight="1">
      <c r="A21" s="225">
        <v>13</v>
      </c>
      <c r="B21" s="239"/>
      <c r="C21" s="217"/>
      <c r="D21" s="217" t="s">
        <v>1437</v>
      </c>
      <c r="E21" s="241"/>
      <c r="F21" s="241"/>
      <c r="G21" s="241"/>
      <c r="H21" s="435" t="s">
        <v>1438</v>
      </c>
      <c r="I21" s="445"/>
      <c r="J21" s="435"/>
      <c r="K21" s="262" t="s">
        <v>1624</v>
      </c>
      <c r="L21" s="435"/>
      <c r="M21" s="435"/>
      <c r="N21" s="435"/>
      <c r="O21" s="435"/>
      <c r="P21" s="437"/>
      <c r="Q21" s="435" t="s">
        <v>817</v>
      </c>
      <c r="R21" s="435" t="s">
        <v>864</v>
      </c>
      <c r="S21" s="379" t="s">
        <v>1625</v>
      </c>
      <c r="T21" s="438"/>
      <c r="U21" s="260"/>
      <c r="V21" s="261"/>
      <c r="W21" s="261" t="s">
        <v>864</v>
      </c>
      <c r="X21" s="232"/>
      <c r="Y21" s="440"/>
      <c r="Z21" s="435"/>
      <c r="AA21" s="245"/>
      <c r="AB21" s="435"/>
      <c r="AC21" s="438"/>
      <c r="AD21" s="438"/>
    </row>
    <row r="22" spans="1:30" s="224" customFormat="1" ht="13.5" customHeight="1">
      <c r="A22" s="225">
        <v>14</v>
      </c>
      <c r="B22" s="239"/>
      <c r="C22" s="217"/>
      <c r="D22" s="217"/>
      <c r="E22" s="241" t="s">
        <v>1441</v>
      </c>
      <c r="F22" s="241"/>
      <c r="G22" s="241"/>
      <c r="H22" s="435" t="s">
        <v>1442</v>
      </c>
      <c r="I22" s="445" t="s">
        <v>1101</v>
      </c>
      <c r="J22" s="435"/>
      <c r="K22" s="262" t="s">
        <v>1626</v>
      </c>
      <c r="L22" s="435"/>
      <c r="M22" s="435"/>
      <c r="N22" s="435"/>
      <c r="O22" s="435"/>
      <c r="P22" s="437"/>
      <c r="Q22" s="435" t="s">
        <v>817</v>
      </c>
      <c r="R22" s="435"/>
      <c r="S22" s="435" t="s">
        <v>863</v>
      </c>
      <c r="T22" s="438"/>
      <c r="U22" s="260"/>
      <c r="V22" s="261"/>
      <c r="W22" s="261" t="s">
        <v>864</v>
      </c>
      <c r="X22" s="232"/>
      <c r="Y22" s="440"/>
      <c r="Z22" s="435"/>
      <c r="AA22" s="245"/>
      <c r="AB22" s="435"/>
      <c r="AC22" s="438"/>
      <c r="AD22" s="438"/>
    </row>
    <row r="23" spans="1:30" s="224" customFormat="1" ht="13.5" customHeight="1">
      <c r="A23" s="225">
        <v>15</v>
      </c>
      <c r="B23" s="239"/>
      <c r="C23" s="217"/>
      <c r="D23" s="217"/>
      <c r="E23" s="241" t="s">
        <v>1444</v>
      </c>
      <c r="F23" s="241"/>
      <c r="G23" s="241"/>
      <c r="H23" s="435" t="s">
        <v>1445</v>
      </c>
      <c r="I23" s="445"/>
      <c r="J23" s="435"/>
      <c r="K23" s="262" t="s">
        <v>1627</v>
      </c>
      <c r="L23" s="435"/>
      <c r="M23" s="435"/>
      <c r="N23" s="435"/>
      <c r="O23" s="435"/>
      <c r="P23" s="437"/>
      <c r="Q23" s="435" t="s">
        <v>817</v>
      </c>
      <c r="R23" s="435"/>
      <c r="S23" s="435" t="s">
        <v>863</v>
      </c>
      <c r="T23" s="438"/>
      <c r="U23" s="260"/>
      <c r="V23" s="261"/>
      <c r="W23" s="261" t="s">
        <v>864</v>
      </c>
      <c r="X23" s="232"/>
      <c r="Y23" s="440"/>
      <c r="Z23" s="435"/>
      <c r="AA23" s="245"/>
      <c r="AB23" s="435"/>
      <c r="AC23" s="438"/>
      <c r="AD23" s="438"/>
    </row>
    <row r="24" spans="1:30" s="224" customFormat="1" ht="13.5" customHeight="1">
      <c r="A24" s="225">
        <v>16</v>
      </c>
      <c r="B24" s="239"/>
      <c r="C24" s="217"/>
      <c r="D24" s="217"/>
      <c r="E24" s="241" t="s">
        <v>1447</v>
      </c>
      <c r="F24" s="241"/>
      <c r="G24" s="241"/>
      <c r="H24" s="435" t="s">
        <v>1448</v>
      </c>
      <c r="I24" s="445"/>
      <c r="J24" s="435"/>
      <c r="K24" s="262" t="s">
        <v>1628</v>
      </c>
      <c r="L24" s="435"/>
      <c r="M24" s="435"/>
      <c r="N24" s="435"/>
      <c r="O24" s="435"/>
      <c r="P24" s="437"/>
      <c r="Q24" s="435" t="s">
        <v>817</v>
      </c>
      <c r="R24" s="435"/>
      <c r="S24" s="435" t="s">
        <v>863</v>
      </c>
      <c r="T24" s="438"/>
      <c r="U24" s="260"/>
      <c r="V24" s="261"/>
      <c r="W24" s="261" t="s">
        <v>864</v>
      </c>
      <c r="X24" s="232"/>
      <c r="Y24" s="440"/>
      <c r="Z24" s="435"/>
      <c r="AA24" s="245"/>
      <c r="AB24" s="435"/>
      <c r="AC24" s="438"/>
      <c r="AD24" s="438"/>
    </row>
    <row r="25" spans="1:30" s="224" customFormat="1" ht="13.5" customHeight="1">
      <c r="A25" s="225">
        <v>17</v>
      </c>
      <c r="B25" s="239"/>
      <c r="C25" s="217"/>
      <c r="D25" s="217"/>
      <c r="E25" s="241" t="s">
        <v>1450</v>
      </c>
      <c r="F25" s="241"/>
      <c r="G25" s="241"/>
      <c r="H25" s="435"/>
      <c r="I25" s="445"/>
      <c r="J25" s="435"/>
      <c r="K25" s="262" t="s">
        <v>1452</v>
      </c>
      <c r="L25" s="435"/>
      <c r="M25" s="435"/>
      <c r="N25" s="435"/>
      <c r="O25" s="435"/>
      <c r="P25" s="437"/>
      <c r="Q25" s="435" t="s">
        <v>817</v>
      </c>
      <c r="R25" s="435"/>
      <c r="S25" s="435" t="s">
        <v>879</v>
      </c>
      <c r="T25" s="438"/>
      <c r="U25" s="260" t="s">
        <v>932</v>
      </c>
      <c r="V25" s="261"/>
      <c r="W25" s="261" t="s">
        <v>864</v>
      </c>
      <c r="X25" s="232"/>
      <c r="Y25" s="440"/>
      <c r="Z25" s="435"/>
      <c r="AA25" s="245"/>
      <c r="AB25" s="435"/>
      <c r="AC25" s="438"/>
      <c r="AD25" s="438"/>
    </row>
    <row r="26" spans="1:30" s="224" customFormat="1" ht="13.5" customHeight="1">
      <c r="A26" s="225">
        <v>18</v>
      </c>
      <c r="B26" s="239"/>
      <c r="C26" s="217"/>
      <c r="D26" s="217"/>
      <c r="E26" s="241" t="s">
        <v>1454</v>
      </c>
      <c r="F26" s="241"/>
      <c r="G26" s="241"/>
      <c r="H26" s="435"/>
      <c r="I26" s="445" t="s">
        <v>698</v>
      </c>
      <c r="J26" s="435"/>
      <c r="K26" s="262" t="s">
        <v>1456</v>
      </c>
      <c r="L26" s="435"/>
      <c r="M26" s="435"/>
      <c r="N26" s="435"/>
      <c r="O26" s="435"/>
      <c r="P26" s="437"/>
      <c r="Q26" s="435" t="s">
        <v>817</v>
      </c>
      <c r="R26" s="435"/>
      <c r="S26" s="435" t="s">
        <v>863</v>
      </c>
      <c r="T26" s="438" t="s">
        <v>864</v>
      </c>
      <c r="U26" s="260" t="s">
        <v>1457</v>
      </c>
      <c r="V26" s="261"/>
      <c r="W26" s="261" t="s">
        <v>864</v>
      </c>
      <c r="X26" s="232"/>
      <c r="Y26" s="440" t="s">
        <v>1629</v>
      </c>
      <c r="Z26" s="435"/>
      <c r="AA26" s="245"/>
      <c r="AB26" s="435"/>
      <c r="AC26" s="438"/>
      <c r="AD26" s="438"/>
    </row>
    <row r="27" spans="1:30" s="224" customFormat="1" ht="13.5" customHeight="1">
      <c r="A27" s="225">
        <v>19</v>
      </c>
      <c r="B27" s="239"/>
      <c r="C27" s="217"/>
      <c r="D27" s="217"/>
      <c r="E27" s="241" t="s">
        <v>1459</v>
      </c>
      <c r="F27" s="241"/>
      <c r="G27" s="241"/>
      <c r="H27" s="435" t="s">
        <v>1460</v>
      </c>
      <c r="I27" s="445"/>
      <c r="J27" s="435"/>
      <c r="K27" s="262" t="s">
        <v>1630</v>
      </c>
      <c r="L27" s="435"/>
      <c r="M27" s="435"/>
      <c r="N27" s="435"/>
      <c r="O27" s="435"/>
      <c r="P27" s="437"/>
      <c r="Q27" s="435" t="s">
        <v>817</v>
      </c>
      <c r="R27" s="435"/>
      <c r="S27" s="435" t="s">
        <v>1059</v>
      </c>
      <c r="T27" s="438"/>
      <c r="U27" s="260"/>
      <c r="V27" s="261"/>
      <c r="W27" s="261" t="s">
        <v>864</v>
      </c>
      <c r="X27" s="232"/>
      <c r="Y27" s="440"/>
      <c r="Z27" s="435"/>
      <c r="AA27" s="245"/>
      <c r="AB27" s="435"/>
      <c r="AC27" s="438"/>
      <c r="AD27" s="438"/>
    </row>
    <row r="28" spans="1:30" s="224" customFormat="1" ht="13.5" customHeight="1">
      <c r="A28" s="225">
        <v>20</v>
      </c>
      <c r="B28" s="239"/>
      <c r="C28" s="217"/>
      <c r="D28" s="217" t="s">
        <v>1464</v>
      </c>
      <c r="E28" s="241"/>
      <c r="F28" s="241"/>
      <c r="G28" s="241"/>
      <c r="H28" s="435"/>
      <c r="I28" s="445"/>
      <c r="J28" s="435"/>
      <c r="K28" s="262" t="s">
        <v>1631</v>
      </c>
      <c r="L28" s="435"/>
      <c r="M28" s="435"/>
      <c r="N28" s="435"/>
      <c r="O28" s="435"/>
      <c r="P28" s="437"/>
      <c r="Q28" s="435" t="s">
        <v>817</v>
      </c>
      <c r="R28" s="435" t="s">
        <v>864</v>
      </c>
      <c r="S28" s="379" t="s">
        <v>1631</v>
      </c>
      <c r="T28" s="438"/>
      <c r="U28" s="260"/>
      <c r="V28" s="261"/>
      <c r="W28" s="261" t="s">
        <v>864</v>
      </c>
      <c r="X28" s="232"/>
      <c r="Y28" s="440"/>
      <c r="Z28" s="435"/>
      <c r="AA28" s="245"/>
      <c r="AB28" s="435"/>
      <c r="AC28" s="438"/>
      <c r="AD28" s="438"/>
    </row>
    <row r="29" spans="1:30" s="224" customFormat="1" ht="13.5" customHeight="1">
      <c r="A29" s="225">
        <v>21</v>
      </c>
      <c r="B29" s="239"/>
      <c r="C29" s="217"/>
      <c r="D29" s="217"/>
      <c r="E29" s="241" t="s">
        <v>1632</v>
      </c>
      <c r="F29" s="241"/>
      <c r="G29" s="241"/>
      <c r="H29" s="435" t="s">
        <v>1633</v>
      </c>
      <c r="I29" s="445" t="s">
        <v>1101</v>
      </c>
      <c r="J29" s="435"/>
      <c r="K29" s="262" t="s">
        <v>1634</v>
      </c>
      <c r="L29" s="435" t="s">
        <v>1635</v>
      </c>
      <c r="M29" s="435" t="s">
        <v>1636</v>
      </c>
      <c r="N29" s="435"/>
      <c r="O29" s="435"/>
      <c r="P29" s="437"/>
      <c r="Q29" s="435" t="s">
        <v>817</v>
      </c>
      <c r="R29" s="435"/>
      <c r="S29" s="435" t="s">
        <v>863</v>
      </c>
      <c r="T29" s="438"/>
      <c r="U29" s="260"/>
      <c r="V29" s="261"/>
      <c r="W29" s="261" t="s">
        <v>864</v>
      </c>
      <c r="X29" s="232"/>
      <c r="Y29" s="440"/>
      <c r="Z29" s="435"/>
      <c r="AA29" s="245"/>
      <c r="AB29" s="435"/>
      <c r="AC29" s="438"/>
      <c r="AD29" s="438"/>
    </row>
    <row r="30" spans="1:30" s="224" customFormat="1" ht="13.5" customHeight="1">
      <c r="A30" s="225">
        <v>22</v>
      </c>
      <c r="B30" s="239"/>
      <c r="C30" s="217"/>
      <c r="D30" s="217"/>
      <c r="E30" s="241" t="s">
        <v>1637</v>
      </c>
      <c r="F30" s="241"/>
      <c r="G30" s="241"/>
      <c r="H30" s="435" t="s">
        <v>1638</v>
      </c>
      <c r="I30" s="445" t="s">
        <v>1639</v>
      </c>
      <c r="J30" s="435"/>
      <c r="K30" s="262" t="s">
        <v>1640</v>
      </c>
      <c r="L30" s="435" t="s">
        <v>1641</v>
      </c>
      <c r="M30" s="435" t="s">
        <v>1642</v>
      </c>
      <c r="N30" s="435"/>
      <c r="O30" s="435"/>
      <c r="P30" s="437"/>
      <c r="Q30" s="435" t="s">
        <v>817</v>
      </c>
      <c r="R30" s="435"/>
      <c r="S30" s="435" t="s">
        <v>863</v>
      </c>
      <c r="T30" s="438"/>
      <c r="U30" s="260"/>
      <c r="V30" s="261"/>
      <c r="W30" s="261" t="s">
        <v>864</v>
      </c>
      <c r="X30" s="232"/>
      <c r="Y30" s="440"/>
      <c r="Z30" s="435"/>
      <c r="AA30" s="245"/>
      <c r="AB30" s="435"/>
      <c r="AC30" s="438"/>
      <c r="AD30" s="438"/>
    </row>
    <row r="31" spans="1:30" s="224" customFormat="1" ht="13.5" customHeight="1">
      <c r="A31" s="225">
        <v>23</v>
      </c>
      <c r="B31" s="239"/>
      <c r="C31" s="217"/>
      <c r="D31" s="217" t="s">
        <v>1643</v>
      </c>
      <c r="E31" s="241"/>
      <c r="F31" s="241"/>
      <c r="G31" s="241"/>
      <c r="H31" s="435" t="s">
        <v>1391</v>
      </c>
      <c r="I31" s="445" t="s">
        <v>1644</v>
      </c>
      <c r="J31" s="435"/>
      <c r="K31" s="262" t="s">
        <v>1645</v>
      </c>
      <c r="L31" s="435"/>
      <c r="M31" s="435"/>
      <c r="N31" s="435"/>
      <c r="O31" s="435"/>
      <c r="P31" s="437"/>
      <c r="Q31" s="435" t="s">
        <v>823</v>
      </c>
      <c r="R31" s="435" t="s">
        <v>864</v>
      </c>
      <c r="S31" s="435" t="s">
        <v>863</v>
      </c>
      <c r="T31" s="438"/>
      <c r="U31" s="260" t="s">
        <v>1646</v>
      </c>
      <c r="V31" s="261"/>
      <c r="W31" s="261" t="s">
        <v>864</v>
      </c>
      <c r="X31" s="232"/>
      <c r="Y31" s="440"/>
      <c r="Z31" s="435"/>
      <c r="AA31" s="245" t="s">
        <v>1233</v>
      </c>
      <c r="AB31" s="435"/>
      <c r="AC31" s="438"/>
      <c r="AD31" s="438"/>
    </row>
    <row r="32" spans="1:30" s="224" customFormat="1" ht="13.5" customHeight="1">
      <c r="A32" s="225">
        <v>24</v>
      </c>
      <c r="B32" s="239"/>
      <c r="C32" s="217"/>
      <c r="D32" s="217"/>
      <c r="E32" s="241" t="s">
        <v>1234</v>
      </c>
      <c r="F32" s="241"/>
      <c r="G32" s="241"/>
      <c r="H32" s="435" t="s">
        <v>1235</v>
      </c>
      <c r="I32" s="445" t="s">
        <v>1236</v>
      </c>
      <c r="J32" s="435"/>
      <c r="K32" s="262" t="s">
        <v>998</v>
      </c>
      <c r="L32" s="435"/>
      <c r="M32" s="435"/>
      <c r="N32" s="435"/>
      <c r="O32" s="435"/>
      <c r="P32" s="437"/>
      <c r="Q32" s="435" t="s">
        <v>820</v>
      </c>
      <c r="R32" s="435"/>
      <c r="S32" s="435" t="s">
        <v>863</v>
      </c>
      <c r="T32" s="438" t="s">
        <v>864</v>
      </c>
      <c r="U32" s="260" t="s">
        <v>1237</v>
      </c>
      <c r="V32" s="261"/>
      <c r="W32" s="261" t="s">
        <v>864</v>
      </c>
      <c r="X32" s="232"/>
      <c r="Y32" s="440"/>
      <c r="Z32" s="435"/>
      <c r="AA32" s="245"/>
      <c r="AB32" s="435"/>
      <c r="AC32" s="438"/>
      <c r="AD32" s="438"/>
    </row>
    <row r="33" spans="1:30" s="224" customFormat="1" ht="13.5" customHeight="1">
      <c r="A33" s="225">
        <v>25</v>
      </c>
      <c r="B33" s="239"/>
      <c r="C33" s="217"/>
      <c r="D33" s="217"/>
      <c r="E33" s="241" t="s">
        <v>1239</v>
      </c>
      <c r="F33" s="241"/>
      <c r="G33" s="241"/>
      <c r="H33" s="435" t="s">
        <v>1240</v>
      </c>
      <c r="I33" s="445" t="s">
        <v>1241</v>
      </c>
      <c r="J33" s="435"/>
      <c r="K33" s="262" t="s">
        <v>1087</v>
      </c>
      <c r="L33" s="435"/>
      <c r="M33" s="435"/>
      <c r="N33" s="435"/>
      <c r="O33" s="435"/>
      <c r="P33" s="437"/>
      <c r="Q33" s="435" t="s">
        <v>820</v>
      </c>
      <c r="R33" s="435"/>
      <c r="S33" s="435" t="s">
        <v>863</v>
      </c>
      <c r="T33" s="438"/>
      <c r="U33" s="260"/>
      <c r="V33" s="261"/>
      <c r="W33" s="261" t="s">
        <v>864</v>
      </c>
      <c r="X33" s="232"/>
      <c r="Y33" s="440"/>
      <c r="Z33" s="435"/>
      <c r="AA33" s="245"/>
      <c r="AB33" s="435"/>
      <c r="AC33" s="438"/>
      <c r="AD33" s="438"/>
    </row>
    <row r="34" spans="1:30" s="224" customFormat="1" ht="13.5" customHeight="1">
      <c r="A34" s="225">
        <v>26</v>
      </c>
      <c r="B34" s="239"/>
      <c r="C34" s="217"/>
      <c r="D34" s="217" t="s">
        <v>1647</v>
      </c>
      <c r="E34" s="241"/>
      <c r="F34" s="241"/>
      <c r="G34" s="241"/>
      <c r="H34" s="435" t="s">
        <v>1395</v>
      </c>
      <c r="I34" s="445"/>
      <c r="J34" s="435"/>
      <c r="K34" s="262" t="s">
        <v>1648</v>
      </c>
      <c r="L34" s="435"/>
      <c r="M34" s="435"/>
      <c r="N34" s="435"/>
      <c r="O34" s="435"/>
      <c r="P34" s="437"/>
      <c r="Q34" s="435" t="s">
        <v>817</v>
      </c>
      <c r="R34" s="435" t="s">
        <v>864</v>
      </c>
      <c r="S34" s="262" t="s">
        <v>1648</v>
      </c>
      <c r="T34" s="438"/>
      <c r="U34" s="260"/>
      <c r="V34" s="261"/>
      <c r="W34" s="261" t="s">
        <v>864</v>
      </c>
      <c r="X34" s="232"/>
      <c r="Y34" s="440"/>
      <c r="Z34" s="435"/>
      <c r="AA34" s="245"/>
      <c r="AB34" s="435"/>
      <c r="AC34" s="438"/>
      <c r="AD34" s="438"/>
    </row>
    <row r="35" spans="1:30" s="224" customFormat="1" ht="13.5" customHeight="1">
      <c r="A35" s="225">
        <v>27</v>
      </c>
      <c r="B35" s="239"/>
      <c r="C35" s="217"/>
      <c r="D35" s="217"/>
      <c r="E35" s="241" t="s">
        <v>1649</v>
      </c>
      <c r="F35" s="241"/>
      <c r="G35" s="241"/>
      <c r="H35" s="435"/>
      <c r="I35" s="445"/>
      <c r="J35" s="435"/>
      <c r="K35" s="262" t="s">
        <v>1650</v>
      </c>
      <c r="L35" s="435"/>
      <c r="M35" s="435"/>
      <c r="N35" s="435"/>
      <c r="O35" s="435"/>
      <c r="P35" s="437"/>
      <c r="Q35" s="435" t="s">
        <v>817</v>
      </c>
      <c r="R35" s="435" t="s">
        <v>864</v>
      </c>
      <c r="S35" s="435" t="s">
        <v>1650</v>
      </c>
      <c r="T35" s="438"/>
      <c r="U35" s="260"/>
      <c r="V35" s="261"/>
      <c r="W35" s="261" t="s">
        <v>864</v>
      </c>
      <c r="X35" s="232"/>
      <c r="Y35" s="440"/>
      <c r="Z35" s="435"/>
      <c r="AA35" s="245"/>
      <c r="AB35" s="435"/>
      <c r="AC35" s="438"/>
      <c r="AD35" s="438"/>
    </row>
    <row r="36" spans="1:30" s="224" customFormat="1" ht="13.5" customHeight="1">
      <c r="A36" s="225">
        <v>28</v>
      </c>
      <c r="B36" s="239"/>
      <c r="C36" s="217"/>
      <c r="D36" s="217"/>
      <c r="E36" s="241" t="s">
        <v>1651</v>
      </c>
      <c r="F36" s="241"/>
      <c r="G36" s="241"/>
      <c r="H36" s="435"/>
      <c r="I36" s="445"/>
      <c r="J36" s="435"/>
      <c r="K36" s="262" t="s">
        <v>1074</v>
      </c>
      <c r="L36" s="435"/>
      <c r="M36" s="435"/>
      <c r="N36" s="435"/>
      <c r="O36" s="435"/>
      <c r="P36" s="437"/>
      <c r="Q36" s="435" t="s">
        <v>817</v>
      </c>
      <c r="R36" s="435" t="s">
        <v>864</v>
      </c>
      <c r="S36" s="435" t="s">
        <v>1074</v>
      </c>
      <c r="T36" s="438"/>
      <c r="U36" s="260"/>
      <c r="V36" s="261"/>
      <c r="W36" s="261" t="s">
        <v>864</v>
      </c>
      <c r="X36" s="232"/>
      <c r="Y36" s="440"/>
      <c r="Z36" s="435"/>
      <c r="AA36" s="245"/>
      <c r="AB36" s="435"/>
      <c r="AC36" s="438"/>
      <c r="AD36" s="438"/>
    </row>
    <row r="37" spans="1:30" s="224" customFormat="1" ht="13.5" customHeight="1">
      <c r="A37" s="225">
        <v>29</v>
      </c>
      <c r="B37" s="239"/>
      <c r="C37" s="217"/>
      <c r="D37" s="217" t="s">
        <v>1399</v>
      </c>
      <c r="E37" s="241"/>
      <c r="F37" s="241"/>
      <c r="G37" s="241"/>
      <c r="H37" s="435"/>
      <c r="I37" s="445"/>
      <c r="J37" s="435"/>
      <c r="K37" s="262" t="s">
        <v>1652</v>
      </c>
      <c r="L37" s="435"/>
      <c r="M37" s="435"/>
      <c r="N37" s="435"/>
      <c r="O37" s="435"/>
      <c r="P37" s="437"/>
      <c r="Q37" s="435" t="s">
        <v>817</v>
      </c>
      <c r="R37" s="435" t="s">
        <v>864</v>
      </c>
      <c r="S37" s="379" t="s">
        <v>1653</v>
      </c>
      <c r="T37" s="438"/>
      <c r="U37" s="260"/>
      <c r="V37" s="261"/>
      <c r="W37" s="261" t="s">
        <v>864</v>
      </c>
      <c r="X37" s="232"/>
      <c r="Y37" s="440"/>
      <c r="Z37" s="435"/>
      <c r="AA37" s="245"/>
      <c r="AB37" s="435"/>
      <c r="AC37" s="438"/>
      <c r="AD37" s="438"/>
    </row>
    <row r="38" spans="1:30" s="224" customFormat="1" ht="13.5" customHeight="1">
      <c r="A38" s="225">
        <v>30</v>
      </c>
      <c r="B38" s="239"/>
      <c r="C38" s="217"/>
      <c r="D38" s="217"/>
      <c r="E38" s="241" t="s">
        <v>1071</v>
      </c>
      <c r="F38" s="241"/>
      <c r="G38" s="241"/>
      <c r="H38" s="435" t="s">
        <v>1402</v>
      </c>
      <c r="I38" s="445"/>
      <c r="J38" s="435"/>
      <c r="K38" s="262" t="s">
        <v>1654</v>
      </c>
      <c r="L38" s="435"/>
      <c r="M38" s="435"/>
      <c r="N38" s="435"/>
      <c r="O38" s="435"/>
      <c r="P38" s="437"/>
      <c r="Q38" s="435" t="s">
        <v>817</v>
      </c>
      <c r="R38" s="435"/>
      <c r="S38" s="435" t="s">
        <v>863</v>
      </c>
      <c r="T38" s="438"/>
      <c r="U38" s="260"/>
      <c r="V38" s="261"/>
      <c r="W38" s="261" t="s">
        <v>864</v>
      </c>
      <c r="X38" s="232"/>
      <c r="Y38" s="440"/>
      <c r="Z38" s="435"/>
      <c r="AA38" s="245"/>
      <c r="AB38" s="435"/>
      <c r="AC38" s="438"/>
      <c r="AD38" s="438"/>
    </row>
    <row r="39" spans="1:30" s="224" customFormat="1" ht="13.5" customHeight="1">
      <c r="A39" s="225">
        <v>31</v>
      </c>
      <c r="B39" s="239"/>
      <c r="C39" s="217"/>
      <c r="D39" s="217"/>
      <c r="E39" s="241" t="s">
        <v>1280</v>
      </c>
      <c r="F39" s="241"/>
      <c r="G39" s="241"/>
      <c r="H39" s="435" t="s">
        <v>1655</v>
      </c>
      <c r="I39" s="445"/>
      <c r="J39" s="435"/>
      <c r="K39" s="262" t="s">
        <v>1656</v>
      </c>
      <c r="L39" s="435"/>
      <c r="M39" s="435"/>
      <c r="N39" s="435"/>
      <c r="O39" s="435"/>
      <c r="P39" s="437"/>
      <c r="Q39" s="435" t="s">
        <v>817</v>
      </c>
      <c r="R39" s="435"/>
      <c r="S39" s="435" t="s">
        <v>863</v>
      </c>
      <c r="T39" s="438"/>
      <c r="U39" s="260"/>
      <c r="V39" s="261"/>
      <c r="W39" s="261" t="s">
        <v>864</v>
      </c>
      <c r="X39" s="232"/>
      <c r="Y39" s="440"/>
      <c r="Z39" s="435"/>
      <c r="AA39" s="245"/>
      <c r="AB39" s="435"/>
      <c r="AC39" s="438"/>
      <c r="AD39" s="438"/>
    </row>
    <row r="40" spans="1:30" s="224" customFormat="1" ht="13.5" customHeight="1">
      <c r="A40" s="225">
        <v>32</v>
      </c>
      <c r="B40" s="239"/>
      <c r="C40" s="217"/>
      <c r="D40" s="217"/>
      <c r="E40" s="241" t="s">
        <v>1183</v>
      </c>
      <c r="F40" s="241"/>
      <c r="G40" s="241"/>
      <c r="H40" s="435" t="s">
        <v>1657</v>
      </c>
      <c r="I40" s="445"/>
      <c r="J40" s="435"/>
      <c r="K40" s="262" t="s">
        <v>1658</v>
      </c>
      <c r="L40" s="435"/>
      <c r="M40" s="435"/>
      <c r="N40" s="435"/>
      <c r="O40" s="435"/>
      <c r="P40" s="437"/>
      <c r="Q40" s="435" t="s">
        <v>817</v>
      </c>
      <c r="R40" s="435"/>
      <c r="S40" s="435" t="s">
        <v>863</v>
      </c>
      <c r="T40" s="438"/>
      <c r="U40" s="260"/>
      <c r="V40" s="261"/>
      <c r="W40" s="261" t="s">
        <v>864</v>
      </c>
      <c r="X40" s="232"/>
      <c r="Y40" s="440"/>
      <c r="Z40" s="435"/>
      <c r="AA40" s="245"/>
      <c r="AB40" s="435"/>
      <c r="AC40" s="438"/>
      <c r="AD40" s="438"/>
    </row>
    <row r="41" spans="1:30" s="224" customFormat="1" ht="13.5" customHeight="1">
      <c r="A41" s="225">
        <v>33</v>
      </c>
      <c r="B41" s="239"/>
      <c r="C41" s="217"/>
      <c r="D41" s="217"/>
      <c r="E41" s="241" t="s">
        <v>1659</v>
      </c>
      <c r="F41" s="241"/>
      <c r="G41" s="241"/>
      <c r="H41" s="435" t="s">
        <v>1660</v>
      </c>
      <c r="I41" s="445"/>
      <c r="J41" s="435"/>
      <c r="K41" s="262" t="s">
        <v>1661</v>
      </c>
      <c r="L41" s="435"/>
      <c r="M41" s="435"/>
      <c r="N41" s="435"/>
      <c r="O41" s="435"/>
      <c r="P41" s="437"/>
      <c r="Q41" s="435" t="s">
        <v>817</v>
      </c>
      <c r="R41" s="435"/>
      <c r="S41" s="435" t="s">
        <v>1059</v>
      </c>
      <c r="T41" s="438"/>
      <c r="U41" s="260"/>
      <c r="V41" s="261"/>
      <c r="W41" s="261" t="s">
        <v>864</v>
      </c>
      <c r="X41" s="232"/>
      <c r="Y41" s="440"/>
      <c r="Z41" s="435"/>
      <c r="AA41" s="245"/>
      <c r="AB41" s="435"/>
      <c r="AC41" s="438"/>
      <c r="AD41" s="438"/>
    </row>
    <row r="42" spans="1:30" s="224" customFormat="1" ht="12.75" customHeight="1">
      <c r="A42" s="225">
        <v>34</v>
      </c>
      <c r="B42" s="239"/>
      <c r="C42" s="219"/>
      <c r="D42" s="241" t="s">
        <v>1479</v>
      </c>
      <c r="E42" s="241"/>
      <c r="F42" s="241"/>
      <c r="G42" s="241"/>
      <c r="H42" s="435" t="s">
        <v>1662</v>
      </c>
      <c r="I42" s="436" t="s">
        <v>1481</v>
      </c>
      <c r="J42" s="435"/>
      <c r="K42" s="262" t="s">
        <v>1482</v>
      </c>
      <c r="L42" s="435"/>
      <c r="M42" s="435"/>
      <c r="N42" s="435"/>
      <c r="O42" s="435"/>
      <c r="P42" s="437"/>
      <c r="Q42" s="435" t="s">
        <v>817</v>
      </c>
      <c r="R42" s="435"/>
      <c r="S42" s="256" t="s">
        <v>863</v>
      </c>
      <c r="T42" s="285"/>
      <c r="U42" s="435" t="s">
        <v>1483</v>
      </c>
      <c r="V42" s="439"/>
      <c r="W42" s="261" t="s">
        <v>864</v>
      </c>
      <c r="X42" s="232"/>
      <c r="Y42" s="440"/>
      <c r="Z42" s="435"/>
      <c r="AA42" s="441"/>
      <c r="AB42" s="435"/>
      <c r="AC42" s="438"/>
      <c r="AD42" s="438"/>
    </row>
    <row r="43" spans="1:30" s="224" customFormat="1" ht="13.5" customHeight="1">
      <c r="A43" s="225">
        <v>35</v>
      </c>
      <c r="B43" s="239"/>
      <c r="C43" s="219" t="s">
        <v>985</v>
      </c>
      <c r="D43" s="241" t="s">
        <v>977</v>
      </c>
      <c r="E43" s="241"/>
      <c r="F43" s="241"/>
      <c r="G43" s="241"/>
      <c r="H43" s="435" t="s">
        <v>1468</v>
      </c>
      <c r="I43" s="436"/>
      <c r="J43" s="435" t="s">
        <v>963</v>
      </c>
      <c r="K43" s="378"/>
      <c r="L43" s="435"/>
      <c r="M43" s="435"/>
      <c r="N43" s="435"/>
      <c r="O43" s="435"/>
      <c r="P43" s="437">
        <v>1</v>
      </c>
      <c r="Q43" s="435" t="s">
        <v>817</v>
      </c>
      <c r="R43" s="435" t="s">
        <v>864</v>
      </c>
      <c r="S43" s="435" t="s">
        <v>966</v>
      </c>
      <c r="T43" s="438" t="s">
        <v>864</v>
      </c>
      <c r="U43" s="435"/>
      <c r="V43" s="439"/>
      <c r="W43" s="261" t="s">
        <v>864</v>
      </c>
      <c r="X43" s="232"/>
      <c r="Y43" s="440"/>
      <c r="Z43" s="435"/>
      <c r="AA43" s="441"/>
      <c r="AB43" s="435"/>
      <c r="AC43" s="438"/>
      <c r="AD43" s="438"/>
    </row>
    <row r="44" spans="1:30" s="224" customFormat="1" ht="12.75" customHeight="1">
      <c r="A44" s="225">
        <v>36</v>
      </c>
      <c r="B44" s="239"/>
      <c r="C44" s="219"/>
      <c r="D44" s="241" t="s">
        <v>1573</v>
      </c>
      <c r="E44" s="241"/>
      <c r="F44" s="241"/>
      <c r="G44" s="241"/>
      <c r="H44" s="435"/>
      <c r="I44" s="436"/>
      <c r="J44" s="435"/>
      <c r="K44" s="262" t="s">
        <v>939</v>
      </c>
      <c r="L44" s="435"/>
      <c r="M44" s="435"/>
      <c r="N44" s="435"/>
      <c r="O44" s="435"/>
      <c r="P44" s="437"/>
      <c r="Q44" s="435" t="s">
        <v>817</v>
      </c>
      <c r="R44" s="435"/>
      <c r="S44" s="435" t="s">
        <v>863</v>
      </c>
      <c r="T44" s="438"/>
      <c r="U44" s="435"/>
      <c r="V44" s="439"/>
      <c r="W44" s="261" t="s">
        <v>864</v>
      </c>
      <c r="X44" s="232"/>
      <c r="Y44" s="440"/>
      <c r="Z44" s="435"/>
      <c r="AA44" s="441"/>
      <c r="AB44" s="435"/>
      <c r="AC44" s="438"/>
      <c r="AD44" s="438"/>
    </row>
    <row r="45" spans="1:30" s="158" customFormat="1" ht="12.75" customHeight="1">
      <c r="A45" s="225">
        <v>37</v>
      </c>
      <c r="B45" s="239"/>
      <c r="C45" s="219" t="s">
        <v>1470</v>
      </c>
      <c r="D45" s="241"/>
      <c r="E45" s="241"/>
      <c r="F45" s="241"/>
      <c r="G45" s="241"/>
      <c r="H45" s="265"/>
      <c r="I45" s="266"/>
      <c r="J45" s="265"/>
      <c r="K45" s="262" t="s">
        <v>1663</v>
      </c>
      <c r="L45" s="265"/>
      <c r="M45" s="265"/>
      <c r="N45" s="265"/>
      <c r="O45" s="265"/>
      <c r="P45" s="267"/>
      <c r="Q45" s="265" t="s">
        <v>817</v>
      </c>
      <c r="R45" s="265" t="s">
        <v>864</v>
      </c>
      <c r="S45" s="268" t="s">
        <v>1664</v>
      </c>
      <c r="T45" s="271"/>
      <c r="U45" s="265"/>
      <c r="V45" s="267"/>
      <c r="W45" s="261" t="s">
        <v>864</v>
      </c>
      <c r="X45" s="232"/>
      <c r="Y45" s="440"/>
      <c r="Z45" s="265"/>
      <c r="AA45" s="270" t="s">
        <v>1473</v>
      </c>
      <c r="AB45" s="265"/>
      <c r="AC45" s="438"/>
      <c r="AD45" s="438"/>
    </row>
    <row r="46" spans="1:30" s="224" customFormat="1" ht="13.5" customHeight="1">
      <c r="A46" s="225">
        <v>38</v>
      </c>
      <c r="B46" s="239"/>
      <c r="C46" s="219"/>
      <c r="D46" s="241" t="s">
        <v>1474</v>
      </c>
      <c r="E46" s="241"/>
      <c r="F46" s="241"/>
      <c r="G46" s="241"/>
      <c r="H46" s="435" t="s">
        <v>1475</v>
      </c>
      <c r="I46" s="436">
        <v>31</v>
      </c>
      <c r="J46" s="435"/>
      <c r="K46" s="262" t="s">
        <v>1476</v>
      </c>
      <c r="L46" s="435"/>
      <c r="M46" s="435"/>
      <c r="N46" s="435"/>
      <c r="O46" s="435"/>
      <c r="P46" s="437"/>
      <c r="Q46" s="435" t="s">
        <v>817</v>
      </c>
      <c r="R46" s="435"/>
      <c r="S46" s="435" t="s">
        <v>1350</v>
      </c>
      <c r="T46" s="438"/>
      <c r="U46" s="435"/>
      <c r="V46" s="439"/>
      <c r="W46" s="261" t="s">
        <v>864</v>
      </c>
      <c r="X46" s="232"/>
      <c r="Y46" s="440"/>
      <c r="Z46" s="435"/>
      <c r="AA46" s="441"/>
      <c r="AB46" s="435"/>
      <c r="AC46" s="438"/>
      <c r="AD46" s="438"/>
    </row>
    <row r="47" spans="1:30" s="224" customFormat="1" ht="13.5" customHeight="1">
      <c r="A47" s="225">
        <v>39</v>
      </c>
      <c r="B47" s="239"/>
      <c r="C47" s="219"/>
      <c r="D47" s="241" t="s">
        <v>1477</v>
      </c>
      <c r="E47" s="241"/>
      <c r="F47" s="241"/>
      <c r="G47" s="241"/>
      <c r="H47" s="435" t="s">
        <v>1478</v>
      </c>
      <c r="I47" s="436">
        <v>109</v>
      </c>
      <c r="J47" s="435"/>
      <c r="K47" s="262" t="s">
        <v>1149</v>
      </c>
      <c r="L47" s="435"/>
      <c r="M47" s="435"/>
      <c r="N47" s="435"/>
      <c r="O47" s="435"/>
      <c r="P47" s="437"/>
      <c r="Q47" s="435" t="s">
        <v>817</v>
      </c>
      <c r="R47" s="435"/>
      <c r="S47" s="435" t="s">
        <v>1350</v>
      </c>
      <c r="T47" s="438"/>
      <c r="U47" s="435"/>
      <c r="V47" s="439"/>
      <c r="W47" s="261" t="s">
        <v>864</v>
      </c>
      <c r="X47" s="232"/>
      <c r="Y47" s="440"/>
      <c r="Z47" s="435"/>
      <c r="AA47" s="441"/>
      <c r="AB47" s="435"/>
      <c r="AC47" s="438"/>
      <c r="AD47" s="438"/>
    </row>
    <row r="48" spans="1:30" s="224" customFormat="1" ht="12" customHeight="1">
      <c r="A48" s="225">
        <f>SUBTOTAL(103,createCase2[ID])</f>
        <v>39</v>
      </c>
      <c r="B48" s="225"/>
      <c r="C48" s="225">
        <f>SUBTOTAL(103,createCase2[Donnée (Niveau 2)])</f>
        <v>4</v>
      </c>
      <c r="D48" s="225">
        <f>SUBTOTAL(103,createCase2[Donnée (Niveau 3)])</f>
        <v>13</v>
      </c>
      <c r="E48" s="225">
        <f>SUBTOTAL(103,createCase2[Donnée (Niveau 4)])</f>
        <v>22</v>
      </c>
      <c r="F48" s="225">
        <f>SUBTOTAL(103,createCase2[Donnée (Niveau 5)])</f>
        <v>0</v>
      </c>
      <c r="G48" s="225">
        <f>SUBTOTAL(103,createCase2[Donnée (Niveau 6)])</f>
        <v>0</v>
      </c>
      <c r="H48" s="225">
        <f>SUBTOTAL(103,createCase2[Description])</f>
        <v>30</v>
      </c>
      <c r="I48" s="225">
        <f>SUBTOTAL(103,createCase2[Exemples])</f>
        <v>14</v>
      </c>
      <c r="J48" s="225">
        <f>SUBTOTAL(103,createCase2[Balise NexSIS])</f>
        <v>1</v>
      </c>
      <c r="K48" s="239">
        <f>SUBTOTAL(103,createCase2[Nouvelle balise])</f>
        <v>38</v>
      </c>
      <c r="L48" s="225">
        <f>SUBTOTAL(103,createCase2[Nantes - balise])</f>
        <v>2</v>
      </c>
      <c r="M48" s="225">
        <f>SUBTOTAL(103,createCase2[Nantes - description])</f>
        <v>2</v>
      </c>
      <c r="N48" s="225">
        <f>SUBTOTAL(103,createCase2[GT399])</f>
        <v>0</v>
      </c>
      <c r="O48" s="225">
        <f>SUBTOTAL(103,createCase2[GT399 description])</f>
        <v>0</v>
      </c>
      <c r="P48" s="234">
        <f>SUBTOTAL(103,createCase2[Priorisation])</f>
        <v>1</v>
      </c>
      <c r="Q48" s="225"/>
      <c r="R48" s="225">
        <f>SUBTOTAL(103,createCase2[Objet])</f>
        <v>14</v>
      </c>
      <c r="S48" s="225">
        <f>SUBTOTAL(103,createCase2[Format (ou type)])</f>
        <v>39</v>
      </c>
      <c r="T48" s="277"/>
      <c r="U48" s="225"/>
      <c r="V48" s="225"/>
      <c r="W48" s="225"/>
      <c r="Y48" s="274">
        <f>SUBTOTAL(103,createCase2[Commentaire Hub Santé])</f>
        <v>1</v>
      </c>
      <c r="Z48" s="225">
        <f>SUBTOTAL(103,createCase2[Commentaire Philippe Dreyfus])</f>
        <v>2</v>
      </c>
      <c r="AA48" s="239"/>
      <c r="AB48" s="225">
        <f>SUBTOTAL(103,createCase2[Commentaire Yann Penverne])</f>
        <v>0</v>
      </c>
      <c r="AC48" s="225">
        <f>SUBTOTAL(103,createCase2[NexSIS])-COUNTIFS(createCase2[NexSIS],"=X")</f>
        <v>0</v>
      </c>
      <c r="AD48" s="225">
        <f>SUBTOTAL(103,createCase2[Métier])-COUNTIFS(createCase2[Métier],"=X")</f>
        <v>0</v>
      </c>
    </row>
    <row r="49" spans="1:1017" s="128" customFormat="1" ht="12" customHeight="1">
      <c r="A49" s="3"/>
      <c r="B49" s="3"/>
      <c r="C49" s="131"/>
      <c r="D49" s="131"/>
      <c r="E49" s="131"/>
      <c r="F49" s="131"/>
      <c r="G49" s="5"/>
      <c r="H49" s="155"/>
      <c r="I49" s="225"/>
      <c r="J49" s="5"/>
      <c r="K49" s="155"/>
      <c r="L49" s="5"/>
      <c r="M49" s="5"/>
      <c r="N49" s="5"/>
      <c r="O49" s="5"/>
      <c r="P49" s="188"/>
      <c r="Q49" s="5"/>
      <c r="R49" s="5"/>
      <c r="S49" s="5"/>
      <c r="T49" s="56"/>
      <c r="U49" s="56"/>
      <c r="V49" s="56"/>
      <c r="W49" s="56"/>
      <c r="X49"/>
      <c r="Y49" s="178"/>
      <c r="Z49" s="5"/>
      <c r="AA49" s="159"/>
      <c r="AB49" s="56"/>
      <c r="AD49" s="56"/>
      <c r="AMA49"/>
      <c r="AMB49"/>
      <c r="AMC49"/>
    </row>
    <row r="50" spans="1:1017" s="128" customFormat="1" ht="12" customHeight="1">
      <c r="A50" s="129"/>
      <c r="B50" s="129"/>
      <c r="C50" s="129"/>
      <c r="D50" s="129"/>
      <c r="E50" s="129"/>
      <c r="F50" s="129"/>
      <c r="G50" s="96"/>
      <c r="H50" s="96"/>
      <c r="I50" s="225"/>
      <c r="J50" s="96"/>
      <c r="K50" s="159"/>
      <c r="L50" s="96"/>
      <c r="M50" s="96"/>
      <c r="N50" s="96"/>
      <c r="O50" s="96"/>
      <c r="P50" s="173"/>
      <c r="Q50" s="96"/>
      <c r="R50" s="96"/>
      <c r="S50" s="96"/>
      <c r="T50" s="281"/>
      <c r="U50" s="96"/>
      <c r="V50" s="96"/>
      <c r="W50" s="96"/>
      <c r="X50"/>
      <c r="Y50" s="179"/>
      <c r="Z50" s="96"/>
      <c r="AA50" s="159"/>
      <c r="AB50" s="96"/>
      <c r="AD50" s="96"/>
      <c r="AMA50"/>
      <c r="AMB50"/>
      <c r="AMC50"/>
    </row>
    <row r="51" spans="1:1017" s="128" customFormat="1" ht="12" customHeight="1">
      <c r="I51" s="224"/>
      <c r="P51" s="174"/>
      <c r="R51" s="96"/>
      <c r="S51" s="96"/>
      <c r="T51" s="281"/>
      <c r="U51" s="96"/>
      <c r="V51" s="96"/>
      <c r="W51" s="96"/>
      <c r="X51"/>
      <c r="Y51" s="179"/>
      <c r="Z51" s="96"/>
      <c r="AA51" s="159"/>
      <c r="AB51" s="96"/>
      <c r="AD51" s="96"/>
      <c r="AMA51"/>
      <c r="AMB51"/>
      <c r="AMC51"/>
    </row>
    <row r="52" spans="1:1017" s="128" customFormat="1" ht="12" customHeight="1">
      <c r="I52" s="224"/>
      <c r="P52" s="174"/>
      <c r="R52" s="96"/>
      <c r="S52" s="96"/>
      <c r="T52" s="281"/>
      <c r="U52" s="96"/>
      <c r="V52" s="96"/>
      <c r="W52" s="96"/>
      <c r="X52"/>
      <c r="Y52" s="179"/>
      <c r="Z52" s="96"/>
      <c r="AA52" s="159"/>
      <c r="AB52" s="96"/>
      <c r="AD52" s="96"/>
      <c r="AMA52"/>
      <c r="AMB52"/>
      <c r="AMC52"/>
    </row>
    <row r="53" spans="1:1017" s="128" customFormat="1" ht="12" customHeight="1">
      <c r="I53" s="224"/>
      <c r="P53" s="174"/>
      <c r="R53" s="96"/>
      <c r="S53" s="96"/>
      <c r="T53" s="281"/>
      <c r="U53" s="96"/>
      <c r="V53" s="96"/>
      <c r="W53" s="96"/>
      <c r="X53"/>
      <c r="Y53" s="179"/>
      <c r="Z53" s="96"/>
      <c r="AA53" s="159"/>
      <c r="AB53" s="96"/>
      <c r="AD53" s="96"/>
      <c r="AMA53"/>
      <c r="AMB53"/>
      <c r="AMC53"/>
    </row>
    <row r="54" spans="1:1017" s="128" customFormat="1" ht="12" customHeight="1">
      <c r="I54" s="224"/>
      <c r="P54" s="174"/>
      <c r="R54" s="96"/>
      <c r="S54" s="96"/>
      <c r="T54" s="281"/>
      <c r="U54" s="96"/>
      <c r="V54" s="96"/>
      <c r="W54" s="96"/>
      <c r="X54"/>
      <c r="Y54" s="179"/>
      <c r="Z54" s="96"/>
      <c r="AA54" s="159"/>
      <c r="AB54" s="96"/>
      <c r="AD54" s="96"/>
      <c r="AMA54"/>
      <c r="AMB54"/>
      <c r="AMC54"/>
    </row>
    <row r="55" spans="1:1017" ht="12" customHeight="1">
      <c r="G55" s="128"/>
      <c r="H55" s="128"/>
      <c r="I55" s="224"/>
      <c r="J55" s="128"/>
      <c r="K55" s="128"/>
      <c r="L55" s="128"/>
      <c r="M55" s="128"/>
      <c r="N55" s="128"/>
      <c r="O55" s="128"/>
      <c r="P55" s="174"/>
      <c r="Q55" s="128"/>
    </row>
    <row r="56" spans="1:1017" s="117" customFormat="1" ht="12" customHeight="1">
      <c r="A56" s="128"/>
      <c r="B56" s="128"/>
      <c r="C56" s="128"/>
      <c r="D56" s="128"/>
      <c r="E56" s="128"/>
      <c r="F56" s="128"/>
      <c r="G56" s="96"/>
      <c r="H56" s="96"/>
      <c r="I56" s="225"/>
      <c r="J56" s="96"/>
      <c r="K56" s="159"/>
      <c r="L56" s="96"/>
      <c r="M56" s="96"/>
      <c r="N56" s="96"/>
      <c r="O56" s="96"/>
      <c r="P56" s="173"/>
      <c r="Q56" s="96"/>
      <c r="R56" s="96"/>
      <c r="S56" s="96"/>
      <c r="T56" s="281"/>
      <c r="U56" s="96"/>
      <c r="V56" s="96"/>
      <c r="W56" s="96"/>
      <c r="X56"/>
      <c r="Y56" s="179"/>
      <c r="Z56" s="96"/>
      <c r="AA56" s="161"/>
      <c r="AB56" s="96"/>
      <c r="AD56" s="96"/>
      <c r="AMB56"/>
    </row>
    <row r="57" spans="1:1017" ht="12" customHeight="1">
      <c r="A57" s="117"/>
      <c r="B57" s="117"/>
      <c r="C57" s="117"/>
      <c r="D57" s="117"/>
      <c r="E57" s="117"/>
      <c r="F57" s="117"/>
      <c r="G57" s="117"/>
      <c r="H57" s="117"/>
      <c r="I57" s="251"/>
      <c r="J57" s="117"/>
      <c r="K57" s="117"/>
      <c r="L57" s="117"/>
      <c r="M57" s="117"/>
      <c r="N57" s="117"/>
      <c r="O57" s="117"/>
      <c r="P57" s="189"/>
      <c r="Q57" s="117"/>
    </row>
    <row r="58" spans="1:1017" ht="12" customHeight="1">
      <c r="R58" s="112"/>
      <c r="S58" s="112"/>
      <c r="T58" s="125"/>
      <c r="U58" s="112"/>
      <c r="V58" s="112"/>
      <c r="W58" s="112"/>
      <c r="Y58" s="180"/>
      <c r="Z58" s="112"/>
      <c r="AB58" s="112"/>
      <c r="AD58" s="112"/>
    </row>
    <row r="70" spans="1:6" ht="12" customHeight="1">
      <c r="A70" s="130"/>
      <c r="B70" s="130"/>
      <c r="C70" s="130"/>
      <c r="D70" s="130"/>
      <c r="E70" s="130"/>
      <c r="F70" s="130"/>
    </row>
    <row r="71" spans="1:6" ht="12" customHeight="1">
      <c r="A71" s="130"/>
      <c r="B71" s="130"/>
      <c r="C71" s="130"/>
      <c r="D71" s="130"/>
      <c r="E71" s="130"/>
      <c r="F71" s="130"/>
    </row>
    <row r="72" spans="1:6" ht="12" customHeight="1">
      <c r="A72" s="130"/>
      <c r="B72" s="130"/>
      <c r="C72" s="130"/>
      <c r="D72" s="130"/>
      <c r="E72" s="130"/>
      <c r="F72" s="130"/>
    </row>
    <row r="73" spans="1:6" ht="12" customHeight="1">
      <c r="A73" s="130"/>
      <c r="B73" s="130"/>
      <c r="C73" s="130"/>
      <c r="D73" s="130"/>
      <c r="E73" s="130"/>
      <c r="F73" s="130"/>
    </row>
    <row r="74" spans="1:6" ht="12" customHeight="1">
      <c r="A74" s="130"/>
      <c r="B74" s="130"/>
      <c r="C74" s="130"/>
      <c r="D74" s="130"/>
      <c r="E74" s="130"/>
      <c r="F74" s="130"/>
    </row>
    <row r="75" spans="1:6" ht="12" customHeight="1">
      <c r="A75" s="130"/>
      <c r="B75" s="130"/>
      <c r="C75" s="130"/>
      <c r="D75" s="130"/>
      <c r="E75" s="130"/>
      <c r="F75" s="130"/>
    </row>
    <row r="76" spans="1:6" ht="12" customHeight="1">
      <c r="A76" s="130"/>
      <c r="B76" s="130"/>
      <c r="C76" s="130"/>
      <c r="D76" s="130"/>
      <c r="E76" s="130"/>
      <c r="F76" s="130"/>
    </row>
    <row r="77" spans="1:6" ht="12" customHeight="1">
      <c r="A77" s="130"/>
      <c r="B77" s="130"/>
      <c r="C77" s="130"/>
      <c r="D77" s="130"/>
      <c r="E77" s="130"/>
      <c r="F77" s="130"/>
    </row>
    <row r="78" spans="1:6" ht="12" customHeight="1">
      <c r="A78" s="129"/>
      <c r="B78" s="129"/>
      <c r="C78" s="129"/>
      <c r="D78" s="129"/>
      <c r="E78" s="129"/>
      <c r="F78" s="129"/>
    </row>
    <row r="79" spans="1:6" ht="12" customHeight="1">
      <c r="A79" s="129"/>
      <c r="B79" s="129"/>
      <c r="C79" s="129"/>
      <c r="D79" s="129"/>
      <c r="E79" s="129"/>
      <c r="F79" s="129"/>
    </row>
    <row r="80" spans="1:6" ht="12" customHeight="1">
      <c r="A80" s="129"/>
      <c r="B80" s="129"/>
      <c r="C80" s="129"/>
      <c r="D80" s="129"/>
      <c r="E80" s="129"/>
      <c r="F80" s="129"/>
    </row>
    <row r="81" spans="1:1016" ht="12" customHeight="1">
      <c r="A81" s="129"/>
      <c r="B81" s="129"/>
      <c r="C81" s="129"/>
      <c r="D81" s="129"/>
      <c r="E81" s="129"/>
      <c r="F81" s="129"/>
    </row>
    <row r="82" spans="1:1016" ht="12" customHeight="1">
      <c r="A82" s="129"/>
      <c r="B82" s="129"/>
      <c r="C82" s="129"/>
      <c r="D82" s="129"/>
      <c r="E82" s="129"/>
      <c r="F82" s="129"/>
    </row>
    <row r="83" spans="1:1016" ht="12" customHeight="1">
      <c r="A83" s="129"/>
      <c r="B83" s="129"/>
      <c r="C83" s="129"/>
      <c r="D83" s="129"/>
      <c r="E83" s="129"/>
      <c r="F83" s="129"/>
    </row>
    <row r="84" spans="1:1016" ht="12" customHeight="1">
      <c r="A84" s="129"/>
      <c r="B84" s="129"/>
      <c r="C84" s="129"/>
      <c r="D84" s="129"/>
      <c r="E84" s="129"/>
      <c r="F84" s="129"/>
    </row>
    <row r="85" spans="1:1016" s="117" customFormat="1" ht="12" customHeight="1">
      <c r="A85" s="129"/>
      <c r="B85" s="129"/>
      <c r="C85" s="129"/>
      <c r="D85" s="129"/>
      <c r="E85" s="129"/>
      <c r="F85" s="129"/>
      <c r="G85" s="96"/>
      <c r="H85" s="96"/>
      <c r="I85" s="225"/>
      <c r="J85" s="96"/>
      <c r="K85" s="159"/>
      <c r="L85" s="96"/>
      <c r="M85" s="96"/>
      <c r="N85" s="96"/>
      <c r="O85" s="96"/>
      <c r="P85" s="173"/>
      <c r="Q85" s="96"/>
      <c r="R85" s="96"/>
      <c r="S85" s="96"/>
      <c r="T85" s="281"/>
      <c r="U85" s="96"/>
      <c r="V85" s="96"/>
      <c r="W85" s="96"/>
      <c r="X85"/>
      <c r="Y85" s="179"/>
      <c r="Z85" s="96"/>
      <c r="AA85" s="161"/>
      <c r="AB85" s="96"/>
      <c r="AD85" s="96"/>
      <c r="AMB85"/>
    </row>
    <row r="86" spans="1:1016" s="117" customFormat="1" ht="12" customHeight="1">
      <c r="A86" s="130"/>
      <c r="B86" s="130"/>
      <c r="C86" s="130"/>
      <c r="D86" s="130"/>
      <c r="E86" s="130"/>
      <c r="F86" s="130"/>
      <c r="G86" s="96"/>
      <c r="H86" s="96"/>
      <c r="I86" s="225"/>
      <c r="J86" s="96"/>
      <c r="K86" s="159"/>
      <c r="L86" s="96"/>
      <c r="M86" s="96"/>
      <c r="N86" s="96"/>
      <c r="O86" s="96"/>
      <c r="P86" s="173"/>
      <c r="Q86" s="96"/>
      <c r="R86" s="96"/>
      <c r="S86" s="96"/>
      <c r="T86" s="281"/>
      <c r="U86" s="96"/>
      <c r="V86" s="96"/>
      <c r="W86" s="96"/>
      <c r="X86"/>
      <c r="Y86" s="179"/>
      <c r="Z86" s="96"/>
      <c r="AA86" s="161"/>
      <c r="AB86" s="96"/>
      <c r="AD86" s="96"/>
      <c r="AMB86"/>
    </row>
    <row r="87" spans="1:1016" s="117" customFormat="1" ht="12" customHeight="1">
      <c r="A87" s="123"/>
      <c r="B87" s="123"/>
      <c r="C87" s="123"/>
      <c r="D87" s="123"/>
      <c r="E87" s="123"/>
      <c r="F87" s="123"/>
      <c r="G87" s="112"/>
      <c r="H87" s="112"/>
      <c r="I87" s="280"/>
      <c r="J87" s="112"/>
      <c r="K87" s="161"/>
      <c r="L87" s="112"/>
      <c r="M87" s="112"/>
      <c r="N87" s="112"/>
      <c r="O87" s="112"/>
      <c r="P87" s="190"/>
      <c r="Q87" s="112"/>
      <c r="R87" s="112"/>
      <c r="S87" s="112"/>
      <c r="T87" s="125"/>
      <c r="U87" s="112"/>
      <c r="V87" s="112"/>
      <c r="W87" s="112"/>
      <c r="X87"/>
      <c r="Y87" s="180"/>
      <c r="Z87" s="112"/>
      <c r="AA87" s="161"/>
      <c r="AB87" s="112"/>
      <c r="AD87" s="112"/>
      <c r="AMB87"/>
    </row>
    <row r="88" spans="1:1016" s="117" customFormat="1" ht="12" customHeight="1">
      <c r="A88" s="123"/>
      <c r="B88" s="123"/>
      <c r="C88" s="123"/>
      <c r="D88" s="123"/>
      <c r="E88" s="123"/>
      <c r="F88" s="123"/>
      <c r="G88" s="112"/>
      <c r="H88" s="112"/>
      <c r="I88" s="280"/>
      <c r="J88" s="112"/>
      <c r="K88" s="161"/>
      <c r="L88" s="112"/>
      <c r="M88" s="112"/>
      <c r="N88" s="112"/>
      <c r="O88" s="112"/>
      <c r="P88" s="190"/>
      <c r="Q88" s="112"/>
      <c r="R88" s="112"/>
      <c r="S88" s="112"/>
      <c r="T88" s="125"/>
      <c r="U88" s="112"/>
      <c r="V88" s="112"/>
      <c r="W88" s="112"/>
      <c r="X88"/>
      <c r="Y88" s="180"/>
      <c r="Z88" s="112"/>
      <c r="AA88" s="161"/>
      <c r="AB88" s="112"/>
      <c r="AD88" s="112"/>
      <c r="AMB88"/>
    </row>
    <row r="89" spans="1:1016" s="117" customFormat="1" ht="12" customHeight="1">
      <c r="A89" s="123"/>
      <c r="B89" s="123"/>
      <c r="C89" s="123"/>
      <c r="D89" s="123"/>
      <c r="E89" s="123"/>
      <c r="F89" s="123"/>
      <c r="G89" s="112"/>
      <c r="H89" s="112"/>
      <c r="I89" s="280"/>
      <c r="J89" s="112"/>
      <c r="K89" s="161"/>
      <c r="L89" s="112"/>
      <c r="M89" s="112"/>
      <c r="N89" s="112"/>
      <c r="O89" s="112"/>
      <c r="P89" s="190"/>
      <c r="Q89" s="112"/>
      <c r="R89" s="112"/>
      <c r="S89" s="112"/>
      <c r="T89" s="125"/>
      <c r="U89" s="112"/>
      <c r="V89" s="112"/>
      <c r="W89" s="112"/>
      <c r="X89"/>
      <c r="Y89" s="180"/>
      <c r="Z89" s="112"/>
      <c r="AA89" s="161"/>
      <c r="AB89" s="112"/>
      <c r="AD89" s="112"/>
      <c r="AMB89"/>
    </row>
    <row r="90" spans="1:1016" s="117" customFormat="1" ht="12" customHeight="1">
      <c r="A90" s="123"/>
      <c r="B90" s="123"/>
      <c r="C90" s="123"/>
      <c r="D90" s="123"/>
      <c r="E90" s="123"/>
      <c r="F90" s="123"/>
      <c r="G90" s="112"/>
      <c r="H90" s="112"/>
      <c r="I90" s="280"/>
      <c r="J90" s="112"/>
      <c r="K90" s="161"/>
      <c r="L90" s="112"/>
      <c r="M90" s="112"/>
      <c r="N90" s="112"/>
      <c r="O90" s="112"/>
      <c r="P90" s="190"/>
      <c r="Q90" s="112"/>
      <c r="R90" s="112"/>
      <c r="S90" s="112"/>
      <c r="T90" s="125"/>
      <c r="U90" s="112"/>
      <c r="V90" s="112"/>
      <c r="W90" s="112"/>
      <c r="X90"/>
      <c r="Y90" s="180"/>
      <c r="Z90" s="112"/>
      <c r="AA90" s="161"/>
      <c r="AB90" s="112"/>
      <c r="AD90" s="112"/>
      <c r="AMB90"/>
    </row>
    <row r="91" spans="1:1016" s="117" customFormat="1" ht="12" customHeight="1">
      <c r="A91" s="123"/>
      <c r="B91" s="123"/>
      <c r="C91" s="123"/>
      <c r="D91" s="123"/>
      <c r="E91" s="123"/>
      <c r="F91" s="123"/>
      <c r="G91" s="112"/>
      <c r="H91" s="112"/>
      <c r="I91" s="280"/>
      <c r="J91" s="112"/>
      <c r="K91" s="161"/>
      <c r="L91" s="112"/>
      <c r="M91" s="112"/>
      <c r="N91" s="112"/>
      <c r="O91" s="112"/>
      <c r="P91" s="190"/>
      <c r="Q91" s="112"/>
      <c r="R91" s="112"/>
      <c r="S91" s="112"/>
      <c r="T91" s="125"/>
      <c r="U91" s="112"/>
      <c r="V91" s="112"/>
      <c r="W91" s="112"/>
      <c r="X91"/>
      <c r="Y91" s="180"/>
      <c r="Z91" s="112"/>
      <c r="AA91" s="161"/>
      <c r="AB91" s="112"/>
      <c r="AD91" s="112"/>
      <c r="AMB91"/>
    </row>
    <row r="92" spans="1:1016" ht="12" customHeight="1">
      <c r="A92" s="123"/>
      <c r="B92" s="123"/>
      <c r="C92" s="123"/>
      <c r="D92" s="123"/>
      <c r="E92" s="123"/>
      <c r="F92" s="123"/>
      <c r="G92" s="112"/>
      <c r="H92" s="112"/>
      <c r="I92" s="280"/>
      <c r="J92" s="112"/>
      <c r="K92" s="161"/>
      <c r="L92" s="112"/>
      <c r="M92" s="112"/>
      <c r="N92" s="112"/>
      <c r="O92" s="112"/>
      <c r="P92" s="190"/>
      <c r="Q92" s="112"/>
      <c r="R92" s="112"/>
      <c r="S92" s="112"/>
      <c r="T92" s="125"/>
      <c r="U92" s="112"/>
      <c r="V92" s="112"/>
      <c r="W92" s="112"/>
      <c r="Y92" s="180"/>
      <c r="Z92" s="112"/>
      <c r="AB92" s="112"/>
      <c r="AD92" s="112"/>
    </row>
    <row r="93" spans="1:1016" ht="12" customHeight="1">
      <c r="A93" s="123"/>
      <c r="B93" s="123"/>
      <c r="C93" s="123"/>
      <c r="D93" s="123"/>
      <c r="E93" s="123"/>
      <c r="F93" s="123"/>
      <c r="G93" s="112"/>
      <c r="H93" s="112"/>
      <c r="I93" s="280"/>
      <c r="J93" s="112"/>
      <c r="K93" s="161"/>
      <c r="L93" s="112"/>
      <c r="M93" s="112"/>
      <c r="N93" s="112"/>
      <c r="O93" s="112"/>
      <c r="P93" s="190"/>
      <c r="Q93" s="112"/>
      <c r="R93" s="112"/>
      <c r="S93" s="112"/>
      <c r="T93" s="125"/>
      <c r="U93" s="112"/>
      <c r="V93" s="112"/>
      <c r="W93" s="112"/>
      <c r="Y93" s="180"/>
      <c r="Z93" s="112"/>
      <c r="AB93" s="112"/>
      <c r="AD93" s="112"/>
    </row>
    <row r="94" spans="1:1016" ht="12" customHeight="1">
      <c r="A94" s="130"/>
      <c r="B94" s="130"/>
      <c r="C94" s="130"/>
      <c r="D94" s="130"/>
      <c r="E94" s="130"/>
      <c r="F94" s="130"/>
    </row>
    <row r="95" spans="1:1016" ht="12" customHeight="1">
      <c r="A95" s="130"/>
      <c r="B95" s="130"/>
      <c r="C95" s="130"/>
      <c r="D95" s="130"/>
      <c r="E95" s="130"/>
      <c r="F95" s="130"/>
    </row>
    <row r="96" spans="1:1016" ht="12" customHeight="1">
      <c r="A96" s="130"/>
      <c r="B96" s="130"/>
      <c r="C96" s="130"/>
      <c r="D96" s="130"/>
      <c r="E96" s="130"/>
      <c r="F96" s="130"/>
    </row>
    <row r="97" spans="1:6" ht="12" customHeight="1">
      <c r="A97" s="136"/>
      <c r="B97" s="136"/>
      <c r="C97" s="136"/>
      <c r="D97" s="136"/>
      <c r="E97" s="136"/>
      <c r="F97" s="136"/>
    </row>
    <row r="98" spans="1:6" ht="12" customHeight="1">
      <c r="A98" s="136"/>
      <c r="B98" s="136"/>
      <c r="C98" s="136"/>
      <c r="D98" s="136"/>
      <c r="E98" s="136"/>
      <c r="F98" s="136"/>
    </row>
  </sheetData>
  <mergeCells count="5">
    <mergeCell ref="H1:J2"/>
    <mergeCell ref="O1:P1"/>
    <mergeCell ref="L7:O7"/>
    <mergeCell ref="V7:W7"/>
    <mergeCell ref="AC7:AD7"/>
  </mergeCells>
  <conditionalFormatting sqref="A49:F50 A70:F910">
    <cfRule type="expression" dxfId="30" priority="50">
      <formula>OR($AD49="X",$AB49="X")</formula>
    </cfRule>
    <cfRule type="expression" dxfId="29" priority="51">
      <formula>AND($AD49=1,$AB49=1)</formula>
    </cfRule>
    <cfRule type="expression" dxfId="28" priority="52">
      <formula>$AD49=1</formula>
    </cfRule>
    <cfRule type="expression" dxfId="27" priority="53">
      <formula>$AB49=1</formula>
    </cfRule>
  </conditionalFormatting>
  <conditionalFormatting sqref="A9:G47">
    <cfRule type="expression" dxfId="26" priority="58">
      <formula>AND(NOT(ISBLANK($W9)),ISBLANK($AC9),ISBLANK($AD9))</formula>
    </cfRule>
  </conditionalFormatting>
  <conditionalFormatting sqref="B13:C41 E13:G41">
    <cfRule type="expression" dxfId="25" priority="34">
      <formula>AND($AD13=1,$AC13=1)</formula>
    </cfRule>
    <cfRule type="expression" dxfId="24" priority="35">
      <formula>$AD13=1</formula>
    </cfRule>
  </conditionalFormatting>
  <conditionalFormatting sqref="B15:C41 E15:G41">
    <cfRule type="expression" dxfId="23" priority="13">
      <formula>$AC15=1</formula>
    </cfRule>
  </conditionalFormatting>
  <conditionalFormatting sqref="B9:G12 A9:A47 B42:G47 E13:G14 B13:C14">
    <cfRule type="expression" dxfId="22" priority="57">
      <formula>$AC9=1</formula>
    </cfRule>
  </conditionalFormatting>
  <conditionalFormatting sqref="B9:G12 A9:A47 B42:G47">
    <cfRule type="expression" dxfId="21" priority="56">
      <formula>$AD9=1</formula>
    </cfRule>
  </conditionalFormatting>
  <conditionalFormatting sqref="B9:G12 B13:C41 E13:G41 A9:A47">
    <cfRule type="expression" dxfId="20" priority="33">
      <formula>OR($AD9="X",$AC9="X")</formula>
    </cfRule>
  </conditionalFormatting>
  <conditionalFormatting sqref="B42:G47 B9:G12 A9:A47">
    <cfRule type="expression" dxfId="19" priority="55">
      <formula>AND($AD9=1,$AC9=1)</formula>
    </cfRule>
  </conditionalFormatting>
  <conditionalFormatting sqref="B42:G47">
    <cfRule type="expression" dxfId="18" priority="54">
      <formula>OR($AD42="X",$AC42="X")</formula>
    </cfRule>
  </conditionalFormatting>
  <conditionalFormatting sqref="C9:C47">
    <cfRule type="expression" dxfId="17" priority="32">
      <formula>AND($R9="X",$B9&lt;&gt;"")</formula>
    </cfRule>
  </conditionalFormatting>
  <conditionalFormatting sqref="D13:D41">
    <cfRule type="expression" dxfId="15" priority="14">
      <formula>OR($AD13="X",$AC13="X")</formula>
    </cfRule>
    <cfRule type="expression" dxfId="14" priority="15">
      <formula>AND($AD13=1,$AC13=1)</formula>
    </cfRule>
    <cfRule type="expression" dxfId="13" priority="16">
      <formula>$AD13=1</formula>
    </cfRule>
    <cfRule type="expression" dxfId="12" priority="17">
      <formula>$AC13=1</formula>
    </cfRule>
  </conditionalFormatting>
  <conditionalFormatting sqref="D15:D41">
    <cfRule type="expression" dxfId="11" priority="24">
      <formula>AND($R15="X",$B15&lt;&gt;"")</formula>
    </cfRule>
  </conditionalFormatting>
  <conditionalFormatting sqref="E12:E14 D9:D12 D42:D47">
    <cfRule type="expression" dxfId="10" priority="44">
      <formula>AND($R9="X",OR($B9&lt;&gt;"",$C9&lt;&gt;""))</formula>
    </cfRule>
  </conditionalFormatting>
  <conditionalFormatting sqref="E15:E47 E9:E12">
    <cfRule type="expression" dxfId="9" priority="45">
      <formula>AND($R9="X",OR($B9&lt;&gt;"",$C9&lt;&gt;"",$D9&lt;&gt;""))</formula>
    </cfRule>
  </conditionalFormatting>
  <conditionalFormatting sqref="F1:F2">
    <cfRule type="dataBar" priority="48">
      <dataBar>
        <cfvo type="num" val="0"/>
        <cfvo type="num" val="1"/>
        <color rgb="FF63C384"/>
      </dataBar>
      <extLst>
        <ext xmlns:x14="http://schemas.microsoft.com/office/spreadsheetml/2009/9/main" uri="{B025F937-C7B1-47D3-B67F-A62EFF666E3E}">
          <x14:id>{9541AE1A-28A0-44BD-B2A4-C6A299993AF4}</x14:id>
        </ext>
      </extLst>
    </cfRule>
  </conditionalFormatting>
  <conditionalFormatting sqref="F15:F47 F9:F12">
    <cfRule type="expression" dxfId="7" priority="46">
      <formula>AND($R9="X",OR($B9&lt;&gt;"",$C9&lt;&gt;"",$D9&lt;&gt;"",$E9&lt;&gt;""))</formula>
    </cfRule>
  </conditionalFormatting>
  <conditionalFormatting sqref="G15:G47 G9:G12">
    <cfRule type="expression" dxfId="5" priority="47">
      <formula>AND($R9="X",OR($B9&lt;&gt;"",$C9&lt;&gt;"",$D9&lt;&gt;"",$E9&lt;&gt;"",$F9&lt;&gt;""))</formula>
    </cfRule>
  </conditionalFormatting>
  <conditionalFormatting sqref="H49:H50 H70:H910">
    <cfRule type="expression" dxfId="4" priority="49">
      <formula>$Q49="X"</formula>
    </cfRule>
  </conditionalFormatting>
  <conditionalFormatting sqref="I9:I11 I13:I47">
    <cfRule type="expression" dxfId="3" priority="23">
      <formula>$R9="X"</formula>
    </cfRule>
  </conditionalFormatting>
  <conditionalFormatting sqref="Q9:Q47">
    <cfRule type="cellIs" dxfId="2" priority="20" operator="equal">
      <formula>"1..1"</formula>
    </cfRule>
    <cfRule type="cellIs" dxfId="1" priority="21" operator="equal">
      <formula>"0..n"</formula>
    </cfRule>
    <cfRule type="cellIs" dxfId="0" priority="2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18" id="{EAE3AC11-7DD8-445E-A18A-DC25BF763B82}">
            <xm:f>AND($R13="X",OR('RC-EDA'!#REF!&lt;&gt;"",$B13&lt;&gt;""))</xm:f>
            <x14:dxf>
              <fill>
                <patternFill>
                  <bgColor theme="6"/>
                </patternFill>
              </fill>
            </x14:dxf>
          </x14:cfRule>
          <xm:sqref>D13:D14</xm:sqref>
        </x14:conditionalFormatting>
        <x14:conditionalFormatting xmlns:xm="http://schemas.microsoft.com/office/excel/2006/main">
          <x14:cfRule type="dataBar" id="{9541AE1A-28A0-44BD-B2A4-C6A299993AF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 xmlns:xm="http://schemas.microsoft.com/office/excel/2006/main">
          <x14:cfRule type="expression" priority="42" id="{1A948E79-69D5-4715-9B24-5E02B9C3479A}">
            <xm:f>AND($R12="X",OR($B12&lt;&gt;"",$C12&lt;&gt;"",$E12&lt;&gt;"",'RC-EDA'!#REF!&lt;&gt;""))</xm:f>
            <x14:dxf>
              <fill>
                <patternFill>
                  <bgColor theme="6"/>
                </patternFill>
              </fill>
            </x14:dxf>
          </x14:cfRule>
          <xm:sqref>F12:F14</xm:sqref>
        </x14:conditionalFormatting>
        <x14:conditionalFormatting xmlns:xm="http://schemas.microsoft.com/office/excel/2006/main">
          <x14:cfRule type="expression" priority="43" id="{B08A176D-E359-49C3-88B7-AC523D1A2B56}">
            <xm:f>AND($R12="X",OR($B12&lt;&gt;"",$C12&lt;&gt;"",$E12&lt;&gt;"",'RC-EDA'!#REF!&lt;&gt;"",$F12&lt;&gt;""))</xm:f>
            <x14:dxf>
              <fill>
                <patternFill>
                  <bgColor theme="6"/>
                </patternFill>
              </fill>
            </x14:dxf>
          </x14:cfRule>
          <xm:sqref>G12:G14</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85" zoomScaleNormal="85" workbookViewId="0">
      <pane xSplit="7" ySplit="8" topLeftCell="H82" activePane="bottomRight" state="frozen"/>
      <selection pane="topRight" activeCell="H1" sqref="H1"/>
      <selection pane="bottomLeft" activeCell="A9" sqref="A9"/>
      <selection pane="bottomRight" activeCell="J112" sqref="J112"/>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customWidth="1"/>
    <col min="14" max="14" width="13.125" customWidth="1"/>
    <col min="19" max="21" width="14" customWidth="1"/>
    <col min="22" max="22" width="17.375" customWidth="1"/>
    <col min="29" max="29" width="2.625" customWidth="1"/>
  </cols>
  <sheetData>
    <row r="1" spans="1:1032" ht="15.95" customHeight="1">
      <c r="A1" s="290" t="s">
        <v>1665</v>
      </c>
      <c r="B1" s="290"/>
      <c r="C1" s="129" t="s">
        <v>813</v>
      </c>
      <c r="D1" s="128"/>
      <c r="E1" s="297" t="s">
        <v>814</v>
      </c>
      <c r="F1" s="157">
        <v>0.7</v>
      </c>
      <c r="G1" s="128"/>
      <c r="H1" s="526" t="s">
        <v>1592</v>
      </c>
      <c r="I1" s="526"/>
      <c r="J1" s="526"/>
      <c r="K1" s="526"/>
      <c r="L1" s="526"/>
      <c r="M1" s="298" t="s">
        <v>1592</v>
      </c>
      <c r="N1" s="298" t="s">
        <v>1592</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9" t="s">
        <v>818</v>
      </c>
      <c r="D2" s="128"/>
      <c r="E2" s="300" t="s">
        <v>819</v>
      </c>
      <c r="F2" s="157">
        <v>0.64</v>
      </c>
      <c r="G2" s="128"/>
      <c r="H2" s="526"/>
      <c r="I2" s="526"/>
      <c r="J2" s="526"/>
      <c r="K2" s="526"/>
      <c r="L2" s="526"/>
      <c r="M2" s="298" t="s">
        <v>1592</v>
      </c>
      <c r="N2" s="298" t="s">
        <v>1592</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301" t="s">
        <v>821</v>
      </c>
      <c r="D3" s="128"/>
      <c r="E3" s="302"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3" t="s">
        <v>824</v>
      </c>
      <c r="D4" s="128"/>
      <c r="E4" s="304" t="s">
        <v>825</v>
      </c>
      <c r="F4" s="128"/>
      <c r="G4" s="275"/>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9"/>
      <c r="B5" s="149"/>
      <c r="C5" s="145" t="s">
        <v>826</v>
      </c>
      <c r="D5" s="149"/>
      <c r="E5" s="305" t="s">
        <v>1592</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6" t="s">
        <v>827</v>
      </c>
      <c r="D6" s="306"/>
      <c r="E6" s="138" t="s">
        <v>1592</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1592</v>
      </c>
      <c r="C7" s="307" t="s">
        <v>1592</v>
      </c>
      <c r="D7" s="307" t="s">
        <v>1592</v>
      </c>
      <c r="E7" s="307" t="s">
        <v>1592</v>
      </c>
      <c r="F7" s="96"/>
      <c r="G7" s="96"/>
      <c r="H7" s="96"/>
      <c r="I7" s="96"/>
      <c r="J7" s="96"/>
      <c r="K7" s="96"/>
      <c r="L7" s="96"/>
      <c r="M7" s="96"/>
      <c r="N7" s="96"/>
      <c r="O7" s="527" t="s">
        <v>1666</v>
      </c>
      <c r="P7" s="527"/>
      <c r="Q7" s="527"/>
      <c r="R7" s="527"/>
      <c r="S7" s="308"/>
      <c r="T7" s="96"/>
      <c r="U7" s="96"/>
      <c r="V7" s="96"/>
      <c r="W7" s="96"/>
      <c r="X7" s="96"/>
      <c r="Y7" s="96"/>
      <c r="Z7" s="96"/>
      <c r="AA7" s="528" t="s">
        <v>829</v>
      </c>
      <c r="AB7" s="528"/>
      <c r="AD7" s="96"/>
      <c r="AE7" s="96"/>
      <c r="AF7" s="96"/>
      <c r="AG7" s="529" t="s">
        <v>830</v>
      </c>
      <c r="AH7" s="529"/>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9" t="s">
        <v>831</v>
      </c>
      <c r="B8" s="310" t="s">
        <v>832</v>
      </c>
      <c r="C8" s="310" t="s">
        <v>833</v>
      </c>
      <c r="D8" s="310" t="s">
        <v>834</v>
      </c>
      <c r="E8" s="310" t="s">
        <v>835</v>
      </c>
      <c r="F8" s="310" t="s">
        <v>836</v>
      </c>
      <c r="G8" s="310" t="s">
        <v>837</v>
      </c>
      <c r="H8" s="311" t="s">
        <v>9</v>
      </c>
      <c r="I8" s="311" t="s">
        <v>1667</v>
      </c>
      <c r="J8" s="311" t="s">
        <v>838</v>
      </c>
      <c r="K8" s="311" t="s">
        <v>1668</v>
      </c>
      <c r="L8" s="312" t="s">
        <v>840</v>
      </c>
      <c r="M8" s="312" t="s">
        <v>841</v>
      </c>
      <c r="N8" s="313" t="s">
        <v>842</v>
      </c>
      <c r="O8" s="312" t="s">
        <v>843</v>
      </c>
      <c r="P8" s="312" t="s">
        <v>844</v>
      </c>
      <c r="Q8" s="312" t="s">
        <v>845</v>
      </c>
      <c r="R8" s="312" t="s">
        <v>846</v>
      </c>
      <c r="S8" s="313" t="s">
        <v>677</v>
      </c>
      <c r="T8" s="376" t="s">
        <v>1669</v>
      </c>
      <c r="U8" s="376" t="s">
        <v>1670</v>
      </c>
      <c r="V8" s="376" t="s">
        <v>1671</v>
      </c>
      <c r="W8" s="311" t="s">
        <v>3</v>
      </c>
      <c r="X8" s="311" t="s">
        <v>1672</v>
      </c>
      <c r="Y8" s="311" t="s">
        <v>1673</v>
      </c>
      <c r="Z8" s="311" t="s">
        <v>849</v>
      </c>
      <c r="AA8" s="314" t="s">
        <v>850</v>
      </c>
      <c r="AB8" s="314" t="s">
        <v>851</v>
      </c>
      <c r="AC8" s="315" t="s">
        <v>852</v>
      </c>
      <c r="AD8" s="316" t="s">
        <v>853</v>
      </c>
      <c r="AE8" s="316" t="s">
        <v>854</v>
      </c>
      <c r="AF8" s="316" t="s">
        <v>856</v>
      </c>
      <c r="AG8" s="316" t="s">
        <v>857</v>
      </c>
      <c r="AH8" s="317" t="s">
        <v>915</v>
      </c>
      <c r="AI8" s="318"/>
      <c r="AJ8" s="318"/>
      <c r="AK8" s="318"/>
      <c r="AL8" s="318"/>
      <c r="AM8" s="318"/>
      <c r="AN8" s="318"/>
      <c r="AO8" s="318"/>
      <c r="AP8" s="318"/>
      <c r="AQ8" s="318"/>
      <c r="AR8" s="318"/>
      <c r="AS8" s="318"/>
      <c r="AT8" s="318"/>
      <c r="AU8" s="318"/>
      <c r="AV8" s="318"/>
      <c r="AW8" s="318"/>
      <c r="AX8" s="318"/>
      <c r="AY8" s="318"/>
      <c r="AZ8" s="318"/>
      <c r="BA8" s="318"/>
      <c r="BB8" s="318"/>
      <c r="BC8" s="318"/>
      <c r="BD8" s="318"/>
      <c r="BE8" s="318"/>
      <c r="BF8" s="318"/>
      <c r="BG8" s="318"/>
      <c r="BH8" s="318"/>
      <c r="BI8" s="318"/>
      <c r="BJ8" s="318"/>
      <c r="BK8" s="318"/>
      <c r="BL8" s="318"/>
      <c r="BM8" s="318"/>
      <c r="BN8" s="318"/>
      <c r="BO8" s="318"/>
      <c r="BP8" s="318"/>
      <c r="BQ8" s="318"/>
      <c r="BR8" s="318"/>
      <c r="BS8" s="318"/>
      <c r="BT8" s="318"/>
      <c r="BU8" s="318"/>
      <c r="BV8" s="318"/>
      <c r="BW8" s="318"/>
      <c r="BX8" s="318"/>
      <c r="BY8" s="318"/>
      <c r="BZ8" s="318"/>
      <c r="CA8" s="318"/>
      <c r="CB8" s="318"/>
      <c r="CC8" s="318"/>
      <c r="CD8" s="318"/>
      <c r="CE8" s="318"/>
      <c r="CF8" s="318"/>
      <c r="CG8" s="318"/>
      <c r="CH8" s="318"/>
      <c r="CI8" s="318"/>
      <c r="CJ8" s="318"/>
      <c r="CK8" s="318"/>
      <c r="CL8" s="318"/>
      <c r="CM8" s="318"/>
      <c r="CN8" s="318"/>
      <c r="CO8" s="318"/>
      <c r="CP8" s="318"/>
      <c r="CQ8" s="318"/>
      <c r="CR8" s="318"/>
      <c r="CS8" s="318"/>
      <c r="CT8" s="318"/>
      <c r="CU8" s="318"/>
      <c r="CV8" s="318"/>
      <c r="CW8" s="318"/>
      <c r="CX8" s="318"/>
      <c r="CY8" s="318"/>
      <c r="CZ8" s="318"/>
      <c r="DA8" s="318"/>
      <c r="DB8" s="318"/>
      <c r="DC8" s="318"/>
      <c r="DD8" s="318"/>
      <c r="DE8" s="318"/>
      <c r="DF8" s="318"/>
      <c r="DG8" s="318"/>
      <c r="DH8" s="318"/>
      <c r="DI8" s="318"/>
      <c r="DJ8" s="318"/>
      <c r="DK8" s="318"/>
      <c r="DL8" s="318"/>
      <c r="DM8" s="318"/>
      <c r="DN8" s="318"/>
      <c r="DO8" s="318"/>
      <c r="DP8" s="318"/>
      <c r="DQ8" s="318"/>
      <c r="DR8" s="318"/>
      <c r="DS8" s="318"/>
      <c r="DT8" s="318"/>
      <c r="DU8" s="318"/>
      <c r="DV8" s="318"/>
      <c r="DW8" s="318"/>
      <c r="DX8" s="318"/>
      <c r="DY8" s="318"/>
      <c r="DZ8" s="318"/>
      <c r="EA8" s="318"/>
      <c r="EB8" s="318"/>
      <c r="EC8" s="318"/>
      <c r="ED8" s="318"/>
      <c r="EE8" s="318"/>
      <c r="EF8" s="318"/>
      <c r="EG8" s="318"/>
      <c r="EH8" s="318"/>
      <c r="EI8" s="318"/>
      <c r="EJ8" s="318"/>
      <c r="EK8" s="318"/>
      <c r="EL8" s="318"/>
      <c r="EM8" s="318"/>
      <c r="EN8" s="318"/>
      <c r="EO8" s="318"/>
      <c r="EP8" s="318"/>
      <c r="EQ8" s="318"/>
      <c r="ER8" s="318"/>
      <c r="ES8" s="318"/>
      <c r="ET8" s="318"/>
      <c r="EU8" s="318"/>
      <c r="EV8" s="318"/>
      <c r="EW8" s="318"/>
      <c r="EX8" s="318"/>
      <c r="EY8" s="318"/>
      <c r="EZ8" s="318"/>
      <c r="FA8" s="318"/>
      <c r="FB8" s="318"/>
      <c r="FC8" s="318"/>
      <c r="FD8" s="318"/>
      <c r="FE8" s="318"/>
      <c r="FF8" s="318"/>
      <c r="FG8" s="318"/>
      <c r="FH8" s="318"/>
      <c r="FI8" s="318"/>
      <c r="FJ8" s="318"/>
      <c r="FK8" s="318"/>
      <c r="FL8" s="318"/>
      <c r="FM8" s="318"/>
      <c r="FN8" s="318"/>
      <c r="FO8" s="318"/>
      <c r="FP8" s="318"/>
      <c r="FQ8" s="318"/>
      <c r="FR8" s="318"/>
      <c r="FS8" s="318"/>
      <c r="FT8" s="318"/>
      <c r="FU8" s="318"/>
      <c r="FV8" s="318"/>
      <c r="FW8" s="318"/>
      <c r="FX8" s="318"/>
      <c r="FY8" s="318"/>
      <c r="FZ8" s="318"/>
      <c r="GA8" s="318"/>
      <c r="GB8" s="318"/>
      <c r="GC8" s="318"/>
      <c r="GD8" s="318"/>
      <c r="GE8" s="318"/>
      <c r="GF8" s="318"/>
      <c r="GG8" s="318"/>
      <c r="GH8" s="318"/>
      <c r="GI8" s="318"/>
      <c r="GJ8" s="318"/>
      <c r="GK8" s="318"/>
      <c r="GL8" s="318"/>
      <c r="GM8" s="318"/>
      <c r="GN8" s="318"/>
      <c r="GO8" s="318"/>
      <c r="GP8" s="318"/>
      <c r="GQ8" s="318"/>
      <c r="GR8" s="318"/>
      <c r="GS8" s="318"/>
      <c r="GT8" s="318"/>
      <c r="GU8" s="318"/>
      <c r="GV8" s="318"/>
      <c r="GW8" s="318"/>
      <c r="GX8" s="318"/>
      <c r="GY8" s="318"/>
      <c r="GZ8" s="318"/>
      <c r="HA8" s="318"/>
      <c r="HB8" s="318"/>
      <c r="HC8" s="318"/>
      <c r="HD8" s="318"/>
      <c r="HE8" s="318"/>
      <c r="HF8" s="318"/>
      <c r="HG8" s="318"/>
      <c r="HH8" s="318"/>
      <c r="HI8" s="318"/>
      <c r="HJ8" s="318"/>
      <c r="HK8" s="318"/>
      <c r="HL8" s="318"/>
      <c r="HM8" s="318"/>
      <c r="HN8" s="318"/>
      <c r="HO8" s="318"/>
      <c r="HP8" s="318"/>
      <c r="HQ8" s="318"/>
      <c r="HR8" s="318"/>
      <c r="HS8" s="318"/>
      <c r="HT8" s="318"/>
      <c r="HU8" s="318"/>
      <c r="HV8" s="318"/>
      <c r="HW8" s="318"/>
      <c r="HX8" s="318"/>
      <c r="HY8" s="318"/>
      <c r="HZ8" s="318"/>
      <c r="IA8" s="318"/>
      <c r="IB8" s="318"/>
      <c r="IC8" s="318"/>
      <c r="ID8" s="318"/>
      <c r="IE8" s="318"/>
      <c r="IF8" s="318"/>
      <c r="IG8" s="318"/>
      <c r="IH8" s="318"/>
      <c r="II8" s="318"/>
      <c r="IJ8" s="318"/>
      <c r="IK8" s="318"/>
      <c r="IL8" s="318"/>
      <c r="IM8" s="318"/>
      <c r="IN8" s="318"/>
      <c r="IO8" s="318"/>
      <c r="IP8" s="318"/>
      <c r="IQ8" s="318"/>
      <c r="IR8" s="318"/>
      <c r="IS8" s="318"/>
      <c r="IT8" s="318"/>
      <c r="IU8" s="318"/>
      <c r="IV8" s="318"/>
      <c r="IW8" s="318"/>
      <c r="IX8" s="318"/>
      <c r="IY8" s="318"/>
      <c r="IZ8" s="318"/>
      <c r="JA8" s="318"/>
      <c r="JB8" s="318"/>
      <c r="JC8" s="318"/>
      <c r="JD8" s="318"/>
      <c r="JE8" s="318"/>
      <c r="JF8" s="318"/>
      <c r="JG8" s="318"/>
      <c r="JH8" s="318"/>
      <c r="JI8" s="318"/>
      <c r="JJ8" s="318"/>
      <c r="JK8" s="318"/>
      <c r="JL8" s="318"/>
      <c r="JM8" s="318"/>
      <c r="JN8" s="318"/>
      <c r="JO8" s="318"/>
      <c r="JP8" s="318"/>
      <c r="JQ8" s="318"/>
      <c r="JR8" s="318"/>
      <c r="JS8" s="318"/>
      <c r="JT8" s="318"/>
      <c r="JU8" s="318"/>
      <c r="JV8" s="318"/>
      <c r="JW8" s="318"/>
      <c r="JX8" s="318"/>
      <c r="JY8" s="318"/>
      <c r="JZ8" s="318"/>
      <c r="KA8" s="318"/>
      <c r="KB8" s="318"/>
      <c r="KC8" s="318"/>
      <c r="KD8" s="318"/>
      <c r="KE8" s="318"/>
      <c r="KF8" s="318"/>
      <c r="KG8" s="318"/>
      <c r="KH8" s="318"/>
      <c r="KI8" s="318"/>
      <c r="KJ8" s="318"/>
      <c r="KK8" s="318"/>
      <c r="KL8" s="318"/>
      <c r="KM8" s="318"/>
      <c r="KN8" s="318"/>
      <c r="KO8" s="318"/>
      <c r="KP8" s="318"/>
      <c r="KQ8" s="318"/>
      <c r="KR8" s="318"/>
      <c r="KS8" s="318"/>
      <c r="KT8" s="318"/>
      <c r="KU8" s="318"/>
      <c r="KV8" s="318"/>
      <c r="KW8" s="318"/>
      <c r="KX8" s="318"/>
      <c r="KY8" s="318"/>
      <c r="KZ8" s="318"/>
      <c r="LA8" s="318"/>
      <c r="LB8" s="318"/>
      <c r="LC8" s="318"/>
      <c r="LD8" s="318"/>
      <c r="LE8" s="318"/>
      <c r="LF8" s="318"/>
      <c r="LG8" s="318"/>
      <c r="LH8" s="318"/>
      <c r="LI8" s="318"/>
      <c r="LJ8" s="318"/>
      <c r="LK8" s="318"/>
      <c r="LL8" s="318"/>
      <c r="LM8" s="318"/>
      <c r="LN8" s="318"/>
      <c r="LO8" s="318"/>
      <c r="LP8" s="318"/>
      <c r="LQ8" s="318"/>
      <c r="LR8" s="318"/>
      <c r="LS8" s="318"/>
      <c r="LT8" s="318"/>
      <c r="LU8" s="318"/>
      <c r="LV8" s="318"/>
      <c r="LW8" s="318"/>
      <c r="LX8" s="318"/>
      <c r="LY8" s="318"/>
      <c r="LZ8" s="318"/>
      <c r="MA8" s="318"/>
      <c r="MB8" s="318"/>
      <c r="MC8" s="318"/>
      <c r="MD8" s="318"/>
      <c r="ME8" s="318"/>
      <c r="MF8" s="318"/>
      <c r="MG8" s="318"/>
      <c r="MH8" s="318"/>
      <c r="MI8" s="318"/>
      <c r="MJ8" s="318"/>
      <c r="MK8" s="318"/>
      <c r="ML8" s="318"/>
      <c r="MM8" s="318"/>
      <c r="MN8" s="318"/>
      <c r="MO8" s="318"/>
      <c r="MP8" s="318"/>
      <c r="MQ8" s="318"/>
      <c r="MR8" s="318"/>
      <c r="MS8" s="318"/>
      <c r="MT8" s="318"/>
      <c r="MU8" s="318"/>
      <c r="MV8" s="318"/>
      <c r="MW8" s="318"/>
      <c r="MX8" s="318"/>
      <c r="MY8" s="318"/>
      <c r="MZ8" s="318"/>
      <c r="NA8" s="318"/>
      <c r="NB8" s="318"/>
      <c r="NC8" s="318"/>
      <c r="ND8" s="318"/>
      <c r="NE8" s="318"/>
      <c r="NF8" s="318"/>
      <c r="NG8" s="318"/>
      <c r="NH8" s="318"/>
      <c r="NI8" s="318"/>
      <c r="NJ8" s="318"/>
      <c r="NK8" s="318"/>
      <c r="NL8" s="318"/>
      <c r="NM8" s="318"/>
      <c r="NN8" s="318"/>
      <c r="NO8" s="318"/>
      <c r="NP8" s="318"/>
      <c r="NQ8" s="318"/>
      <c r="NR8" s="318"/>
      <c r="NS8" s="318"/>
      <c r="NT8" s="318"/>
      <c r="NU8" s="318"/>
      <c r="NV8" s="318"/>
      <c r="NW8" s="318"/>
      <c r="NX8" s="318"/>
      <c r="NY8" s="318"/>
      <c r="NZ8" s="318"/>
      <c r="OA8" s="318"/>
      <c r="OB8" s="318"/>
      <c r="OC8" s="318"/>
      <c r="OD8" s="318"/>
      <c r="OE8" s="318"/>
      <c r="OF8" s="318"/>
      <c r="OG8" s="318"/>
      <c r="OH8" s="318"/>
      <c r="OI8" s="318"/>
      <c r="OJ8" s="318"/>
      <c r="OK8" s="318"/>
      <c r="OL8" s="318"/>
      <c r="OM8" s="318"/>
      <c r="ON8" s="318"/>
      <c r="OO8" s="318"/>
      <c r="OP8" s="318"/>
      <c r="OQ8" s="318"/>
      <c r="OR8" s="318"/>
      <c r="OS8" s="318"/>
      <c r="OT8" s="318"/>
      <c r="OU8" s="318"/>
      <c r="OV8" s="318"/>
      <c r="OW8" s="318"/>
      <c r="OX8" s="318"/>
      <c r="OY8" s="318"/>
      <c r="OZ8" s="318"/>
      <c r="PA8" s="318"/>
      <c r="PB8" s="318"/>
      <c r="PC8" s="318"/>
      <c r="PD8" s="318"/>
      <c r="PE8" s="318"/>
      <c r="PF8" s="318"/>
      <c r="PG8" s="318"/>
      <c r="PH8" s="318"/>
      <c r="PI8" s="318"/>
      <c r="PJ8" s="318"/>
      <c r="PK8" s="318"/>
      <c r="PL8" s="318"/>
      <c r="PM8" s="318"/>
      <c r="PN8" s="318"/>
      <c r="PO8" s="318"/>
      <c r="PP8" s="318"/>
      <c r="PQ8" s="318"/>
      <c r="PR8" s="318"/>
      <c r="PS8" s="318"/>
      <c r="PT8" s="318"/>
      <c r="PU8" s="318"/>
      <c r="PV8" s="318"/>
      <c r="PW8" s="318"/>
      <c r="PX8" s="318"/>
      <c r="PY8" s="318"/>
      <c r="PZ8" s="318"/>
      <c r="QA8" s="318"/>
      <c r="QB8" s="318"/>
      <c r="QC8" s="318"/>
      <c r="QD8" s="318"/>
      <c r="QE8" s="318"/>
      <c r="QF8" s="318"/>
      <c r="QG8" s="318"/>
      <c r="QH8" s="318"/>
      <c r="QI8" s="318"/>
      <c r="QJ8" s="318"/>
      <c r="QK8" s="318"/>
      <c r="QL8" s="318"/>
      <c r="QM8" s="318"/>
      <c r="QN8" s="318"/>
      <c r="QO8" s="318"/>
      <c r="QP8" s="318"/>
      <c r="QQ8" s="318"/>
      <c r="QR8" s="318"/>
      <c r="QS8" s="318"/>
      <c r="QT8" s="318"/>
      <c r="QU8" s="318"/>
      <c r="QV8" s="318"/>
      <c r="QW8" s="318"/>
      <c r="QX8" s="318"/>
      <c r="QY8" s="318"/>
      <c r="QZ8" s="318"/>
      <c r="RA8" s="318"/>
      <c r="RB8" s="318"/>
      <c r="RC8" s="318"/>
      <c r="RD8" s="318"/>
      <c r="RE8" s="318"/>
      <c r="RF8" s="318"/>
      <c r="RG8" s="318"/>
      <c r="RH8" s="318"/>
      <c r="RI8" s="318"/>
      <c r="RJ8" s="318"/>
      <c r="RK8" s="318"/>
      <c r="RL8" s="318"/>
      <c r="RM8" s="318"/>
      <c r="RN8" s="318"/>
      <c r="RO8" s="318"/>
      <c r="RP8" s="318"/>
      <c r="RQ8" s="318"/>
      <c r="RR8" s="318"/>
      <c r="RS8" s="318"/>
      <c r="RT8" s="318"/>
      <c r="RU8" s="318"/>
      <c r="RV8" s="318"/>
      <c r="RW8" s="318"/>
      <c r="RX8" s="318"/>
      <c r="RY8" s="318"/>
      <c r="RZ8" s="318"/>
      <c r="SA8" s="318"/>
      <c r="SB8" s="318"/>
      <c r="SC8" s="318"/>
      <c r="SD8" s="318"/>
      <c r="SE8" s="318"/>
      <c r="SF8" s="318"/>
      <c r="SG8" s="318"/>
      <c r="SH8" s="318"/>
      <c r="SI8" s="318"/>
      <c r="SJ8" s="318"/>
      <c r="SK8" s="318"/>
      <c r="SL8" s="318"/>
      <c r="SM8" s="318"/>
      <c r="SN8" s="318"/>
      <c r="SO8" s="318"/>
      <c r="SP8" s="318"/>
      <c r="SQ8" s="318"/>
      <c r="SR8" s="318"/>
      <c r="SS8" s="318"/>
      <c r="ST8" s="318"/>
      <c r="SU8" s="318"/>
      <c r="SV8" s="318"/>
      <c r="SW8" s="318"/>
      <c r="SX8" s="318"/>
      <c r="SY8" s="318"/>
      <c r="SZ8" s="318"/>
      <c r="TA8" s="318"/>
      <c r="TB8" s="318"/>
      <c r="TC8" s="318"/>
      <c r="TD8" s="318"/>
      <c r="TE8" s="318"/>
      <c r="TF8" s="318"/>
      <c r="TG8" s="318"/>
      <c r="TH8" s="318"/>
      <c r="TI8" s="318"/>
      <c r="TJ8" s="318"/>
      <c r="TK8" s="318"/>
      <c r="TL8" s="318"/>
      <c r="TM8" s="318"/>
      <c r="TN8" s="318"/>
      <c r="TO8" s="318"/>
      <c r="TP8" s="318"/>
      <c r="TQ8" s="318"/>
      <c r="TR8" s="318"/>
      <c r="TS8" s="318"/>
      <c r="TT8" s="318"/>
      <c r="TU8" s="318"/>
      <c r="TV8" s="318"/>
      <c r="TW8" s="318"/>
      <c r="TX8" s="318"/>
      <c r="TY8" s="318"/>
      <c r="TZ8" s="318"/>
      <c r="UA8" s="318"/>
      <c r="UB8" s="318"/>
      <c r="UC8" s="318"/>
      <c r="UD8" s="318"/>
      <c r="UE8" s="318"/>
      <c r="UF8" s="318"/>
      <c r="UG8" s="318"/>
      <c r="UH8" s="318"/>
      <c r="UI8" s="318"/>
      <c r="UJ8" s="318"/>
      <c r="UK8" s="318"/>
      <c r="UL8" s="318"/>
      <c r="UM8" s="318"/>
      <c r="UN8" s="318"/>
      <c r="UO8" s="318"/>
      <c r="UP8" s="318"/>
      <c r="UQ8" s="318"/>
      <c r="UR8" s="318"/>
      <c r="US8" s="318"/>
      <c r="UT8" s="318"/>
      <c r="UU8" s="318"/>
      <c r="UV8" s="318"/>
      <c r="UW8" s="318"/>
      <c r="UX8" s="318"/>
      <c r="UY8" s="318"/>
      <c r="UZ8" s="318"/>
      <c r="VA8" s="318"/>
      <c r="VB8" s="318"/>
      <c r="VC8" s="318"/>
      <c r="VD8" s="318"/>
      <c r="VE8" s="318"/>
      <c r="VF8" s="318"/>
      <c r="VG8" s="318"/>
      <c r="VH8" s="318"/>
      <c r="VI8" s="318"/>
      <c r="VJ8" s="318"/>
      <c r="VK8" s="318"/>
      <c r="VL8" s="318"/>
      <c r="VM8" s="318"/>
      <c r="VN8" s="318"/>
      <c r="VO8" s="318"/>
      <c r="VP8" s="318"/>
      <c r="VQ8" s="318"/>
      <c r="VR8" s="318"/>
      <c r="VS8" s="318"/>
      <c r="VT8" s="318"/>
      <c r="VU8" s="318"/>
      <c r="VV8" s="318"/>
      <c r="VW8" s="318"/>
      <c r="VX8" s="318"/>
      <c r="VY8" s="318"/>
      <c r="VZ8" s="318"/>
      <c r="WA8" s="318"/>
      <c r="WB8" s="318"/>
      <c r="WC8" s="318"/>
      <c r="WD8" s="318"/>
      <c r="WE8" s="318"/>
      <c r="WF8" s="318"/>
      <c r="WG8" s="318"/>
      <c r="WH8" s="318"/>
      <c r="WI8" s="318"/>
      <c r="WJ8" s="318"/>
      <c r="WK8" s="318"/>
      <c r="WL8" s="318"/>
      <c r="WM8" s="318"/>
      <c r="WN8" s="318"/>
      <c r="WO8" s="318"/>
      <c r="WP8" s="318"/>
      <c r="WQ8" s="318"/>
      <c r="WR8" s="318"/>
      <c r="WS8" s="318"/>
      <c r="WT8" s="318"/>
      <c r="WU8" s="318"/>
      <c r="WV8" s="318"/>
      <c r="WW8" s="318"/>
      <c r="WX8" s="318"/>
      <c r="WY8" s="318"/>
      <c r="WZ8" s="318"/>
      <c r="XA8" s="318"/>
      <c r="XB8" s="318"/>
      <c r="XC8" s="318"/>
      <c r="XD8" s="318"/>
      <c r="XE8" s="318"/>
      <c r="XF8" s="318"/>
      <c r="XG8" s="318"/>
      <c r="XH8" s="318"/>
      <c r="XI8" s="318"/>
      <c r="XJ8" s="318"/>
      <c r="XK8" s="318"/>
      <c r="XL8" s="318"/>
      <c r="XM8" s="318"/>
      <c r="XN8" s="318"/>
      <c r="XO8" s="318"/>
      <c r="XP8" s="318"/>
      <c r="XQ8" s="318"/>
      <c r="XR8" s="318"/>
      <c r="XS8" s="318"/>
      <c r="XT8" s="318"/>
      <c r="XU8" s="318"/>
      <c r="XV8" s="318"/>
      <c r="XW8" s="318"/>
      <c r="XX8" s="318"/>
      <c r="XY8" s="318"/>
      <c r="XZ8" s="318"/>
      <c r="YA8" s="318"/>
      <c r="YB8" s="318"/>
      <c r="YC8" s="318"/>
      <c r="YD8" s="318"/>
      <c r="YE8" s="318"/>
      <c r="YF8" s="318"/>
      <c r="YG8" s="318"/>
      <c r="YH8" s="318"/>
      <c r="YI8" s="318"/>
      <c r="YJ8" s="318"/>
      <c r="YK8" s="318"/>
      <c r="YL8" s="318"/>
      <c r="YM8" s="318"/>
      <c r="YN8" s="318"/>
      <c r="YO8" s="318"/>
      <c r="YP8" s="318"/>
      <c r="YQ8" s="318"/>
      <c r="YR8" s="318"/>
      <c r="YS8" s="318"/>
      <c r="YT8" s="318"/>
      <c r="YU8" s="318"/>
      <c r="YV8" s="318"/>
      <c r="YW8" s="318"/>
      <c r="YX8" s="318"/>
      <c r="YY8" s="318"/>
      <c r="YZ8" s="318"/>
      <c r="ZA8" s="318"/>
      <c r="ZB8" s="318"/>
      <c r="ZC8" s="318"/>
      <c r="ZD8" s="318"/>
      <c r="ZE8" s="318"/>
      <c r="ZF8" s="318"/>
      <c r="ZG8" s="318"/>
      <c r="ZH8" s="318"/>
      <c r="ZI8" s="318"/>
      <c r="ZJ8" s="318"/>
      <c r="ZK8" s="318"/>
      <c r="ZL8" s="318"/>
      <c r="ZM8" s="318"/>
      <c r="ZN8" s="318"/>
      <c r="ZO8" s="318"/>
      <c r="ZP8" s="318"/>
      <c r="ZQ8" s="318"/>
      <c r="ZR8" s="318"/>
      <c r="ZS8" s="318"/>
      <c r="ZT8" s="318"/>
      <c r="ZU8" s="318"/>
      <c r="ZV8" s="318"/>
      <c r="ZW8" s="318"/>
      <c r="ZX8" s="318"/>
      <c r="ZY8" s="318"/>
      <c r="ZZ8" s="318"/>
      <c r="AAA8" s="318"/>
      <c r="AAB8" s="318"/>
      <c r="AAC8" s="318"/>
      <c r="AAD8" s="318"/>
      <c r="AAE8" s="318"/>
      <c r="AAF8" s="318"/>
      <c r="AAG8" s="318"/>
      <c r="AAH8" s="318"/>
      <c r="AAI8" s="318"/>
      <c r="AAJ8" s="318"/>
      <c r="AAK8" s="318"/>
      <c r="AAL8" s="318"/>
      <c r="AAM8" s="318"/>
      <c r="AAN8" s="318"/>
      <c r="AAO8" s="318"/>
      <c r="AAP8" s="318"/>
      <c r="AAQ8" s="318"/>
      <c r="AAR8" s="318"/>
      <c r="AAS8" s="318"/>
      <c r="AAT8" s="318"/>
      <c r="AAU8" s="318"/>
      <c r="AAV8" s="318"/>
      <c r="AAW8" s="318"/>
      <c r="AAX8" s="318"/>
      <c r="AAY8" s="318"/>
      <c r="AAZ8" s="318"/>
      <c r="ABA8" s="318"/>
      <c r="ABB8" s="318"/>
      <c r="ABC8" s="318"/>
      <c r="ABD8" s="318"/>
      <c r="ABE8" s="318"/>
      <c r="ABF8" s="318"/>
      <c r="ABG8" s="318"/>
      <c r="ABH8" s="318"/>
      <c r="ABI8" s="318"/>
      <c r="ABJ8" s="318"/>
      <c r="ABK8" s="318"/>
      <c r="ABL8" s="318"/>
      <c r="ABM8" s="318"/>
      <c r="ABN8" s="318"/>
      <c r="ABO8" s="318"/>
      <c r="ABP8" s="318"/>
      <c r="ABQ8" s="318"/>
      <c r="ABR8" s="318"/>
      <c r="ABS8" s="318"/>
      <c r="ABT8" s="318"/>
      <c r="ABU8" s="318"/>
      <c r="ABV8" s="318"/>
      <c r="ABW8" s="318"/>
      <c r="ABX8" s="318"/>
      <c r="ABY8" s="318"/>
      <c r="ABZ8" s="318"/>
      <c r="ACA8" s="318"/>
      <c r="ACB8" s="318"/>
      <c r="ACC8" s="318"/>
      <c r="ACD8" s="318"/>
      <c r="ACE8" s="318"/>
      <c r="ACF8" s="318"/>
      <c r="ACG8" s="318"/>
      <c r="ACH8" s="318"/>
      <c r="ACI8" s="318"/>
      <c r="ACJ8" s="318"/>
      <c r="ACK8" s="318"/>
      <c r="ACL8" s="318"/>
      <c r="ACM8" s="318"/>
      <c r="ACN8" s="318"/>
      <c r="ACO8" s="318"/>
      <c r="ACP8" s="318"/>
      <c r="ACQ8" s="318"/>
      <c r="ACR8" s="318"/>
      <c r="ACS8" s="318"/>
      <c r="ACT8" s="318"/>
      <c r="ACU8" s="318"/>
      <c r="ACV8" s="318"/>
      <c r="ACW8" s="318"/>
      <c r="ACX8" s="318"/>
      <c r="ACY8" s="318"/>
      <c r="ACZ8" s="318"/>
      <c r="ADA8" s="318"/>
      <c r="ADB8" s="318"/>
      <c r="ADC8" s="318"/>
      <c r="ADD8" s="318"/>
      <c r="ADE8" s="318"/>
      <c r="ADF8" s="318"/>
      <c r="ADG8" s="318"/>
      <c r="ADH8" s="318"/>
      <c r="ADI8" s="318"/>
      <c r="ADJ8" s="318"/>
      <c r="ADK8" s="318"/>
      <c r="ADL8" s="318"/>
      <c r="ADM8" s="318"/>
      <c r="ADN8" s="318"/>
      <c r="ADO8" s="318"/>
      <c r="ADP8" s="318"/>
      <c r="ADQ8" s="318"/>
      <c r="ADR8" s="318"/>
      <c r="ADS8" s="318"/>
      <c r="ADT8" s="318"/>
      <c r="ADU8" s="318"/>
      <c r="ADV8" s="318"/>
      <c r="ADW8" s="318"/>
      <c r="ADX8" s="318"/>
      <c r="ADY8" s="318"/>
      <c r="ADZ8" s="318"/>
      <c r="AEA8" s="318"/>
      <c r="AEB8" s="318"/>
      <c r="AEC8" s="318"/>
      <c r="AED8" s="318"/>
      <c r="AEE8" s="318"/>
      <c r="AEF8" s="318"/>
      <c r="AEG8" s="318"/>
      <c r="AEH8" s="318"/>
      <c r="AEI8" s="318"/>
      <c r="AEJ8" s="318"/>
      <c r="AEK8" s="318"/>
      <c r="AEL8" s="318"/>
      <c r="AEM8" s="318"/>
      <c r="AEN8" s="318"/>
      <c r="AEO8" s="318"/>
      <c r="AEP8" s="318"/>
      <c r="AEQ8" s="318"/>
      <c r="AER8" s="318"/>
      <c r="AES8" s="318"/>
      <c r="AET8" s="318"/>
      <c r="AEU8" s="318"/>
      <c r="AEV8" s="318"/>
      <c r="AEW8" s="318"/>
      <c r="AEX8" s="318"/>
      <c r="AEY8" s="318"/>
      <c r="AEZ8" s="318"/>
      <c r="AFA8" s="318"/>
      <c r="AFB8" s="318"/>
      <c r="AFC8" s="318"/>
      <c r="AFD8" s="318"/>
      <c r="AFE8" s="318"/>
      <c r="AFF8" s="318"/>
      <c r="AFG8" s="318"/>
      <c r="AFH8" s="318"/>
      <c r="AFI8" s="318"/>
      <c r="AFJ8" s="318"/>
      <c r="AFK8" s="318"/>
      <c r="AFL8" s="318"/>
      <c r="AFM8" s="318"/>
      <c r="AFN8" s="318"/>
      <c r="AFO8" s="318"/>
      <c r="AFP8" s="318"/>
      <c r="AFQ8" s="318"/>
      <c r="AFR8" s="318"/>
      <c r="AFS8" s="318"/>
      <c r="AFT8" s="318"/>
      <c r="AFU8" s="318"/>
      <c r="AFV8" s="318"/>
      <c r="AFW8" s="318"/>
      <c r="AFX8" s="318"/>
      <c r="AFY8" s="318"/>
      <c r="AFZ8" s="318"/>
      <c r="AGA8" s="318"/>
      <c r="AGB8" s="318"/>
      <c r="AGC8" s="318"/>
      <c r="AGD8" s="318"/>
      <c r="AGE8" s="318"/>
      <c r="AGF8" s="318"/>
      <c r="AGG8" s="318"/>
      <c r="AGH8" s="318"/>
      <c r="AGI8" s="318"/>
      <c r="AGJ8" s="318"/>
      <c r="AGK8" s="318"/>
      <c r="AGL8" s="318"/>
      <c r="AGM8" s="318"/>
      <c r="AGN8" s="318"/>
      <c r="AGO8" s="318"/>
      <c r="AGP8" s="318"/>
      <c r="AGQ8" s="318"/>
      <c r="AGR8" s="318"/>
      <c r="AGS8" s="318"/>
      <c r="AGT8" s="318"/>
      <c r="AGU8" s="318"/>
      <c r="AGV8" s="318"/>
      <c r="AGW8" s="318"/>
      <c r="AGX8" s="318"/>
      <c r="AGY8" s="318"/>
      <c r="AGZ8" s="318"/>
      <c r="AHA8" s="318"/>
      <c r="AHB8" s="318"/>
      <c r="AHC8" s="318"/>
      <c r="AHD8" s="318"/>
      <c r="AHE8" s="318"/>
      <c r="AHF8" s="318"/>
      <c r="AHG8" s="318"/>
      <c r="AHH8" s="318"/>
      <c r="AHI8" s="318"/>
      <c r="AHJ8" s="318"/>
      <c r="AHK8" s="318"/>
      <c r="AHL8" s="318"/>
      <c r="AHM8" s="318"/>
      <c r="AHN8" s="318"/>
      <c r="AHO8" s="318"/>
      <c r="AHP8" s="318"/>
      <c r="AHQ8" s="318"/>
      <c r="AHR8" s="318"/>
      <c r="AHS8" s="318"/>
      <c r="AHT8" s="318"/>
      <c r="AHU8" s="318"/>
      <c r="AHV8" s="318"/>
      <c r="AHW8" s="318"/>
      <c r="AHX8" s="318"/>
      <c r="AHY8" s="318"/>
      <c r="AHZ8" s="318"/>
      <c r="AIA8" s="318"/>
      <c r="AIB8" s="318"/>
      <c r="AIC8" s="318"/>
      <c r="AID8" s="318"/>
      <c r="AIE8" s="318"/>
      <c r="AIF8" s="318"/>
      <c r="AIG8" s="318"/>
      <c r="AIH8" s="318"/>
      <c r="AII8" s="318"/>
      <c r="AIJ8" s="318"/>
      <c r="AIK8" s="318"/>
      <c r="AIL8" s="318"/>
      <c r="AIM8" s="318"/>
      <c r="AIN8" s="318"/>
      <c r="AIO8" s="318"/>
      <c r="AIP8" s="318"/>
      <c r="AIQ8" s="318"/>
      <c r="AIR8" s="318"/>
      <c r="AIS8" s="318"/>
      <c r="AIT8" s="318"/>
      <c r="AIU8" s="318"/>
      <c r="AIV8" s="318"/>
      <c r="AIW8" s="318"/>
      <c r="AIX8" s="318"/>
      <c r="AIY8" s="318"/>
      <c r="AIZ8" s="318"/>
      <c r="AJA8" s="318"/>
      <c r="AJB8" s="318"/>
      <c r="AJC8" s="318"/>
      <c r="AJD8" s="318"/>
      <c r="AJE8" s="318"/>
      <c r="AJF8" s="318"/>
      <c r="AJG8" s="318"/>
      <c r="AJH8" s="318"/>
      <c r="AJI8" s="318"/>
      <c r="AJJ8" s="318"/>
      <c r="AJK8" s="318"/>
      <c r="AJL8" s="318"/>
      <c r="AJM8" s="318"/>
      <c r="AJN8" s="318"/>
      <c r="AJO8" s="318"/>
      <c r="AJP8" s="318"/>
      <c r="AJQ8" s="318"/>
      <c r="AJR8" s="318"/>
      <c r="AJS8" s="318"/>
      <c r="AJT8" s="318"/>
      <c r="AJU8" s="318"/>
      <c r="AJV8" s="318"/>
      <c r="AJW8" s="318"/>
      <c r="AJX8" s="318"/>
      <c r="AJY8" s="318"/>
      <c r="AJZ8" s="318"/>
      <c r="AKA8" s="318"/>
      <c r="AKB8" s="318"/>
      <c r="AKC8" s="318"/>
      <c r="AKD8" s="318"/>
      <c r="AKE8" s="318"/>
      <c r="AKF8" s="318"/>
      <c r="AKG8" s="318"/>
      <c r="AKH8" s="318"/>
      <c r="AKI8" s="318"/>
      <c r="AKJ8" s="318"/>
      <c r="AKK8" s="318"/>
      <c r="AKL8" s="318"/>
      <c r="AKM8" s="318"/>
      <c r="AKN8" s="318"/>
      <c r="AKO8" s="318"/>
      <c r="AKP8" s="318"/>
      <c r="AKQ8" s="318"/>
      <c r="AKR8" s="318"/>
      <c r="AKS8" s="318"/>
      <c r="AKT8" s="318"/>
      <c r="AKU8" s="318"/>
      <c r="AKV8" s="318"/>
      <c r="AKW8" s="318"/>
      <c r="AKX8" s="318"/>
      <c r="AKY8" s="318"/>
      <c r="AKZ8" s="318"/>
      <c r="ALA8" s="318"/>
      <c r="ALB8" s="318"/>
      <c r="ALC8" s="318"/>
      <c r="ALD8" s="318"/>
      <c r="ALE8" s="318"/>
      <c r="ALF8" s="318"/>
      <c r="ALG8" s="318"/>
      <c r="ALH8" s="318"/>
      <c r="ALI8" s="318"/>
      <c r="ALJ8" s="318"/>
      <c r="ALK8" s="318"/>
      <c r="ALL8" s="318"/>
      <c r="ALM8" s="318"/>
      <c r="ALN8" s="318"/>
      <c r="ALO8" s="318"/>
      <c r="ALP8" s="318"/>
      <c r="ALQ8" s="318"/>
      <c r="ALR8" s="318"/>
      <c r="ALS8" s="318"/>
      <c r="ALT8" s="318"/>
      <c r="ALU8" s="318"/>
      <c r="ALV8" s="318"/>
      <c r="ALW8" s="318"/>
      <c r="ALX8" s="318"/>
      <c r="ALY8" s="318"/>
      <c r="ALZ8" s="318"/>
      <c r="AMA8" s="318"/>
      <c r="AMB8" s="318"/>
      <c r="AMC8" s="318"/>
      <c r="AMD8" s="318"/>
      <c r="AME8" s="318"/>
      <c r="AMF8" s="318"/>
      <c r="AMG8" s="318"/>
      <c r="AMH8" s="318"/>
      <c r="AMI8" s="318"/>
      <c r="AMJ8" s="318"/>
      <c r="AMK8" s="318"/>
      <c r="AML8" s="318"/>
      <c r="AMM8" s="318"/>
      <c r="AMN8" s="318"/>
      <c r="AMO8" s="318"/>
      <c r="AMP8" s="318"/>
      <c r="AMQ8" s="318"/>
      <c r="AMR8" s="318"/>
    </row>
    <row r="9" spans="1:1032" ht="13.5" customHeight="1">
      <c r="A9" s="319">
        <v>1</v>
      </c>
      <c r="B9" s="319" t="s">
        <v>1674</v>
      </c>
      <c r="C9" s="319"/>
      <c r="D9" s="319"/>
      <c r="E9" s="319"/>
      <c r="F9" s="319"/>
      <c r="G9" s="319"/>
      <c r="H9" s="320" t="s">
        <v>1675</v>
      </c>
      <c r="I9" s="320" t="s">
        <v>1676</v>
      </c>
      <c r="J9" s="322"/>
      <c r="K9" s="320" t="s">
        <v>864</v>
      </c>
      <c r="L9" s="320" t="s">
        <v>1677</v>
      </c>
      <c r="M9" s="320"/>
      <c r="N9" s="320" t="s">
        <v>1677</v>
      </c>
      <c r="O9" s="320"/>
      <c r="P9" s="320"/>
      <c r="Q9" s="320"/>
      <c r="R9" s="320"/>
      <c r="S9" s="323" t="s">
        <v>820</v>
      </c>
      <c r="T9" s="323" t="s">
        <v>820</v>
      </c>
      <c r="U9" s="323" t="s">
        <v>820</v>
      </c>
      <c r="V9" s="320"/>
      <c r="W9" s="320" t="s">
        <v>864</v>
      </c>
      <c r="X9" s="320" t="s">
        <v>1678</v>
      </c>
      <c r="Y9" s="320"/>
      <c r="Z9" s="320"/>
      <c r="AA9" s="320" t="s">
        <v>864</v>
      </c>
      <c r="AB9" s="320" t="s">
        <v>864</v>
      </c>
      <c r="AC9" s="324" t="s">
        <v>1592</v>
      </c>
      <c r="AD9" s="320"/>
      <c r="AE9" s="320"/>
      <c r="AF9" s="320"/>
      <c r="AG9" s="320">
        <v>1</v>
      </c>
      <c r="AH9" s="320"/>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5">
        <v>2</v>
      </c>
      <c r="B10" s="325"/>
      <c r="C10" s="325" t="s">
        <v>858</v>
      </c>
      <c r="D10" s="325"/>
      <c r="E10" s="325"/>
      <c r="F10" s="325"/>
      <c r="G10" s="325"/>
      <c r="H10" s="326" t="s">
        <v>1679</v>
      </c>
      <c r="I10" s="326" t="s">
        <v>1680</v>
      </c>
      <c r="J10" s="326" t="s">
        <v>860</v>
      </c>
      <c r="K10" s="326" t="s">
        <v>864</v>
      </c>
      <c r="L10" s="326" t="s">
        <v>831</v>
      </c>
      <c r="M10" s="326"/>
      <c r="N10" s="326" t="s">
        <v>831</v>
      </c>
      <c r="O10" s="326" t="s">
        <v>945</v>
      </c>
      <c r="P10" s="326" t="s">
        <v>946</v>
      </c>
      <c r="Q10" s="326"/>
      <c r="R10" s="326"/>
      <c r="S10" s="328" t="s">
        <v>820</v>
      </c>
      <c r="T10" s="328" t="s">
        <v>820</v>
      </c>
      <c r="U10" s="328" t="s">
        <v>820</v>
      </c>
      <c r="V10" s="326"/>
      <c r="W10" s="326"/>
      <c r="X10" s="326" t="s">
        <v>863</v>
      </c>
      <c r="Y10" s="326"/>
      <c r="Z10" s="326" t="s">
        <v>1681</v>
      </c>
      <c r="AA10" s="326" t="s">
        <v>864</v>
      </c>
      <c r="AB10" s="326" t="s">
        <v>864</v>
      </c>
      <c r="AC10" s="324" t="s">
        <v>1592</v>
      </c>
      <c r="AD10" s="326"/>
      <c r="AE10" s="326"/>
      <c r="AF10" s="326"/>
      <c r="AG10" s="326">
        <v>1</v>
      </c>
      <c r="AH10" s="326">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9">
        <v>3</v>
      </c>
      <c r="B11" s="329"/>
      <c r="C11" s="329" t="s">
        <v>1682</v>
      </c>
      <c r="D11" s="329"/>
      <c r="E11" s="329"/>
      <c r="F11" s="329"/>
      <c r="G11" s="329"/>
      <c r="H11" s="320" t="s">
        <v>1683</v>
      </c>
      <c r="I11" s="320" t="s">
        <v>1684</v>
      </c>
      <c r="J11" s="320" t="s">
        <v>887</v>
      </c>
      <c r="K11" s="320" t="s">
        <v>864</v>
      </c>
      <c r="L11" s="320" t="s">
        <v>1685</v>
      </c>
      <c r="M11" s="320"/>
      <c r="N11" s="320" t="s">
        <v>1685</v>
      </c>
      <c r="O11" s="320"/>
      <c r="P11" s="320"/>
      <c r="Q11" s="320"/>
      <c r="R11" s="320"/>
      <c r="S11" s="323" t="s">
        <v>820</v>
      </c>
      <c r="T11" s="323" t="s">
        <v>820</v>
      </c>
      <c r="U11" s="323" t="s">
        <v>820</v>
      </c>
      <c r="V11" s="320"/>
      <c r="W11" s="320"/>
      <c r="X11" s="320" t="s">
        <v>863</v>
      </c>
      <c r="Y11" s="320"/>
      <c r="Z11" s="320" t="s">
        <v>1686</v>
      </c>
      <c r="AA11" s="320" t="s">
        <v>864</v>
      </c>
      <c r="AB11" s="320" t="s">
        <v>864</v>
      </c>
      <c r="AC11" s="324" t="s">
        <v>1592</v>
      </c>
      <c r="AD11" s="320"/>
      <c r="AE11" s="320"/>
      <c r="AF11" s="320"/>
      <c r="AG11" s="320">
        <v>1</v>
      </c>
      <c r="AH11" s="320">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5">
        <v>4</v>
      </c>
      <c r="B12" s="325"/>
      <c r="C12" s="325" t="s">
        <v>880</v>
      </c>
      <c r="D12" s="325"/>
      <c r="E12" s="325"/>
      <c r="F12" s="325"/>
      <c r="G12" s="325"/>
      <c r="H12" s="327" t="s">
        <v>1687</v>
      </c>
      <c r="I12" s="326" t="s">
        <v>1688</v>
      </c>
      <c r="J12" s="326" t="s">
        <v>1689</v>
      </c>
      <c r="K12" s="326" t="s">
        <v>864</v>
      </c>
      <c r="L12" s="326" t="s">
        <v>1690</v>
      </c>
      <c r="M12" s="326"/>
      <c r="N12" s="326" t="s">
        <v>1690</v>
      </c>
      <c r="O12" s="326"/>
      <c r="P12" s="326"/>
      <c r="Q12" s="326"/>
      <c r="R12" s="326"/>
      <c r="S12" s="328" t="s">
        <v>820</v>
      </c>
      <c r="T12" s="328" t="s">
        <v>820</v>
      </c>
      <c r="U12" s="328" t="s">
        <v>820</v>
      </c>
      <c r="V12" s="326"/>
      <c r="W12" s="326"/>
      <c r="X12" s="326" t="s">
        <v>863</v>
      </c>
      <c r="Y12" s="326"/>
      <c r="Z12" s="326" t="s">
        <v>1691</v>
      </c>
      <c r="AA12" s="326" t="s">
        <v>864</v>
      </c>
      <c r="AB12" s="326" t="s">
        <v>864</v>
      </c>
      <c r="AC12" s="324" t="s">
        <v>1592</v>
      </c>
      <c r="AD12" s="326"/>
      <c r="AE12" s="326"/>
      <c r="AF12" s="326"/>
      <c r="AG12" s="326">
        <v>1</v>
      </c>
      <c r="AH12" s="326">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9">
        <v>5</v>
      </c>
      <c r="B13" s="329"/>
      <c r="C13" s="329" t="s">
        <v>1692</v>
      </c>
      <c r="D13" s="329"/>
      <c r="E13" s="329"/>
      <c r="F13" s="329"/>
      <c r="G13" s="329"/>
      <c r="H13" s="320" t="s">
        <v>1693</v>
      </c>
      <c r="I13" s="320" t="s">
        <v>1694</v>
      </c>
      <c r="J13" s="320" t="s">
        <v>1695</v>
      </c>
      <c r="K13" s="320" t="s">
        <v>864</v>
      </c>
      <c r="L13" s="320" t="s">
        <v>1696</v>
      </c>
      <c r="M13" s="320"/>
      <c r="N13" s="320" t="s">
        <v>1696</v>
      </c>
      <c r="O13" s="320"/>
      <c r="P13" s="320"/>
      <c r="Q13" s="320"/>
      <c r="R13" s="320"/>
      <c r="S13" s="330" t="s">
        <v>817</v>
      </c>
      <c r="T13" s="331" t="s">
        <v>820</v>
      </c>
      <c r="U13" s="332" t="s">
        <v>817</v>
      </c>
      <c r="V13" s="320" t="s">
        <v>864</v>
      </c>
      <c r="W13" s="320"/>
      <c r="X13" s="320" t="s">
        <v>879</v>
      </c>
      <c r="Y13" s="320"/>
      <c r="Z13" s="320" t="s">
        <v>932</v>
      </c>
      <c r="AA13" s="320" t="s">
        <v>864</v>
      </c>
      <c r="AB13" s="320" t="s">
        <v>864</v>
      </c>
      <c r="AC13" s="324" t="s">
        <v>1592</v>
      </c>
      <c r="AD13" s="320"/>
      <c r="AE13" s="320"/>
      <c r="AF13" s="320"/>
      <c r="AG13" s="320">
        <v>1</v>
      </c>
      <c r="AH13" s="320">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5">
        <v>6</v>
      </c>
      <c r="B14" s="325"/>
      <c r="C14" s="325" t="s">
        <v>1697</v>
      </c>
      <c r="D14" s="325"/>
      <c r="E14" s="325"/>
      <c r="F14" s="325"/>
      <c r="G14" s="325"/>
      <c r="H14" s="326" t="s">
        <v>1698</v>
      </c>
      <c r="I14" s="326" t="s">
        <v>1699</v>
      </c>
      <c r="J14" s="333"/>
      <c r="K14" s="326" t="s">
        <v>864</v>
      </c>
      <c r="L14" s="326" t="s">
        <v>1700</v>
      </c>
      <c r="M14" s="326"/>
      <c r="N14" s="326" t="s">
        <v>1700</v>
      </c>
      <c r="O14" s="326"/>
      <c r="P14" s="326"/>
      <c r="Q14" s="326"/>
      <c r="R14" s="326"/>
      <c r="S14" s="334" t="s">
        <v>823</v>
      </c>
      <c r="T14" s="334" t="s">
        <v>823</v>
      </c>
      <c r="U14" s="334" t="s">
        <v>823</v>
      </c>
      <c r="V14" s="326"/>
      <c r="W14" s="326" t="s">
        <v>864</v>
      </c>
      <c r="X14" s="326" t="s">
        <v>942</v>
      </c>
      <c r="Y14" s="326"/>
      <c r="Z14" s="326"/>
      <c r="AA14" s="326" t="s">
        <v>864</v>
      </c>
      <c r="AB14" s="326" t="s">
        <v>864</v>
      </c>
      <c r="AC14" s="324" t="s">
        <v>1592</v>
      </c>
      <c r="AD14" s="326"/>
      <c r="AE14" s="326"/>
      <c r="AF14" s="326"/>
      <c r="AG14" s="326">
        <v>1</v>
      </c>
      <c r="AH14" s="326">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9">
        <v>7</v>
      </c>
      <c r="B15" s="329"/>
      <c r="C15" s="329"/>
      <c r="D15" s="329" t="s">
        <v>831</v>
      </c>
      <c r="E15" s="329"/>
      <c r="F15" s="329"/>
      <c r="G15" s="329"/>
      <c r="H15" s="320" t="s">
        <v>1701</v>
      </c>
      <c r="I15" s="320"/>
      <c r="J15" s="320" t="s">
        <v>943</v>
      </c>
      <c r="K15" s="320" t="s">
        <v>864</v>
      </c>
      <c r="L15" s="320" t="s">
        <v>831</v>
      </c>
      <c r="M15" s="320"/>
      <c r="N15" s="320" t="s">
        <v>831</v>
      </c>
      <c r="O15" s="320"/>
      <c r="P15" s="320"/>
      <c r="Q15" s="320"/>
      <c r="R15" s="320"/>
      <c r="S15" s="323" t="s">
        <v>820</v>
      </c>
      <c r="T15" s="323" t="s">
        <v>820</v>
      </c>
      <c r="U15" s="323" t="s">
        <v>820</v>
      </c>
      <c r="V15" s="320"/>
      <c r="W15" s="320"/>
      <c r="X15" s="320" t="s">
        <v>863</v>
      </c>
      <c r="Y15" s="320"/>
      <c r="Z15" s="320"/>
      <c r="AA15" s="320" t="s">
        <v>864</v>
      </c>
      <c r="AB15" s="320" t="s">
        <v>864</v>
      </c>
      <c r="AC15" s="335" t="s">
        <v>1592</v>
      </c>
      <c r="AD15" s="320"/>
      <c r="AE15" s="320"/>
      <c r="AF15" s="320"/>
      <c r="AG15" s="320">
        <v>1</v>
      </c>
      <c r="AH15" s="320">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5">
        <v>8</v>
      </c>
      <c r="B16" s="325"/>
      <c r="C16" s="325"/>
      <c r="D16" s="325" t="s">
        <v>1702</v>
      </c>
      <c r="E16" s="325"/>
      <c r="F16" s="325"/>
      <c r="G16" s="325"/>
      <c r="H16" s="326" t="s">
        <v>1703</v>
      </c>
      <c r="I16" s="326" t="s">
        <v>1704</v>
      </c>
      <c r="J16" s="326" t="s">
        <v>1705</v>
      </c>
      <c r="K16" s="326" t="s">
        <v>864</v>
      </c>
      <c r="L16" s="326" t="s">
        <v>1706</v>
      </c>
      <c r="M16" s="326"/>
      <c r="N16" s="326" t="s">
        <v>1706</v>
      </c>
      <c r="O16" s="326"/>
      <c r="P16" s="326"/>
      <c r="Q16" s="326"/>
      <c r="R16" s="326"/>
      <c r="S16" s="336" t="s">
        <v>817</v>
      </c>
      <c r="T16" s="337" t="s">
        <v>817</v>
      </c>
      <c r="U16" s="338" t="s">
        <v>820</v>
      </c>
      <c r="V16" s="326" t="s">
        <v>864</v>
      </c>
      <c r="W16" s="326"/>
      <c r="X16" s="326" t="s">
        <v>863</v>
      </c>
      <c r="Y16" s="326"/>
      <c r="Z16" s="326" t="s">
        <v>1707</v>
      </c>
      <c r="AA16" s="326" t="s">
        <v>864</v>
      </c>
      <c r="AB16" s="326" t="s">
        <v>864</v>
      </c>
      <c r="AC16" s="324" t="s">
        <v>1592</v>
      </c>
      <c r="AD16" s="326"/>
      <c r="AE16" s="326"/>
      <c r="AF16" s="326"/>
      <c r="AG16" s="326">
        <v>1</v>
      </c>
      <c r="AH16" s="326">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9">
        <v>9</v>
      </c>
      <c r="B17" s="329"/>
      <c r="C17" s="329" t="s">
        <v>1708</v>
      </c>
      <c r="D17" s="329"/>
      <c r="E17" s="329"/>
      <c r="F17" s="329"/>
      <c r="G17" s="329"/>
      <c r="H17" s="321" t="s">
        <v>1709</v>
      </c>
      <c r="I17" s="320" t="s">
        <v>1710</v>
      </c>
      <c r="J17" s="320" t="s">
        <v>1711</v>
      </c>
      <c r="K17" s="320" t="s">
        <v>864</v>
      </c>
      <c r="L17" s="320" t="s">
        <v>1712</v>
      </c>
      <c r="M17" s="320"/>
      <c r="N17" s="320" t="s">
        <v>1712</v>
      </c>
      <c r="O17" s="320"/>
      <c r="P17" s="320"/>
      <c r="Q17" s="320"/>
      <c r="R17" s="320"/>
      <c r="S17" s="330" t="s">
        <v>817</v>
      </c>
      <c r="T17" s="332" t="s">
        <v>817</v>
      </c>
      <c r="U17" s="331" t="s">
        <v>820</v>
      </c>
      <c r="V17" s="320" t="s">
        <v>864</v>
      </c>
      <c r="W17" s="320"/>
      <c r="X17" s="320" t="s">
        <v>863</v>
      </c>
      <c r="Y17" s="320"/>
      <c r="Z17" s="320" t="s">
        <v>1713</v>
      </c>
      <c r="AA17" s="320" t="s">
        <v>864</v>
      </c>
      <c r="AB17" s="320" t="s">
        <v>864</v>
      </c>
      <c r="AC17" s="324" t="s">
        <v>1592</v>
      </c>
      <c r="AD17" s="320"/>
      <c r="AE17" s="320"/>
      <c r="AF17" s="320"/>
      <c r="AG17" s="320">
        <v>1</v>
      </c>
      <c r="AH17" s="320">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5">
        <v>10</v>
      </c>
      <c r="B18" s="325"/>
      <c r="C18" s="325" t="s">
        <v>1714</v>
      </c>
      <c r="D18" s="325"/>
      <c r="E18" s="325"/>
      <c r="F18" s="325"/>
      <c r="G18" s="325"/>
      <c r="H18" s="326" t="s">
        <v>1715</v>
      </c>
      <c r="I18" s="326" t="s">
        <v>1716</v>
      </c>
      <c r="J18" s="326" t="s">
        <v>1717</v>
      </c>
      <c r="K18" s="326" t="s">
        <v>864</v>
      </c>
      <c r="L18" s="326" t="s">
        <v>1718</v>
      </c>
      <c r="M18" s="326"/>
      <c r="N18" s="326" t="s">
        <v>1718</v>
      </c>
      <c r="O18" s="326"/>
      <c r="P18" s="326"/>
      <c r="Q18" s="326"/>
      <c r="R18" s="326"/>
      <c r="S18" s="336" t="s">
        <v>817</v>
      </c>
      <c r="T18" s="337" t="s">
        <v>817</v>
      </c>
      <c r="U18" s="337" t="s">
        <v>817</v>
      </c>
      <c r="V18" s="326"/>
      <c r="W18" s="326"/>
      <c r="X18" s="326" t="s">
        <v>863</v>
      </c>
      <c r="Y18" s="326"/>
      <c r="Z18" s="326" t="s">
        <v>1719</v>
      </c>
      <c r="AA18" s="326" t="s">
        <v>864</v>
      </c>
      <c r="AB18" s="326" t="s">
        <v>864</v>
      </c>
      <c r="AC18" s="324" t="s">
        <v>1592</v>
      </c>
      <c r="AD18" s="326"/>
      <c r="AE18" s="326"/>
      <c r="AF18" s="326"/>
      <c r="AG18" s="326">
        <v>1</v>
      </c>
      <c r="AH18" s="326">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9">
        <v>11</v>
      </c>
      <c r="B19" s="329"/>
      <c r="C19" s="329" t="s">
        <v>1720</v>
      </c>
      <c r="D19" s="329"/>
      <c r="E19" s="329"/>
      <c r="F19" s="329"/>
      <c r="G19" s="329"/>
      <c r="H19" s="320" t="s">
        <v>1721</v>
      </c>
      <c r="I19" s="320" t="s">
        <v>1722</v>
      </c>
      <c r="J19" s="320" t="s">
        <v>1723</v>
      </c>
      <c r="K19" s="320" t="s">
        <v>864</v>
      </c>
      <c r="L19" s="320" t="s">
        <v>1724</v>
      </c>
      <c r="M19" s="320"/>
      <c r="N19" s="320" t="s">
        <v>1724</v>
      </c>
      <c r="O19" s="320"/>
      <c r="P19" s="320"/>
      <c r="Q19" s="320"/>
      <c r="R19" s="320"/>
      <c r="S19" s="330" t="s">
        <v>817</v>
      </c>
      <c r="T19" s="330" t="s">
        <v>817</v>
      </c>
      <c r="U19" s="330" t="s">
        <v>817</v>
      </c>
      <c r="V19" s="320"/>
      <c r="W19" s="320"/>
      <c r="X19" s="320" t="s">
        <v>863</v>
      </c>
      <c r="Y19" s="320"/>
      <c r="Z19" s="320"/>
      <c r="AA19" s="320" t="s">
        <v>864</v>
      </c>
      <c r="AB19" s="320" t="s">
        <v>864</v>
      </c>
      <c r="AC19" s="324" t="s">
        <v>1592</v>
      </c>
      <c r="AD19" s="320"/>
      <c r="AE19" s="320"/>
      <c r="AF19" s="320"/>
      <c r="AG19" s="320">
        <v>1</v>
      </c>
      <c r="AH19" s="320">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9">
        <v>12</v>
      </c>
      <c r="B20" s="339"/>
      <c r="C20" s="339" t="s">
        <v>1725</v>
      </c>
      <c r="D20" s="339"/>
      <c r="E20" s="339"/>
      <c r="F20" s="339"/>
      <c r="G20" s="339"/>
      <c r="H20" s="326" t="s">
        <v>1698</v>
      </c>
      <c r="I20" s="326" t="s">
        <v>1726</v>
      </c>
      <c r="J20" s="333"/>
      <c r="K20" s="326"/>
      <c r="L20" s="326" t="s">
        <v>1727</v>
      </c>
      <c r="M20" s="326"/>
      <c r="N20" s="326" t="s">
        <v>1727</v>
      </c>
      <c r="O20" s="326"/>
      <c r="P20" s="326"/>
      <c r="Q20" s="326"/>
      <c r="R20" s="326"/>
      <c r="S20" s="336" t="s">
        <v>817</v>
      </c>
      <c r="T20" s="336" t="s">
        <v>817</v>
      </c>
      <c r="U20" s="336" t="s">
        <v>817</v>
      </c>
      <c r="V20" s="326"/>
      <c r="W20" s="326" t="s">
        <v>864</v>
      </c>
      <c r="X20" s="326" t="s">
        <v>1728</v>
      </c>
      <c r="Y20" s="326"/>
      <c r="Z20" s="326"/>
      <c r="AA20" s="326" t="s">
        <v>864</v>
      </c>
      <c r="AB20" s="326" t="s">
        <v>864</v>
      </c>
      <c r="AC20" s="335" t="s">
        <v>1592</v>
      </c>
      <c r="AD20" s="326"/>
      <c r="AE20" s="326"/>
      <c r="AF20" s="326"/>
      <c r="AG20" s="326">
        <v>1</v>
      </c>
      <c r="AH20" s="326"/>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9">
        <v>13</v>
      </c>
      <c r="B21" s="319"/>
      <c r="C21" s="319"/>
      <c r="D21" s="319" t="s">
        <v>1729</v>
      </c>
      <c r="E21" s="319"/>
      <c r="F21" s="319"/>
      <c r="G21" s="319"/>
      <c r="H21" s="320" t="s">
        <v>1730</v>
      </c>
      <c r="I21" s="320" t="s">
        <v>1731</v>
      </c>
      <c r="J21" s="320" t="s">
        <v>1311</v>
      </c>
      <c r="K21" s="320" t="s">
        <v>864</v>
      </c>
      <c r="L21" s="320" t="s">
        <v>1732</v>
      </c>
      <c r="M21" s="320"/>
      <c r="N21" s="320" t="s">
        <v>1732</v>
      </c>
      <c r="O21" s="320"/>
      <c r="P21" s="320"/>
      <c r="Q21" s="320"/>
      <c r="R21" s="320"/>
      <c r="S21" s="330" t="s">
        <v>817</v>
      </c>
      <c r="T21" s="330" t="s">
        <v>817</v>
      </c>
      <c r="U21" s="330" t="s">
        <v>817</v>
      </c>
      <c r="V21" s="320"/>
      <c r="W21" s="320"/>
      <c r="X21" s="320" t="s">
        <v>863</v>
      </c>
      <c r="Y21" s="320"/>
      <c r="Z21" s="320"/>
      <c r="AA21" s="320" t="s">
        <v>864</v>
      </c>
      <c r="AB21" s="320" t="s">
        <v>864</v>
      </c>
      <c r="AC21" s="324" t="s">
        <v>1592</v>
      </c>
      <c r="AD21" s="320"/>
      <c r="AE21" s="320"/>
      <c r="AF21" s="320"/>
      <c r="AG21" s="320">
        <v>1</v>
      </c>
      <c r="AH21" s="320"/>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9">
        <v>14</v>
      </c>
      <c r="B22" s="339"/>
      <c r="C22" s="339"/>
      <c r="D22" s="339" t="s">
        <v>1733</v>
      </c>
      <c r="E22" s="340"/>
      <c r="F22" s="339"/>
      <c r="G22" s="339"/>
      <c r="H22" s="326" t="s">
        <v>1734</v>
      </c>
      <c r="I22" s="326" t="s">
        <v>1735</v>
      </c>
      <c r="J22" s="326" t="s">
        <v>1329</v>
      </c>
      <c r="K22" s="326"/>
      <c r="L22" s="326" t="s">
        <v>1736</v>
      </c>
      <c r="M22" s="326"/>
      <c r="N22" s="326" t="s">
        <v>1736</v>
      </c>
      <c r="O22" s="326"/>
      <c r="P22" s="326"/>
      <c r="Q22" s="326"/>
      <c r="R22" s="326"/>
      <c r="S22" s="336" t="s">
        <v>817</v>
      </c>
      <c r="T22" s="336" t="s">
        <v>817</v>
      </c>
      <c r="U22" s="336" t="s">
        <v>817</v>
      </c>
      <c r="V22" s="326"/>
      <c r="W22" s="326"/>
      <c r="X22" s="326" t="s">
        <v>863</v>
      </c>
      <c r="Y22" s="326"/>
      <c r="Z22" s="326"/>
      <c r="AA22" s="326" t="s">
        <v>864</v>
      </c>
      <c r="AB22" s="326" t="s">
        <v>864</v>
      </c>
      <c r="AC22" s="324" t="s">
        <v>1592</v>
      </c>
      <c r="AD22" s="326"/>
      <c r="AE22" s="326"/>
      <c r="AF22" s="326"/>
      <c r="AG22" s="326">
        <v>1</v>
      </c>
      <c r="AH22" s="326"/>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9">
        <v>15</v>
      </c>
      <c r="B23" s="319"/>
      <c r="C23" s="319"/>
      <c r="D23" s="319" t="s">
        <v>1737</v>
      </c>
      <c r="E23" s="319"/>
      <c r="F23" s="319"/>
      <c r="G23" s="319"/>
      <c r="H23" s="320" t="s">
        <v>1738</v>
      </c>
      <c r="I23" s="320" t="s">
        <v>1739</v>
      </c>
      <c r="J23" s="320" t="s">
        <v>1740</v>
      </c>
      <c r="K23" s="320" t="s">
        <v>864</v>
      </c>
      <c r="L23" s="320" t="s">
        <v>1741</v>
      </c>
      <c r="M23" s="320"/>
      <c r="N23" s="320" t="s">
        <v>1741</v>
      </c>
      <c r="O23" s="320"/>
      <c r="P23" s="320"/>
      <c r="Q23" s="320"/>
      <c r="R23" s="320"/>
      <c r="S23" s="330" t="s">
        <v>817</v>
      </c>
      <c r="T23" s="332" t="s">
        <v>817</v>
      </c>
      <c r="U23" s="332" t="s">
        <v>817</v>
      </c>
      <c r="V23" s="320"/>
      <c r="W23" s="320"/>
      <c r="X23" s="320" t="s">
        <v>863</v>
      </c>
      <c r="Y23" s="320"/>
      <c r="Z23" s="320"/>
      <c r="AA23" s="320" t="s">
        <v>864</v>
      </c>
      <c r="AB23" s="320" t="s">
        <v>864</v>
      </c>
      <c r="AC23" s="324" t="s">
        <v>1592</v>
      </c>
      <c r="AD23" s="320"/>
      <c r="AE23" s="320"/>
      <c r="AF23" s="320"/>
      <c r="AG23" s="320">
        <v>1</v>
      </c>
      <c r="AH23" s="320"/>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9">
        <v>16</v>
      </c>
      <c r="B24" s="339"/>
      <c r="C24" s="339" t="s">
        <v>1742</v>
      </c>
      <c r="D24" s="339"/>
      <c r="E24" s="339"/>
      <c r="F24" s="339"/>
      <c r="G24" s="339"/>
      <c r="H24" s="326" t="s">
        <v>1743</v>
      </c>
      <c r="I24" s="326" t="s">
        <v>1744</v>
      </c>
      <c r="J24" s="333"/>
      <c r="K24" s="326" t="s">
        <v>864</v>
      </c>
      <c r="L24" s="326" t="s">
        <v>1745</v>
      </c>
      <c r="M24" s="326"/>
      <c r="N24" s="326" t="s">
        <v>1745</v>
      </c>
      <c r="O24" s="326"/>
      <c r="P24" s="326"/>
      <c r="Q24" s="326"/>
      <c r="R24" s="326"/>
      <c r="S24" s="334" t="s">
        <v>823</v>
      </c>
      <c r="T24" s="334" t="s">
        <v>823</v>
      </c>
      <c r="U24" s="334" t="s">
        <v>823</v>
      </c>
      <c r="V24" s="326"/>
      <c r="W24" s="326" t="s">
        <v>864</v>
      </c>
      <c r="X24" s="326" t="s">
        <v>1174</v>
      </c>
      <c r="Y24" s="326"/>
      <c r="Z24" s="326"/>
      <c r="AA24" s="326" t="s">
        <v>864</v>
      </c>
      <c r="AB24" s="326" t="s">
        <v>864</v>
      </c>
      <c r="AC24" s="324" t="s">
        <v>1592</v>
      </c>
      <c r="AD24" s="326"/>
      <c r="AE24" s="326"/>
      <c r="AF24" s="326"/>
      <c r="AG24" s="326">
        <v>1</v>
      </c>
      <c r="AH24" s="326"/>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9">
        <v>17</v>
      </c>
      <c r="B25" s="319"/>
      <c r="C25" s="319"/>
      <c r="D25" s="319" t="s">
        <v>1746</v>
      </c>
      <c r="E25" s="319"/>
      <c r="F25" s="319"/>
      <c r="G25" s="319"/>
      <c r="H25" s="320" t="s">
        <v>1698</v>
      </c>
      <c r="I25" s="320" t="s">
        <v>1747</v>
      </c>
      <c r="J25" s="320"/>
      <c r="K25" s="320"/>
      <c r="L25" s="320" t="s">
        <v>1724</v>
      </c>
      <c r="M25" s="320"/>
      <c r="N25" s="320" t="s">
        <v>1724</v>
      </c>
      <c r="O25" s="320"/>
      <c r="P25" s="320"/>
      <c r="Q25" s="320"/>
      <c r="R25" s="320"/>
      <c r="S25" s="330" t="s">
        <v>817</v>
      </c>
      <c r="T25" s="330" t="s">
        <v>817</v>
      </c>
      <c r="U25" s="330" t="s">
        <v>817</v>
      </c>
      <c r="V25" s="320"/>
      <c r="W25" s="320"/>
      <c r="X25" s="320" t="s">
        <v>863</v>
      </c>
      <c r="Y25" s="320"/>
      <c r="Z25" s="320"/>
      <c r="AA25" s="320" t="s">
        <v>864</v>
      </c>
      <c r="AB25" s="320" t="s">
        <v>864</v>
      </c>
      <c r="AC25" s="335" t="s">
        <v>1592</v>
      </c>
      <c r="AD25" s="320"/>
      <c r="AE25" s="320"/>
      <c r="AF25" s="320"/>
      <c r="AG25" s="320">
        <v>1</v>
      </c>
      <c r="AH25" s="320"/>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9">
        <v>18</v>
      </c>
      <c r="B26" s="339"/>
      <c r="C26" s="339"/>
      <c r="D26" s="339" t="s">
        <v>1748</v>
      </c>
      <c r="E26" s="340"/>
      <c r="F26" s="339"/>
      <c r="G26" s="339"/>
      <c r="H26" s="326" t="s">
        <v>1698</v>
      </c>
      <c r="I26" s="326" t="s">
        <v>1749</v>
      </c>
      <c r="J26" s="326" t="s">
        <v>1750</v>
      </c>
      <c r="K26" s="326"/>
      <c r="L26" s="326" t="s">
        <v>875</v>
      </c>
      <c r="M26" s="326"/>
      <c r="N26" s="326" t="s">
        <v>875</v>
      </c>
      <c r="O26" s="326"/>
      <c r="P26" s="326"/>
      <c r="Q26" s="326"/>
      <c r="R26" s="326"/>
      <c r="S26" s="328" t="s">
        <v>820</v>
      </c>
      <c r="T26" s="328" t="s">
        <v>820</v>
      </c>
      <c r="U26" s="328" t="s">
        <v>820</v>
      </c>
      <c r="V26" s="326"/>
      <c r="W26" s="326"/>
      <c r="X26" s="326" t="s">
        <v>863</v>
      </c>
      <c r="Y26" s="326"/>
      <c r="Z26" s="326"/>
      <c r="AA26" s="326" t="s">
        <v>864</v>
      </c>
      <c r="AB26" s="326" t="s">
        <v>864</v>
      </c>
      <c r="AC26" s="324" t="s">
        <v>1592</v>
      </c>
      <c r="AD26" s="326"/>
      <c r="AE26" s="326"/>
      <c r="AF26" s="326"/>
      <c r="AG26" s="326">
        <v>1</v>
      </c>
      <c r="AH26" s="326"/>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9">
        <v>19</v>
      </c>
      <c r="B27" s="319"/>
      <c r="C27" s="319"/>
      <c r="D27" s="319" t="s">
        <v>1069</v>
      </c>
      <c r="E27" s="319"/>
      <c r="F27" s="319"/>
      <c r="G27" s="319"/>
      <c r="H27" s="320" t="s">
        <v>1698</v>
      </c>
      <c r="I27" s="320" t="s">
        <v>1751</v>
      </c>
      <c r="J27" s="320" t="s">
        <v>1752</v>
      </c>
      <c r="K27" s="320"/>
      <c r="L27" s="320" t="s">
        <v>1753</v>
      </c>
      <c r="M27" s="320"/>
      <c r="N27" s="320" t="s">
        <v>1753</v>
      </c>
      <c r="O27" s="320"/>
      <c r="P27" s="320"/>
      <c r="Q27" s="320"/>
      <c r="R27" s="320"/>
      <c r="S27" s="330" t="s">
        <v>817</v>
      </c>
      <c r="T27" s="330" t="s">
        <v>817</v>
      </c>
      <c r="U27" s="330" t="s">
        <v>817</v>
      </c>
      <c r="V27" s="320"/>
      <c r="W27" s="320"/>
      <c r="X27" s="320" t="s">
        <v>863</v>
      </c>
      <c r="Y27" s="320"/>
      <c r="Z27" s="320" t="s">
        <v>1182</v>
      </c>
      <c r="AA27" s="320" t="s">
        <v>864</v>
      </c>
      <c r="AB27" s="320" t="s">
        <v>864</v>
      </c>
      <c r="AC27" s="324" t="s">
        <v>1592</v>
      </c>
      <c r="AD27" s="320"/>
      <c r="AE27" s="320"/>
      <c r="AF27" s="320"/>
      <c r="AG27" s="320">
        <v>1</v>
      </c>
      <c r="AH27" s="320"/>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9">
        <v>20</v>
      </c>
      <c r="B28" s="339"/>
      <c r="C28" s="339" t="s">
        <v>1754</v>
      </c>
      <c r="D28" s="340"/>
      <c r="E28" s="339"/>
      <c r="F28" s="339"/>
      <c r="G28" s="339"/>
      <c r="H28" s="326" t="s">
        <v>1755</v>
      </c>
      <c r="I28" s="326" t="s">
        <v>1756</v>
      </c>
      <c r="J28" s="326" t="s">
        <v>1757</v>
      </c>
      <c r="K28" s="326"/>
      <c r="L28" s="326" t="s">
        <v>1758</v>
      </c>
      <c r="M28" s="326"/>
      <c r="N28" s="326" t="s">
        <v>1758</v>
      </c>
      <c r="O28" s="326"/>
      <c r="P28" s="326"/>
      <c r="Q28" s="326"/>
      <c r="R28" s="326"/>
      <c r="S28" s="336" t="s">
        <v>817</v>
      </c>
      <c r="T28" s="337" t="s">
        <v>817</v>
      </c>
      <c r="U28" s="337" t="s">
        <v>817</v>
      </c>
      <c r="V28" s="326"/>
      <c r="W28" s="326"/>
      <c r="X28" s="326" t="s">
        <v>863</v>
      </c>
      <c r="Y28" s="326"/>
      <c r="Z28" s="326" t="s">
        <v>1759</v>
      </c>
      <c r="AA28" s="326" t="s">
        <v>864</v>
      </c>
      <c r="AB28" s="326" t="s">
        <v>864</v>
      </c>
      <c r="AC28" s="324" t="s">
        <v>1592</v>
      </c>
      <c r="AD28" s="326"/>
      <c r="AE28" s="326"/>
      <c r="AF28" s="326"/>
      <c r="AG28" s="326">
        <v>1</v>
      </c>
      <c r="AH28" s="326"/>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9">
        <v>21</v>
      </c>
      <c r="B29" s="329" t="s">
        <v>1760</v>
      </c>
      <c r="C29" s="329"/>
      <c r="D29" s="329"/>
      <c r="E29" s="329"/>
      <c r="F29" s="329"/>
      <c r="G29" s="329"/>
      <c r="H29" s="320" t="s">
        <v>1761</v>
      </c>
      <c r="I29" s="320" t="s">
        <v>1762</v>
      </c>
      <c r="J29" s="341"/>
      <c r="K29" s="320"/>
      <c r="L29" s="320" t="s">
        <v>1763</v>
      </c>
      <c r="M29" s="320"/>
      <c r="N29" s="320" t="s">
        <v>1763</v>
      </c>
      <c r="O29" s="320"/>
      <c r="P29" s="320"/>
      <c r="Q29" s="320"/>
      <c r="R29" s="320"/>
      <c r="S29" s="323" t="s">
        <v>820</v>
      </c>
      <c r="T29" s="323" t="s">
        <v>820</v>
      </c>
      <c r="U29" s="323" t="s">
        <v>820</v>
      </c>
      <c r="V29" s="320"/>
      <c r="W29" s="320" t="s">
        <v>864</v>
      </c>
      <c r="X29" s="320" t="s">
        <v>1764</v>
      </c>
      <c r="Y29" s="320"/>
      <c r="Z29" s="320"/>
      <c r="AA29" s="320" t="s">
        <v>864</v>
      </c>
      <c r="AB29" s="320" t="s">
        <v>864</v>
      </c>
      <c r="AC29" s="324" t="s">
        <v>1592</v>
      </c>
      <c r="AD29" s="320"/>
      <c r="AE29" s="320"/>
      <c r="AF29" s="320"/>
      <c r="AG29" s="320">
        <v>1</v>
      </c>
      <c r="AH29" s="320">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5">
        <v>22</v>
      </c>
      <c r="B30" s="325"/>
      <c r="C30" s="325" t="s">
        <v>1765</v>
      </c>
      <c r="D30" s="325"/>
      <c r="E30" s="325"/>
      <c r="F30" s="325"/>
      <c r="G30" s="325"/>
      <c r="H30" s="326" t="s">
        <v>1766</v>
      </c>
      <c r="I30" s="326" t="s">
        <v>1767</v>
      </c>
      <c r="J30" s="326" t="s">
        <v>943</v>
      </c>
      <c r="K30" s="326" t="s">
        <v>864</v>
      </c>
      <c r="L30" s="326" t="s">
        <v>831</v>
      </c>
      <c r="M30" s="326"/>
      <c r="N30" s="326" t="s">
        <v>831</v>
      </c>
      <c r="O30" s="326"/>
      <c r="P30" s="326"/>
      <c r="Q30" s="326"/>
      <c r="R30" s="326"/>
      <c r="S30" s="328" t="s">
        <v>820</v>
      </c>
      <c r="T30" s="328" t="s">
        <v>820</v>
      </c>
      <c r="U30" s="328" t="s">
        <v>820</v>
      </c>
      <c r="V30" s="326"/>
      <c r="W30" s="326"/>
      <c r="X30" s="326" t="s">
        <v>863</v>
      </c>
      <c r="Y30" s="326"/>
      <c r="Z30" s="326"/>
      <c r="AA30" s="326" t="s">
        <v>864</v>
      </c>
      <c r="AB30" s="326" t="s">
        <v>864</v>
      </c>
      <c r="AC30" s="335" t="s">
        <v>1592</v>
      </c>
      <c r="AD30" s="326"/>
      <c r="AE30" s="326"/>
      <c r="AF30" s="326"/>
      <c r="AG30" s="326">
        <v>1</v>
      </c>
      <c r="AH30" s="326">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9">
        <v>23</v>
      </c>
      <c r="B31" s="329"/>
      <c r="C31" s="329" t="s">
        <v>1768</v>
      </c>
      <c r="D31" s="329"/>
      <c r="E31" s="329"/>
      <c r="F31" s="329"/>
      <c r="G31" s="329"/>
      <c r="H31" s="320" t="s">
        <v>1769</v>
      </c>
      <c r="I31" s="320" t="s">
        <v>1770</v>
      </c>
      <c r="J31" s="320" t="s">
        <v>1771</v>
      </c>
      <c r="K31" s="320"/>
      <c r="L31" s="320" t="s">
        <v>1741</v>
      </c>
      <c r="M31" s="320"/>
      <c r="N31" s="320" t="s">
        <v>1741</v>
      </c>
      <c r="O31" s="320"/>
      <c r="P31" s="320"/>
      <c r="Q31" s="320"/>
      <c r="R31" s="320"/>
      <c r="S31" s="330" t="s">
        <v>817</v>
      </c>
      <c r="T31" s="330" t="s">
        <v>817</v>
      </c>
      <c r="U31" s="330" t="s">
        <v>817</v>
      </c>
      <c r="V31" s="320"/>
      <c r="W31" s="320"/>
      <c r="X31" s="320" t="s">
        <v>863</v>
      </c>
      <c r="Y31" s="320"/>
      <c r="Z31" s="320"/>
      <c r="AA31" s="320" t="s">
        <v>864</v>
      </c>
      <c r="AB31" s="320" t="s">
        <v>864</v>
      </c>
      <c r="AC31" s="324" t="s">
        <v>1592</v>
      </c>
      <c r="AD31" s="320"/>
      <c r="AE31" s="320"/>
      <c r="AF31" s="320"/>
      <c r="AG31" s="320">
        <v>1</v>
      </c>
      <c r="AH31" s="320">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5">
        <v>24</v>
      </c>
      <c r="B32" s="325"/>
      <c r="C32" s="325" t="s">
        <v>1772</v>
      </c>
      <c r="D32" s="325"/>
      <c r="E32" s="325"/>
      <c r="F32" s="325"/>
      <c r="G32" s="325"/>
      <c r="H32" s="326" t="s">
        <v>1773</v>
      </c>
      <c r="I32" s="326" t="s">
        <v>1774</v>
      </c>
      <c r="J32" s="326" t="s">
        <v>943</v>
      </c>
      <c r="K32" s="326"/>
      <c r="L32" s="326" t="s">
        <v>1775</v>
      </c>
      <c r="M32" s="326"/>
      <c r="N32" s="326" t="s">
        <v>1775</v>
      </c>
      <c r="O32" s="326"/>
      <c r="P32" s="326"/>
      <c r="Q32" s="326"/>
      <c r="R32" s="326"/>
      <c r="S32" s="336" t="s">
        <v>817</v>
      </c>
      <c r="T32" s="338" t="s">
        <v>820</v>
      </c>
      <c r="U32" s="337" t="s">
        <v>817</v>
      </c>
      <c r="V32" s="326" t="s">
        <v>864</v>
      </c>
      <c r="W32" s="326"/>
      <c r="X32" s="326" t="s">
        <v>863</v>
      </c>
      <c r="Y32" s="326"/>
      <c r="Z32" s="326"/>
      <c r="AA32" s="326" t="s">
        <v>864</v>
      </c>
      <c r="AB32" s="326" t="s">
        <v>864</v>
      </c>
      <c r="AC32" s="324" t="s">
        <v>1592</v>
      </c>
      <c r="AD32" s="326"/>
      <c r="AE32" s="326"/>
      <c r="AF32" s="326"/>
      <c r="AG32" s="326">
        <v>1</v>
      </c>
      <c r="AH32" s="326">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9">
        <v>25</v>
      </c>
      <c r="B33" s="329"/>
      <c r="C33" s="329" t="s">
        <v>1776</v>
      </c>
      <c r="D33" s="329"/>
      <c r="E33" s="329"/>
      <c r="F33" s="329"/>
      <c r="G33" s="329"/>
      <c r="H33" s="320" t="s">
        <v>1698</v>
      </c>
      <c r="I33" s="320" t="s">
        <v>1777</v>
      </c>
      <c r="J33" s="341"/>
      <c r="K33" s="320" t="s">
        <v>864</v>
      </c>
      <c r="L33" s="320" t="s">
        <v>1778</v>
      </c>
      <c r="M33" s="320"/>
      <c r="N33" s="320" t="s">
        <v>1778</v>
      </c>
      <c r="O33" s="320"/>
      <c r="P33" s="320"/>
      <c r="Q33" s="320"/>
      <c r="R33" s="320"/>
      <c r="S33" s="330" t="s">
        <v>817</v>
      </c>
      <c r="T33" s="332" t="s">
        <v>817</v>
      </c>
      <c r="U33" s="332" t="s">
        <v>817</v>
      </c>
      <c r="V33" s="320"/>
      <c r="W33" s="320" t="s">
        <v>864</v>
      </c>
      <c r="X33" s="320" t="s">
        <v>1779</v>
      </c>
      <c r="Y33" s="320"/>
      <c r="Z33" s="320"/>
      <c r="AA33" s="320" t="s">
        <v>864</v>
      </c>
      <c r="AB33" s="320" t="s">
        <v>864</v>
      </c>
      <c r="AC33" s="324" t="s">
        <v>1592</v>
      </c>
      <c r="AD33" s="320"/>
      <c r="AE33" s="320"/>
      <c r="AF33" s="320"/>
      <c r="AG33" s="320">
        <v>1</v>
      </c>
      <c r="AH33" s="320">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5">
        <v>26</v>
      </c>
      <c r="B34" s="325"/>
      <c r="C34" s="325"/>
      <c r="D34" s="325" t="s">
        <v>1780</v>
      </c>
      <c r="E34" s="342"/>
      <c r="F34" s="325"/>
      <c r="G34" s="325"/>
      <c r="H34" s="326" t="s">
        <v>1781</v>
      </c>
      <c r="I34" s="326" t="s">
        <v>1782</v>
      </c>
      <c r="J34" s="326" t="s">
        <v>1783</v>
      </c>
      <c r="K34" s="326" t="s">
        <v>864</v>
      </c>
      <c r="L34" s="326" t="s">
        <v>1784</v>
      </c>
      <c r="M34" s="326"/>
      <c r="N34" s="326" t="s">
        <v>1784</v>
      </c>
      <c r="O34" s="326"/>
      <c r="P34" s="326"/>
      <c r="Q34" s="326"/>
      <c r="R34" s="326"/>
      <c r="S34" s="326" t="s">
        <v>893</v>
      </c>
      <c r="T34" s="326" t="s">
        <v>893</v>
      </c>
      <c r="U34" s="326" t="s">
        <v>893</v>
      </c>
      <c r="V34" s="326"/>
      <c r="W34" s="326"/>
      <c r="X34" s="326" t="s">
        <v>863</v>
      </c>
      <c r="Y34" s="326"/>
      <c r="Z34" s="326" t="s">
        <v>1785</v>
      </c>
      <c r="AA34" s="326" t="s">
        <v>864</v>
      </c>
      <c r="AB34" s="326" t="s">
        <v>864</v>
      </c>
      <c r="AC34" s="324" t="s">
        <v>1592</v>
      </c>
      <c r="AD34" s="326"/>
      <c r="AE34" s="326"/>
      <c r="AF34" s="326"/>
      <c r="AG34" s="326">
        <v>1</v>
      </c>
      <c r="AH34" s="326">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9">
        <v>27</v>
      </c>
      <c r="B35" s="329"/>
      <c r="C35" s="329"/>
      <c r="D35" s="329" t="s">
        <v>1786</v>
      </c>
      <c r="E35" s="329"/>
      <c r="F35" s="329"/>
      <c r="G35" s="329"/>
      <c r="H35" s="320" t="s">
        <v>1787</v>
      </c>
      <c r="I35" s="320" t="s">
        <v>1788</v>
      </c>
      <c r="J35" s="320" t="s">
        <v>1789</v>
      </c>
      <c r="K35" s="320" t="s">
        <v>864</v>
      </c>
      <c r="L35" s="320" t="s">
        <v>1790</v>
      </c>
      <c r="M35" s="320"/>
      <c r="N35" s="320" t="s">
        <v>1790</v>
      </c>
      <c r="O35" s="320"/>
      <c r="P35" s="320"/>
      <c r="Q35" s="320"/>
      <c r="R35" s="320"/>
      <c r="S35" s="320" t="s">
        <v>893</v>
      </c>
      <c r="T35" s="320" t="s">
        <v>893</v>
      </c>
      <c r="U35" s="320" t="s">
        <v>893</v>
      </c>
      <c r="V35" s="320"/>
      <c r="W35" s="320"/>
      <c r="X35" s="320" t="s">
        <v>863</v>
      </c>
      <c r="Y35" s="320"/>
      <c r="Z35" s="320" t="s">
        <v>1791</v>
      </c>
      <c r="AA35" s="320" t="s">
        <v>864</v>
      </c>
      <c r="AB35" s="320" t="s">
        <v>864</v>
      </c>
      <c r="AC35" s="335" t="s">
        <v>1592</v>
      </c>
      <c r="AD35" s="320"/>
      <c r="AE35" s="320"/>
      <c r="AF35" s="320"/>
      <c r="AG35" s="320">
        <v>1</v>
      </c>
      <c r="AH35" s="320">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5">
        <v>28</v>
      </c>
      <c r="B36" s="325"/>
      <c r="C36" s="325"/>
      <c r="D36" s="325" t="s">
        <v>1792</v>
      </c>
      <c r="E36" s="325"/>
      <c r="F36" s="325"/>
      <c r="G36" s="325"/>
      <c r="H36" s="326" t="s">
        <v>1793</v>
      </c>
      <c r="I36" s="326" t="s">
        <v>1794</v>
      </c>
      <c r="J36" s="326" t="s">
        <v>1795</v>
      </c>
      <c r="K36" s="326" t="s">
        <v>864</v>
      </c>
      <c r="L36" s="326" t="s">
        <v>1796</v>
      </c>
      <c r="M36" s="326"/>
      <c r="N36" s="326" t="s">
        <v>1796</v>
      </c>
      <c r="O36" s="326"/>
      <c r="P36" s="326"/>
      <c r="Q36" s="326"/>
      <c r="R36" s="326"/>
      <c r="S36" s="326" t="s">
        <v>893</v>
      </c>
      <c r="T36" s="326" t="s">
        <v>893</v>
      </c>
      <c r="U36" s="326" t="s">
        <v>893</v>
      </c>
      <c r="V36" s="326"/>
      <c r="W36" s="326"/>
      <c r="X36" s="326" t="s">
        <v>863</v>
      </c>
      <c r="Y36" s="326"/>
      <c r="Z36" s="326"/>
      <c r="AA36" s="326" t="s">
        <v>864</v>
      </c>
      <c r="AB36" s="326" t="s">
        <v>864</v>
      </c>
      <c r="AC36" s="324" t="s">
        <v>1592</v>
      </c>
      <c r="AD36" s="326"/>
      <c r="AE36" s="326"/>
      <c r="AF36" s="326"/>
      <c r="AG36" s="326">
        <v>1</v>
      </c>
      <c r="AH36" s="326">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9">
        <v>29</v>
      </c>
      <c r="B37" s="329"/>
      <c r="C37" s="329"/>
      <c r="D37" s="329" t="s">
        <v>1797</v>
      </c>
      <c r="E37" s="329"/>
      <c r="F37" s="329"/>
      <c r="G37" s="329"/>
      <c r="H37" s="320" t="s">
        <v>1698</v>
      </c>
      <c r="I37" s="320" t="s">
        <v>1798</v>
      </c>
      <c r="J37" s="320" t="s">
        <v>1799</v>
      </c>
      <c r="K37" s="320"/>
      <c r="L37" s="320" t="s">
        <v>1800</v>
      </c>
      <c r="M37" s="320"/>
      <c r="N37" s="320" t="s">
        <v>1800</v>
      </c>
      <c r="O37" s="320"/>
      <c r="P37" s="320"/>
      <c r="Q37" s="320"/>
      <c r="R37" s="320"/>
      <c r="S37" s="330" t="s">
        <v>817</v>
      </c>
      <c r="T37" s="330" t="s">
        <v>817</v>
      </c>
      <c r="U37" s="330" t="s">
        <v>817</v>
      </c>
      <c r="V37" s="320"/>
      <c r="W37" s="320"/>
      <c r="X37" s="320" t="s">
        <v>863</v>
      </c>
      <c r="Y37" s="320"/>
      <c r="Z37" s="320" t="s">
        <v>1801</v>
      </c>
      <c r="AA37" s="320" t="s">
        <v>864</v>
      </c>
      <c r="AB37" s="320" t="s">
        <v>864</v>
      </c>
      <c r="AC37" s="324" t="s">
        <v>1592</v>
      </c>
      <c r="AD37" s="320"/>
      <c r="AE37" s="320"/>
      <c r="AF37" s="320"/>
      <c r="AG37" s="320">
        <v>1</v>
      </c>
      <c r="AH37" s="320">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5">
        <v>30</v>
      </c>
      <c r="B38" s="325"/>
      <c r="C38" s="325" t="s">
        <v>1802</v>
      </c>
      <c r="D38" s="325"/>
      <c r="E38" s="325"/>
      <c r="F38" s="325"/>
      <c r="G38" s="325"/>
      <c r="H38" s="326" t="s">
        <v>1698</v>
      </c>
      <c r="I38" s="326" t="s">
        <v>1803</v>
      </c>
      <c r="J38" s="326" t="s">
        <v>1804</v>
      </c>
      <c r="K38" s="326"/>
      <c r="L38" s="326" t="s">
        <v>1805</v>
      </c>
      <c r="M38" s="326"/>
      <c r="N38" s="326" t="s">
        <v>1805</v>
      </c>
      <c r="O38" s="326"/>
      <c r="P38" s="326"/>
      <c r="Q38" s="326"/>
      <c r="R38" s="326"/>
      <c r="S38" s="336" t="s">
        <v>817</v>
      </c>
      <c r="T38" s="337" t="s">
        <v>817</v>
      </c>
      <c r="U38" s="337" t="s">
        <v>817</v>
      </c>
      <c r="V38" s="326"/>
      <c r="W38" s="326"/>
      <c r="X38" s="326" t="s">
        <v>863</v>
      </c>
      <c r="Y38" s="326"/>
      <c r="Z38" s="326" t="s">
        <v>1806</v>
      </c>
      <c r="AA38" s="326" t="s">
        <v>864</v>
      </c>
      <c r="AB38" s="326" t="s">
        <v>864</v>
      </c>
      <c r="AC38" s="324" t="s">
        <v>1592</v>
      </c>
      <c r="AD38" s="326"/>
      <c r="AE38" s="326"/>
      <c r="AF38" s="326"/>
      <c r="AG38" s="326">
        <v>1</v>
      </c>
      <c r="AH38" s="326">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9">
        <v>31</v>
      </c>
      <c r="B39" s="329"/>
      <c r="C39" s="329" t="s">
        <v>1807</v>
      </c>
      <c r="D39" s="343"/>
      <c r="E39" s="329"/>
      <c r="F39" s="329"/>
      <c r="G39" s="329"/>
      <c r="H39" s="320" t="s">
        <v>1808</v>
      </c>
      <c r="I39" s="320" t="s">
        <v>1809</v>
      </c>
      <c r="J39" s="320">
        <v>2</v>
      </c>
      <c r="K39" s="320" t="s">
        <v>864</v>
      </c>
      <c r="L39" s="320" t="s">
        <v>1810</v>
      </c>
      <c r="M39" s="320"/>
      <c r="N39" s="320" t="s">
        <v>1810</v>
      </c>
      <c r="O39" s="320"/>
      <c r="P39" s="320"/>
      <c r="Q39" s="320"/>
      <c r="R39" s="320"/>
      <c r="S39" s="330" t="s">
        <v>817</v>
      </c>
      <c r="T39" s="330" t="s">
        <v>817</v>
      </c>
      <c r="U39" s="330" t="s">
        <v>817</v>
      </c>
      <c r="V39" s="320"/>
      <c r="W39" s="320"/>
      <c r="X39" s="320" t="s">
        <v>863</v>
      </c>
      <c r="Y39" s="320"/>
      <c r="Z39" s="320" t="s">
        <v>1811</v>
      </c>
      <c r="AA39" s="320" t="s">
        <v>864</v>
      </c>
      <c r="AB39" s="320" t="s">
        <v>864</v>
      </c>
      <c r="AC39" s="324" t="s">
        <v>1592</v>
      </c>
      <c r="AD39" s="320"/>
      <c r="AE39" s="320"/>
      <c r="AF39" s="320"/>
      <c r="AG39" s="320">
        <v>1</v>
      </c>
      <c r="AH39" s="320">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5">
        <v>32</v>
      </c>
      <c r="B40" s="325"/>
      <c r="C40" s="325" t="s">
        <v>1812</v>
      </c>
      <c r="D40" s="325"/>
      <c r="E40" s="325"/>
      <c r="F40" s="325"/>
      <c r="G40" s="325"/>
      <c r="H40" s="326" t="s">
        <v>1813</v>
      </c>
      <c r="I40" s="326" t="s">
        <v>1814</v>
      </c>
      <c r="J40" s="326">
        <v>100</v>
      </c>
      <c r="K40" s="326"/>
      <c r="L40" s="326" t="s">
        <v>1815</v>
      </c>
      <c r="M40" s="326"/>
      <c r="N40" s="326" t="s">
        <v>1815</v>
      </c>
      <c r="O40" s="326"/>
      <c r="P40" s="326"/>
      <c r="Q40" s="326"/>
      <c r="R40" s="326"/>
      <c r="S40" s="336" t="s">
        <v>817</v>
      </c>
      <c r="T40" s="336" t="s">
        <v>817</v>
      </c>
      <c r="U40" s="336" t="s">
        <v>817</v>
      </c>
      <c r="V40" s="326"/>
      <c r="W40" s="326"/>
      <c r="X40" s="326" t="s">
        <v>1350</v>
      </c>
      <c r="Y40" s="326"/>
      <c r="Z40" s="326"/>
      <c r="AA40" s="326" t="s">
        <v>864</v>
      </c>
      <c r="AB40" s="326" t="s">
        <v>864</v>
      </c>
      <c r="AC40" s="335" t="s">
        <v>1592</v>
      </c>
      <c r="AD40" s="326"/>
      <c r="AE40" s="326"/>
      <c r="AF40" s="326"/>
      <c r="AG40" s="326">
        <v>1</v>
      </c>
      <c r="AH40" s="326">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9">
        <v>33</v>
      </c>
      <c r="B41" s="329"/>
      <c r="C41" s="329" t="s">
        <v>1816</v>
      </c>
      <c r="D41" s="343"/>
      <c r="E41" s="329"/>
      <c r="F41" s="329"/>
      <c r="G41" s="329"/>
      <c r="H41" s="320" t="s">
        <v>1817</v>
      </c>
      <c r="I41" s="320" t="s">
        <v>1818</v>
      </c>
      <c r="J41" s="320" t="s">
        <v>1819</v>
      </c>
      <c r="K41" s="320" t="s">
        <v>864</v>
      </c>
      <c r="L41" s="320" t="s">
        <v>1820</v>
      </c>
      <c r="M41" s="320"/>
      <c r="N41" s="320" t="s">
        <v>1820</v>
      </c>
      <c r="O41" s="320"/>
      <c r="P41" s="320"/>
      <c r="Q41" s="320"/>
      <c r="R41" s="320"/>
      <c r="S41" s="330" t="s">
        <v>817</v>
      </c>
      <c r="T41" s="330" t="s">
        <v>817</v>
      </c>
      <c r="U41" s="330" t="s">
        <v>817</v>
      </c>
      <c r="V41" s="320"/>
      <c r="W41" s="320"/>
      <c r="X41" s="320" t="s">
        <v>879</v>
      </c>
      <c r="Y41" s="320"/>
      <c r="Z41" s="320" t="s">
        <v>932</v>
      </c>
      <c r="AA41" s="320" t="s">
        <v>864</v>
      </c>
      <c r="AB41" s="320" t="s">
        <v>864</v>
      </c>
      <c r="AC41" s="324" t="s">
        <v>1592</v>
      </c>
      <c r="AD41" s="320"/>
      <c r="AE41" s="320"/>
      <c r="AF41" s="320"/>
      <c r="AG41" s="320">
        <v>1</v>
      </c>
      <c r="AH41" s="320">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5">
        <v>34</v>
      </c>
      <c r="B42" s="325"/>
      <c r="C42" s="325" t="s">
        <v>1821</v>
      </c>
      <c r="D42" s="342"/>
      <c r="E42" s="325"/>
      <c r="F42" s="325"/>
      <c r="G42" s="325"/>
      <c r="H42" s="326" t="s">
        <v>1822</v>
      </c>
      <c r="I42" s="326" t="s">
        <v>1823</v>
      </c>
      <c r="J42" s="326" t="s">
        <v>1824</v>
      </c>
      <c r="K42" s="326" t="s">
        <v>864</v>
      </c>
      <c r="L42" s="326" t="s">
        <v>1825</v>
      </c>
      <c r="M42" s="326"/>
      <c r="N42" s="326" t="s">
        <v>1825</v>
      </c>
      <c r="O42" s="326"/>
      <c r="P42" s="326"/>
      <c r="Q42" s="326"/>
      <c r="R42" s="326"/>
      <c r="S42" s="336" t="s">
        <v>817</v>
      </c>
      <c r="T42" s="336" t="s">
        <v>817</v>
      </c>
      <c r="U42" s="336" t="s">
        <v>817</v>
      </c>
      <c r="V42" s="326"/>
      <c r="W42" s="326"/>
      <c r="X42" s="326" t="s">
        <v>879</v>
      </c>
      <c r="Y42" s="326"/>
      <c r="Z42" s="326" t="s">
        <v>932</v>
      </c>
      <c r="AA42" s="326" t="s">
        <v>864</v>
      </c>
      <c r="AB42" s="326" t="s">
        <v>864</v>
      </c>
      <c r="AC42" s="324" t="s">
        <v>1592</v>
      </c>
      <c r="AD42" s="326"/>
      <c r="AE42" s="326"/>
      <c r="AF42" s="326"/>
      <c r="AG42" s="326">
        <v>1</v>
      </c>
      <c r="AH42" s="326">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9">
        <v>35</v>
      </c>
      <c r="B43" s="329"/>
      <c r="C43" s="329" t="s">
        <v>1826</v>
      </c>
      <c r="D43" s="343"/>
      <c r="E43" s="343"/>
      <c r="F43" s="329"/>
      <c r="G43" s="329"/>
      <c r="H43" s="320" t="s">
        <v>1827</v>
      </c>
      <c r="I43" s="320" t="s">
        <v>1828</v>
      </c>
      <c r="J43" s="320" t="s">
        <v>1829</v>
      </c>
      <c r="K43" s="320" t="s">
        <v>864</v>
      </c>
      <c r="L43" s="320" t="s">
        <v>1830</v>
      </c>
      <c r="M43" s="320"/>
      <c r="N43" s="320" t="s">
        <v>1830</v>
      </c>
      <c r="O43" s="320"/>
      <c r="P43" s="320"/>
      <c r="Q43" s="320"/>
      <c r="R43" s="320"/>
      <c r="S43" s="330" t="s">
        <v>817</v>
      </c>
      <c r="T43" s="332" t="s">
        <v>817</v>
      </c>
      <c r="U43" s="332" t="s">
        <v>817</v>
      </c>
      <c r="V43" s="320"/>
      <c r="W43" s="320"/>
      <c r="X43" s="320" t="s">
        <v>879</v>
      </c>
      <c r="Y43" s="320"/>
      <c r="Z43" s="320" t="s">
        <v>932</v>
      </c>
      <c r="AA43" s="320" t="s">
        <v>864</v>
      </c>
      <c r="AB43" s="320" t="s">
        <v>864</v>
      </c>
      <c r="AC43" s="324" t="s">
        <v>1592</v>
      </c>
      <c r="AD43" s="320"/>
      <c r="AE43" s="320"/>
      <c r="AF43" s="320"/>
      <c r="AG43" s="320">
        <v>1</v>
      </c>
      <c r="AH43" s="320">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5">
        <v>36</v>
      </c>
      <c r="B44" s="325"/>
      <c r="C44" s="325" t="s">
        <v>1831</v>
      </c>
      <c r="D44" s="325"/>
      <c r="E44" s="325"/>
      <c r="F44" s="325"/>
      <c r="G44" s="325"/>
      <c r="H44" s="326" t="s">
        <v>1832</v>
      </c>
      <c r="I44" s="326" t="s">
        <v>1833</v>
      </c>
      <c r="J44" s="326" t="s">
        <v>1834</v>
      </c>
      <c r="K44" s="326" t="s">
        <v>864</v>
      </c>
      <c r="L44" s="326" t="s">
        <v>1835</v>
      </c>
      <c r="M44" s="326"/>
      <c r="N44" s="326" t="s">
        <v>1835</v>
      </c>
      <c r="O44" s="326"/>
      <c r="P44" s="326"/>
      <c r="Q44" s="326"/>
      <c r="R44" s="326"/>
      <c r="S44" s="336" t="s">
        <v>817</v>
      </c>
      <c r="T44" s="336" t="s">
        <v>817</v>
      </c>
      <c r="U44" s="336" t="s">
        <v>817</v>
      </c>
      <c r="V44" s="326"/>
      <c r="W44" s="326"/>
      <c r="X44" s="326" t="s">
        <v>863</v>
      </c>
      <c r="Y44" s="326"/>
      <c r="Z44" s="326" t="s">
        <v>1836</v>
      </c>
      <c r="AA44" s="326" t="s">
        <v>864</v>
      </c>
      <c r="AB44" s="326" t="s">
        <v>864</v>
      </c>
      <c r="AC44" s="324" t="s">
        <v>1592</v>
      </c>
      <c r="AD44" s="326"/>
      <c r="AE44" s="326"/>
      <c r="AF44" s="326"/>
      <c r="AG44" s="326">
        <v>1</v>
      </c>
      <c r="AH44" s="326">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9">
        <v>37</v>
      </c>
      <c r="B45" s="329"/>
      <c r="C45" s="329" t="s">
        <v>1837</v>
      </c>
      <c r="D45" s="343"/>
      <c r="E45" s="329"/>
      <c r="F45" s="329"/>
      <c r="G45" s="329"/>
      <c r="H45" s="320" t="s">
        <v>1698</v>
      </c>
      <c r="I45" s="320" t="s">
        <v>1838</v>
      </c>
      <c r="J45" s="320" t="s">
        <v>1839</v>
      </c>
      <c r="K45" s="320"/>
      <c r="L45" s="320" t="s">
        <v>1840</v>
      </c>
      <c r="M45" s="320"/>
      <c r="N45" s="320" t="s">
        <v>1840</v>
      </c>
      <c r="O45" s="320"/>
      <c r="P45" s="320"/>
      <c r="Q45" s="320"/>
      <c r="R45" s="320"/>
      <c r="S45" s="330" t="s">
        <v>817</v>
      </c>
      <c r="T45" s="330" t="s">
        <v>817</v>
      </c>
      <c r="U45" s="330" t="s">
        <v>817</v>
      </c>
      <c r="V45" s="320"/>
      <c r="W45" s="320"/>
      <c r="X45" s="320" t="s">
        <v>863</v>
      </c>
      <c r="Y45" s="320"/>
      <c r="Z45" s="320" t="s">
        <v>1841</v>
      </c>
      <c r="AA45" s="320" t="s">
        <v>864</v>
      </c>
      <c r="AB45" s="320" t="s">
        <v>864</v>
      </c>
      <c r="AC45" s="335" t="s">
        <v>1592</v>
      </c>
      <c r="AD45" s="320"/>
      <c r="AE45" s="320"/>
      <c r="AF45" s="320"/>
      <c r="AG45" s="320">
        <v>1</v>
      </c>
      <c r="AH45" s="320">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5">
        <v>38</v>
      </c>
      <c r="B46" s="325"/>
      <c r="C46" s="325" t="s">
        <v>1842</v>
      </c>
      <c r="D46" s="342"/>
      <c r="E46" s="325"/>
      <c r="F46" s="325"/>
      <c r="G46" s="325"/>
      <c r="H46" s="326" t="s">
        <v>1843</v>
      </c>
      <c r="I46" s="326" t="s">
        <v>1844</v>
      </c>
      <c r="J46" s="333"/>
      <c r="K46" s="326"/>
      <c r="L46" s="326" t="s">
        <v>1845</v>
      </c>
      <c r="M46" s="326"/>
      <c r="N46" s="326" t="s">
        <v>1845</v>
      </c>
      <c r="O46" s="326"/>
      <c r="P46" s="326"/>
      <c r="Q46" s="326"/>
      <c r="R46" s="326"/>
      <c r="S46" s="334" t="s">
        <v>823</v>
      </c>
      <c r="T46" s="334" t="s">
        <v>823</v>
      </c>
      <c r="U46" s="334" t="s">
        <v>823</v>
      </c>
      <c r="V46" s="326"/>
      <c r="W46" s="326" t="s">
        <v>864</v>
      </c>
      <c r="X46" s="326" t="s">
        <v>1846</v>
      </c>
      <c r="Y46" s="326"/>
      <c r="Z46" s="326"/>
      <c r="AA46" s="326" t="s">
        <v>864</v>
      </c>
      <c r="AB46" s="326" t="s">
        <v>864</v>
      </c>
      <c r="AC46" s="324" t="s">
        <v>1592</v>
      </c>
      <c r="AD46" s="326"/>
      <c r="AE46" s="326"/>
      <c r="AF46" s="326"/>
      <c r="AG46" s="326">
        <v>1</v>
      </c>
      <c r="AH46" s="326">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9">
        <v>39</v>
      </c>
      <c r="B47" s="329"/>
      <c r="C47" s="329"/>
      <c r="D47" s="329" t="s">
        <v>1847</v>
      </c>
      <c r="E47" s="329"/>
      <c r="F47" s="329"/>
      <c r="G47" s="329"/>
      <c r="H47" s="320" t="s">
        <v>1848</v>
      </c>
      <c r="I47" s="320" t="s">
        <v>1849</v>
      </c>
      <c r="J47" s="320" t="s">
        <v>1850</v>
      </c>
      <c r="K47" s="320"/>
      <c r="L47" s="320" t="s">
        <v>1732</v>
      </c>
      <c r="M47" s="320"/>
      <c r="N47" s="320" t="s">
        <v>1732</v>
      </c>
      <c r="O47" s="320"/>
      <c r="P47" s="320"/>
      <c r="Q47" s="320"/>
      <c r="R47" s="320"/>
      <c r="S47" s="323" t="s">
        <v>820</v>
      </c>
      <c r="T47" s="323" t="s">
        <v>820</v>
      </c>
      <c r="U47" s="323" t="s">
        <v>820</v>
      </c>
      <c r="V47" s="320"/>
      <c r="W47" s="320"/>
      <c r="X47" s="320" t="s">
        <v>863</v>
      </c>
      <c r="Y47" s="320"/>
      <c r="Z47" s="320"/>
      <c r="AA47" s="320" t="s">
        <v>864</v>
      </c>
      <c r="AB47" s="320" t="s">
        <v>864</v>
      </c>
      <c r="AC47" s="324" t="s">
        <v>1592</v>
      </c>
      <c r="AD47" s="320"/>
      <c r="AE47" s="320"/>
      <c r="AF47" s="320"/>
      <c r="AG47" s="320">
        <v>1</v>
      </c>
      <c r="AH47" s="320">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5">
        <v>40</v>
      </c>
      <c r="B48" s="325"/>
      <c r="C48" s="325"/>
      <c r="D48" s="325" t="s">
        <v>1851</v>
      </c>
      <c r="E48" s="325"/>
      <c r="F48" s="325"/>
      <c r="G48" s="325"/>
      <c r="H48" s="326" t="s">
        <v>1852</v>
      </c>
      <c r="I48" s="326" t="s">
        <v>1853</v>
      </c>
      <c r="J48" s="326"/>
      <c r="K48" s="326"/>
      <c r="L48" s="326" t="s">
        <v>1854</v>
      </c>
      <c r="M48" s="326"/>
      <c r="N48" s="326" t="s">
        <v>1854</v>
      </c>
      <c r="O48" s="326"/>
      <c r="P48" s="326"/>
      <c r="Q48" s="326"/>
      <c r="R48" s="326"/>
      <c r="S48" s="326" t="s">
        <v>893</v>
      </c>
      <c r="T48" s="344" t="s">
        <v>893</v>
      </c>
      <c r="U48" s="344" t="s">
        <v>893</v>
      </c>
      <c r="V48" s="326"/>
      <c r="W48" s="326"/>
      <c r="X48" s="326" t="s">
        <v>863</v>
      </c>
      <c r="Y48" s="326"/>
      <c r="Z48" s="326"/>
      <c r="AA48" s="326" t="s">
        <v>864</v>
      </c>
      <c r="AB48" s="326" t="s">
        <v>864</v>
      </c>
      <c r="AC48" s="324" t="s">
        <v>1592</v>
      </c>
      <c r="AD48" s="326"/>
      <c r="AE48" s="326"/>
      <c r="AF48" s="326"/>
      <c r="AG48" s="326">
        <v>1</v>
      </c>
      <c r="AH48" s="326">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5">
        <v>41</v>
      </c>
      <c r="B49" s="345"/>
      <c r="C49" s="345" t="s">
        <v>1855</v>
      </c>
      <c r="D49" s="346"/>
      <c r="E49" s="346"/>
      <c r="F49" s="346"/>
      <c r="G49" s="346"/>
      <c r="H49" s="320" t="s">
        <v>1856</v>
      </c>
      <c r="I49" s="320" t="s">
        <v>1857</v>
      </c>
      <c r="J49" s="341"/>
      <c r="K49" s="320"/>
      <c r="L49" s="320" t="s">
        <v>1858</v>
      </c>
      <c r="M49" s="320"/>
      <c r="N49" s="320" t="s">
        <v>1858</v>
      </c>
      <c r="O49" s="320"/>
      <c r="P49" s="320"/>
      <c r="Q49" s="320"/>
      <c r="R49" s="320"/>
      <c r="S49" s="347" t="s">
        <v>823</v>
      </c>
      <c r="T49" s="347" t="s">
        <v>823</v>
      </c>
      <c r="U49" s="347" t="s">
        <v>823</v>
      </c>
      <c r="V49" s="320"/>
      <c r="W49" s="320" t="s">
        <v>864</v>
      </c>
      <c r="X49" s="320" t="s">
        <v>1859</v>
      </c>
      <c r="Y49" s="320"/>
      <c r="Z49" s="320"/>
      <c r="AA49" s="320" t="s">
        <v>864</v>
      </c>
      <c r="AB49" s="320" t="s">
        <v>864</v>
      </c>
      <c r="AC49" s="324" t="s">
        <v>1592</v>
      </c>
      <c r="AD49" s="320"/>
      <c r="AE49" s="320"/>
      <c r="AF49" s="320"/>
      <c r="AG49" s="320"/>
      <c r="AH49" s="320"/>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8">
        <v>42</v>
      </c>
      <c r="B50" s="348"/>
      <c r="C50" s="348"/>
      <c r="D50" s="348" t="s">
        <v>1674</v>
      </c>
      <c r="E50" s="348"/>
      <c r="F50" s="348"/>
      <c r="G50" s="348"/>
      <c r="H50" s="326" t="s">
        <v>1860</v>
      </c>
      <c r="I50" s="326" t="s">
        <v>1861</v>
      </c>
      <c r="J50" s="326" t="s">
        <v>1862</v>
      </c>
      <c r="K50" s="326"/>
      <c r="L50" s="326" t="s">
        <v>1677</v>
      </c>
      <c r="M50" s="326"/>
      <c r="N50" s="326" t="s">
        <v>1677</v>
      </c>
      <c r="O50" s="326"/>
      <c r="P50" s="326"/>
      <c r="Q50" s="326"/>
      <c r="R50" s="326"/>
      <c r="S50" s="328" t="s">
        <v>820</v>
      </c>
      <c r="T50" s="328" t="s">
        <v>820</v>
      </c>
      <c r="U50" s="328" t="s">
        <v>820</v>
      </c>
      <c r="V50" s="326"/>
      <c r="W50" s="326"/>
      <c r="X50" s="326" t="s">
        <v>863</v>
      </c>
      <c r="Y50" s="326"/>
      <c r="Z50" s="326"/>
      <c r="AA50" s="326" t="s">
        <v>864</v>
      </c>
      <c r="AB50" s="326" t="s">
        <v>864</v>
      </c>
      <c r="AC50" s="335" t="s">
        <v>1592</v>
      </c>
      <c r="AD50" s="326"/>
      <c r="AE50" s="326"/>
      <c r="AF50" s="326"/>
      <c r="AG50" s="326"/>
      <c r="AH50" s="326"/>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5">
        <v>43</v>
      </c>
      <c r="B51" s="345"/>
      <c r="C51" s="345"/>
      <c r="D51" s="345" t="s">
        <v>1863</v>
      </c>
      <c r="E51" s="349"/>
      <c r="F51" s="345"/>
      <c r="G51" s="345"/>
      <c r="H51" s="320" t="s">
        <v>1698</v>
      </c>
      <c r="I51" s="320" t="s">
        <v>1864</v>
      </c>
      <c r="J51" s="320" t="s">
        <v>1865</v>
      </c>
      <c r="K51" s="320"/>
      <c r="L51" s="320" t="s">
        <v>1866</v>
      </c>
      <c r="M51" s="320"/>
      <c r="N51" s="320" t="s">
        <v>1866</v>
      </c>
      <c r="O51" s="320"/>
      <c r="P51" s="320"/>
      <c r="Q51" s="320"/>
      <c r="R51" s="320"/>
      <c r="S51" s="330" t="s">
        <v>817</v>
      </c>
      <c r="T51" s="330" t="s">
        <v>817</v>
      </c>
      <c r="U51" s="330" t="s">
        <v>817</v>
      </c>
      <c r="V51" s="320"/>
      <c r="W51" s="320"/>
      <c r="X51" s="320" t="s">
        <v>879</v>
      </c>
      <c r="Y51" s="320"/>
      <c r="Z51" s="320" t="s">
        <v>932</v>
      </c>
      <c r="AA51" s="320" t="s">
        <v>864</v>
      </c>
      <c r="AB51" s="320" t="s">
        <v>864</v>
      </c>
      <c r="AC51" s="324" t="s">
        <v>1592</v>
      </c>
      <c r="AD51" s="320"/>
      <c r="AE51" s="320"/>
      <c r="AF51" s="320"/>
      <c r="AG51" s="320"/>
      <c r="AH51" s="320"/>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8">
        <v>44</v>
      </c>
      <c r="B52" s="348"/>
      <c r="C52" s="348"/>
      <c r="D52" s="348" t="s">
        <v>1867</v>
      </c>
      <c r="E52" s="348"/>
      <c r="F52" s="348"/>
      <c r="G52" s="348"/>
      <c r="H52" s="326" t="s">
        <v>1698</v>
      </c>
      <c r="I52" s="326" t="s">
        <v>1868</v>
      </c>
      <c r="J52" s="326">
        <v>0</v>
      </c>
      <c r="K52" s="326"/>
      <c r="L52" s="326" t="s">
        <v>1869</v>
      </c>
      <c r="M52" s="326"/>
      <c r="N52" s="326" t="s">
        <v>1869</v>
      </c>
      <c r="O52" s="326"/>
      <c r="P52" s="326"/>
      <c r="Q52" s="326"/>
      <c r="R52" s="326"/>
      <c r="S52" s="336" t="s">
        <v>817</v>
      </c>
      <c r="T52" s="336" t="s">
        <v>817</v>
      </c>
      <c r="U52" s="336" t="s">
        <v>817</v>
      </c>
      <c r="V52" s="326"/>
      <c r="W52" s="326"/>
      <c r="X52" s="326" t="s">
        <v>1350</v>
      </c>
      <c r="Y52" s="326"/>
      <c r="Z52" s="326"/>
      <c r="AA52" s="326" t="s">
        <v>864</v>
      </c>
      <c r="AB52" s="326" t="s">
        <v>864</v>
      </c>
      <c r="AC52" s="324" t="s">
        <v>1592</v>
      </c>
      <c r="AD52" s="326"/>
      <c r="AE52" s="326"/>
      <c r="AF52" s="326"/>
      <c r="AG52" s="326"/>
      <c r="AH52" s="326"/>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5">
        <v>45</v>
      </c>
      <c r="B53" s="345"/>
      <c r="C53" s="345"/>
      <c r="D53" s="345" t="s">
        <v>1870</v>
      </c>
      <c r="E53" s="345"/>
      <c r="F53" s="345"/>
      <c r="G53" s="345"/>
      <c r="H53" s="320" t="s">
        <v>1871</v>
      </c>
      <c r="I53" s="320" t="s">
        <v>1872</v>
      </c>
      <c r="J53" s="320">
        <v>0</v>
      </c>
      <c r="K53" s="320"/>
      <c r="L53" s="320" t="s">
        <v>1873</v>
      </c>
      <c r="M53" s="320"/>
      <c r="N53" s="320" t="s">
        <v>1873</v>
      </c>
      <c r="O53" s="320"/>
      <c r="P53" s="320"/>
      <c r="Q53" s="320"/>
      <c r="R53" s="320"/>
      <c r="S53" s="330" t="s">
        <v>817</v>
      </c>
      <c r="T53" s="332" t="s">
        <v>817</v>
      </c>
      <c r="U53" s="332" t="s">
        <v>817</v>
      </c>
      <c r="V53" s="320"/>
      <c r="W53" s="320"/>
      <c r="X53" s="320" t="s">
        <v>1350</v>
      </c>
      <c r="Y53" s="320"/>
      <c r="Z53" s="320"/>
      <c r="AA53" s="320" t="s">
        <v>864</v>
      </c>
      <c r="AB53" s="320" t="s">
        <v>864</v>
      </c>
      <c r="AC53" s="324" t="s">
        <v>1592</v>
      </c>
      <c r="AD53" s="320"/>
      <c r="AE53" s="320"/>
      <c r="AF53" s="320"/>
      <c r="AG53" s="320"/>
      <c r="AH53" s="320"/>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8">
        <v>46</v>
      </c>
      <c r="B54" s="348"/>
      <c r="C54" s="348"/>
      <c r="D54" s="348" t="s">
        <v>1874</v>
      </c>
      <c r="E54" s="348"/>
      <c r="F54" s="348"/>
      <c r="G54" s="348"/>
      <c r="H54" s="326" t="s">
        <v>1698</v>
      </c>
      <c r="I54" s="326" t="s">
        <v>1875</v>
      </c>
      <c r="J54" s="326">
        <v>1</v>
      </c>
      <c r="K54" s="326"/>
      <c r="L54" s="326" t="s">
        <v>1876</v>
      </c>
      <c r="M54" s="326"/>
      <c r="N54" s="326" t="s">
        <v>1876</v>
      </c>
      <c r="O54" s="326"/>
      <c r="P54" s="326"/>
      <c r="Q54" s="326"/>
      <c r="R54" s="326"/>
      <c r="S54" s="336" t="s">
        <v>817</v>
      </c>
      <c r="T54" s="336" t="s">
        <v>817</v>
      </c>
      <c r="U54" s="336" t="s">
        <v>817</v>
      </c>
      <c r="V54" s="326"/>
      <c r="W54" s="326"/>
      <c r="X54" s="326" t="s">
        <v>1350</v>
      </c>
      <c r="Y54" s="326"/>
      <c r="Z54" s="326"/>
      <c r="AA54" s="326" t="s">
        <v>864</v>
      </c>
      <c r="AB54" s="326" t="s">
        <v>864</v>
      </c>
      <c r="AC54" s="324" t="s">
        <v>1592</v>
      </c>
      <c r="AD54" s="326"/>
      <c r="AE54" s="326"/>
      <c r="AF54" s="326"/>
      <c r="AG54" s="326"/>
      <c r="AH54" s="326"/>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5">
        <v>47</v>
      </c>
      <c r="B55" s="345"/>
      <c r="C55" s="345"/>
      <c r="D55" s="345" t="s">
        <v>1877</v>
      </c>
      <c r="E55" s="345"/>
      <c r="F55" s="345"/>
      <c r="G55" s="345"/>
      <c r="H55" s="320" t="s">
        <v>1698</v>
      </c>
      <c r="I55" s="320" t="s">
        <v>1878</v>
      </c>
      <c r="J55" s="320">
        <v>0</v>
      </c>
      <c r="K55" s="320"/>
      <c r="L55" s="320" t="s">
        <v>1879</v>
      </c>
      <c r="M55" s="320"/>
      <c r="N55" s="320" t="s">
        <v>1879</v>
      </c>
      <c r="O55" s="320"/>
      <c r="P55" s="320"/>
      <c r="Q55" s="320"/>
      <c r="R55" s="320"/>
      <c r="S55" s="330" t="s">
        <v>817</v>
      </c>
      <c r="T55" s="330" t="s">
        <v>817</v>
      </c>
      <c r="U55" s="330" t="s">
        <v>817</v>
      </c>
      <c r="V55" s="320"/>
      <c r="W55" s="320"/>
      <c r="X55" s="320" t="s">
        <v>1350</v>
      </c>
      <c r="Y55" s="320"/>
      <c r="Z55" s="320"/>
      <c r="AA55" s="320" t="s">
        <v>864</v>
      </c>
      <c r="AB55" s="320" t="s">
        <v>864</v>
      </c>
      <c r="AC55" s="335" t="s">
        <v>1592</v>
      </c>
      <c r="AD55" s="320"/>
      <c r="AE55" s="320"/>
      <c r="AF55" s="320"/>
      <c r="AG55" s="320"/>
      <c r="AH55" s="320"/>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8">
        <v>48</v>
      </c>
      <c r="B56" s="348"/>
      <c r="C56" s="348"/>
      <c r="D56" s="348" t="s">
        <v>1880</v>
      </c>
      <c r="E56" s="348"/>
      <c r="F56" s="348"/>
      <c r="G56" s="348"/>
      <c r="H56" s="326" t="s">
        <v>1698</v>
      </c>
      <c r="I56" s="326" t="s">
        <v>1881</v>
      </c>
      <c r="J56" s="326">
        <v>0</v>
      </c>
      <c r="K56" s="326"/>
      <c r="L56" s="326" t="s">
        <v>1882</v>
      </c>
      <c r="M56" s="326"/>
      <c r="N56" s="326" t="s">
        <v>1882</v>
      </c>
      <c r="O56" s="326"/>
      <c r="P56" s="326"/>
      <c r="Q56" s="326"/>
      <c r="R56" s="326"/>
      <c r="S56" s="336" t="s">
        <v>817</v>
      </c>
      <c r="T56" s="336" t="s">
        <v>817</v>
      </c>
      <c r="U56" s="336" t="s">
        <v>817</v>
      </c>
      <c r="V56" s="326"/>
      <c r="W56" s="326"/>
      <c r="X56" s="326" t="s">
        <v>1350</v>
      </c>
      <c r="Y56" s="326"/>
      <c r="Z56" s="326"/>
      <c r="AA56" s="326" t="s">
        <v>864</v>
      </c>
      <c r="AB56" s="326" t="s">
        <v>864</v>
      </c>
      <c r="AC56" s="324" t="s">
        <v>1592</v>
      </c>
      <c r="AD56" s="326"/>
      <c r="AE56" s="326"/>
      <c r="AF56" s="326"/>
      <c r="AG56" s="326"/>
      <c r="AH56" s="326"/>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5">
        <v>49</v>
      </c>
      <c r="B57" s="345"/>
      <c r="C57" s="345"/>
      <c r="D57" s="345" t="s">
        <v>1883</v>
      </c>
      <c r="E57" s="345"/>
      <c r="F57" s="345"/>
      <c r="G57" s="345"/>
      <c r="H57" s="320" t="s">
        <v>1698</v>
      </c>
      <c r="I57" s="320" t="s">
        <v>1884</v>
      </c>
      <c r="J57" s="320">
        <v>0</v>
      </c>
      <c r="K57" s="320"/>
      <c r="L57" s="320" t="s">
        <v>1885</v>
      </c>
      <c r="M57" s="320"/>
      <c r="N57" s="320" t="s">
        <v>1885</v>
      </c>
      <c r="O57" s="320"/>
      <c r="P57" s="320"/>
      <c r="Q57" s="320"/>
      <c r="R57" s="320"/>
      <c r="S57" s="330" t="s">
        <v>817</v>
      </c>
      <c r="T57" s="330" t="s">
        <v>817</v>
      </c>
      <c r="U57" s="330" t="s">
        <v>817</v>
      </c>
      <c r="V57" s="320"/>
      <c r="W57" s="320"/>
      <c r="X57" s="320" t="s">
        <v>1350</v>
      </c>
      <c r="Y57" s="320"/>
      <c r="Z57" s="320"/>
      <c r="AA57" s="320" t="s">
        <v>864</v>
      </c>
      <c r="AB57" s="320" t="s">
        <v>864</v>
      </c>
      <c r="AC57" s="324" t="s">
        <v>1592</v>
      </c>
      <c r="AD57" s="320"/>
      <c r="AE57" s="320"/>
      <c r="AF57" s="320"/>
      <c r="AG57" s="320"/>
      <c r="AH57" s="320"/>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8">
        <v>50</v>
      </c>
      <c r="B58" s="348"/>
      <c r="C58" s="348" t="s">
        <v>1886</v>
      </c>
      <c r="D58" s="350"/>
      <c r="E58" s="350"/>
      <c r="F58" s="350"/>
      <c r="G58" s="350"/>
      <c r="H58" s="326" t="s">
        <v>1698</v>
      </c>
      <c r="I58" s="326" t="s">
        <v>1887</v>
      </c>
      <c r="J58" s="333"/>
      <c r="K58" s="326"/>
      <c r="L58" s="326" t="s">
        <v>1888</v>
      </c>
      <c r="M58" s="326"/>
      <c r="N58" s="326" t="s">
        <v>1888</v>
      </c>
      <c r="O58" s="326"/>
      <c r="P58" s="326"/>
      <c r="Q58" s="326"/>
      <c r="R58" s="326"/>
      <c r="S58" s="334" t="s">
        <v>823</v>
      </c>
      <c r="T58" s="351" t="s">
        <v>823</v>
      </c>
      <c r="U58" s="351" t="s">
        <v>823</v>
      </c>
      <c r="V58" s="326"/>
      <c r="W58" s="326" t="s">
        <v>864</v>
      </c>
      <c r="X58" s="326" t="s">
        <v>1889</v>
      </c>
      <c r="Y58" s="326"/>
      <c r="Z58" s="326"/>
      <c r="AA58" s="326" t="s">
        <v>864</v>
      </c>
      <c r="AB58" s="326" t="s">
        <v>864</v>
      </c>
      <c r="AC58" s="324" t="s">
        <v>1592</v>
      </c>
      <c r="AD58" s="326"/>
      <c r="AE58" s="326"/>
      <c r="AF58" s="326"/>
      <c r="AG58" s="326"/>
      <c r="AH58" s="326"/>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5">
        <v>51</v>
      </c>
      <c r="B59" s="345"/>
      <c r="C59" s="345"/>
      <c r="D59" s="345" t="s">
        <v>1890</v>
      </c>
      <c r="E59" s="345"/>
      <c r="F59" s="345"/>
      <c r="G59" s="345"/>
      <c r="H59" s="320" t="s">
        <v>1698</v>
      </c>
      <c r="I59" s="320" t="s">
        <v>1891</v>
      </c>
      <c r="J59" s="320" t="s">
        <v>1892</v>
      </c>
      <c r="K59" s="320"/>
      <c r="L59" s="320" t="s">
        <v>1866</v>
      </c>
      <c r="M59" s="320"/>
      <c r="N59" s="320" t="s">
        <v>1866</v>
      </c>
      <c r="O59" s="320"/>
      <c r="P59" s="320"/>
      <c r="Q59" s="320"/>
      <c r="R59" s="320"/>
      <c r="S59" s="330" t="s">
        <v>817</v>
      </c>
      <c r="T59" s="330" t="s">
        <v>817</v>
      </c>
      <c r="U59" s="330" t="s">
        <v>817</v>
      </c>
      <c r="V59" s="320"/>
      <c r="W59" s="320"/>
      <c r="X59" s="320" t="s">
        <v>879</v>
      </c>
      <c r="Y59" s="320"/>
      <c r="Z59" s="320" t="s">
        <v>932</v>
      </c>
      <c r="AA59" s="320" t="s">
        <v>864</v>
      </c>
      <c r="AB59" s="320" t="s">
        <v>864</v>
      </c>
      <c r="AC59" s="324" t="s">
        <v>1592</v>
      </c>
      <c r="AD59" s="320"/>
      <c r="AE59" s="320"/>
      <c r="AF59" s="320"/>
      <c r="AG59" s="320"/>
      <c r="AH59" s="320"/>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8">
        <v>52</v>
      </c>
      <c r="B60" s="348"/>
      <c r="C60" s="348"/>
      <c r="D60" s="348" t="s">
        <v>1893</v>
      </c>
      <c r="E60" s="348"/>
      <c r="F60" s="348"/>
      <c r="G60" s="348"/>
      <c r="H60" s="326" t="s">
        <v>1698</v>
      </c>
      <c r="I60" s="326" t="s">
        <v>1894</v>
      </c>
      <c r="J60" s="326">
        <v>0</v>
      </c>
      <c r="K60" s="326"/>
      <c r="L60" s="326" t="s">
        <v>1895</v>
      </c>
      <c r="M60" s="326"/>
      <c r="N60" s="326" t="s">
        <v>1895</v>
      </c>
      <c r="O60" s="326"/>
      <c r="P60" s="326"/>
      <c r="Q60" s="326"/>
      <c r="R60" s="326"/>
      <c r="S60" s="336" t="s">
        <v>817</v>
      </c>
      <c r="T60" s="336" t="s">
        <v>817</v>
      </c>
      <c r="U60" s="336" t="s">
        <v>817</v>
      </c>
      <c r="V60" s="326"/>
      <c r="W60" s="326"/>
      <c r="X60" s="326" t="s">
        <v>1350</v>
      </c>
      <c r="Y60" s="326"/>
      <c r="Z60" s="326"/>
      <c r="AA60" s="326" t="s">
        <v>864</v>
      </c>
      <c r="AB60" s="326" t="s">
        <v>864</v>
      </c>
      <c r="AC60" s="335" t="s">
        <v>1592</v>
      </c>
      <c r="AD60" s="326"/>
      <c r="AE60" s="326"/>
      <c r="AF60" s="326"/>
      <c r="AG60" s="326"/>
      <c r="AH60" s="326"/>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5">
        <v>53</v>
      </c>
      <c r="B61" s="345"/>
      <c r="C61" s="345"/>
      <c r="D61" s="345" t="s">
        <v>1896</v>
      </c>
      <c r="E61" s="345"/>
      <c r="F61" s="345"/>
      <c r="G61" s="345"/>
      <c r="H61" s="320" t="s">
        <v>1698</v>
      </c>
      <c r="I61" s="320" t="s">
        <v>1897</v>
      </c>
      <c r="J61" s="320">
        <v>1</v>
      </c>
      <c r="K61" s="320"/>
      <c r="L61" s="320" t="s">
        <v>1898</v>
      </c>
      <c r="M61" s="320"/>
      <c r="N61" s="320" t="s">
        <v>1898</v>
      </c>
      <c r="O61" s="320"/>
      <c r="P61" s="320"/>
      <c r="Q61" s="320"/>
      <c r="R61" s="320"/>
      <c r="S61" s="330" t="s">
        <v>817</v>
      </c>
      <c r="T61" s="330" t="s">
        <v>817</v>
      </c>
      <c r="U61" s="330" t="s">
        <v>817</v>
      </c>
      <c r="V61" s="320"/>
      <c r="W61" s="320"/>
      <c r="X61" s="320" t="s">
        <v>1350</v>
      </c>
      <c r="Y61" s="320"/>
      <c r="Z61" s="320"/>
      <c r="AA61" s="320" t="s">
        <v>864</v>
      </c>
      <c r="AB61" s="320" t="s">
        <v>864</v>
      </c>
      <c r="AC61" s="324" t="s">
        <v>1592</v>
      </c>
      <c r="AD61" s="320"/>
      <c r="AE61" s="320"/>
      <c r="AF61" s="320"/>
      <c r="AG61" s="320"/>
      <c r="AH61" s="320"/>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5">
        <v>54</v>
      </c>
      <c r="B62" s="325"/>
      <c r="C62" s="325" t="s">
        <v>1899</v>
      </c>
      <c r="D62" s="325"/>
      <c r="E62" s="325"/>
      <c r="F62" s="325"/>
      <c r="G62" s="325"/>
      <c r="H62" s="326" t="s">
        <v>1900</v>
      </c>
      <c r="I62" s="326" t="s">
        <v>1901</v>
      </c>
      <c r="J62" s="333"/>
      <c r="K62" s="326" t="s">
        <v>864</v>
      </c>
      <c r="L62" s="326" t="s">
        <v>1902</v>
      </c>
      <c r="M62" s="326"/>
      <c r="N62" s="326" t="s">
        <v>1902</v>
      </c>
      <c r="O62" s="326"/>
      <c r="P62" s="326"/>
      <c r="Q62" s="326"/>
      <c r="R62" s="326"/>
      <c r="S62" s="334" t="s">
        <v>823</v>
      </c>
      <c r="T62" s="334" t="s">
        <v>823</v>
      </c>
      <c r="U62" s="334" t="s">
        <v>823</v>
      </c>
      <c r="V62" s="326"/>
      <c r="W62" s="326" t="s">
        <v>864</v>
      </c>
      <c r="X62" s="326" t="s">
        <v>1903</v>
      </c>
      <c r="Y62" s="326"/>
      <c r="Z62" s="326"/>
      <c r="AA62" s="326" t="s">
        <v>864</v>
      </c>
      <c r="AB62" s="326" t="s">
        <v>864</v>
      </c>
      <c r="AC62" s="324" t="s">
        <v>1592</v>
      </c>
      <c r="AD62" s="326"/>
      <c r="AE62" s="326"/>
      <c r="AF62" s="326"/>
      <c r="AG62" s="326">
        <v>1</v>
      </c>
      <c r="AH62" s="326">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9">
        <v>55</v>
      </c>
      <c r="B63" s="329"/>
      <c r="C63" s="329"/>
      <c r="D63" s="329" t="s">
        <v>1904</v>
      </c>
      <c r="E63" s="343"/>
      <c r="F63" s="329"/>
      <c r="G63" s="329"/>
      <c r="H63" s="320" t="s">
        <v>1905</v>
      </c>
      <c r="I63" s="320" t="s">
        <v>1906</v>
      </c>
      <c r="J63" s="320" t="s">
        <v>1829</v>
      </c>
      <c r="K63" s="320" t="s">
        <v>864</v>
      </c>
      <c r="L63" s="320" t="s">
        <v>1866</v>
      </c>
      <c r="M63" s="320"/>
      <c r="N63" s="320" t="s">
        <v>1866</v>
      </c>
      <c r="O63" s="320"/>
      <c r="P63" s="320"/>
      <c r="Q63" s="320"/>
      <c r="R63" s="320"/>
      <c r="S63" s="330" t="s">
        <v>817</v>
      </c>
      <c r="T63" s="332" t="s">
        <v>817</v>
      </c>
      <c r="U63" s="332" t="s">
        <v>817</v>
      </c>
      <c r="V63" s="320"/>
      <c r="W63" s="320"/>
      <c r="X63" s="320" t="s">
        <v>879</v>
      </c>
      <c r="Y63" s="320"/>
      <c r="Z63" s="320" t="s">
        <v>932</v>
      </c>
      <c r="AA63" s="320" t="s">
        <v>864</v>
      </c>
      <c r="AB63" s="320" t="s">
        <v>864</v>
      </c>
      <c r="AC63" s="324" t="s">
        <v>1592</v>
      </c>
      <c r="AD63" s="320"/>
      <c r="AE63" s="320"/>
      <c r="AF63" s="320"/>
      <c r="AG63" s="320">
        <v>1</v>
      </c>
      <c r="AH63" s="320">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9">
        <v>56</v>
      </c>
      <c r="B64" s="339"/>
      <c r="C64" s="339"/>
      <c r="D64" s="339" t="s">
        <v>1792</v>
      </c>
      <c r="E64" s="339"/>
      <c r="F64" s="339"/>
      <c r="G64" s="339"/>
      <c r="H64" s="326" t="s">
        <v>1907</v>
      </c>
      <c r="I64" s="326" t="s">
        <v>1908</v>
      </c>
      <c r="J64" s="326" t="s">
        <v>1909</v>
      </c>
      <c r="K64" s="326" t="s">
        <v>864</v>
      </c>
      <c r="L64" s="326" t="s">
        <v>1753</v>
      </c>
      <c r="M64" s="326"/>
      <c r="N64" s="326" t="s">
        <v>1753</v>
      </c>
      <c r="O64" s="326"/>
      <c r="P64" s="326"/>
      <c r="Q64" s="326"/>
      <c r="R64" s="326"/>
      <c r="S64" s="328" t="s">
        <v>820</v>
      </c>
      <c r="T64" s="328" t="s">
        <v>820</v>
      </c>
      <c r="U64" s="328" t="s">
        <v>820</v>
      </c>
      <c r="V64" s="326"/>
      <c r="W64" s="326"/>
      <c r="X64" s="326" t="s">
        <v>863</v>
      </c>
      <c r="Y64" s="326"/>
      <c r="Z64" s="326" t="s">
        <v>1910</v>
      </c>
      <c r="AA64" s="326" t="s">
        <v>864</v>
      </c>
      <c r="AB64" s="326" t="s">
        <v>864</v>
      </c>
      <c r="AC64" s="324" t="s">
        <v>1592</v>
      </c>
      <c r="AD64" s="326"/>
      <c r="AE64" s="326"/>
      <c r="AF64" s="326"/>
      <c r="AG64" s="326">
        <v>1</v>
      </c>
      <c r="AH64" s="326"/>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9">
        <v>57</v>
      </c>
      <c r="B65" s="319"/>
      <c r="C65" s="319"/>
      <c r="D65" s="319" t="s">
        <v>1911</v>
      </c>
      <c r="E65" s="319"/>
      <c r="F65" s="319"/>
      <c r="G65" s="319"/>
      <c r="H65" s="320" t="s">
        <v>1905</v>
      </c>
      <c r="I65" s="320" t="s">
        <v>1912</v>
      </c>
      <c r="J65" s="320" t="s">
        <v>1913</v>
      </c>
      <c r="K65" s="320"/>
      <c r="L65" s="320" t="s">
        <v>1914</v>
      </c>
      <c r="M65" s="320"/>
      <c r="N65" s="320" t="s">
        <v>1914</v>
      </c>
      <c r="O65" s="320"/>
      <c r="P65" s="320"/>
      <c r="Q65" s="320"/>
      <c r="R65" s="320"/>
      <c r="S65" s="347" t="s">
        <v>823</v>
      </c>
      <c r="T65" s="347" t="s">
        <v>823</v>
      </c>
      <c r="U65" s="347" t="s">
        <v>823</v>
      </c>
      <c r="V65" s="320"/>
      <c r="W65" s="320"/>
      <c r="X65" s="320" t="s">
        <v>863</v>
      </c>
      <c r="Y65" s="320"/>
      <c r="Z65" s="320" t="s">
        <v>1915</v>
      </c>
      <c r="AA65" s="320" t="s">
        <v>864</v>
      </c>
      <c r="AB65" s="320" t="s">
        <v>864</v>
      </c>
      <c r="AC65" s="335" t="s">
        <v>1592</v>
      </c>
      <c r="AD65" s="320"/>
      <c r="AE65" s="320"/>
      <c r="AF65" s="320"/>
      <c r="AG65" s="320">
        <v>1</v>
      </c>
      <c r="AH65" s="320"/>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5">
        <v>58</v>
      </c>
      <c r="B66" s="325"/>
      <c r="C66" s="325"/>
      <c r="D66" s="325" t="s">
        <v>1916</v>
      </c>
      <c r="E66" s="342"/>
      <c r="F66" s="325"/>
      <c r="G66" s="325"/>
      <c r="H66" s="326" t="s">
        <v>1905</v>
      </c>
      <c r="I66" s="326" t="s">
        <v>1917</v>
      </c>
      <c r="J66" s="326" t="s">
        <v>1918</v>
      </c>
      <c r="K66" s="326"/>
      <c r="L66" s="326" t="s">
        <v>1724</v>
      </c>
      <c r="M66" s="326"/>
      <c r="N66" s="326" t="s">
        <v>1724</v>
      </c>
      <c r="O66" s="326"/>
      <c r="P66" s="326"/>
      <c r="Q66" s="326"/>
      <c r="R66" s="326"/>
      <c r="S66" s="336" t="s">
        <v>817</v>
      </c>
      <c r="T66" s="336" t="s">
        <v>817</v>
      </c>
      <c r="U66" s="336" t="s">
        <v>817</v>
      </c>
      <c r="V66" s="326"/>
      <c r="W66" s="326"/>
      <c r="X66" s="326" t="s">
        <v>863</v>
      </c>
      <c r="Y66" s="326"/>
      <c r="Z66" s="326"/>
      <c r="AA66" s="326" t="s">
        <v>864</v>
      </c>
      <c r="AB66" s="326" t="s">
        <v>864</v>
      </c>
      <c r="AC66" s="324" t="s">
        <v>1592</v>
      </c>
      <c r="AD66" s="326"/>
      <c r="AE66" s="326"/>
      <c r="AF66" s="326"/>
      <c r="AG66" s="326">
        <v>1</v>
      </c>
      <c r="AH66" s="326">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9">
        <v>59</v>
      </c>
      <c r="B67" s="329"/>
      <c r="C67" s="329"/>
      <c r="D67" s="325" t="s">
        <v>1919</v>
      </c>
      <c r="E67" s="342"/>
      <c r="F67" s="325"/>
      <c r="G67" s="325"/>
      <c r="H67" s="320" t="s">
        <v>1905</v>
      </c>
      <c r="I67" s="320" t="s">
        <v>1920</v>
      </c>
      <c r="J67" s="341"/>
      <c r="K67" s="320"/>
      <c r="L67" s="320" t="s">
        <v>1921</v>
      </c>
      <c r="M67" s="320"/>
      <c r="N67" s="320" t="s">
        <v>1921</v>
      </c>
      <c r="O67" s="320"/>
      <c r="P67" s="320"/>
      <c r="Q67" s="320"/>
      <c r="R67" s="320"/>
      <c r="S67" s="323" t="s">
        <v>820</v>
      </c>
      <c r="T67" s="323" t="s">
        <v>820</v>
      </c>
      <c r="U67" s="323" t="s">
        <v>820</v>
      </c>
      <c r="V67" s="320"/>
      <c r="W67" s="320" t="s">
        <v>864</v>
      </c>
      <c r="X67" s="320" t="s">
        <v>1922</v>
      </c>
      <c r="Y67" s="320"/>
      <c r="Z67" s="320"/>
      <c r="AA67" s="320" t="s">
        <v>864</v>
      </c>
      <c r="AB67" s="320" t="s">
        <v>864</v>
      </c>
      <c r="AC67" s="324" t="s">
        <v>1592</v>
      </c>
      <c r="AD67" s="320" t="s">
        <v>864</v>
      </c>
      <c r="AE67" s="320"/>
      <c r="AF67" s="320"/>
      <c r="AG67" s="320">
        <v>1</v>
      </c>
      <c r="AH67" s="320">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5">
        <v>60</v>
      </c>
      <c r="B68" s="325"/>
      <c r="C68" s="325"/>
      <c r="D68" s="325"/>
      <c r="E68" s="325" t="s">
        <v>1923</v>
      </c>
      <c r="F68" s="325"/>
      <c r="G68" s="325"/>
      <c r="H68" s="326" t="s">
        <v>1924</v>
      </c>
      <c r="I68" s="326" t="s">
        <v>1925</v>
      </c>
      <c r="J68" s="326" t="s">
        <v>1037</v>
      </c>
      <c r="K68" s="326" t="s">
        <v>864</v>
      </c>
      <c r="L68" s="326" t="s">
        <v>1926</v>
      </c>
      <c r="M68" s="326"/>
      <c r="N68" s="326" t="s">
        <v>1926</v>
      </c>
      <c r="O68" s="326"/>
      <c r="P68" s="326"/>
      <c r="Q68" s="326"/>
      <c r="R68" s="326"/>
      <c r="S68" s="328" t="s">
        <v>820</v>
      </c>
      <c r="T68" s="338" t="s">
        <v>820</v>
      </c>
      <c r="U68" s="338" t="s">
        <v>820</v>
      </c>
      <c r="V68" s="326"/>
      <c r="W68" s="326"/>
      <c r="X68" s="326" t="s">
        <v>863</v>
      </c>
      <c r="Y68" s="326"/>
      <c r="Z68" s="326"/>
      <c r="AA68" s="326" t="s">
        <v>864</v>
      </c>
      <c r="AB68" s="326" t="s">
        <v>864</v>
      </c>
      <c r="AC68" s="324" t="s">
        <v>1592</v>
      </c>
      <c r="AD68" s="326" t="s">
        <v>864</v>
      </c>
      <c r="AE68" s="326"/>
      <c r="AF68" s="326"/>
      <c r="AG68" s="326">
        <v>1</v>
      </c>
      <c r="AH68" s="326">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5">
        <v>61</v>
      </c>
      <c r="B69" s="345"/>
      <c r="C69" s="345"/>
      <c r="D69" s="345"/>
      <c r="E69" s="345" t="s">
        <v>1927</v>
      </c>
      <c r="F69" s="345"/>
      <c r="G69" s="345"/>
      <c r="H69" s="320" t="s">
        <v>1928</v>
      </c>
      <c r="I69" s="320" t="s">
        <v>1929</v>
      </c>
      <c r="J69" s="320" t="s">
        <v>1045</v>
      </c>
      <c r="K69" s="320"/>
      <c r="L69" s="320" t="s">
        <v>1741</v>
      </c>
      <c r="M69" s="320"/>
      <c r="N69" s="320" t="s">
        <v>1741</v>
      </c>
      <c r="O69" s="320"/>
      <c r="P69" s="320"/>
      <c r="Q69" s="320"/>
      <c r="R69" s="320"/>
      <c r="S69" s="330" t="s">
        <v>817</v>
      </c>
      <c r="T69" s="330" t="s">
        <v>817</v>
      </c>
      <c r="U69" s="330" t="s">
        <v>817</v>
      </c>
      <c r="V69" s="320"/>
      <c r="W69" s="320"/>
      <c r="X69" s="320" t="s">
        <v>863</v>
      </c>
      <c r="Y69" s="320"/>
      <c r="Z69" s="320"/>
      <c r="AA69" s="320" t="s">
        <v>864</v>
      </c>
      <c r="AB69" s="320" t="s">
        <v>864</v>
      </c>
      <c r="AC69" s="324" t="s">
        <v>1592</v>
      </c>
      <c r="AD69" s="320" t="s">
        <v>864</v>
      </c>
      <c r="AE69" s="320"/>
      <c r="AF69" s="320"/>
      <c r="AG69" s="320"/>
      <c r="AH69" s="320"/>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5">
        <v>62</v>
      </c>
      <c r="B70" s="325"/>
      <c r="C70" s="325"/>
      <c r="D70" s="325"/>
      <c r="E70" s="325" t="s">
        <v>1069</v>
      </c>
      <c r="F70" s="325"/>
      <c r="G70" s="325"/>
      <c r="H70" s="326" t="s">
        <v>1930</v>
      </c>
      <c r="I70" s="326" t="s">
        <v>1931</v>
      </c>
      <c r="J70" s="326" t="s">
        <v>1932</v>
      </c>
      <c r="K70" s="326" t="s">
        <v>864</v>
      </c>
      <c r="L70" s="326" t="s">
        <v>1753</v>
      </c>
      <c r="M70" s="326"/>
      <c r="N70" s="326" t="s">
        <v>1753</v>
      </c>
      <c r="O70" s="326"/>
      <c r="P70" s="326"/>
      <c r="Q70" s="326"/>
      <c r="R70" s="326"/>
      <c r="S70" s="336" t="s">
        <v>817</v>
      </c>
      <c r="T70" s="336" t="s">
        <v>817</v>
      </c>
      <c r="U70" s="336" t="s">
        <v>817</v>
      </c>
      <c r="V70" s="326"/>
      <c r="W70" s="326"/>
      <c r="X70" s="326" t="s">
        <v>863</v>
      </c>
      <c r="Y70" s="326"/>
      <c r="Z70" s="326"/>
      <c r="AA70" s="326" t="s">
        <v>864</v>
      </c>
      <c r="AB70" s="326" t="s">
        <v>864</v>
      </c>
      <c r="AC70" s="335" t="s">
        <v>1592</v>
      </c>
      <c r="AD70" s="326" t="s">
        <v>864</v>
      </c>
      <c r="AE70" s="326"/>
      <c r="AF70" s="326"/>
      <c r="AG70" s="326">
        <v>1</v>
      </c>
      <c r="AH70" s="326">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9">
        <v>63</v>
      </c>
      <c r="B71" s="329"/>
      <c r="C71" s="329"/>
      <c r="D71" s="329"/>
      <c r="E71" s="329" t="s">
        <v>1933</v>
      </c>
      <c r="F71" s="343"/>
      <c r="G71" s="329"/>
      <c r="H71" s="320" t="s">
        <v>1698</v>
      </c>
      <c r="I71" s="320" t="s">
        <v>1934</v>
      </c>
      <c r="J71" s="320" t="s">
        <v>1935</v>
      </c>
      <c r="K71" s="320"/>
      <c r="L71" s="320" t="s">
        <v>1936</v>
      </c>
      <c r="M71" s="320"/>
      <c r="N71" s="320" t="s">
        <v>1936</v>
      </c>
      <c r="O71" s="320"/>
      <c r="P71" s="320"/>
      <c r="Q71" s="320"/>
      <c r="R71" s="320"/>
      <c r="S71" s="330" t="s">
        <v>817</v>
      </c>
      <c r="T71" s="330" t="s">
        <v>817</v>
      </c>
      <c r="U71" s="330" t="s">
        <v>817</v>
      </c>
      <c r="V71" s="320"/>
      <c r="W71" s="320"/>
      <c r="X71" s="320" t="s">
        <v>863</v>
      </c>
      <c r="Y71" s="320"/>
      <c r="Z71" s="320"/>
      <c r="AA71" s="320" t="s">
        <v>864</v>
      </c>
      <c r="AB71" s="320" t="s">
        <v>864</v>
      </c>
      <c r="AC71" s="324" t="s">
        <v>1592</v>
      </c>
      <c r="AD71" s="320" t="s">
        <v>864</v>
      </c>
      <c r="AE71" s="320"/>
      <c r="AF71" s="320"/>
      <c r="AG71" s="320">
        <v>1</v>
      </c>
      <c r="AH71" s="320">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5">
        <v>64</v>
      </c>
      <c r="B72" s="325"/>
      <c r="C72" s="325"/>
      <c r="D72" s="325"/>
      <c r="E72" s="325" t="s">
        <v>1164</v>
      </c>
      <c r="F72" s="325"/>
      <c r="G72" s="325"/>
      <c r="H72" s="326" t="s">
        <v>1698</v>
      </c>
      <c r="I72" s="326" t="s">
        <v>1937</v>
      </c>
      <c r="J72" s="326" t="s">
        <v>1166</v>
      </c>
      <c r="K72" s="326"/>
      <c r="L72" s="326" t="s">
        <v>1938</v>
      </c>
      <c r="M72" s="326"/>
      <c r="N72" s="326" t="s">
        <v>1938</v>
      </c>
      <c r="O72" s="326"/>
      <c r="P72" s="326"/>
      <c r="Q72" s="326"/>
      <c r="R72" s="326"/>
      <c r="S72" s="336" t="s">
        <v>817</v>
      </c>
      <c r="T72" s="336" t="s">
        <v>817</v>
      </c>
      <c r="U72" s="336" t="s">
        <v>817</v>
      </c>
      <c r="V72" s="326"/>
      <c r="W72" s="326"/>
      <c r="X72" s="326" t="s">
        <v>863</v>
      </c>
      <c r="Y72" s="326"/>
      <c r="Z72" s="326"/>
      <c r="AA72" s="326" t="s">
        <v>864</v>
      </c>
      <c r="AB72" s="326" t="s">
        <v>864</v>
      </c>
      <c r="AC72" s="324" t="s">
        <v>1592</v>
      </c>
      <c r="AD72" s="326" t="s">
        <v>864</v>
      </c>
      <c r="AE72" s="326"/>
      <c r="AF72" s="326"/>
      <c r="AG72" s="326">
        <v>1</v>
      </c>
      <c r="AH72" s="326">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9">
        <v>65</v>
      </c>
      <c r="B73" s="329"/>
      <c r="C73" s="329"/>
      <c r="D73" s="329"/>
      <c r="E73" s="329" t="s">
        <v>1134</v>
      </c>
      <c r="F73" s="329"/>
      <c r="G73" s="329"/>
      <c r="H73" s="320" t="s">
        <v>771</v>
      </c>
      <c r="I73" s="320"/>
      <c r="J73" s="341"/>
      <c r="K73" s="320"/>
      <c r="L73" s="320" t="s">
        <v>1939</v>
      </c>
      <c r="M73" s="320"/>
      <c r="N73" s="320" t="s">
        <v>1939</v>
      </c>
      <c r="O73" s="320"/>
      <c r="P73" s="320"/>
      <c r="Q73" s="320"/>
      <c r="R73" s="320"/>
      <c r="S73" s="347" t="s">
        <v>823</v>
      </c>
      <c r="T73" s="352" t="s">
        <v>1940</v>
      </c>
      <c r="U73" s="352" t="s">
        <v>1940</v>
      </c>
      <c r="V73" s="320"/>
      <c r="W73" s="320" t="s">
        <v>864</v>
      </c>
      <c r="X73" s="320" t="s">
        <v>1136</v>
      </c>
      <c r="Y73" s="320"/>
      <c r="Z73" s="320"/>
      <c r="AA73" s="320" t="s">
        <v>864</v>
      </c>
      <c r="AB73" s="320" t="s">
        <v>864</v>
      </c>
      <c r="AC73" s="324" t="s">
        <v>1592</v>
      </c>
      <c r="AD73" s="320" t="s">
        <v>864</v>
      </c>
      <c r="AE73" s="320"/>
      <c r="AF73" s="320"/>
      <c r="AG73" s="320">
        <v>1</v>
      </c>
      <c r="AH73" s="320">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5">
        <v>66</v>
      </c>
      <c r="B74" s="325"/>
      <c r="C74" s="325"/>
      <c r="D74" s="325"/>
      <c r="E74" s="325"/>
      <c r="F74" s="325" t="s">
        <v>1941</v>
      </c>
      <c r="G74" s="325"/>
      <c r="H74" s="326" t="s">
        <v>1942</v>
      </c>
      <c r="I74" s="326" t="s">
        <v>1943</v>
      </c>
      <c r="J74" s="326" t="s">
        <v>1944</v>
      </c>
      <c r="K74" s="326" t="s">
        <v>864</v>
      </c>
      <c r="L74" s="326" t="s">
        <v>1945</v>
      </c>
      <c r="M74" s="326"/>
      <c r="N74" s="326" t="s">
        <v>1945</v>
      </c>
      <c r="O74" s="326"/>
      <c r="P74" s="326"/>
      <c r="Q74" s="326"/>
      <c r="R74" s="326"/>
      <c r="S74" s="328" t="s">
        <v>820</v>
      </c>
      <c r="T74" s="328" t="s">
        <v>820</v>
      </c>
      <c r="U74" s="328" t="s">
        <v>820</v>
      </c>
      <c r="V74" s="326"/>
      <c r="W74" s="326"/>
      <c r="X74" s="326" t="s">
        <v>1059</v>
      </c>
      <c r="Y74" s="326"/>
      <c r="Z74" s="326"/>
      <c r="AA74" s="326" t="s">
        <v>864</v>
      </c>
      <c r="AB74" s="326" t="s">
        <v>864</v>
      </c>
      <c r="AC74" s="324" t="s">
        <v>1592</v>
      </c>
      <c r="AD74" s="326" t="s">
        <v>864</v>
      </c>
      <c r="AE74" s="326"/>
      <c r="AF74" s="326"/>
      <c r="AG74" s="326">
        <v>1</v>
      </c>
      <c r="AH74" s="326">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9">
        <v>67</v>
      </c>
      <c r="B75" s="329"/>
      <c r="C75" s="329"/>
      <c r="D75" s="329"/>
      <c r="E75" s="329"/>
      <c r="F75" s="329" t="s">
        <v>1143</v>
      </c>
      <c r="G75" s="329"/>
      <c r="H75" s="320" t="s">
        <v>1946</v>
      </c>
      <c r="I75" s="320" t="s">
        <v>1947</v>
      </c>
      <c r="J75" s="321" t="s">
        <v>1948</v>
      </c>
      <c r="K75" s="320" t="s">
        <v>864</v>
      </c>
      <c r="L75" s="320" t="s">
        <v>1949</v>
      </c>
      <c r="M75" s="320"/>
      <c r="N75" s="320" t="s">
        <v>1949</v>
      </c>
      <c r="O75" s="320"/>
      <c r="P75" s="320"/>
      <c r="Q75" s="320"/>
      <c r="R75" s="320"/>
      <c r="S75" s="323" t="s">
        <v>820</v>
      </c>
      <c r="T75" s="323" t="s">
        <v>820</v>
      </c>
      <c r="U75" s="323" t="s">
        <v>820</v>
      </c>
      <c r="V75" s="320"/>
      <c r="W75" s="320"/>
      <c r="X75" s="320" t="s">
        <v>1059</v>
      </c>
      <c r="Y75" s="320"/>
      <c r="Z75" s="320"/>
      <c r="AA75" s="320" t="s">
        <v>864</v>
      </c>
      <c r="AB75" s="320" t="s">
        <v>864</v>
      </c>
      <c r="AC75" s="335" t="s">
        <v>1592</v>
      </c>
      <c r="AD75" s="320" t="s">
        <v>864</v>
      </c>
      <c r="AE75" s="320"/>
      <c r="AF75" s="320"/>
      <c r="AG75" s="320">
        <v>1</v>
      </c>
      <c r="AH75" s="320">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5">
        <v>68</v>
      </c>
      <c r="B76" s="325"/>
      <c r="C76" s="325"/>
      <c r="D76" s="325"/>
      <c r="E76" s="325"/>
      <c r="F76" s="325" t="s">
        <v>1950</v>
      </c>
      <c r="G76" s="325"/>
      <c r="H76" s="326" t="s">
        <v>1951</v>
      </c>
      <c r="I76" s="326" t="s">
        <v>1952</v>
      </c>
      <c r="J76" s="326">
        <v>1</v>
      </c>
      <c r="K76" s="326" t="s">
        <v>864</v>
      </c>
      <c r="L76" s="326" t="s">
        <v>1953</v>
      </c>
      <c r="M76" s="326"/>
      <c r="N76" s="326" t="s">
        <v>1953</v>
      </c>
      <c r="O76" s="326"/>
      <c r="P76" s="326"/>
      <c r="Q76" s="326"/>
      <c r="R76" s="326"/>
      <c r="S76" s="336" t="s">
        <v>817</v>
      </c>
      <c r="T76" s="336" t="s">
        <v>817</v>
      </c>
      <c r="U76" s="336" t="s">
        <v>817</v>
      </c>
      <c r="V76" s="326"/>
      <c r="W76" s="326"/>
      <c r="X76" s="326" t="s">
        <v>1059</v>
      </c>
      <c r="Y76" s="326"/>
      <c r="Z76" s="326"/>
      <c r="AA76" s="326" t="s">
        <v>864</v>
      </c>
      <c r="AB76" s="326" t="s">
        <v>864</v>
      </c>
      <c r="AC76" s="324" t="s">
        <v>1592</v>
      </c>
      <c r="AD76" s="326" t="s">
        <v>864</v>
      </c>
      <c r="AE76" s="326"/>
      <c r="AF76" s="326"/>
      <c r="AG76" s="326">
        <v>1</v>
      </c>
      <c r="AH76" s="326">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9">
        <v>69</v>
      </c>
      <c r="B77" s="329"/>
      <c r="C77" s="329"/>
      <c r="D77" s="329"/>
      <c r="E77" s="329" t="s">
        <v>1394</v>
      </c>
      <c r="F77" s="329"/>
      <c r="G77" s="329"/>
      <c r="H77" s="320" t="s">
        <v>1954</v>
      </c>
      <c r="I77" s="320" t="s">
        <v>1955</v>
      </c>
      <c r="J77" s="320" t="s">
        <v>1956</v>
      </c>
      <c r="K77" s="320" t="s">
        <v>864</v>
      </c>
      <c r="L77" s="320" t="s">
        <v>1161</v>
      </c>
      <c r="M77" s="320"/>
      <c r="N77" s="320" t="s">
        <v>1161</v>
      </c>
      <c r="O77" s="320"/>
      <c r="P77" s="320"/>
      <c r="Q77" s="320"/>
      <c r="R77" s="320"/>
      <c r="S77" s="347" t="s">
        <v>823</v>
      </c>
      <c r="T77" s="347" t="s">
        <v>823</v>
      </c>
      <c r="U77" s="347" t="s">
        <v>823</v>
      </c>
      <c r="V77" s="320"/>
      <c r="W77" s="320"/>
      <c r="X77" s="320" t="s">
        <v>863</v>
      </c>
      <c r="Y77" s="320"/>
      <c r="Z77" s="320"/>
      <c r="AA77" s="320" t="s">
        <v>864</v>
      </c>
      <c r="AB77" s="320" t="s">
        <v>864</v>
      </c>
      <c r="AC77" s="324" t="s">
        <v>1592</v>
      </c>
      <c r="AD77" s="320" t="s">
        <v>864</v>
      </c>
      <c r="AE77" s="320"/>
      <c r="AF77" s="320"/>
      <c r="AG77" s="320">
        <v>1</v>
      </c>
      <c r="AH77" s="320">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5">
        <v>70</v>
      </c>
      <c r="B78" s="325"/>
      <c r="C78" s="325" t="s">
        <v>1957</v>
      </c>
      <c r="D78" s="325"/>
      <c r="E78" s="325"/>
      <c r="F78" s="325"/>
      <c r="G78" s="325"/>
      <c r="H78" s="326" t="s">
        <v>1698</v>
      </c>
      <c r="I78" s="326" t="s">
        <v>1958</v>
      </c>
      <c r="J78" s="326" t="s">
        <v>1959</v>
      </c>
      <c r="K78" s="326"/>
      <c r="L78" s="326" t="s">
        <v>1960</v>
      </c>
      <c r="M78" s="326"/>
      <c r="N78" s="326" t="s">
        <v>1960</v>
      </c>
      <c r="O78" s="326"/>
      <c r="P78" s="326"/>
      <c r="Q78" s="326"/>
      <c r="R78" s="326"/>
      <c r="S78" s="336" t="s">
        <v>817</v>
      </c>
      <c r="T78" s="337" t="s">
        <v>817</v>
      </c>
      <c r="U78" s="337" t="s">
        <v>817</v>
      </c>
      <c r="V78" s="326"/>
      <c r="W78" s="326"/>
      <c r="X78" s="326" t="s">
        <v>863</v>
      </c>
      <c r="Y78" s="326"/>
      <c r="Z78" s="326" t="s">
        <v>1961</v>
      </c>
      <c r="AA78" s="326" t="s">
        <v>864</v>
      </c>
      <c r="AB78" s="326" t="s">
        <v>864</v>
      </c>
      <c r="AC78" s="324" t="s">
        <v>1592</v>
      </c>
      <c r="AD78" s="326"/>
      <c r="AE78" s="326"/>
      <c r="AF78" s="326"/>
      <c r="AG78" s="326">
        <v>1</v>
      </c>
      <c r="AH78" s="326">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9">
        <v>71</v>
      </c>
      <c r="B79" s="329"/>
      <c r="C79" s="329" t="s">
        <v>1720</v>
      </c>
      <c r="D79" s="329"/>
      <c r="E79" s="329"/>
      <c r="F79" s="329"/>
      <c r="G79" s="329"/>
      <c r="H79" s="320" t="s">
        <v>1698</v>
      </c>
      <c r="I79" s="320" t="s">
        <v>1962</v>
      </c>
      <c r="J79" s="320" t="s">
        <v>1963</v>
      </c>
      <c r="K79" s="320" t="s">
        <v>864</v>
      </c>
      <c r="L79" s="320" t="s">
        <v>1724</v>
      </c>
      <c r="M79" s="320"/>
      <c r="N79" s="320" t="s">
        <v>1724</v>
      </c>
      <c r="O79" s="320"/>
      <c r="P79" s="320"/>
      <c r="Q79" s="320"/>
      <c r="R79" s="320"/>
      <c r="S79" s="330" t="s">
        <v>817</v>
      </c>
      <c r="T79" s="330" t="s">
        <v>817</v>
      </c>
      <c r="U79" s="330" t="s">
        <v>817</v>
      </c>
      <c r="V79" s="320"/>
      <c r="W79" s="320"/>
      <c r="X79" s="320" t="s">
        <v>863</v>
      </c>
      <c r="Y79" s="320"/>
      <c r="Z79" s="320"/>
      <c r="AA79" s="320" t="s">
        <v>864</v>
      </c>
      <c r="AB79" s="320" t="s">
        <v>864</v>
      </c>
      <c r="AC79" s="324" t="s">
        <v>1592</v>
      </c>
      <c r="AD79" s="320"/>
      <c r="AE79" s="320"/>
      <c r="AF79" s="320"/>
      <c r="AG79" s="320">
        <v>1</v>
      </c>
      <c r="AH79" s="320">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5">
        <v>72</v>
      </c>
      <c r="B80" s="325" t="s">
        <v>1964</v>
      </c>
      <c r="C80" s="325"/>
      <c r="D80" s="325"/>
      <c r="E80" s="325"/>
      <c r="F80" s="325"/>
      <c r="G80" s="325"/>
      <c r="H80" s="326" t="s">
        <v>1965</v>
      </c>
      <c r="I80" s="326" t="s">
        <v>1966</v>
      </c>
      <c r="J80" s="333"/>
      <c r="K80" s="326"/>
      <c r="L80" s="326" t="s">
        <v>1967</v>
      </c>
      <c r="M80" s="326"/>
      <c r="N80" s="326" t="s">
        <v>1967</v>
      </c>
      <c r="O80" s="326"/>
      <c r="P80" s="326"/>
      <c r="Q80" s="326"/>
      <c r="R80" s="326"/>
      <c r="S80" s="334" t="s">
        <v>823</v>
      </c>
      <c r="T80" s="334" t="s">
        <v>823</v>
      </c>
      <c r="U80" s="334" t="s">
        <v>823</v>
      </c>
      <c r="V80" s="326"/>
      <c r="W80" s="326" t="s">
        <v>864</v>
      </c>
      <c r="X80" s="326" t="s">
        <v>1968</v>
      </c>
      <c r="Y80" s="326"/>
      <c r="Z80" s="326"/>
      <c r="AA80" s="326" t="s">
        <v>864</v>
      </c>
      <c r="AB80" s="326" t="s">
        <v>864</v>
      </c>
      <c r="AC80" s="335" t="s">
        <v>1592</v>
      </c>
      <c r="AD80" s="326"/>
      <c r="AE80" s="326"/>
      <c r="AF80" s="326"/>
      <c r="AG80" s="326">
        <v>1</v>
      </c>
      <c r="AH80" s="326">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9">
        <v>73</v>
      </c>
      <c r="B81" s="329"/>
      <c r="C81" s="329" t="s">
        <v>1069</v>
      </c>
      <c r="D81" s="329"/>
      <c r="E81" s="329"/>
      <c r="F81" s="329"/>
      <c r="G81" s="329"/>
      <c r="H81" s="320" t="s">
        <v>1969</v>
      </c>
      <c r="I81" s="320" t="s">
        <v>1970</v>
      </c>
      <c r="J81" s="320" t="s">
        <v>1971</v>
      </c>
      <c r="K81" s="320" t="s">
        <v>864</v>
      </c>
      <c r="L81" s="320" t="s">
        <v>1753</v>
      </c>
      <c r="M81" s="320"/>
      <c r="N81" s="320" t="s">
        <v>1753</v>
      </c>
      <c r="O81" s="320"/>
      <c r="P81" s="320"/>
      <c r="Q81" s="320"/>
      <c r="R81" s="320"/>
      <c r="S81" s="323" t="s">
        <v>820</v>
      </c>
      <c r="T81" s="323" t="s">
        <v>820</v>
      </c>
      <c r="U81" s="323" t="s">
        <v>820</v>
      </c>
      <c r="V81" s="320"/>
      <c r="W81" s="320"/>
      <c r="X81" s="320" t="s">
        <v>863</v>
      </c>
      <c r="Y81" s="320"/>
      <c r="Z81" s="320" t="s">
        <v>1972</v>
      </c>
      <c r="AA81" s="320" t="s">
        <v>864</v>
      </c>
      <c r="AB81" s="320" t="s">
        <v>864</v>
      </c>
      <c r="AC81" s="324" t="s">
        <v>1592</v>
      </c>
      <c r="AD81" s="320"/>
      <c r="AE81" s="320"/>
      <c r="AF81" s="320"/>
      <c r="AG81" s="320">
        <v>1</v>
      </c>
      <c r="AH81" s="320">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5">
        <v>74</v>
      </c>
      <c r="B82" s="325"/>
      <c r="C82" s="325" t="s">
        <v>1720</v>
      </c>
      <c r="D82" s="325"/>
      <c r="E82" s="325"/>
      <c r="F82" s="325"/>
      <c r="G82" s="325"/>
      <c r="H82" s="326" t="s">
        <v>1973</v>
      </c>
      <c r="I82" s="326" t="s">
        <v>1974</v>
      </c>
      <c r="J82" s="326" t="s">
        <v>1975</v>
      </c>
      <c r="K82" s="326" t="s">
        <v>864</v>
      </c>
      <c r="L82" s="326" t="s">
        <v>1724</v>
      </c>
      <c r="M82" s="326"/>
      <c r="N82" s="326" t="s">
        <v>1724</v>
      </c>
      <c r="O82" s="326"/>
      <c r="P82" s="326"/>
      <c r="Q82" s="326"/>
      <c r="R82" s="326"/>
      <c r="S82" s="336" t="s">
        <v>817</v>
      </c>
      <c r="T82" s="336" t="s">
        <v>817</v>
      </c>
      <c r="U82" s="336" t="s">
        <v>817</v>
      </c>
      <c r="V82" s="326"/>
      <c r="W82" s="326"/>
      <c r="X82" s="326" t="s">
        <v>863</v>
      </c>
      <c r="Y82" s="326"/>
      <c r="Z82" s="326"/>
      <c r="AA82" s="326" t="s">
        <v>864</v>
      </c>
      <c r="AB82" s="326" t="s">
        <v>864</v>
      </c>
      <c r="AC82" s="324" t="s">
        <v>1592</v>
      </c>
      <c r="AD82" s="326"/>
      <c r="AE82" s="326"/>
      <c r="AF82" s="326"/>
      <c r="AG82" s="326">
        <v>1</v>
      </c>
      <c r="AH82" s="326">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9">
        <v>75</v>
      </c>
      <c r="B83" s="329"/>
      <c r="C83" s="329" t="s">
        <v>1976</v>
      </c>
      <c r="D83" s="329"/>
      <c r="E83" s="329"/>
      <c r="F83" s="329"/>
      <c r="G83" s="329"/>
      <c r="H83" s="320" t="s">
        <v>1977</v>
      </c>
      <c r="I83" s="320" t="s">
        <v>1978</v>
      </c>
      <c r="J83" s="320" t="s">
        <v>1979</v>
      </c>
      <c r="K83" s="320" t="s">
        <v>864</v>
      </c>
      <c r="L83" s="320" t="s">
        <v>831</v>
      </c>
      <c r="M83" s="320"/>
      <c r="N83" s="320" t="s">
        <v>831</v>
      </c>
      <c r="O83" s="320"/>
      <c r="P83" s="320"/>
      <c r="Q83" s="320"/>
      <c r="R83" s="320"/>
      <c r="S83" s="330" t="s">
        <v>817</v>
      </c>
      <c r="T83" s="331" t="s">
        <v>820</v>
      </c>
      <c r="U83" s="332" t="s">
        <v>817</v>
      </c>
      <c r="V83" s="320" t="s">
        <v>864</v>
      </c>
      <c r="W83" s="320"/>
      <c r="X83" s="320" t="s">
        <v>863</v>
      </c>
      <c r="Y83" s="320"/>
      <c r="Z83" s="320"/>
      <c r="AA83" s="320" t="s">
        <v>864</v>
      </c>
      <c r="AB83" s="320" t="s">
        <v>864</v>
      </c>
      <c r="AC83" s="324" t="s">
        <v>1592</v>
      </c>
      <c r="AD83" s="320"/>
      <c r="AE83" s="320"/>
      <c r="AF83" s="320"/>
      <c r="AG83" s="320">
        <v>1</v>
      </c>
      <c r="AH83" s="320">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5">
        <v>76</v>
      </c>
      <c r="B84" s="325"/>
      <c r="C84" s="325" t="s">
        <v>1980</v>
      </c>
      <c r="D84" s="342"/>
      <c r="E84" s="325"/>
      <c r="F84" s="325"/>
      <c r="G84" s="325"/>
      <c r="H84" s="326" t="s">
        <v>1981</v>
      </c>
      <c r="I84" s="326" t="s">
        <v>1982</v>
      </c>
      <c r="J84" s="326" t="s">
        <v>1983</v>
      </c>
      <c r="K84" s="326" t="s">
        <v>864</v>
      </c>
      <c r="L84" s="326" t="s">
        <v>1732</v>
      </c>
      <c r="M84" s="326"/>
      <c r="N84" s="326" t="s">
        <v>1732</v>
      </c>
      <c r="O84" s="326"/>
      <c r="P84" s="326"/>
      <c r="Q84" s="326"/>
      <c r="R84" s="326"/>
      <c r="S84" s="336" t="s">
        <v>817</v>
      </c>
      <c r="T84" s="336" t="s">
        <v>817</v>
      </c>
      <c r="U84" s="336" t="s">
        <v>817</v>
      </c>
      <c r="V84" s="326"/>
      <c r="W84" s="326"/>
      <c r="X84" s="326" t="s">
        <v>863</v>
      </c>
      <c r="Y84" s="326"/>
      <c r="Z84" s="326"/>
      <c r="AA84" s="326" t="s">
        <v>864</v>
      </c>
      <c r="AB84" s="326" t="s">
        <v>864</v>
      </c>
      <c r="AC84" s="324" t="s">
        <v>1592</v>
      </c>
      <c r="AD84" s="326"/>
      <c r="AE84" s="326"/>
      <c r="AF84" s="326"/>
      <c r="AG84" s="326">
        <v>1</v>
      </c>
      <c r="AH84" s="326">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9">
        <v>77</v>
      </c>
      <c r="B85" s="329"/>
      <c r="C85" s="329" t="s">
        <v>1984</v>
      </c>
      <c r="D85" s="329"/>
      <c r="E85" s="329"/>
      <c r="F85" s="329"/>
      <c r="G85" s="329"/>
      <c r="H85" s="320" t="s">
        <v>1985</v>
      </c>
      <c r="I85" s="320" t="s">
        <v>1986</v>
      </c>
      <c r="J85" s="320" t="s">
        <v>1987</v>
      </c>
      <c r="K85" s="320" t="s">
        <v>864</v>
      </c>
      <c r="L85" s="320" t="s">
        <v>1741</v>
      </c>
      <c r="M85" s="320"/>
      <c r="N85" s="320" t="s">
        <v>1741</v>
      </c>
      <c r="O85" s="320"/>
      <c r="P85" s="320"/>
      <c r="Q85" s="320"/>
      <c r="R85" s="320"/>
      <c r="S85" s="330" t="s">
        <v>817</v>
      </c>
      <c r="T85" s="331" t="s">
        <v>820</v>
      </c>
      <c r="U85" s="332" t="s">
        <v>817</v>
      </c>
      <c r="V85" s="320" t="s">
        <v>864</v>
      </c>
      <c r="W85" s="320"/>
      <c r="X85" s="320" t="s">
        <v>863</v>
      </c>
      <c r="Y85" s="320"/>
      <c r="Z85" s="320"/>
      <c r="AA85" s="320" t="s">
        <v>864</v>
      </c>
      <c r="AB85" s="320" t="s">
        <v>864</v>
      </c>
      <c r="AC85" s="335" t="s">
        <v>1592</v>
      </c>
      <c r="AD85" s="320"/>
      <c r="AE85" s="320"/>
      <c r="AF85" s="320"/>
      <c r="AG85" s="320">
        <v>1</v>
      </c>
      <c r="AH85" s="320">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5">
        <v>78</v>
      </c>
      <c r="B86" s="325"/>
      <c r="C86" s="325" t="s">
        <v>1988</v>
      </c>
      <c r="D86" s="325"/>
      <c r="E86" s="325"/>
      <c r="F86" s="325"/>
      <c r="G86" s="325"/>
      <c r="H86" s="326" t="s">
        <v>1989</v>
      </c>
      <c r="I86" s="326" t="s">
        <v>1990</v>
      </c>
      <c r="J86" s="326" t="s">
        <v>1834</v>
      </c>
      <c r="K86" s="326" t="s">
        <v>864</v>
      </c>
      <c r="L86" s="326" t="s">
        <v>1835</v>
      </c>
      <c r="M86" s="326"/>
      <c r="N86" s="326" t="s">
        <v>1835</v>
      </c>
      <c r="O86" s="326"/>
      <c r="P86" s="326"/>
      <c r="Q86" s="326"/>
      <c r="R86" s="326"/>
      <c r="S86" s="336" t="s">
        <v>817</v>
      </c>
      <c r="T86" s="336" t="s">
        <v>817</v>
      </c>
      <c r="U86" s="336" t="s">
        <v>817</v>
      </c>
      <c r="V86" s="326"/>
      <c r="W86" s="326"/>
      <c r="X86" s="326" t="s">
        <v>863</v>
      </c>
      <c r="Y86" s="326"/>
      <c r="Z86" s="326" t="s">
        <v>1991</v>
      </c>
      <c r="AA86" s="326" t="s">
        <v>864</v>
      </c>
      <c r="AB86" s="326" t="s">
        <v>864</v>
      </c>
      <c r="AC86" s="324" t="s">
        <v>1592</v>
      </c>
      <c r="AD86" s="326"/>
      <c r="AE86" s="326"/>
      <c r="AF86" s="326"/>
      <c r="AG86" s="326">
        <v>1</v>
      </c>
      <c r="AH86" s="326">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9">
        <v>79</v>
      </c>
      <c r="B87" s="329"/>
      <c r="C87" s="329" t="s">
        <v>1992</v>
      </c>
      <c r="D87" s="329"/>
      <c r="E87" s="329"/>
      <c r="F87" s="329"/>
      <c r="G87" s="329"/>
      <c r="H87" s="321" t="s">
        <v>1993</v>
      </c>
      <c r="I87" s="320" t="s">
        <v>1994</v>
      </c>
      <c r="J87" s="320" t="s">
        <v>1995</v>
      </c>
      <c r="K87" s="320" t="s">
        <v>864</v>
      </c>
      <c r="L87" s="320" t="s">
        <v>1996</v>
      </c>
      <c r="M87" s="320"/>
      <c r="N87" s="320" t="s">
        <v>1996</v>
      </c>
      <c r="O87" s="320"/>
      <c r="P87" s="320"/>
      <c r="Q87" s="320"/>
      <c r="R87" s="320"/>
      <c r="S87" s="330" t="s">
        <v>817</v>
      </c>
      <c r="T87" s="331" t="s">
        <v>820</v>
      </c>
      <c r="U87" s="332" t="s">
        <v>817</v>
      </c>
      <c r="V87" s="320" t="s">
        <v>864</v>
      </c>
      <c r="W87" s="320"/>
      <c r="X87" s="320" t="s">
        <v>879</v>
      </c>
      <c r="Y87" s="320"/>
      <c r="Z87" s="320"/>
      <c r="AA87" s="320" t="s">
        <v>864</v>
      </c>
      <c r="AB87" s="320" t="s">
        <v>864</v>
      </c>
      <c r="AC87" s="324" t="s">
        <v>1592</v>
      </c>
      <c r="AD87" s="320"/>
      <c r="AE87" s="320"/>
      <c r="AF87" s="320"/>
      <c r="AG87" s="320">
        <v>1</v>
      </c>
      <c r="AH87" s="320">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5">
        <v>80</v>
      </c>
      <c r="B88" s="325"/>
      <c r="C88" s="325" t="s">
        <v>1997</v>
      </c>
      <c r="D88" s="325"/>
      <c r="E88" s="325"/>
      <c r="F88" s="325"/>
      <c r="G88" s="325"/>
      <c r="H88" s="326" t="s">
        <v>1998</v>
      </c>
      <c r="I88" s="326" t="s">
        <v>1999</v>
      </c>
      <c r="J88" s="326" t="s">
        <v>2000</v>
      </c>
      <c r="K88" s="326" t="s">
        <v>864</v>
      </c>
      <c r="L88" s="326" t="s">
        <v>2001</v>
      </c>
      <c r="M88" s="326"/>
      <c r="N88" s="326" t="s">
        <v>2001</v>
      </c>
      <c r="O88" s="326"/>
      <c r="P88" s="326"/>
      <c r="Q88" s="326"/>
      <c r="R88" s="326"/>
      <c r="S88" s="336" t="s">
        <v>817</v>
      </c>
      <c r="T88" s="337" t="s">
        <v>817</v>
      </c>
      <c r="U88" s="337" t="s">
        <v>817</v>
      </c>
      <c r="V88" s="326"/>
      <c r="W88" s="326"/>
      <c r="X88" s="326" t="s">
        <v>879</v>
      </c>
      <c r="Y88" s="326"/>
      <c r="Z88" s="326"/>
      <c r="AA88" s="326" t="s">
        <v>864</v>
      </c>
      <c r="AB88" s="326" t="s">
        <v>864</v>
      </c>
      <c r="AC88" s="324" t="s">
        <v>1592</v>
      </c>
      <c r="AD88" s="326"/>
      <c r="AE88" s="326"/>
      <c r="AF88" s="326"/>
      <c r="AG88" s="326">
        <v>1</v>
      </c>
      <c r="AH88" s="326">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9">
        <v>81</v>
      </c>
      <c r="B89" s="329"/>
      <c r="C89" s="329" t="s">
        <v>2002</v>
      </c>
      <c r="D89" s="329"/>
      <c r="E89" s="329"/>
      <c r="F89" s="329"/>
      <c r="G89" s="329"/>
      <c r="H89" s="320" t="s">
        <v>2003</v>
      </c>
      <c r="I89" s="320" t="s">
        <v>2004</v>
      </c>
      <c r="J89" s="320" t="s">
        <v>2005</v>
      </c>
      <c r="K89" s="320" t="s">
        <v>864</v>
      </c>
      <c r="L89" s="320" t="s">
        <v>2006</v>
      </c>
      <c r="M89" s="320"/>
      <c r="N89" s="320" t="s">
        <v>2006</v>
      </c>
      <c r="O89" s="320"/>
      <c r="P89" s="320"/>
      <c r="Q89" s="320"/>
      <c r="R89" s="320"/>
      <c r="S89" s="334" t="s">
        <v>823</v>
      </c>
      <c r="T89" s="334" t="s">
        <v>823</v>
      </c>
      <c r="U89" s="334" t="s">
        <v>823</v>
      </c>
      <c r="V89" s="320"/>
      <c r="W89" s="320"/>
      <c r="X89" s="320" t="s">
        <v>863</v>
      </c>
      <c r="Y89" s="320"/>
      <c r="Z89" s="320"/>
      <c r="AA89" s="320" t="s">
        <v>864</v>
      </c>
      <c r="AB89" s="320" t="s">
        <v>864</v>
      </c>
      <c r="AC89" s="324" t="s">
        <v>1592</v>
      </c>
      <c r="AD89" s="320"/>
      <c r="AE89" s="320"/>
      <c r="AF89" s="320"/>
      <c r="AG89" s="320">
        <v>1</v>
      </c>
      <c r="AH89" s="320">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9">
        <v>82</v>
      </c>
      <c r="B90" s="339"/>
      <c r="C90" s="339" t="s">
        <v>2007</v>
      </c>
      <c r="D90" s="339"/>
      <c r="E90" s="339"/>
      <c r="F90" s="339"/>
      <c r="G90" s="339"/>
      <c r="H90" s="326" t="s">
        <v>2008</v>
      </c>
      <c r="I90" s="326" t="s">
        <v>2009</v>
      </c>
      <c r="J90" s="326"/>
      <c r="K90" s="326" t="s">
        <v>864</v>
      </c>
      <c r="L90" s="326" t="s">
        <v>2010</v>
      </c>
      <c r="M90" s="326"/>
      <c r="N90" s="326" t="s">
        <v>2010</v>
      </c>
      <c r="O90" s="326"/>
      <c r="P90" s="326"/>
      <c r="Q90" s="326"/>
      <c r="R90" s="326"/>
      <c r="S90" s="334" t="s">
        <v>823</v>
      </c>
      <c r="T90" s="334" t="s">
        <v>823</v>
      </c>
      <c r="U90" s="334" t="s">
        <v>823</v>
      </c>
      <c r="V90" s="326"/>
      <c r="W90" s="326"/>
      <c r="X90" s="326" t="s">
        <v>863</v>
      </c>
      <c r="Y90" s="326"/>
      <c r="Z90" s="326"/>
      <c r="AA90" s="326" t="s">
        <v>864</v>
      </c>
      <c r="AB90" s="326" t="s">
        <v>864</v>
      </c>
      <c r="AC90" s="335" t="s">
        <v>1592</v>
      </c>
      <c r="AD90" s="326"/>
      <c r="AE90" s="326"/>
      <c r="AF90" s="326"/>
      <c r="AG90" s="326">
        <v>1</v>
      </c>
      <c r="AH90" s="326"/>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9">
        <v>83</v>
      </c>
      <c r="B91" s="319"/>
      <c r="C91" s="319" t="s">
        <v>2011</v>
      </c>
      <c r="D91" s="319"/>
      <c r="E91" s="319"/>
      <c r="F91" s="319"/>
      <c r="G91" s="319"/>
      <c r="H91" s="320" t="s">
        <v>2012</v>
      </c>
      <c r="I91" s="320" t="s">
        <v>2013</v>
      </c>
      <c r="J91" s="320"/>
      <c r="K91" s="320" t="s">
        <v>864</v>
      </c>
      <c r="L91" s="320" t="s">
        <v>2014</v>
      </c>
      <c r="M91" s="320"/>
      <c r="N91" s="320" t="s">
        <v>2014</v>
      </c>
      <c r="O91" s="320"/>
      <c r="P91" s="320"/>
      <c r="Q91" s="320"/>
      <c r="R91" s="320"/>
      <c r="S91" s="347" t="s">
        <v>823</v>
      </c>
      <c r="T91" s="347" t="s">
        <v>823</v>
      </c>
      <c r="U91" s="347" t="s">
        <v>823</v>
      </c>
      <c r="V91" s="320"/>
      <c r="W91" s="320"/>
      <c r="X91" s="320" t="s">
        <v>863</v>
      </c>
      <c r="Y91" s="320"/>
      <c r="Z91" s="320"/>
      <c r="AA91" s="320" t="s">
        <v>864</v>
      </c>
      <c r="AB91" s="320" t="s">
        <v>864</v>
      </c>
      <c r="AC91" s="324" t="s">
        <v>1592</v>
      </c>
      <c r="AD91" s="320"/>
      <c r="AE91" s="320"/>
      <c r="AF91" s="320"/>
      <c r="AG91" s="320">
        <v>1</v>
      </c>
      <c r="AH91" s="320"/>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9">
        <v>84</v>
      </c>
      <c r="B92" s="339"/>
      <c r="C92" s="339" t="s">
        <v>2015</v>
      </c>
      <c r="D92" s="339"/>
      <c r="E92" s="339"/>
      <c r="F92" s="339"/>
      <c r="G92" s="339"/>
      <c r="H92" s="327" t="s">
        <v>2016</v>
      </c>
      <c r="I92" s="326" t="s">
        <v>2017</v>
      </c>
      <c r="J92" s="326" t="s">
        <v>2018</v>
      </c>
      <c r="K92" s="326" t="s">
        <v>864</v>
      </c>
      <c r="L92" s="326" t="s">
        <v>2019</v>
      </c>
      <c r="M92" s="326"/>
      <c r="N92" s="326" t="s">
        <v>2019</v>
      </c>
      <c r="O92" s="326"/>
      <c r="P92" s="326"/>
      <c r="Q92" s="326"/>
      <c r="R92" s="326"/>
      <c r="S92" s="336" t="s">
        <v>817</v>
      </c>
      <c r="T92" s="336" t="s">
        <v>817</v>
      </c>
      <c r="U92" s="336" t="s">
        <v>817</v>
      </c>
      <c r="V92" s="326"/>
      <c r="W92" s="326"/>
      <c r="X92" s="326" t="s">
        <v>863</v>
      </c>
      <c r="Y92" s="326"/>
      <c r="Z92" s="326"/>
      <c r="AA92" s="326" t="s">
        <v>864</v>
      </c>
      <c r="AB92" s="326" t="s">
        <v>864</v>
      </c>
      <c r="AC92" s="324" t="s">
        <v>1592</v>
      </c>
      <c r="AD92" s="326"/>
      <c r="AE92" s="326"/>
      <c r="AF92" s="326"/>
      <c r="AG92" s="326">
        <v>1</v>
      </c>
      <c r="AH92" s="326"/>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9">
        <v>85</v>
      </c>
      <c r="B93" s="329"/>
      <c r="C93" s="329" t="s">
        <v>2020</v>
      </c>
      <c r="D93" s="329" t="s">
        <v>2021</v>
      </c>
      <c r="E93" s="329"/>
      <c r="F93" s="329"/>
      <c r="G93" s="329"/>
      <c r="H93" s="320" t="s">
        <v>2022</v>
      </c>
      <c r="I93" s="320" t="s">
        <v>1920</v>
      </c>
      <c r="J93" s="341"/>
      <c r="K93" s="320" t="s">
        <v>864</v>
      </c>
      <c r="L93" s="320" t="s">
        <v>1921</v>
      </c>
      <c r="M93" s="320"/>
      <c r="N93" s="320" t="s">
        <v>1921</v>
      </c>
      <c r="O93" s="320"/>
      <c r="P93" s="320"/>
      <c r="Q93" s="320"/>
      <c r="R93" s="320"/>
      <c r="S93" s="330" t="s">
        <v>817</v>
      </c>
      <c r="T93" s="332" t="s">
        <v>817</v>
      </c>
      <c r="U93" s="332" t="s">
        <v>817</v>
      </c>
      <c r="V93" s="320"/>
      <c r="W93" s="320" t="s">
        <v>864</v>
      </c>
      <c r="X93" s="320" t="s">
        <v>1922</v>
      </c>
      <c r="Y93" s="320"/>
      <c r="Z93" s="320"/>
      <c r="AA93" s="320" t="s">
        <v>864</v>
      </c>
      <c r="AB93" s="320" t="s">
        <v>864</v>
      </c>
      <c r="AC93" s="324" t="s">
        <v>1592</v>
      </c>
      <c r="AD93" s="320"/>
      <c r="AE93" s="320" t="s">
        <v>2023</v>
      </c>
      <c r="AF93" s="320"/>
      <c r="AG93" s="320">
        <v>1</v>
      </c>
      <c r="AH93" s="320">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5">
        <v>86</v>
      </c>
      <c r="B94" s="325"/>
      <c r="C94" s="325" t="s">
        <v>2024</v>
      </c>
      <c r="D94" s="325"/>
      <c r="E94" s="325"/>
      <c r="F94" s="325"/>
      <c r="G94" s="325"/>
      <c r="H94" s="326" t="s">
        <v>2025</v>
      </c>
      <c r="I94" s="326" t="s">
        <v>2026</v>
      </c>
      <c r="J94" s="326">
        <v>5</v>
      </c>
      <c r="K94" s="326" t="s">
        <v>864</v>
      </c>
      <c r="L94" s="326" t="s">
        <v>2027</v>
      </c>
      <c r="M94" s="326"/>
      <c r="N94" s="326" t="s">
        <v>2027</v>
      </c>
      <c r="O94" s="326"/>
      <c r="P94" s="326"/>
      <c r="Q94" s="326"/>
      <c r="R94" s="326"/>
      <c r="S94" s="336" t="s">
        <v>817</v>
      </c>
      <c r="T94" s="336" t="s">
        <v>817</v>
      </c>
      <c r="U94" s="336" t="s">
        <v>817</v>
      </c>
      <c r="V94" s="326"/>
      <c r="W94" s="326"/>
      <c r="X94" s="326" t="s">
        <v>863</v>
      </c>
      <c r="Y94" s="326"/>
      <c r="Z94" s="326" t="s">
        <v>2028</v>
      </c>
      <c r="AA94" s="326" t="s">
        <v>864</v>
      </c>
      <c r="AB94" s="326" t="s">
        <v>864</v>
      </c>
      <c r="AC94" s="324" t="s">
        <v>1592</v>
      </c>
      <c r="AD94" s="326"/>
      <c r="AE94" s="326"/>
      <c r="AF94" s="326"/>
      <c r="AG94" s="326">
        <v>1</v>
      </c>
      <c r="AH94" s="326">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5">
        <v>87</v>
      </c>
      <c r="B95" s="345" t="s">
        <v>2029</v>
      </c>
      <c r="C95" s="346"/>
      <c r="D95" s="346"/>
      <c r="E95" s="346"/>
      <c r="F95" s="346"/>
      <c r="G95" s="346"/>
      <c r="H95" s="320" t="s">
        <v>2030</v>
      </c>
      <c r="I95" s="320" t="s">
        <v>2031</v>
      </c>
      <c r="J95" s="341"/>
      <c r="K95" s="320"/>
      <c r="L95" s="320" t="s">
        <v>2032</v>
      </c>
      <c r="M95" s="320"/>
      <c r="N95" s="320" t="s">
        <v>2032</v>
      </c>
      <c r="O95" s="320"/>
      <c r="P95" s="320"/>
      <c r="Q95" s="320"/>
      <c r="R95" s="320"/>
      <c r="S95" s="347" t="s">
        <v>823</v>
      </c>
      <c r="T95" s="320"/>
      <c r="U95" s="353" t="s">
        <v>823</v>
      </c>
      <c r="V95" s="320"/>
      <c r="W95" s="320" t="s">
        <v>864</v>
      </c>
      <c r="X95" s="320" t="s">
        <v>1335</v>
      </c>
      <c r="Y95" s="320"/>
      <c r="Z95" s="320"/>
      <c r="AA95" s="320" t="s">
        <v>864</v>
      </c>
      <c r="AB95" s="320" t="s">
        <v>864</v>
      </c>
      <c r="AC95" s="335" t="s">
        <v>1592</v>
      </c>
      <c r="AD95" s="320"/>
      <c r="AE95" s="320"/>
      <c r="AF95" s="320"/>
      <c r="AG95" s="320"/>
      <c r="AH95" s="320"/>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4">
        <v>88</v>
      </c>
      <c r="B96" s="354"/>
      <c r="C96" s="354" t="s">
        <v>2033</v>
      </c>
      <c r="D96" s="354"/>
      <c r="E96" s="354"/>
      <c r="F96" s="354"/>
      <c r="G96" s="354"/>
      <c r="H96" s="326" t="s">
        <v>2034</v>
      </c>
      <c r="I96" s="326" t="s">
        <v>2035</v>
      </c>
      <c r="J96" s="333"/>
      <c r="K96" s="326" t="s">
        <v>864</v>
      </c>
      <c r="L96" s="326" t="s">
        <v>2036</v>
      </c>
      <c r="M96" s="326"/>
      <c r="N96" s="326" t="s">
        <v>2036</v>
      </c>
      <c r="O96" s="326"/>
      <c r="P96" s="326"/>
      <c r="Q96" s="326"/>
      <c r="R96" s="326"/>
      <c r="S96" s="328" t="s">
        <v>820</v>
      </c>
      <c r="T96" s="326"/>
      <c r="U96" s="355" t="s">
        <v>820</v>
      </c>
      <c r="V96" s="326"/>
      <c r="W96" s="326" t="s">
        <v>864</v>
      </c>
      <c r="X96" s="326" t="s">
        <v>2037</v>
      </c>
      <c r="Y96" s="326"/>
      <c r="Z96" s="326"/>
      <c r="AA96" s="326" t="s">
        <v>864</v>
      </c>
      <c r="AB96" s="326" t="s">
        <v>864</v>
      </c>
      <c r="AC96" s="324" t="s">
        <v>1592</v>
      </c>
      <c r="AD96" s="326"/>
      <c r="AE96" s="326"/>
      <c r="AF96" s="326"/>
      <c r="AG96" s="326"/>
      <c r="AH96" s="326">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6">
        <v>89</v>
      </c>
      <c r="B97" s="356"/>
      <c r="C97" s="356"/>
      <c r="D97" s="356" t="s">
        <v>2038</v>
      </c>
      <c r="E97" s="357"/>
      <c r="F97" s="356"/>
      <c r="G97" s="356"/>
      <c r="H97" s="320" t="s">
        <v>2039</v>
      </c>
      <c r="I97" s="320" t="s">
        <v>2040</v>
      </c>
      <c r="J97" s="320" t="s">
        <v>2041</v>
      </c>
      <c r="K97" s="320"/>
      <c r="L97" s="320" t="s">
        <v>2042</v>
      </c>
      <c r="M97" s="320"/>
      <c r="N97" s="320" t="s">
        <v>2042</v>
      </c>
      <c r="O97" s="320"/>
      <c r="P97" s="320"/>
      <c r="Q97" s="320"/>
      <c r="R97" s="320"/>
      <c r="S97" s="320" t="s">
        <v>893</v>
      </c>
      <c r="T97" s="320"/>
      <c r="U97" s="358" t="s">
        <v>893</v>
      </c>
      <c r="V97" s="320"/>
      <c r="W97" s="320"/>
      <c r="X97" s="320" t="s">
        <v>863</v>
      </c>
      <c r="Y97" s="320"/>
      <c r="Z97" s="320" t="s">
        <v>2043</v>
      </c>
      <c r="AA97" s="320" t="s">
        <v>864</v>
      </c>
      <c r="AB97" s="320" t="s">
        <v>864</v>
      </c>
      <c r="AC97" s="324" t="s">
        <v>1592</v>
      </c>
      <c r="AD97" s="320"/>
      <c r="AE97" s="320"/>
      <c r="AF97" s="320"/>
      <c r="AG97" s="320"/>
      <c r="AH97" s="320">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8">
        <v>90</v>
      </c>
      <c r="B98" s="348"/>
      <c r="C98" s="348"/>
      <c r="D98" s="348" t="s">
        <v>2044</v>
      </c>
      <c r="E98" s="131"/>
      <c r="F98" s="348"/>
      <c r="G98" s="348"/>
      <c r="H98" s="326" t="s">
        <v>2045</v>
      </c>
      <c r="I98" s="326" t="s">
        <v>2046</v>
      </c>
      <c r="J98" s="326"/>
      <c r="K98" s="326"/>
      <c r="L98" s="326" t="s">
        <v>2047</v>
      </c>
      <c r="M98" s="326"/>
      <c r="N98" s="326" t="s">
        <v>2047</v>
      </c>
      <c r="O98" s="326"/>
      <c r="P98" s="326"/>
      <c r="Q98" s="326"/>
      <c r="R98" s="326"/>
      <c r="S98" s="334" t="s">
        <v>823</v>
      </c>
      <c r="T98" s="344"/>
      <c r="U98" s="359" t="s">
        <v>823</v>
      </c>
      <c r="V98" s="326"/>
      <c r="W98" s="326"/>
      <c r="X98" s="326" t="s">
        <v>863</v>
      </c>
      <c r="Y98" s="326"/>
      <c r="Z98" s="326" t="s">
        <v>2048</v>
      </c>
      <c r="AA98" s="326" t="s">
        <v>864</v>
      </c>
      <c r="AB98" s="326" t="s">
        <v>864</v>
      </c>
      <c r="AC98" s="324" t="s">
        <v>1592</v>
      </c>
      <c r="AD98" s="326"/>
      <c r="AE98" s="326"/>
      <c r="AF98" s="326"/>
      <c r="AG98" s="326"/>
      <c r="AH98" s="326"/>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5">
        <v>91</v>
      </c>
      <c r="B99" s="345"/>
      <c r="C99" s="345"/>
      <c r="D99" s="345" t="s">
        <v>2049</v>
      </c>
      <c r="E99" s="349"/>
      <c r="F99" s="345"/>
      <c r="G99" s="345"/>
      <c r="H99" s="320" t="s">
        <v>2050</v>
      </c>
      <c r="I99" s="320" t="s">
        <v>2051</v>
      </c>
      <c r="J99" s="320"/>
      <c r="K99" s="320"/>
      <c r="L99" s="320" t="s">
        <v>2052</v>
      </c>
      <c r="M99" s="320"/>
      <c r="N99" s="320" t="s">
        <v>2052</v>
      </c>
      <c r="O99" s="320"/>
      <c r="P99" s="320"/>
      <c r="Q99" s="320"/>
      <c r="R99" s="320"/>
      <c r="S99" s="347" t="s">
        <v>823</v>
      </c>
      <c r="T99" s="320"/>
      <c r="U99" s="353" t="s">
        <v>823</v>
      </c>
      <c r="V99" s="320"/>
      <c r="W99" s="320"/>
      <c r="X99" s="320" t="s">
        <v>863</v>
      </c>
      <c r="Y99" s="320"/>
      <c r="Z99" s="320"/>
      <c r="AA99" s="320" t="s">
        <v>864</v>
      </c>
      <c r="AB99" s="320" t="s">
        <v>864</v>
      </c>
      <c r="AC99" s="324" t="s">
        <v>1592</v>
      </c>
      <c r="AD99" s="320"/>
      <c r="AE99" s="320"/>
      <c r="AF99" s="320"/>
      <c r="AG99" s="320"/>
      <c r="AH99" s="320"/>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4">
        <v>92</v>
      </c>
      <c r="B100" s="354"/>
      <c r="C100" s="354" t="s">
        <v>2053</v>
      </c>
      <c r="D100" s="354"/>
      <c r="E100" s="354"/>
      <c r="F100" s="354"/>
      <c r="G100" s="354"/>
      <c r="H100" s="326" t="s">
        <v>2054</v>
      </c>
      <c r="I100" s="326" t="s">
        <v>2055</v>
      </c>
      <c r="J100" s="326" t="s">
        <v>2005</v>
      </c>
      <c r="K100" s="326" t="s">
        <v>864</v>
      </c>
      <c r="L100" s="326" t="s">
        <v>831</v>
      </c>
      <c r="M100" s="326"/>
      <c r="N100" s="326" t="s">
        <v>831</v>
      </c>
      <c r="O100" s="326"/>
      <c r="P100" s="326"/>
      <c r="Q100" s="326"/>
      <c r="R100" s="326"/>
      <c r="S100" s="336" t="s">
        <v>817</v>
      </c>
      <c r="T100" s="326"/>
      <c r="U100" s="360" t="s">
        <v>817</v>
      </c>
      <c r="V100" s="326"/>
      <c r="W100" s="326"/>
      <c r="X100" s="326" t="s">
        <v>863</v>
      </c>
      <c r="Y100" s="326"/>
      <c r="Z100" s="326" t="s">
        <v>2056</v>
      </c>
      <c r="AA100" s="326" t="s">
        <v>864</v>
      </c>
      <c r="AB100" s="326" t="s">
        <v>864</v>
      </c>
      <c r="AC100" s="335" t="s">
        <v>1592</v>
      </c>
      <c r="AD100" s="326"/>
      <c r="AE100" s="326"/>
      <c r="AF100" s="326"/>
      <c r="AG100" s="326"/>
      <c r="AH100" s="326">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6">
        <v>93</v>
      </c>
      <c r="B101" s="356"/>
      <c r="C101" s="356" t="s">
        <v>1980</v>
      </c>
      <c r="D101" s="357"/>
      <c r="E101" s="356"/>
      <c r="F101" s="356"/>
      <c r="G101" s="356"/>
      <c r="H101" s="320" t="s">
        <v>2057</v>
      </c>
      <c r="I101" s="320" t="s">
        <v>2058</v>
      </c>
      <c r="J101" s="320" t="s">
        <v>1983</v>
      </c>
      <c r="K101" s="320" t="s">
        <v>864</v>
      </c>
      <c r="L101" s="320" t="s">
        <v>1732</v>
      </c>
      <c r="M101" s="320"/>
      <c r="N101" s="320" t="s">
        <v>1732</v>
      </c>
      <c r="O101" s="320"/>
      <c r="P101" s="320"/>
      <c r="Q101" s="320"/>
      <c r="R101" s="320"/>
      <c r="S101" s="330" t="s">
        <v>817</v>
      </c>
      <c r="T101" s="320"/>
      <c r="U101" s="361" t="s">
        <v>817</v>
      </c>
      <c r="V101" s="320"/>
      <c r="W101" s="320"/>
      <c r="X101" s="320" t="s">
        <v>863</v>
      </c>
      <c r="Y101" s="320"/>
      <c r="Z101" s="320"/>
      <c r="AA101" s="320" t="s">
        <v>864</v>
      </c>
      <c r="AB101" s="320" t="s">
        <v>864</v>
      </c>
      <c r="AC101" s="324" t="s">
        <v>1592</v>
      </c>
      <c r="AD101" s="320"/>
      <c r="AE101" s="320"/>
      <c r="AF101" s="320"/>
      <c r="AG101" s="320"/>
      <c r="AH101" s="320">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4">
        <v>94</v>
      </c>
      <c r="B102" s="354"/>
      <c r="C102" s="354" t="s">
        <v>2059</v>
      </c>
      <c r="D102" s="354"/>
      <c r="E102" s="354"/>
      <c r="F102" s="354"/>
      <c r="G102" s="354"/>
      <c r="H102" s="326" t="s">
        <v>2060</v>
      </c>
      <c r="I102" s="326" t="s">
        <v>2061</v>
      </c>
      <c r="J102" s="326" t="s">
        <v>2062</v>
      </c>
      <c r="K102" s="326" t="s">
        <v>864</v>
      </c>
      <c r="L102" s="326" t="s">
        <v>1741</v>
      </c>
      <c r="M102" s="326"/>
      <c r="N102" s="326" t="s">
        <v>1741</v>
      </c>
      <c r="O102" s="326"/>
      <c r="P102" s="326"/>
      <c r="Q102" s="326"/>
      <c r="R102" s="326"/>
      <c r="S102" s="336" t="s">
        <v>817</v>
      </c>
      <c r="T102" s="326"/>
      <c r="U102" s="360" t="s">
        <v>817</v>
      </c>
      <c r="V102" s="326"/>
      <c r="W102" s="326"/>
      <c r="X102" s="326" t="s">
        <v>863</v>
      </c>
      <c r="Y102" s="326"/>
      <c r="Z102" s="326"/>
      <c r="AA102" s="326" t="s">
        <v>864</v>
      </c>
      <c r="AB102" s="326" t="s">
        <v>864</v>
      </c>
      <c r="AC102" s="324" t="s">
        <v>1592</v>
      </c>
      <c r="AD102" s="326"/>
      <c r="AE102" s="326"/>
      <c r="AF102" s="326"/>
      <c r="AG102" s="326"/>
      <c r="AH102" s="326">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6">
        <v>95</v>
      </c>
      <c r="B103" s="356"/>
      <c r="C103" s="356" t="s">
        <v>2063</v>
      </c>
      <c r="D103" s="356"/>
      <c r="E103" s="356"/>
      <c r="F103" s="356"/>
      <c r="G103" s="356"/>
      <c r="H103" s="320" t="s">
        <v>2064</v>
      </c>
      <c r="I103" s="320"/>
      <c r="J103" s="320"/>
      <c r="K103" s="320" t="s">
        <v>864</v>
      </c>
      <c r="L103" s="320" t="s">
        <v>1724</v>
      </c>
      <c r="M103" s="320"/>
      <c r="N103" s="320" t="s">
        <v>1724</v>
      </c>
      <c r="O103" s="320"/>
      <c r="P103" s="320"/>
      <c r="Q103" s="320"/>
      <c r="R103" s="320"/>
      <c r="S103" s="330" t="s">
        <v>817</v>
      </c>
      <c r="T103" s="352"/>
      <c r="U103" s="361" t="s">
        <v>817</v>
      </c>
      <c r="V103" s="320"/>
      <c r="W103" s="320"/>
      <c r="X103" s="320" t="s">
        <v>863</v>
      </c>
      <c r="Y103" s="320"/>
      <c r="Z103" s="320"/>
      <c r="AA103" s="320" t="s">
        <v>864</v>
      </c>
      <c r="AB103" s="320" t="s">
        <v>864</v>
      </c>
      <c r="AC103" s="324" t="s">
        <v>1592</v>
      </c>
      <c r="AD103" s="320"/>
      <c r="AE103" s="320"/>
      <c r="AF103" s="320"/>
      <c r="AG103" s="320"/>
      <c r="AH103" s="320">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4">
        <v>96</v>
      </c>
      <c r="B104" s="354"/>
      <c r="C104" s="354" t="s">
        <v>2065</v>
      </c>
      <c r="D104" s="354"/>
      <c r="E104" s="354"/>
      <c r="F104" s="354"/>
      <c r="G104" s="354"/>
      <c r="H104" s="326" t="s">
        <v>2066</v>
      </c>
      <c r="I104" s="326" t="s">
        <v>2067</v>
      </c>
      <c r="J104" s="333"/>
      <c r="K104" s="326" t="s">
        <v>864</v>
      </c>
      <c r="L104" s="326" t="s">
        <v>2068</v>
      </c>
      <c r="M104" s="326"/>
      <c r="N104" s="326" t="s">
        <v>2068</v>
      </c>
      <c r="O104" s="326"/>
      <c r="P104" s="326"/>
      <c r="Q104" s="326"/>
      <c r="R104" s="326"/>
      <c r="S104" s="334" t="s">
        <v>823</v>
      </c>
      <c r="T104" s="326"/>
      <c r="U104" s="359" t="s">
        <v>823</v>
      </c>
      <c r="V104" s="326"/>
      <c r="W104" s="326" t="s">
        <v>864</v>
      </c>
      <c r="X104" s="326" t="s">
        <v>2069</v>
      </c>
      <c r="Y104" s="326"/>
      <c r="Z104" s="326"/>
      <c r="AA104" s="326" t="s">
        <v>864</v>
      </c>
      <c r="AB104" s="326" t="s">
        <v>864</v>
      </c>
      <c r="AC104" s="324" t="s">
        <v>1592</v>
      </c>
      <c r="AD104" s="326"/>
      <c r="AE104" s="326"/>
      <c r="AF104" s="326"/>
      <c r="AG104" s="326"/>
      <c r="AH104" s="326">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6">
        <v>97</v>
      </c>
      <c r="B105" s="356"/>
      <c r="C105" s="356"/>
      <c r="D105" s="356" t="s">
        <v>2070</v>
      </c>
      <c r="E105" s="357"/>
      <c r="F105" s="356"/>
      <c r="G105" s="356"/>
      <c r="H105" s="320" t="s">
        <v>2071</v>
      </c>
      <c r="I105" s="320" t="s">
        <v>2072</v>
      </c>
      <c r="J105" s="320" t="s">
        <v>2073</v>
      </c>
      <c r="K105" s="320" t="s">
        <v>864</v>
      </c>
      <c r="L105" s="320" t="s">
        <v>1866</v>
      </c>
      <c r="M105" s="320"/>
      <c r="N105" s="320" t="s">
        <v>1866</v>
      </c>
      <c r="O105" s="320"/>
      <c r="P105" s="320"/>
      <c r="Q105" s="320"/>
      <c r="R105" s="320"/>
      <c r="S105" s="330" t="s">
        <v>817</v>
      </c>
      <c r="T105" s="320"/>
      <c r="U105" s="361" t="s">
        <v>817</v>
      </c>
      <c r="V105" s="320"/>
      <c r="W105" s="320"/>
      <c r="X105" s="320" t="s">
        <v>879</v>
      </c>
      <c r="Y105" s="320"/>
      <c r="Z105" s="320"/>
      <c r="AA105" s="320" t="s">
        <v>864</v>
      </c>
      <c r="AB105" s="320" t="s">
        <v>864</v>
      </c>
      <c r="AC105" s="335" t="s">
        <v>1592</v>
      </c>
      <c r="AD105" s="320"/>
      <c r="AE105" s="320"/>
      <c r="AF105" s="320"/>
      <c r="AG105" s="320"/>
      <c r="AH105" s="320">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4">
        <v>98</v>
      </c>
      <c r="B106" s="354"/>
      <c r="C106" s="354"/>
      <c r="D106" s="354" t="s">
        <v>1792</v>
      </c>
      <c r="E106" s="354"/>
      <c r="F106" s="354"/>
      <c r="G106" s="354"/>
      <c r="H106" s="326" t="s">
        <v>2074</v>
      </c>
      <c r="I106" s="326" t="s">
        <v>2075</v>
      </c>
      <c r="J106" s="326" t="s">
        <v>2076</v>
      </c>
      <c r="K106" s="326" t="s">
        <v>864</v>
      </c>
      <c r="L106" s="326" t="s">
        <v>1753</v>
      </c>
      <c r="M106" s="326"/>
      <c r="N106" s="326" t="s">
        <v>1753</v>
      </c>
      <c r="O106" s="326"/>
      <c r="P106" s="326"/>
      <c r="Q106" s="326"/>
      <c r="R106" s="326"/>
      <c r="S106" s="328" t="s">
        <v>820</v>
      </c>
      <c r="T106" s="326"/>
      <c r="U106" s="355" t="s">
        <v>820</v>
      </c>
      <c r="V106" s="326"/>
      <c r="W106" s="326"/>
      <c r="X106" s="326" t="s">
        <v>863</v>
      </c>
      <c r="Y106" s="326"/>
      <c r="Z106" s="326" t="s">
        <v>2077</v>
      </c>
      <c r="AA106" s="326" t="s">
        <v>864</v>
      </c>
      <c r="AB106" s="326" t="s">
        <v>864</v>
      </c>
      <c r="AC106" s="324" t="s">
        <v>1592</v>
      </c>
      <c r="AD106" s="326"/>
      <c r="AE106" s="326"/>
      <c r="AF106" s="326"/>
      <c r="AG106" s="326"/>
      <c r="AH106" s="326">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6">
        <v>99</v>
      </c>
      <c r="B107" s="356"/>
      <c r="C107" s="356"/>
      <c r="D107" s="356" t="s">
        <v>1746</v>
      </c>
      <c r="E107" s="356"/>
      <c r="F107" s="356"/>
      <c r="G107" s="356"/>
      <c r="H107" s="320" t="s">
        <v>2078</v>
      </c>
      <c r="I107" s="320"/>
      <c r="J107" s="320" t="s">
        <v>2079</v>
      </c>
      <c r="K107" s="320" t="s">
        <v>864</v>
      </c>
      <c r="L107" s="320" t="s">
        <v>1724</v>
      </c>
      <c r="M107" s="320"/>
      <c r="N107" s="320" t="s">
        <v>1724</v>
      </c>
      <c r="O107" s="320"/>
      <c r="P107" s="320"/>
      <c r="Q107" s="320"/>
      <c r="R107" s="320"/>
      <c r="S107" s="330" t="s">
        <v>817</v>
      </c>
      <c r="T107" s="320"/>
      <c r="U107" s="361" t="s">
        <v>817</v>
      </c>
      <c r="V107" s="320"/>
      <c r="W107" s="320"/>
      <c r="X107" s="320" t="s">
        <v>863</v>
      </c>
      <c r="Y107" s="320"/>
      <c r="Z107" s="320"/>
      <c r="AA107" s="320" t="s">
        <v>864</v>
      </c>
      <c r="AB107" s="320" t="s">
        <v>864</v>
      </c>
      <c r="AC107" s="324" t="s">
        <v>1592</v>
      </c>
      <c r="AD107" s="320"/>
      <c r="AE107" s="320"/>
      <c r="AF107" s="320"/>
      <c r="AG107" s="320"/>
      <c r="AH107" s="320">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4">
        <v>100</v>
      </c>
      <c r="B108" s="354"/>
      <c r="C108" s="354"/>
      <c r="D108" s="354" t="s">
        <v>2080</v>
      </c>
      <c r="E108" s="354"/>
      <c r="F108" s="354"/>
      <c r="G108" s="354"/>
      <c r="H108" s="326" t="s">
        <v>2081</v>
      </c>
      <c r="I108" s="326" t="s">
        <v>2082</v>
      </c>
      <c r="J108" s="326"/>
      <c r="K108" s="326"/>
      <c r="L108" s="326" t="s">
        <v>831</v>
      </c>
      <c r="M108" s="326"/>
      <c r="N108" s="326" t="s">
        <v>831</v>
      </c>
      <c r="O108" s="326"/>
      <c r="P108" s="326"/>
      <c r="Q108" s="326"/>
      <c r="R108" s="326"/>
      <c r="S108" s="336" t="s">
        <v>817</v>
      </c>
      <c r="T108" s="344"/>
      <c r="U108" s="360" t="s">
        <v>817</v>
      </c>
      <c r="V108" s="326"/>
      <c r="W108" s="326"/>
      <c r="X108" s="326" t="s">
        <v>863</v>
      </c>
      <c r="Y108" s="326"/>
      <c r="Z108" s="326"/>
      <c r="AA108" s="326" t="s">
        <v>864</v>
      </c>
      <c r="AB108" s="326" t="s">
        <v>864</v>
      </c>
      <c r="AC108" s="324" t="s">
        <v>1592</v>
      </c>
      <c r="AD108" s="326"/>
      <c r="AE108" s="326"/>
      <c r="AF108" s="326"/>
      <c r="AG108" s="326"/>
      <c r="AH108" s="326">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6">
        <v>101</v>
      </c>
      <c r="B109" s="356"/>
      <c r="C109" s="356"/>
      <c r="D109" s="356" t="s">
        <v>2083</v>
      </c>
      <c r="E109" s="357" t="s">
        <v>2021</v>
      </c>
      <c r="F109" s="356"/>
      <c r="G109" s="356"/>
      <c r="H109" s="320" t="s">
        <v>2084</v>
      </c>
      <c r="I109" s="320" t="s">
        <v>2085</v>
      </c>
      <c r="J109" s="341"/>
      <c r="K109" s="320" t="s">
        <v>864</v>
      </c>
      <c r="L109" s="320" t="s">
        <v>1921</v>
      </c>
      <c r="M109" s="320"/>
      <c r="N109" s="320" t="s">
        <v>1921</v>
      </c>
      <c r="O109" s="320"/>
      <c r="P109" s="320"/>
      <c r="Q109" s="320"/>
      <c r="R109" s="320"/>
      <c r="S109" s="347" t="s">
        <v>823</v>
      </c>
      <c r="T109" s="320"/>
      <c r="U109" s="353" t="s">
        <v>823</v>
      </c>
      <c r="V109" s="320"/>
      <c r="W109" s="320" t="s">
        <v>864</v>
      </c>
      <c r="X109" s="320" t="s">
        <v>1922</v>
      </c>
      <c r="Y109" s="320"/>
      <c r="Z109" s="320"/>
      <c r="AA109" s="320" t="s">
        <v>864</v>
      </c>
      <c r="AB109" s="320" t="s">
        <v>864</v>
      </c>
      <c r="AC109" s="324" t="s">
        <v>1592</v>
      </c>
      <c r="AD109" s="320"/>
      <c r="AE109" s="320"/>
      <c r="AF109" s="320"/>
      <c r="AG109" s="320"/>
      <c r="AH109" s="320">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8">
        <v>102</v>
      </c>
      <c r="B110" s="348"/>
      <c r="C110" s="348" t="s">
        <v>2086</v>
      </c>
      <c r="D110" s="348"/>
      <c r="E110" s="348"/>
      <c r="F110" s="348"/>
      <c r="G110" s="348"/>
      <c r="H110" s="326" t="s">
        <v>2087</v>
      </c>
      <c r="I110" s="326" t="s">
        <v>2088</v>
      </c>
      <c r="J110" s="326">
        <v>1</v>
      </c>
      <c r="K110" s="326"/>
      <c r="L110" s="326" t="s">
        <v>2089</v>
      </c>
      <c r="M110" s="326"/>
      <c r="N110" s="326" t="s">
        <v>2089</v>
      </c>
      <c r="O110" s="326"/>
      <c r="P110" s="326"/>
      <c r="Q110" s="326"/>
      <c r="R110" s="326"/>
      <c r="S110" s="336" t="s">
        <v>817</v>
      </c>
      <c r="T110" s="326"/>
      <c r="U110" s="360" t="s">
        <v>817</v>
      </c>
      <c r="V110" s="326"/>
      <c r="W110" s="326"/>
      <c r="X110" s="326" t="s">
        <v>1059</v>
      </c>
      <c r="Y110" s="326"/>
      <c r="Z110" s="326"/>
      <c r="AA110" s="326" t="s">
        <v>864</v>
      </c>
      <c r="AB110" s="326" t="s">
        <v>864</v>
      </c>
      <c r="AC110" s="335" t="s">
        <v>1592</v>
      </c>
      <c r="AD110" s="326"/>
      <c r="AE110" s="326"/>
      <c r="AF110" s="326"/>
      <c r="AG110" s="326"/>
      <c r="AH110" s="326"/>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5">
        <v>103</v>
      </c>
      <c r="B111" s="345"/>
      <c r="C111" s="345" t="s">
        <v>2090</v>
      </c>
      <c r="D111" s="349"/>
      <c r="E111" s="345"/>
      <c r="F111" s="345"/>
      <c r="G111" s="345"/>
      <c r="H111" s="320" t="s">
        <v>2091</v>
      </c>
      <c r="I111" s="320" t="s">
        <v>2092</v>
      </c>
      <c r="J111" s="320"/>
      <c r="K111" s="320"/>
      <c r="L111" s="320" t="s">
        <v>2093</v>
      </c>
      <c r="M111" s="320"/>
      <c r="N111" s="320" t="s">
        <v>2093</v>
      </c>
      <c r="O111" s="320"/>
      <c r="P111" s="320"/>
      <c r="Q111" s="320"/>
      <c r="R111" s="320"/>
      <c r="S111" s="330" t="s">
        <v>817</v>
      </c>
      <c r="T111" s="320"/>
      <c r="U111" s="361" t="s">
        <v>817</v>
      </c>
      <c r="V111" s="320"/>
      <c r="W111" s="320"/>
      <c r="X111" s="320" t="s">
        <v>863</v>
      </c>
      <c r="Y111" s="320"/>
      <c r="Z111" s="320" t="s">
        <v>2094</v>
      </c>
      <c r="AA111" s="320" t="s">
        <v>864</v>
      </c>
      <c r="AB111" s="320" t="s">
        <v>864</v>
      </c>
      <c r="AC111" s="324" t="s">
        <v>1592</v>
      </c>
      <c r="AD111" s="320"/>
      <c r="AE111" s="320"/>
      <c r="AF111" s="320"/>
      <c r="AG111" s="320"/>
      <c r="AH111" s="320"/>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4">
        <v>104</v>
      </c>
      <c r="B112" s="354"/>
      <c r="C112" s="354" t="s">
        <v>2095</v>
      </c>
      <c r="D112" s="354"/>
      <c r="E112" s="354"/>
      <c r="F112" s="354"/>
      <c r="G112" s="354"/>
      <c r="H112" s="326" t="s">
        <v>2096</v>
      </c>
      <c r="I112" s="326" t="s">
        <v>2097</v>
      </c>
      <c r="J112" s="326" t="s">
        <v>2098</v>
      </c>
      <c r="K112" s="326" t="s">
        <v>864</v>
      </c>
      <c r="L112" s="326" t="s">
        <v>1835</v>
      </c>
      <c r="M112" s="326"/>
      <c r="N112" s="326" t="s">
        <v>1835</v>
      </c>
      <c r="O112" s="326"/>
      <c r="P112" s="326"/>
      <c r="Q112" s="326"/>
      <c r="R112" s="326"/>
      <c r="S112" s="336" t="s">
        <v>817</v>
      </c>
      <c r="T112" s="326"/>
      <c r="U112" s="360" t="s">
        <v>817</v>
      </c>
      <c r="V112" s="326"/>
      <c r="W112" s="326"/>
      <c r="X112" s="326" t="s">
        <v>863</v>
      </c>
      <c r="Y112" s="326"/>
      <c r="Z112" s="326" t="s">
        <v>2099</v>
      </c>
      <c r="AA112" s="326" t="s">
        <v>864</v>
      </c>
      <c r="AB112" s="326" t="s">
        <v>864</v>
      </c>
      <c r="AC112" s="324" t="s">
        <v>1592</v>
      </c>
      <c r="AD112" s="326"/>
      <c r="AE112" s="326"/>
      <c r="AF112" s="326"/>
      <c r="AG112" s="326"/>
      <c r="AH112" s="326">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5">
        <v>105</v>
      </c>
      <c r="B113" s="345"/>
      <c r="C113" s="345" t="s">
        <v>2100</v>
      </c>
      <c r="D113" s="345"/>
      <c r="E113" s="345"/>
      <c r="F113" s="345"/>
      <c r="G113" s="345"/>
      <c r="H113" s="320" t="s">
        <v>2101</v>
      </c>
      <c r="I113" s="320" t="s">
        <v>2102</v>
      </c>
      <c r="J113" s="320" t="s">
        <v>1250</v>
      </c>
      <c r="K113" s="320"/>
      <c r="L113" s="320" t="s">
        <v>2103</v>
      </c>
      <c r="M113" s="320"/>
      <c r="N113" s="320" t="s">
        <v>2103</v>
      </c>
      <c r="O113" s="320"/>
      <c r="P113" s="320"/>
      <c r="Q113" s="320"/>
      <c r="R113" s="320"/>
      <c r="S113" s="330" t="s">
        <v>817</v>
      </c>
      <c r="T113" s="352"/>
      <c r="U113" s="361" t="s">
        <v>817</v>
      </c>
      <c r="V113" s="320"/>
      <c r="W113" s="320"/>
      <c r="X113" s="320" t="s">
        <v>863</v>
      </c>
      <c r="Y113" s="320"/>
      <c r="Z113" s="320"/>
      <c r="AA113" s="320" t="s">
        <v>864</v>
      </c>
      <c r="AB113" s="320" t="s">
        <v>864</v>
      </c>
      <c r="AC113" s="324" t="s">
        <v>1592</v>
      </c>
      <c r="AD113" s="320"/>
      <c r="AE113" s="320"/>
      <c r="AF113" s="320"/>
      <c r="AG113" s="320"/>
      <c r="AH113" s="320"/>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8">
        <v>106</v>
      </c>
      <c r="B114" s="348"/>
      <c r="C114" s="348" t="s">
        <v>2104</v>
      </c>
      <c r="D114" s="350"/>
      <c r="E114" s="350"/>
      <c r="F114" s="350"/>
      <c r="G114" s="350"/>
      <c r="H114" s="326" t="s">
        <v>2105</v>
      </c>
      <c r="I114" s="326" t="s">
        <v>2106</v>
      </c>
      <c r="J114" s="333"/>
      <c r="K114" s="326" t="s">
        <v>864</v>
      </c>
      <c r="L114" s="326" t="s">
        <v>2107</v>
      </c>
      <c r="M114" s="326"/>
      <c r="N114" s="326" t="s">
        <v>2107</v>
      </c>
      <c r="O114" s="326"/>
      <c r="P114" s="326"/>
      <c r="Q114" s="326"/>
      <c r="R114" s="326"/>
      <c r="S114" s="334" t="s">
        <v>823</v>
      </c>
      <c r="T114" s="326"/>
      <c r="U114" s="359" t="s">
        <v>823</v>
      </c>
      <c r="V114" s="326"/>
      <c r="W114" s="326" t="s">
        <v>864</v>
      </c>
      <c r="X114" s="326" t="s">
        <v>1232</v>
      </c>
      <c r="Y114" s="326"/>
      <c r="Z114" s="326"/>
      <c r="AA114" s="326" t="s">
        <v>864</v>
      </c>
      <c r="AB114" s="326" t="s">
        <v>864</v>
      </c>
      <c r="AC114" s="324" t="s">
        <v>1592</v>
      </c>
      <c r="AD114" s="326"/>
      <c r="AE114" s="326"/>
      <c r="AF114" s="326"/>
      <c r="AG114" s="326"/>
      <c r="AH114" s="326"/>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5">
        <v>107</v>
      </c>
      <c r="B115" s="345"/>
      <c r="C115" s="345"/>
      <c r="D115" s="345" t="s">
        <v>2108</v>
      </c>
      <c r="E115" s="345"/>
      <c r="F115" s="345"/>
      <c r="G115" s="345"/>
      <c r="H115" s="320" t="s">
        <v>2109</v>
      </c>
      <c r="I115" s="320" t="s">
        <v>2110</v>
      </c>
      <c r="J115" s="320" t="s">
        <v>1236</v>
      </c>
      <c r="K115" s="320" t="s">
        <v>864</v>
      </c>
      <c r="L115" s="320" t="s">
        <v>1753</v>
      </c>
      <c r="M115" s="320"/>
      <c r="N115" s="320" t="s">
        <v>1753</v>
      </c>
      <c r="O115" s="320"/>
      <c r="P115" s="320"/>
      <c r="Q115" s="320"/>
      <c r="R115" s="320"/>
      <c r="S115" s="323" t="s">
        <v>820</v>
      </c>
      <c r="T115" s="320"/>
      <c r="U115" s="362" t="s">
        <v>820</v>
      </c>
      <c r="V115" s="320"/>
      <c r="W115" s="320"/>
      <c r="X115" s="320" t="s">
        <v>863</v>
      </c>
      <c r="Y115" s="320"/>
      <c r="Z115" s="320" t="s">
        <v>1237</v>
      </c>
      <c r="AA115" s="320" t="s">
        <v>864</v>
      </c>
      <c r="AB115" s="320" t="s">
        <v>864</v>
      </c>
      <c r="AC115" s="335" t="s">
        <v>1592</v>
      </c>
      <c r="AD115" s="320"/>
      <c r="AE115" s="320"/>
      <c r="AF115" s="320"/>
      <c r="AG115" s="320"/>
      <c r="AH115" s="320"/>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8">
        <v>108</v>
      </c>
      <c r="B116" s="348"/>
      <c r="C116" s="348"/>
      <c r="D116" s="348" t="s">
        <v>2111</v>
      </c>
      <c r="E116" s="348"/>
      <c r="F116" s="348"/>
      <c r="G116" s="348"/>
      <c r="H116" s="326" t="s">
        <v>2112</v>
      </c>
      <c r="I116" s="326" t="s">
        <v>2113</v>
      </c>
      <c r="J116" s="381">
        <v>606070707</v>
      </c>
      <c r="K116" s="326" t="s">
        <v>864</v>
      </c>
      <c r="L116" s="326" t="s">
        <v>2114</v>
      </c>
      <c r="M116" s="326"/>
      <c r="N116" s="326" t="s">
        <v>2114</v>
      </c>
      <c r="O116" s="326"/>
      <c r="P116" s="326"/>
      <c r="Q116" s="326"/>
      <c r="R116" s="326"/>
      <c r="S116" s="328" t="s">
        <v>820</v>
      </c>
      <c r="T116" s="326"/>
      <c r="U116" s="355" t="s">
        <v>820</v>
      </c>
      <c r="V116" s="326"/>
      <c r="W116" s="326"/>
      <c r="X116" s="326" t="s">
        <v>863</v>
      </c>
      <c r="Y116" s="326"/>
      <c r="Z116" s="326"/>
      <c r="AA116" s="326" t="s">
        <v>864</v>
      </c>
      <c r="AB116" s="326" t="s">
        <v>864</v>
      </c>
      <c r="AC116" s="324" t="s">
        <v>1592</v>
      </c>
      <c r="AD116" s="326"/>
      <c r="AE116" s="326"/>
      <c r="AF116" s="326"/>
      <c r="AG116" s="326"/>
      <c r="AH116" s="326"/>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3">
        <f>COUNTA(A9:A116)</f>
        <v>108</v>
      </c>
      <c r="B117" s="363">
        <f t="shared" ref="B117:G117" si="0">COUNTA(B9:B116)</f>
        <v>4</v>
      </c>
      <c r="C117" s="363">
        <f t="shared" si="0"/>
        <v>54</v>
      </c>
      <c r="D117" s="363">
        <f t="shared" si="0"/>
        <v>41</v>
      </c>
      <c r="E117" s="363">
        <f t="shared" si="0"/>
        <v>8</v>
      </c>
      <c r="F117" s="363">
        <f t="shared" si="0"/>
        <v>3</v>
      </c>
      <c r="G117" s="363">
        <f t="shared" si="0"/>
        <v>0</v>
      </c>
      <c r="H117" s="364"/>
      <c r="I117" s="364"/>
      <c r="J117" s="364"/>
      <c r="K117" s="364"/>
      <c r="L117" s="364"/>
      <c r="M117" s="364"/>
      <c r="N117" s="364"/>
      <c r="O117" s="364"/>
      <c r="P117" s="364"/>
      <c r="Q117" s="364"/>
      <c r="R117" s="364"/>
      <c r="S117" s="364"/>
      <c r="T117" s="364"/>
      <c r="U117" s="364"/>
      <c r="V117" s="364"/>
      <c r="W117" s="364">
        <v>21</v>
      </c>
      <c r="X117" s="364">
        <v>128</v>
      </c>
      <c r="Y117" s="364"/>
      <c r="Z117" s="364"/>
      <c r="AA117" s="364"/>
      <c r="AB117" s="364"/>
      <c r="AC117" s="365" t="s">
        <v>1592</v>
      </c>
      <c r="AD117" s="364">
        <v>11</v>
      </c>
      <c r="AE117" s="364">
        <v>1</v>
      </c>
      <c r="AF117" s="364">
        <v>0</v>
      </c>
      <c r="AG117" s="364">
        <v>82</v>
      </c>
      <c r="AH117" s="364">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6"/>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7"/>
      <c r="C119" s="367"/>
      <c r="D119" s="367"/>
      <c r="E119" s="367"/>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6"/>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6"/>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6"/>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6"/>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6"/>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6"/>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6"/>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6"/>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6"/>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6"/>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8"/>
      <c r="C139" s="368"/>
      <c r="D139" s="368"/>
      <c r="E139" s="368"/>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9"/>
      <c r="B140" s="370"/>
      <c r="C140" s="370"/>
      <c r="D140" s="370"/>
      <c r="E140" s="370"/>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9"/>
      <c r="B141" s="370"/>
      <c r="C141" s="370"/>
      <c r="D141" s="370"/>
      <c r="E141" s="370"/>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9"/>
      <c r="B142" s="370"/>
      <c r="C142" s="370"/>
      <c r="D142" s="370"/>
      <c r="E142" s="370"/>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9"/>
      <c r="B143" s="370"/>
      <c r="C143" s="370"/>
      <c r="D143" s="370"/>
      <c r="E143" s="370"/>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9"/>
      <c r="B144" s="370"/>
      <c r="C144" s="370"/>
      <c r="D144" s="370"/>
      <c r="E144" s="370"/>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9"/>
      <c r="B145" s="370"/>
      <c r="C145" s="370"/>
      <c r="D145" s="370"/>
      <c r="E145" s="370"/>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9"/>
      <c r="B146" s="370"/>
      <c r="C146" s="370"/>
      <c r="D146" s="370"/>
      <c r="E146" s="370"/>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71"/>
      <c r="B147" s="372"/>
      <c r="C147" s="372"/>
      <c r="D147" s="372"/>
      <c r="E147" s="372"/>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71"/>
      <c r="B148" s="372"/>
      <c r="C148" s="372"/>
      <c r="D148" s="372"/>
      <c r="E148" s="372"/>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71"/>
      <c r="B149" s="372"/>
      <c r="C149" s="372"/>
      <c r="D149" s="372"/>
      <c r="E149" s="372"/>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71"/>
      <c r="B150" s="372"/>
      <c r="C150" s="372"/>
      <c r="D150" s="372"/>
      <c r="E150" s="372"/>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71"/>
      <c r="B151" s="372"/>
      <c r="C151" s="372"/>
      <c r="D151" s="372"/>
      <c r="E151" s="372"/>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71"/>
      <c r="B152" s="372"/>
      <c r="C152" s="372"/>
      <c r="D152" s="372"/>
      <c r="E152" s="372"/>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71"/>
      <c r="B153" s="372"/>
      <c r="C153" s="372"/>
      <c r="D153" s="372"/>
      <c r="E153" s="372"/>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71"/>
      <c r="B154" s="372"/>
      <c r="C154" s="372"/>
      <c r="D154" s="372"/>
      <c r="E154" s="372"/>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9"/>
      <c r="B155" s="370"/>
      <c r="C155" s="370"/>
      <c r="D155" s="370"/>
      <c r="E155" s="370"/>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3"/>
      <c r="B156" s="374"/>
      <c r="C156" s="374"/>
      <c r="D156" s="374"/>
      <c r="E156" s="374"/>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3"/>
      <c r="B157" s="374"/>
      <c r="C157" s="374"/>
      <c r="D157" s="374"/>
      <c r="E157" s="374"/>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3"/>
      <c r="B158" s="374"/>
      <c r="C158" s="374"/>
      <c r="D158" s="374"/>
      <c r="E158" s="374"/>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3"/>
      <c r="B159" s="374"/>
      <c r="C159" s="374"/>
      <c r="D159" s="374"/>
      <c r="E159" s="374"/>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3"/>
      <c r="B160" s="374"/>
      <c r="C160" s="374"/>
      <c r="D160" s="374"/>
      <c r="E160" s="374"/>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3"/>
      <c r="B161" s="374"/>
      <c r="C161" s="374"/>
      <c r="D161" s="374"/>
      <c r="E161" s="374"/>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3"/>
      <c r="B162" s="374"/>
      <c r="C162" s="374"/>
      <c r="D162" s="374"/>
      <c r="E162" s="374"/>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9"/>
      <c r="B163" s="370"/>
      <c r="C163" s="370"/>
      <c r="D163" s="370"/>
      <c r="E163" s="370"/>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9"/>
      <c r="B164" s="370"/>
      <c r="C164" s="370"/>
      <c r="D164" s="370"/>
      <c r="E164" s="370"/>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9"/>
      <c r="B165" s="370"/>
      <c r="C165" s="370"/>
      <c r="D165" s="370"/>
      <c r="E165" s="370"/>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5"/>
      <c r="C166" s="375"/>
      <c r="D166" s="375"/>
      <c r="E166" s="375"/>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5"/>
      <c r="C167" s="375"/>
      <c r="D167" s="375"/>
      <c r="E167" s="375"/>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K9" activePane="bottomRight" state="frozen"/>
      <selection pane="topRight"/>
      <selection pane="bottomLeft"/>
      <selection pane="bottomRight" activeCell="C13" sqref="C13"/>
    </sheetView>
  </sheetViews>
  <sheetFormatPr baseColWidth="10" defaultColWidth="9" defaultRowHeight="14.25" customHeight="1"/>
  <cols>
    <col min="1" max="1" width="3.25" customWidth="1"/>
    <col min="2" max="2" width="12.875" bestFit="1" customWidth="1"/>
    <col min="3" max="3" width="52.75" customWidth="1"/>
    <col min="4" max="4" width="8.875" customWidth="1"/>
    <col min="5" max="7" width="11.75" customWidth="1"/>
    <col min="8" max="8" width="52" style="57" customWidth="1"/>
    <col min="9" max="9" width="22.375" customWidth="1"/>
    <col min="10" max="10" width="14.125" hidden="1" customWidth="1"/>
    <col min="11" max="11" width="15.125" customWidth="1"/>
    <col min="12" max="12" width="10.875" hidden="1" customWidth="1"/>
    <col min="13" max="13" width="7.625" hidden="1" customWidth="1"/>
    <col min="14" max="14" width="8.75" hidden="1" customWidth="1"/>
    <col min="15" max="15" width="7" hidden="1" customWidth="1"/>
    <col min="16" max="16" width="9.125" hidden="1" customWidth="1"/>
    <col min="17" max="17" width="11" bestFit="1" customWidth="1"/>
    <col min="18" max="18" width="7.25" customWidth="1"/>
    <col min="20" max="20" width="14.125" bestFit="1" customWidth="1"/>
    <col min="21" max="21" width="12.5" bestFit="1" customWidth="1"/>
    <col min="22" max="23" width="9" style="95"/>
    <col min="24" max="30" width="0" hidden="1" customWidth="1"/>
  </cols>
  <sheetData>
    <row r="1" spans="1:1014" ht="14.25" customHeight="1">
      <c r="A1" s="228" t="s">
        <v>2115</v>
      </c>
      <c r="B1" s="128"/>
      <c r="C1" s="129" t="s">
        <v>813</v>
      </c>
      <c r="D1" s="128"/>
      <c r="E1" s="150" t="s">
        <v>814</v>
      </c>
      <c r="F1" s="157"/>
      <c r="G1" s="128"/>
      <c r="H1" s="522"/>
      <c r="I1" s="522"/>
      <c r="J1" s="522"/>
      <c r="K1" s="159"/>
      <c r="L1" s="96"/>
      <c r="M1" s="96"/>
      <c r="N1" s="96"/>
      <c r="O1" s="523" t="s">
        <v>816</v>
      </c>
      <c r="P1" s="523"/>
      <c r="Q1" s="96"/>
      <c r="R1" s="96"/>
      <c r="S1" s="96"/>
      <c r="T1" s="281"/>
      <c r="U1" s="96"/>
      <c r="V1" s="281"/>
      <c r="W1" s="281"/>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8"/>
      <c r="E2" s="152" t="s">
        <v>819</v>
      </c>
      <c r="F2" s="157"/>
      <c r="G2" s="128"/>
      <c r="H2" s="522"/>
      <c r="I2" s="522"/>
      <c r="J2" s="522"/>
      <c r="K2" s="159"/>
      <c r="L2" s="96"/>
      <c r="M2" s="96"/>
      <c r="N2" s="96"/>
      <c r="O2" s="96"/>
      <c r="P2" s="173"/>
      <c r="Q2" s="96"/>
      <c r="R2" s="96"/>
      <c r="S2" s="96"/>
      <c r="T2" s="281"/>
      <c r="U2" s="96"/>
      <c r="V2" s="281"/>
      <c r="W2" s="281"/>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81"/>
      <c r="U3" s="96"/>
      <c r="V3" s="281"/>
      <c r="W3" s="281"/>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81"/>
      <c r="U4" s="96"/>
      <c r="V4" s="281"/>
      <c r="W4" s="281"/>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4" t="s">
        <v>912</v>
      </c>
      <c r="F5" s="146"/>
      <c r="G5" s="148"/>
      <c r="H5" s="148"/>
      <c r="I5" s="278"/>
      <c r="J5" s="148"/>
      <c r="K5" s="160"/>
      <c r="L5" s="148"/>
      <c r="M5" s="148"/>
      <c r="N5" s="148"/>
      <c r="O5" s="148"/>
      <c r="P5" s="186"/>
      <c r="Q5" s="148"/>
      <c r="R5" s="148"/>
      <c r="S5" s="148"/>
      <c r="T5" s="283"/>
      <c r="U5" s="148"/>
      <c r="V5" s="283"/>
      <c r="W5" s="283"/>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81"/>
      <c r="U6" s="96"/>
      <c r="V6" s="281"/>
      <c r="W6" s="281"/>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83"/>
      <c r="E7" s="138"/>
      <c r="F7" s="138"/>
      <c r="G7" s="96"/>
      <c r="H7" s="96"/>
      <c r="I7" s="225"/>
      <c r="J7" s="96"/>
      <c r="K7" s="159"/>
      <c r="L7" s="524" t="s">
        <v>828</v>
      </c>
      <c r="M7" s="524"/>
      <c r="N7" s="524"/>
      <c r="O7" s="524"/>
      <c r="P7" s="173"/>
      <c r="Q7" s="96"/>
      <c r="R7" s="96"/>
      <c r="S7" s="96"/>
      <c r="T7" s="281"/>
      <c r="U7" s="96"/>
      <c r="V7" s="530" t="s">
        <v>829</v>
      </c>
      <c r="W7" s="530"/>
      <c r="Y7" s="179"/>
      <c r="Z7" s="96"/>
      <c r="AA7" s="159"/>
      <c r="AB7" s="96"/>
      <c r="AC7" s="524" t="s">
        <v>830</v>
      </c>
      <c r="AD7" s="52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11" t="s">
        <v>831</v>
      </c>
      <c r="B8" s="282" t="s">
        <v>832</v>
      </c>
      <c r="C8" s="282" t="s">
        <v>833</v>
      </c>
      <c r="D8" s="282" t="s">
        <v>834</v>
      </c>
      <c r="E8" s="282" t="s">
        <v>835</v>
      </c>
      <c r="F8" s="282" t="s">
        <v>836</v>
      </c>
      <c r="G8" s="282" t="s">
        <v>837</v>
      </c>
      <c r="H8" s="412" t="s">
        <v>9</v>
      </c>
      <c r="I8" s="412" t="s">
        <v>838</v>
      </c>
      <c r="J8" s="412" t="s">
        <v>841</v>
      </c>
      <c r="K8" s="412" t="s">
        <v>842</v>
      </c>
      <c r="L8" s="412" t="s">
        <v>843</v>
      </c>
      <c r="M8" s="412" t="s">
        <v>844</v>
      </c>
      <c r="N8" s="412" t="s">
        <v>845</v>
      </c>
      <c r="O8" s="412" t="s">
        <v>846</v>
      </c>
      <c r="P8" s="412" t="s">
        <v>847</v>
      </c>
      <c r="Q8" s="412" t="s">
        <v>677</v>
      </c>
      <c r="R8" s="412" t="s">
        <v>3</v>
      </c>
      <c r="S8" s="412" t="s">
        <v>2116</v>
      </c>
      <c r="T8" s="413" t="s">
        <v>914</v>
      </c>
      <c r="U8" s="412"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c r="A9" s="403">
        <v>1</v>
      </c>
      <c r="B9" s="404" t="s">
        <v>2117</v>
      </c>
      <c r="C9" s="404"/>
      <c r="D9" s="404"/>
      <c r="E9" s="404"/>
      <c r="F9" s="404"/>
      <c r="G9" s="404"/>
      <c r="H9" s="320" t="s">
        <v>2118</v>
      </c>
      <c r="I9" s="402"/>
      <c r="K9" s="320" t="s">
        <v>2119</v>
      </c>
      <c r="Q9" s="402" t="s">
        <v>823</v>
      </c>
      <c r="R9" s="416" t="s">
        <v>864</v>
      </c>
      <c r="S9" s="416" t="s">
        <v>1922</v>
      </c>
      <c r="V9" s="95" t="s">
        <v>864</v>
      </c>
      <c r="W9" s="95" t="s">
        <v>864</v>
      </c>
    </row>
    <row r="10" spans="1:1014" ht="14.25" customHeight="1">
      <c r="A10" s="403">
        <v>2</v>
      </c>
      <c r="B10" s="404"/>
      <c r="C10" s="404" t="s">
        <v>2120</v>
      </c>
      <c r="D10" s="404"/>
      <c r="E10" s="404"/>
      <c r="F10" s="404"/>
      <c r="G10" s="404"/>
      <c r="H10" s="326" t="s">
        <v>2121</v>
      </c>
      <c r="I10" s="326" t="s">
        <v>2122</v>
      </c>
      <c r="K10" s="326" t="s">
        <v>1186</v>
      </c>
      <c r="Q10" s="328" t="s">
        <v>820</v>
      </c>
      <c r="R10" s="416"/>
      <c r="S10" s="416" t="s">
        <v>863</v>
      </c>
      <c r="V10" s="95" t="s">
        <v>864</v>
      </c>
      <c r="W10" s="95" t="s">
        <v>864</v>
      </c>
    </row>
    <row r="11" spans="1:1014" ht="14.25" customHeight="1">
      <c r="A11" s="405">
        <v>3</v>
      </c>
      <c r="B11" s="404"/>
      <c r="C11" s="404" t="s">
        <v>2123</v>
      </c>
      <c r="D11" s="404"/>
      <c r="E11" s="404"/>
      <c r="F11" s="404"/>
      <c r="G11" s="404"/>
      <c r="H11" s="320" t="s">
        <v>2124</v>
      </c>
      <c r="I11" s="320" t="s">
        <v>2125</v>
      </c>
      <c r="K11" s="320" t="s">
        <v>879</v>
      </c>
      <c r="Q11" s="323" t="s">
        <v>820</v>
      </c>
      <c r="R11" s="416"/>
      <c r="S11" s="416" t="s">
        <v>879</v>
      </c>
      <c r="V11" s="95" t="s">
        <v>864</v>
      </c>
      <c r="W11" s="95" t="s">
        <v>864</v>
      </c>
    </row>
    <row r="12" spans="1:1014" ht="14.25" customHeight="1">
      <c r="A12" s="403">
        <v>4</v>
      </c>
      <c r="B12" s="404"/>
      <c r="C12" s="404" t="s">
        <v>2126</v>
      </c>
      <c r="D12" s="404"/>
      <c r="E12" s="404"/>
      <c r="F12" s="404"/>
      <c r="G12" s="404"/>
      <c r="H12" s="407" t="s">
        <v>2224</v>
      </c>
      <c r="I12" s="407" t="s">
        <v>2127</v>
      </c>
      <c r="K12" s="407" t="s">
        <v>2128</v>
      </c>
      <c r="Q12" s="336" t="s">
        <v>817</v>
      </c>
      <c r="R12" s="416"/>
      <c r="S12" s="416" t="s">
        <v>879</v>
      </c>
      <c r="V12" s="95" t="s">
        <v>864</v>
      </c>
      <c r="W12" s="95" t="s">
        <v>864</v>
      </c>
    </row>
    <row r="13" spans="1:1014" ht="14.25" customHeight="1">
      <c r="A13" s="403">
        <v>5</v>
      </c>
      <c r="B13" s="404"/>
      <c r="C13" s="404" t="s">
        <v>1134</v>
      </c>
      <c r="D13" s="404"/>
      <c r="E13" s="404"/>
      <c r="F13" s="404"/>
      <c r="G13" s="404"/>
      <c r="H13" s="406" t="s">
        <v>2129</v>
      </c>
      <c r="I13" s="401"/>
      <c r="K13" s="406" t="s">
        <v>1136</v>
      </c>
      <c r="Q13" s="402" t="s">
        <v>823</v>
      </c>
      <c r="R13" s="416" t="s">
        <v>864</v>
      </c>
      <c r="S13" s="320" t="s">
        <v>1136</v>
      </c>
      <c r="V13" s="95" t="s">
        <v>864</v>
      </c>
      <c r="W13" s="95" t="s">
        <v>864</v>
      </c>
    </row>
    <row r="14" spans="1:1014" ht="14.25" customHeight="1">
      <c r="A14" s="405">
        <v>6</v>
      </c>
      <c r="B14" s="404"/>
      <c r="C14" s="404"/>
      <c r="D14" s="404" t="s">
        <v>1941</v>
      </c>
      <c r="E14" s="404"/>
      <c r="F14" s="404"/>
      <c r="G14" s="404"/>
      <c r="H14" s="407" t="s">
        <v>2130</v>
      </c>
      <c r="I14" s="407" t="s">
        <v>1944</v>
      </c>
      <c r="K14" s="407" t="s">
        <v>1140</v>
      </c>
      <c r="Q14" s="328" t="s">
        <v>820</v>
      </c>
      <c r="R14" s="416"/>
      <c r="S14" s="326" t="s">
        <v>1059</v>
      </c>
      <c r="V14" s="95" t="s">
        <v>864</v>
      </c>
      <c r="W14" s="95" t="s">
        <v>864</v>
      </c>
    </row>
    <row r="15" spans="1:1014" ht="14.25" customHeight="1">
      <c r="A15" s="403">
        <v>7</v>
      </c>
      <c r="B15" s="404"/>
      <c r="C15" s="404"/>
      <c r="D15" s="404" t="s">
        <v>1143</v>
      </c>
      <c r="E15" s="404"/>
      <c r="F15" s="404"/>
      <c r="G15" s="404"/>
      <c r="H15" s="406" t="s">
        <v>2131</v>
      </c>
      <c r="I15" s="408" t="s">
        <v>1948</v>
      </c>
      <c r="K15" s="406" t="s">
        <v>1146</v>
      </c>
      <c r="Q15" s="323" t="s">
        <v>820</v>
      </c>
      <c r="R15" s="416"/>
      <c r="S15" s="320" t="s">
        <v>1059</v>
      </c>
      <c r="V15" s="95" t="s">
        <v>864</v>
      </c>
      <c r="W15" s="95" t="s">
        <v>864</v>
      </c>
    </row>
    <row r="16" spans="1:1014" ht="14.25" customHeight="1">
      <c r="A16" s="403">
        <v>8</v>
      </c>
      <c r="B16" s="404"/>
      <c r="C16" s="404"/>
      <c r="D16" s="404" t="s">
        <v>1950</v>
      </c>
      <c r="E16" s="404"/>
      <c r="F16" s="404"/>
      <c r="G16" s="404"/>
      <c r="H16" s="407" t="s">
        <v>2132</v>
      </c>
      <c r="I16" s="409">
        <v>1</v>
      </c>
      <c r="K16" s="407" t="s">
        <v>1149</v>
      </c>
      <c r="Q16" s="336" t="s">
        <v>817</v>
      </c>
      <c r="R16" s="416"/>
      <c r="S16" s="326" t="s">
        <v>1059</v>
      </c>
      <c r="V16" s="95" t="s">
        <v>864</v>
      </c>
      <c r="W16" s="95" t="s">
        <v>864</v>
      </c>
    </row>
    <row r="17" spans="1:23" ht="14.25" customHeight="1">
      <c r="A17" s="405">
        <v>9</v>
      </c>
      <c r="B17" s="404"/>
      <c r="C17" s="404" t="s">
        <v>2133</v>
      </c>
      <c r="D17" s="404"/>
      <c r="E17" s="404"/>
      <c r="F17" s="404"/>
      <c r="G17" s="404"/>
      <c r="H17" s="406" t="s">
        <v>2235</v>
      </c>
      <c r="I17" s="406"/>
      <c r="K17" s="406" t="s">
        <v>1157</v>
      </c>
      <c r="Q17" s="336" t="s">
        <v>817</v>
      </c>
      <c r="R17" s="416"/>
      <c r="S17" s="326" t="s">
        <v>1059</v>
      </c>
      <c r="V17" s="95" t="s">
        <v>864</v>
      </c>
      <c r="W17" s="95" t="s">
        <v>864</v>
      </c>
    </row>
    <row r="18" spans="1:23" ht="14.25" customHeight="1">
      <c r="A18" s="403">
        <v>10</v>
      </c>
      <c r="B18" s="404"/>
      <c r="C18" s="404" t="s">
        <v>2134</v>
      </c>
      <c r="D18" s="404"/>
      <c r="E18" s="404"/>
      <c r="F18" s="404"/>
      <c r="G18" s="404"/>
      <c r="H18" s="407" t="s">
        <v>2135</v>
      </c>
      <c r="I18" s="409"/>
      <c r="K18" s="407" t="s">
        <v>2136</v>
      </c>
      <c r="Q18" s="336" t="s">
        <v>817</v>
      </c>
      <c r="R18" s="416"/>
      <c r="S18" s="416" t="s">
        <v>863</v>
      </c>
      <c r="V18" s="95" t="s">
        <v>864</v>
      </c>
      <c r="W18" s="95" t="s">
        <v>864</v>
      </c>
    </row>
    <row r="19" spans="1:23" ht="14.25" customHeight="1">
      <c r="A19" s="403">
        <v>11</v>
      </c>
      <c r="B19" s="404"/>
      <c r="C19" s="404" t="s">
        <v>2137</v>
      </c>
      <c r="D19" s="404"/>
      <c r="E19" s="404"/>
      <c r="F19" s="404"/>
      <c r="G19" s="404"/>
      <c r="H19" s="406" t="s">
        <v>2138</v>
      </c>
      <c r="I19" s="406"/>
      <c r="K19" s="406" t="s">
        <v>2139</v>
      </c>
      <c r="Q19" s="336" t="s">
        <v>817</v>
      </c>
      <c r="R19" s="416"/>
      <c r="S19" s="416" t="s">
        <v>863</v>
      </c>
      <c r="T19" s="507" t="s">
        <v>864</v>
      </c>
      <c r="U19" s="432" t="s">
        <v>2140</v>
      </c>
      <c r="V19" s="95" t="s">
        <v>864</v>
      </c>
      <c r="W19" s="95" t="s">
        <v>864</v>
      </c>
    </row>
    <row r="20" spans="1:23" ht="14.25" customHeight="1">
      <c r="A20" s="405">
        <v>12</v>
      </c>
      <c r="B20" s="404"/>
      <c r="C20" s="404" t="s">
        <v>2141</v>
      </c>
      <c r="D20" s="404"/>
      <c r="E20" s="404"/>
      <c r="F20" s="404"/>
      <c r="G20" s="404"/>
      <c r="H20" s="326" t="s">
        <v>2142</v>
      </c>
      <c r="I20" s="381" t="s">
        <v>2143</v>
      </c>
      <c r="K20" s="326" t="s">
        <v>2144</v>
      </c>
      <c r="Q20" s="336" t="s">
        <v>817</v>
      </c>
      <c r="R20" s="416"/>
      <c r="S20" s="326" t="s">
        <v>863</v>
      </c>
      <c r="T20" s="507" t="s">
        <v>864</v>
      </c>
      <c r="U20" s="432" t="s">
        <v>2145</v>
      </c>
      <c r="V20" s="95" t="s">
        <v>864</v>
      </c>
      <c r="W20" s="95" t="s">
        <v>864</v>
      </c>
    </row>
    <row r="21" spans="1:23" ht="14.25" customHeight="1">
      <c r="A21" s="403">
        <v>13</v>
      </c>
      <c r="B21" s="404"/>
      <c r="C21" s="404" t="s">
        <v>2146</v>
      </c>
      <c r="D21" s="404"/>
      <c r="E21" s="404"/>
      <c r="F21" s="404"/>
      <c r="G21" s="404"/>
      <c r="H21" s="406" t="s">
        <v>2147</v>
      </c>
      <c r="I21" s="406"/>
      <c r="K21" s="406" t="s">
        <v>2148</v>
      </c>
      <c r="Q21" s="336" t="s">
        <v>817</v>
      </c>
      <c r="R21" s="416"/>
      <c r="S21" s="326" t="s">
        <v>863</v>
      </c>
      <c r="T21" s="507" t="s">
        <v>864</v>
      </c>
      <c r="U21" s="432" t="s">
        <v>2149</v>
      </c>
      <c r="V21" s="95" t="s">
        <v>864</v>
      </c>
      <c r="W21" s="95" t="s">
        <v>864</v>
      </c>
    </row>
    <row r="22" spans="1:23" ht="14.25" customHeight="1">
      <c r="A22" s="403">
        <v>14</v>
      </c>
      <c r="B22" s="404"/>
      <c r="C22" s="404" t="s">
        <v>2095</v>
      </c>
      <c r="D22" s="404"/>
      <c r="E22" s="404"/>
      <c r="F22" s="404"/>
      <c r="G22" s="404"/>
      <c r="H22" s="326" t="s">
        <v>2150</v>
      </c>
      <c r="I22" s="326" t="s">
        <v>2151</v>
      </c>
      <c r="K22" s="326" t="s">
        <v>888</v>
      </c>
      <c r="Q22" s="336" t="s">
        <v>817</v>
      </c>
      <c r="R22" s="416"/>
      <c r="S22" s="416" t="s">
        <v>863</v>
      </c>
      <c r="T22" s="238" t="s">
        <v>864</v>
      </c>
      <c r="U22" s="225" t="s">
        <v>2152</v>
      </c>
      <c r="V22" s="95" t="s">
        <v>864</v>
      </c>
      <c r="W22" s="95" t="s">
        <v>864</v>
      </c>
    </row>
    <row r="23" spans="1:23" ht="14.25" customHeight="1">
      <c r="A23" s="404">
        <v>15</v>
      </c>
      <c r="B23" s="404"/>
      <c r="C23" s="404" t="s">
        <v>2225</v>
      </c>
      <c r="D23" s="404"/>
      <c r="E23" s="404"/>
      <c r="F23" s="404"/>
      <c r="G23" s="404"/>
      <c r="H23" s="431" t="s">
        <v>2153</v>
      </c>
      <c r="I23" s="431" t="s">
        <v>2226</v>
      </c>
      <c r="K23" s="431" t="s">
        <v>2236</v>
      </c>
      <c r="Q23" s="336" t="s">
        <v>817</v>
      </c>
      <c r="R23" s="416"/>
      <c r="S23" s="416" t="s">
        <v>863</v>
      </c>
      <c r="T23" s="507" t="s">
        <v>864</v>
      </c>
      <c r="U23" s="432" t="s">
        <v>2227</v>
      </c>
      <c r="V23" s="95" t="s">
        <v>864</v>
      </c>
      <c r="W23" s="95" t="s">
        <v>864</v>
      </c>
    </row>
    <row r="24" spans="1:23" ht="15">
      <c r="A24" s="433">
        <f>SUBTOTAL(103,Tableau3[ID])</f>
        <v>15</v>
      </c>
      <c r="B24" s="433">
        <f>SUBTOTAL(103,Tableau3[Donnée (Niveau 1)])</f>
        <v>1</v>
      </c>
      <c r="C24" s="433">
        <f>SUBTOTAL(103,Tableau3[Donnée (Niveau 2)])</f>
        <v>11</v>
      </c>
      <c r="D24" s="433">
        <f>SUBTOTAL(103,Tableau3[Donnée (Niveau 3)])</f>
        <v>3</v>
      </c>
      <c r="E24" s="433">
        <f>SUBTOTAL(103,Tableau3[Donnée (Niveau 4)])</f>
        <v>0</v>
      </c>
      <c r="F24" s="433">
        <f>SUBTOTAL(103,Tableau3[Donnée (Niveau 5)])</f>
        <v>0</v>
      </c>
      <c r="G24" s="433">
        <f>SUBTOTAL(103,Tableau3[Donnée (Niveau 6)])</f>
        <v>0</v>
      </c>
      <c r="H24" s="433">
        <f>SUBTOTAL(103,Tableau3[Description])</f>
        <v>15</v>
      </c>
      <c r="I24" s="433">
        <f>SUBTOTAL(103,Tableau3[Exemples])</f>
        <v>9</v>
      </c>
      <c r="J24" s="433">
        <f>SUBTOTAL(103,Tableau3[Balise NexSIS])</f>
        <v>0</v>
      </c>
      <c r="K24" s="433">
        <f>SUBTOTAL(103,Tableau3[Nouvelle balise])</f>
        <v>15</v>
      </c>
      <c r="L24" s="433">
        <f>SUBTOTAL(103,Tableau3[Nantes - balise])</f>
        <v>0</v>
      </c>
      <c r="M24" s="433">
        <f>SUBTOTAL(103,Tableau3[Nantes - description])</f>
        <v>0</v>
      </c>
      <c r="N24" s="433">
        <f>SUBTOTAL(103,Tableau3[GT399])</f>
        <v>0</v>
      </c>
      <c r="O24" s="433">
        <f>SUBTOTAL(103,Tableau3[GT399 description])</f>
        <v>0</v>
      </c>
      <c r="P24" s="433">
        <f>SUBTOTAL(103,Tableau3[Priorisation])</f>
        <v>0</v>
      </c>
      <c r="Q24" s="433">
        <f>SUBTOTAL(103,Tableau3[Cardinalité])</f>
        <v>15</v>
      </c>
      <c r="R24" s="433">
        <f>SUBTOTAL(103,Tableau3[Objet])</f>
        <v>2</v>
      </c>
      <c r="S24" s="433">
        <f>SUBTOTAL(103,Tableau3[Format (ou type)])</f>
        <v>15</v>
      </c>
      <c r="T24" s="433">
        <f>SUBTOTAL(103,Tableau3[Nomenclature/ énumération])</f>
        <v>5</v>
      </c>
      <c r="U24" s="433">
        <f>SUBTOTAL(103,Tableau3[Détails de format])</f>
        <v>5</v>
      </c>
      <c r="V24" s="433">
        <f>SUBTOTAL(103,Tableau3[15-18])</f>
        <v>15</v>
      </c>
      <c r="W24" s="433">
        <f>SUBTOTAL(103,Tableau3[15-15])</f>
        <v>15</v>
      </c>
    </row>
    <row r="25" spans="1:23"/>
    <row r="26" spans="1:23"/>
    <row r="27" spans="1:23"/>
    <row r="28" spans="1:23"/>
    <row r="29" spans="1:23"/>
    <row r="30" spans="1:23"/>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1"/>
  <sheetViews>
    <sheetView workbookViewId="0">
      <pane xSplit="7" ySplit="8" topLeftCell="H9" activePane="bottomRight" state="frozen"/>
      <selection pane="topRight"/>
      <selection pane="bottomLeft"/>
      <selection pane="bottomRight" activeCell="E22" sqref="E22"/>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25" customWidth="1"/>
    <col min="9" max="9" width="16.125" customWidth="1"/>
    <col min="10" max="10" width="0" hidden="1" customWidth="1"/>
    <col min="11" max="11" width="12.25" customWidth="1"/>
    <col min="12" max="16" width="0" hidden="1" customWidth="1"/>
    <col min="17" max="17" width="10.125" customWidth="1"/>
    <col min="19" max="19" width="9.75" customWidth="1"/>
    <col min="20" max="20" width="13.125" customWidth="1"/>
    <col min="21" max="21" width="9.5" customWidth="1"/>
    <col min="24" max="30" width="0" hidden="1" customWidth="1"/>
  </cols>
  <sheetData>
    <row r="1" spans="1:1014" ht="14.25" customHeight="1">
      <c r="A1" s="228" t="s">
        <v>2115</v>
      </c>
      <c r="B1" s="128"/>
      <c r="C1" s="129" t="s">
        <v>813</v>
      </c>
      <c r="D1" s="128"/>
      <c r="E1" s="150" t="s">
        <v>814</v>
      </c>
      <c r="F1" s="157"/>
      <c r="G1" s="128"/>
      <c r="H1" s="522"/>
      <c r="I1" s="522"/>
      <c r="J1" s="522"/>
      <c r="K1" s="159"/>
      <c r="L1" s="96"/>
      <c r="M1" s="96"/>
      <c r="N1" s="96"/>
      <c r="O1" s="523" t="s">
        <v>816</v>
      </c>
      <c r="P1" s="523"/>
      <c r="Q1" s="96"/>
      <c r="R1" s="96"/>
      <c r="S1" s="96"/>
      <c r="T1" s="281"/>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8"/>
      <c r="E2" s="152" t="s">
        <v>819</v>
      </c>
      <c r="F2" s="157"/>
      <c r="G2" s="128"/>
      <c r="H2" s="522"/>
      <c r="I2" s="522"/>
      <c r="J2" s="522"/>
      <c r="K2" s="159"/>
      <c r="L2" s="96"/>
      <c r="M2" s="96"/>
      <c r="N2" s="96"/>
      <c r="O2" s="96"/>
      <c r="P2" s="173"/>
      <c r="Q2" s="96"/>
      <c r="R2" s="96"/>
      <c r="S2" s="96"/>
      <c r="T2" s="281"/>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81"/>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81"/>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4" t="s">
        <v>912</v>
      </c>
      <c r="F5" s="146"/>
      <c r="G5" s="148"/>
      <c r="H5" s="148"/>
      <c r="I5" s="278"/>
      <c r="J5" s="148"/>
      <c r="K5" s="160"/>
      <c r="L5" s="148"/>
      <c r="M5" s="148"/>
      <c r="N5" s="148"/>
      <c r="O5" s="148"/>
      <c r="P5" s="186"/>
      <c r="Q5" s="148"/>
      <c r="R5" s="148"/>
      <c r="S5" s="148"/>
      <c r="T5" s="283"/>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81"/>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83"/>
      <c r="E7" s="138"/>
      <c r="F7" s="138"/>
      <c r="G7" s="96"/>
      <c r="H7" s="96"/>
      <c r="I7" s="225"/>
      <c r="J7" s="96"/>
      <c r="K7" s="159"/>
      <c r="L7" s="524" t="s">
        <v>828</v>
      </c>
      <c r="M7" s="524"/>
      <c r="N7" s="524"/>
      <c r="O7" s="524"/>
      <c r="P7" s="173"/>
      <c r="Q7" s="96"/>
      <c r="R7" s="96"/>
      <c r="S7" s="96"/>
      <c r="T7" s="281"/>
      <c r="U7" s="96"/>
      <c r="V7" s="530" t="s">
        <v>829</v>
      </c>
      <c r="W7" s="530"/>
      <c r="Y7" s="179"/>
      <c r="Z7" s="96"/>
      <c r="AA7" s="159"/>
      <c r="AB7" s="96"/>
      <c r="AC7" s="524" t="s">
        <v>830</v>
      </c>
      <c r="AD7" s="52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11" t="s">
        <v>831</v>
      </c>
      <c r="B8" s="282" t="s">
        <v>832</v>
      </c>
      <c r="C8" s="282" t="s">
        <v>833</v>
      </c>
      <c r="D8" s="282" t="s">
        <v>834</v>
      </c>
      <c r="E8" s="282" t="s">
        <v>835</v>
      </c>
      <c r="F8" s="282" t="s">
        <v>836</v>
      </c>
      <c r="G8" s="282" t="s">
        <v>837</v>
      </c>
      <c r="H8" s="412" t="s">
        <v>9</v>
      </c>
      <c r="I8" s="412" t="s">
        <v>838</v>
      </c>
      <c r="J8" s="412" t="s">
        <v>841</v>
      </c>
      <c r="K8" s="412" t="s">
        <v>842</v>
      </c>
      <c r="L8" s="412" t="s">
        <v>843</v>
      </c>
      <c r="M8" s="412" t="s">
        <v>844</v>
      </c>
      <c r="N8" s="412" t="s">
        <v>845</v>
      </c>
      <c r="O8" s="412" t="s">
        <v>846</v>
      </c>
      <c r="P8" s="412" t="s">
        <v>847</v>
      </c>
      <c r="Q8" s="412" t="s">
        <v>677</v>
      </c>
      <c r="R8" s="412" t="s">
        <v>3</v>
      </c>
      <c r="S8" s="412" t="s">
        <v>2116</v>
      </c>
      <c r="T8" s="413" t="s">
        <v>914</v>
      </c>
      <c r="U8" s="412"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c r="A9" s="403">
        <v>1</v>
      </c>
      <c r="B9" s="399" t="s">
        <v>2154</v>
      </c>
      <c r="C9" s="399"/>
      <c r="D9" s="399"/>
      <c r="E9" s="404"/>
      <c r="F9" s="404"/>
      <c r="G9" s="404"/>
      <c r="H9" s="320" t="s">
        <v>771</v>
      </c>
      <c r="I9" s="402"/>
      <c r="K9" s="320" t="s">
        <v>2155</v>
      </c>
      <c r="Q9" s="402" t="s">
        <v>817</v>
      </c>
      <c r="R9" s="416" t="s">
        <v>864</v>
      </c>
      <c r="S9" s="416" t="s">
        <v>1335</v>
      </c>
      <c r="V9" t="s">
        <v>864</v>
      </c>
      <c r="W9" t="s">
        <v>864</v>
      </c>
    </row>
    <row r="10" spans="1:1014" ht="14.25" customHeight="1">
      <c r="A10" s="403">
        <v>2</v>
      </c>
      <c r="B10" s="399"/>
      <c r="C10" s="399" t="s">
        <v>2156</v>
      </c>
      <c r="D10" s="399"/>
      <c r="E10" s="404"/>
      <c r="F10" s="404"/>
      <c r="G10" s="404"/>
      <c r="H10" s="407" t="s">
        <v>2157</v>
      </c>
      <c r="I10" s="407" t="s">
        <v>2158</v>
      </c>
      <c r="K10" s="407" t="s">
        <v>2159</v>
      </c>
      <c r="Q10" s="336" t="s">
        <v>893</v>
      </c>
      <c r="R10" s="416"/>
      <c r="S10" s="416" t="s">
        <v>863</v>
      </c>
      <c r="V10" t="s">
        <v>864</v>
      </c>
      <c r="W10" t="s">
        <v>864</v>
      </c>
    </row>
    <row r="11" spans="1:1014" ht="15">
      <c r="A11" s="418">
        <f>SUBTOTAL(103,Tableau35[ID])</f>
        <v>2</v>
      </c>
      <c r="B11" s="418">
        <f>SUBTOTAL(103,Tableau35[Donnée (Niveau 1)])</f>
        <v>1</v>
      </c>
      <c r="C11" s="418">
        <f>SUBTOTAL(103,Tableau35[Donnée (Niveau 2)])</f>
        <v>1</v>
      </c>
      <c r="D11" s="418">
        <f>SUBTOTAL(103,Tableau35[Donnée (Niveau 3)])</f>
        <v>0</v>
      </c>
      <c r="E11" s="418">
        <f>SUBTOTAL(103,Tableau35[Donnée (Niveau 4)])</f>
        <v>0</v>
      </c>
      <c r="F11" s="418">
        <f>SUBTOTAL(103,Tableau35[Donnée (Niveau 5)])</f>
        <v>0</v>
      </c>
      <c r="G11" s="418">
        <f>SUBTOTAL(103,Tableau35[Donnée (Niveau 6)])</f>
        <v>0</v>
      </c>
      <c r="H11" s="418">
        <f>SUBTOTAL(103,Tableau35[Description])</f>
        <v>2</v>
      </c>
      <c r="I11" s="418">
        <f>SUBTOTAL(103,Tableau35[Exemples])</f>
        <v>1</v>
      </c>
      <c r="J11" s="418">
        <f>SUBTOTAL(103,Tableau35[Balise NexSIS])</f>
        <v>0</v>
      </c>
      <c r="K11" s="418">
        <f>SUBTOTAL(103,Tableau35[Nouvelle balise])</f>
        <v>2</v>
      </c>
      <c r="L11" s="418">
        <f>SUBTOTAL(103,Tableau35[Nantes - balise])</f>
        <v>0</v>
      </c>
      <c r="M11" s="418">
        <f>SUBTOTAL(103,Tableau35[Nantes - description])</f>
        <v>0</v>
      </c>
      <c r="N11" s="418">
        <f>SUBTOTAL(103,Tableau35[GT399])</f>
        <v>0</v>
      </c>
      <c r="O11" s="418">
        <f>SUBTOTAL(103,Tableau35[GT399 description])</f>
        <v>0</v>
      </c>
      <c r="P11" s="418">
        <f>SUBTOTAL(103,Tableau35[Priorisation])</f>
        <v>0</v>
      </c>
      <c r="Q11" s="418">
        <f>SUBTOTAL(103,Tableau35[Cardinalité])</f>
        <v>2</v>
      </c>
      <c r="R11" s="418">
        <f>SUBTOTAL(103,Tableau35[Objet])</f>
        <v>1</v>
      </c>
      <c r="S11" s="418">
        <f>SUBTOTAL(103,Tableau35[Format (ou type)])</f>
        <v>2</v>
      </c>
      <c r="T11" s="418">
        <f>SUBTOTAL(103,Tableau35[Nomenclature/ énumération])</f>
        <v>0</v>
      </c>
      <c r="U11" s="418">
        <f>SUBTOTAL(103,Tableau35[Détails de format])</f>
        <v>0</v>
      </c>
      <c r="V11" s="418">
        <f>SUBTOTAL(103,Tableau35[15-18])</f>
        <v>2</v>
      </c>
      <c r="W11" s="418">
        <f>SUBTOTAL(103,Tableau35[15-15])</f>
        <v>2</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H34" sqref="H34"/>
    </sheetView>
  </sheetViews>
  <sheetFormatPr baseColWidth="10" defaultColWidth="9" defaultRowHeight="14.25"/>
  <cols>
    <col min="1" max="1" width="4.125" customWidth="1"/>
    <col min="2" max="2" width="12.875" bestFit="1" customWidth="1"/>
    <col min="3" max="3" width="30.125" customWidth="1"/>
    <col min="4" max="4" width="15.75" customWidth="1"/>
    <col min="5" max="5" width="9.625" style="57" customWidth="1"/>
    <col min="6" max="7" width="9.625" customWidth="1"/>
    <col min="8" max="8" width="46.5" customWidth="1"/>
    <col min="9" max="9" width="17.75" customWidth="1"/>
    <col min="10" max="10" width="6.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2115</v>
      </c>
      <c r="B1" s="128"/>
      <c r="C1" s="129" t="s">
        <v>813</v>
      </c>
      <c r="D1" s="128"/>
      <c r="E1" s="150" t="s">
        <v>814</v>
      </c>
      <c r="F1" s="157"/>
      <c r="G1" s="128"/>
      <c r="H1" s="522"/>
      <c r="I1" s="522"/>
      <c r="J1" s="522"/>
      <c r="K1" s="159"/>
      <c r="L1" s="96"/>
      <c r="M1" s="96"/>
      <c r="N1" s="96"/>
      <c r="O1" s="523" t="s">
        <v>816</v>
      </c>
      <c r="P1" s="523"/>
      <c r="Q1" s="96"/>
      <c r="R1" s="96"/>
      <c r="S1" s="96"/>
      <c r="T1" s="281"/>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8"/>
      <c r="E2" s="152" t="s">
        <v>819</v>
      </c>
      <c r="F2" s="157"/>
      <c r="G2" s="128"/>
      <c r="H2" s="522"/>
      <c r="I2" s="522"/>
      <c r="J2" s="522"/>
      <c r="K2" s="159"/>
      <c r="L2" s="96"/>
      <c r="M2" s="96"/>
      <c r="N2" s="96"/>
      <c r="O2" s="96"/>
      <c r="P2" s="173"/>
      <c r="Q2" s="96"/>
      <c r="R2" s="96"/>
      <c r="S2" s="96"/>
      <c r="T2" s="281"/>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81"/>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81"/>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4" t="s">
        <v>912</v>
      </c>
      <c r="F5" s="146"/>
      <c r="G5" s="148"/>
      <c r="H5" s="148"/>
      <c r="I5" s="278"/>
      <c r="J5" s="148"/>
      <c r="K5" s="160"/>
      <c r="L5" s="148"/>
      <c r="M5" s="148"/>
      <c r="N5" s="148"/>
      <c r="O5" s="148"/>
      <c r="P5" s="186"/>
      <c r="Q5" s="148"/>
      <c r="R5" s="148"/>
      <c r="S5" s="148"/>
      <c r="T5" s="283"/>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81"/>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83"/>
      <c r="E7" s="138"/>
      <c r="F7" s="138"/>
      <c r="G7" s="96"/>
      <c r="H7" s="96"/>
      <c r="I7" s="225"/>
      <c r="J7" s="96"/>
      <c r="K7" s="159"/>
      <c r="L7" s="524" t="s">
        <v>828</v>
      </c>
      <c r="M7" s="524"/>
      <c r="N7" s="524"/>
      <c r="O7" s="524"/>
      <c r="P7" s="173"/>
      <c r="Q7" s="96"/>
      <c r="R7" s="96"/>
      <c r="S7" s="96"/>
      <c r="T7" s="281"/>
      <c r="U7" s="96"/>
      <c r="V7" s="530" t="s">
        <v>829</v>
      </c>
      <c r="W7" s="530"/>
      <c r="Y7" s="179"/>
      <c r="Z7" s="96"/>
      <c r="AA7" s="159"/>
      <c r="AB7" s="96"/>
      <c r="AC7" s="524" t="s">
        <v>830</v>
      </c>
      <c r="AD7" s="52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11" t="s">
        <v>831</v>
      </c>
      <c r="B8" s="282" t="s">
        <v>832</v>
      </c>
      <c r="C8" s="282" t="s">
        <v>833</v>
      </c>
      <c r="D8" s="282" t="s">
        <v>834</v>
      </c>
      <c r="E8" s="282" t="s">
        <v>835</v>
      </c>
      <c r="F8" s="282" t="s">
        <v>836</v>
      </c>
      <c r="G8" s="282" t="s">
        <v>837</v>
      </c>
      <c r="H8" s="412" t="s">
        <v>9</v>
      </c>
      <c r="I8" s="412" t="s">
        <v>838</v>
      </c>
      <c r="J8" s="412" t="s">
        <v>841</v>
      </c>
      <c r="K8" s="412" t="s">
        <v>842</v>
      </c>
      <c r="L8" s="412" t="s">
        <v>843</v>
      </c>
      <c r="M8" s="412" t="s">
        <v>844</v>
      </c>
      <c r="N8" s="412" t="s">
        <v>845</v>
      </c>
      <c r="O8" s="412" t="s">
        <v>846</v>
      </c>
      <c r="P8" s="412" t="s">
        <v>847</v>
      </c>
      <c r="Q8" s="412" t="s">
        <v>677</v>
      </c>
      <c r="R8" s="412" t="s">
        <v>3</v>
      </c>
      <c r="S8" s="412" t="s">
        <v>2116</v>
      </c>
      <c r="T8" s="413" t="s">
        <v>914</v>
      </c>
      <c r="U8" s="412"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05">
        <v>18</v>
      </c>
      <c r="B9" s="399" t="s">
        <v>2029</v>
      </c>
      <c r="C9" s="399"/>
      <c r="D9" s="399"/>
      <c r="E9" s="404"/>
      <c r="F9" s="404"/>
      <c r="G9" s="404"/>
      <c r="H9" s="320" t="s">
        <v>2160</v>
      </c>
      <c r="I9" s="402"/>
      <c r="K9" s="320" t="s">
        <v>2161</v>
      </c>
      <c r="Q9" s="402" t="s">
        <v>823</v>
      </c>
      <c r="R9" s="416" t="s">
        <v>864</v>
      </c>
      <c r="S9" s="416" t="s">
        <v>1335</v>
      </c>
      <c r="T9" s="507"/>
      <c r="U9" s="224"/>
      <c r="V9" t="s">
        <v>864</v>
      </c>
      <c r="W9" t="s">
        <v>864</v>
      </c>
    </row>
    <row r="10" spans="1:1014" ht="13.5" customHeight="1">
      <c r="A10" s="403">
        <v>19</v>
      </c>
      <c r="B10" s="399"/>
      <c r="C10" s="399" t="s">
        <v>2120</v>
      </c>
      <c r="D10" s="399"/>
      <c r="E10" s="404"/>
      <c r="F10" s="404"/>
      <c r="G10" s="404"/>
      <c r="H10" s="326" t="s">
        <v>2121</v>
      </c>
      <c r="I10" s="326" t="s">
        <v>2122</v>
      </c>
      <c r="K10" s="326" t="s">
        <v>1186</v>
      </c>
      <c r="Q10" s="323" t="s">
        <v>820</v>
      </c>
      <c r="R10" s="416"/>
      <c r="S10" s="416" t="s">
        <v>863</v>
      </c>
      <c r="T10" s="507"/>
      <c r="U10" s="224"/>
      <c r="V10" t="s">
        <v>864</v>
      </c>
      <c r="W10" t="s">
        <v>864</v>
      </c>
    </row>
    <row r="11" spans="1:1014" ht="13.5" customHeight="1">
      <c r="A11" s="403">
        <v>20</v>
      </c>
      <c r="B11" s="399"/>
      <c r="C11" s="399" t="s">
        <v>1980</v>
      </c>
      <c r="D11" s="399"/>
      <c r="E11" s="404"/>
      <c r="F11" s="404"/>
      <c r="G11" s="404"/>
      <c r="H11" s="320" t="s">
        <v>2162</v>
      </c>
      <c r="I11" s="320" t="s">
        <v>2163</v>
      </c>
      <c r="K11" s="320" t="s">
        <v>2164</v>
      </c>
      <c r="Q11" s="323" t="s">
        <v>820</v>
      </c>
      <c r="R11" s="416"/>
      <c r="S11" s="416" t="s">
        <v>863</v>
      </c>
      <c r="T11" s="507"/>
      <c r="U11" s="224"/>
      <c r="V11" t="s">
        <v>864</v>
      </c>
      <c r="W11" t="s">
        <v>864</v>
      </c>
    </row>
    <row r="12" spans="1:1014" ht="13.5" customHeight="1">
      <c r="A12" s="405">
        <v>21</v>
      </c>
      <c r="B12" s="399"/>
      <c r="C12" s="399" t="s">
        <v>2059</v>
      </c>
      <c r="D12" s="399"/>
      <c r="E12" s="404"/>
      <c r="F12" s="404"/>
      <c r="G12" s="404"/>
      <c r="H12" s="326" t="s">
        <v>2059</v>
      </c>
      <c r="I12" s="326" t="s">
        <v>2165</v>
      </c>
      <c r="K12" s="326" t="s">
        <v>871</v>
      </c>
      <c r="Q12" s="336" t="s">
        <v>817</v>
      </c>
      <c r="R12" s="416"/>
      <c r="S12" s="416" t="s">
        <v>863</v>
      </c>
      <c r="T12" s="507"/>
      <c r="U12" s="224"/>
      <c r="V12" t="s">
        <v>864</v>
      </c>
      <c r="W12" t="s">
        <v>864</v>
      </c>
    </row>
    <row r="13" spans="1:1014" ht="13.5" customHeight="1">
      <c r="A13" s="403">
        <v>22</v>
      </c>
      <c r="B13" s="399"/>
      <c r="C13" s="399" t="s">
        <v>2166</v>
      </c>
      <c r="D13" s="399"/>
      <c r="E13" s="404"/>
      <c r="F13" s="404"/>
      <c r="G13" s="404"/>
      <c r="H13" s="320" t="s">
        <v>2167</v>
      </c>
      <c r="I13" s="320" t="s">
        <v>2168</v>
      </c>
      <c r="K13" s="320" t="s">
        <v>998</v>
      </c>
      <c r="Q13" s="328" t="s">
        <v>820</v>
      </c>
      <c r="R13" s="416"/>
      <c r="S13" s="416" t="s">
        <v>863</v>
      </c>
      <c r="T13" s="507" t="s">
        <v>864</v>
      </c>
      <c r="U13" s="224" t="s">
        <v>2230</v>
      </c>
      <c r="V13" t="s">
        <v>864</v>
      </c>
      <c r="W13" t="s">
        <v>864</v>
      </c>
    </row>
    <row r="14" spans="1:1014" ht="13.5" customHeight="1">
      <c r="A14" s="403">
        <v>23</v>
      </c>
      <c r="B14" s="399"/>
      <c r="C14" s="400" t="s">
        <v>2169</v>
      </c>
      <c r="D14" s="399"/>
      <c r="E14" s="404"/>
      <c r="F14" s="404"/>
      <c r="G14" s="404"/>
      <c r="H14" s="326" t="s">
        <v>2170</v>
      </c>
      <c r="I14" s="326"/>
      <c r="K14" s="326" t="s">
        <v>2171</v>
      </c>
      <c r="Q14" s="336" t="s">
        <v>817</v>
      </c>
      <c r="R14" s="416"/>
      <c r="S14" s="416" t="s">
        <v>863</v>
      </c>
      <c r="T14" s="507" t="s">
        <v>864</v>
      </c>
      <c r="U14" s="224" t="s">
        <v>2229</v>
      </c>
      <c r="V14" t="s">
        <v>864</v>
      </c>
      <c r="W14" t="s">
        <v>864</v>
      </c>
    </row>
    <row r="15" spans="1:1014" ht="13.5" customHeight="1">
      <c r="A15" s="405">
        <v>24</v>
      </c>
      <c r="B15" s="399"/>
      <c r="C15" s="399" t="s">
        <v>2172</v>
      </c>
      <c r="D15" s="399"/>
      <c r="E15" s="404"/>
      <c r="F15" s="404"/>
      <c r="G15" s="404"/>
      <c r="H15" s="320" t="s">
        <v>2173</v>
      </c>
      <c r="I15" s="320" t="s">
        <v>2231</v>
      </c>
      <c r="K15" s="320" t="s">
        <v>2174</v>
      </c>
      <c r="Q15" s="336" t="s">
        <v>817</v>
      </c>
      <c r="R15" s="416"/>
      <c r="S15" s="416" t="s">
        <v>863</v>
      </c>
      <c r="T15" s="507" t="s">
        <v>864</v>
      </c>
      <c r="U15" s="224" t="s">
        <v>2228</v>
      </c>
      <c r="V15" t="s">
        <v>864</v>
      </c>
      <c r="W15" t="s">
        <v>864</v>
      </c>
    </row>
    <row r="16" spans="1:1014" ht="13.5" customHeight="1">
      <c r="A16" s="403">
        <v>25</v>
      </c>
      <c r="B16" s="399"/>
      <c r="C16" s="399" t="s">
        <v>2044</v>
      </c>
      <c r="D16" s="399"/>
      <c r="E16" s="404"/>
      <c r="F16" s="404"/>
      <c r="G16" s="404"/>
      <c r="H16" s="326" t="s">
        <v>2175</v>
      </c>
      <c r="I16" s="326" t="s">
        <v>2233</v>
      </c>
      <c r="K16" s="326" t="s">
        <v>2176</v>
      </c>
      <c r="Q16" s="336" t="s">
        <v>817</v>
      </c>
      <c r="R16" s="416"/>
      <c r="S16" s="416" t="s">
        <v>863</v>
      </c>
      <c r="T16" s="507" t="s">
        <v>864</v>
      </c>
      <c r="U16" s="224" t="s">
        <v>2232</v>
      </c>
      <c r="V16" t="s">
        <v>864</v>
      </c>
      <c r="W16" t="s">
        <v>864</v>
      </c>
    </row>
    <row r="17" spans="1:23" ht="13.5" customHeight="1">
      <c r="A17" s="403">
        <v>26</v>
      </c>
      <c r="B17" s="399"/>
      <c r="C17" s="399" t="s">
        <v>2104</v>
      </c>
      <c r="D17" s="399"/>
      <c r="E17" s="404"/>
      <c r="F17" s="404"/>
      <c r="G17" s="404"/>
      <c r="H17" s="406" t="s">
        <v>2105</v>
      </c>
      <c r="I17" s="401"/>
      <c r="K17" s="320" t="s">
        <v>2177</v>
      </c>
      <c r="Q17" s="402" t="s">
        <v>823</v>
      </c>
      <c r="R17" s="416" t="s">
        <v>864</v>
      </c>
      <c r="S17" s="416" t="s">
        <v>1232</v>
      </c>
      <c r="T17" s="507"/>
      <c r="U17" s="224"/>
      <c r="V17" t="s">
        <v>864</v>
      </c>
      <c r="W17" t="s">
        <v>864</v>
      </c>
    </row>
    <row r="18" spans="1:23" ht="13.5" customHeight="1">
      <c r="A18" s="405">
        <v>27</v>
      </c>
      <c r="B18" s="399"/>
      <c r="C18" s="399"/>
      <c r="D18" s="399" t="s">
        <v>2108</v>
      </c>
      <c r="E18" s="404"/>
      <c r="F18" s="404"/>
      <c r="G18" s="404"/>
      <c r="H18" s="326" t="s">
        <v>2178</v>
      </c>
      <c r="I18" s="326" t="s">
        <v>1236</v>
      </c>
      <c r="K18" s="326" t="s">
        <v>998</v>
      </c>
      <c r="Q18" s="336" t="s">
        <v>817</v>
      </c>
      <c r="R18" s="416"/>
      <c r="S18" s="417" t="s">
        <v>863</v>
      </c>
      <c r="T18" s="507" t="s">
        <v>864</v>
      </c>
      <c r="U18" s="224" t="s">
        <v>2234</v>
      </c>
      <c r="V18" t="s">
        <v>864</v>
      </c>
      <c r="W18" t="s">
        <v>864</v>
      </c>
    </row>
    <row r="19" spans="1:23" ht="13.5" customHeight="1">
      <c r="A19" s="403">
        <v>28</v>
      </c>
      <c r="B19" s="399"/>
      <c r="C19" s="399"/>
      <c r="D19" s="399" t="s">
        <v>2111</v>
      </c>
      <c r="E19" s="404"/>
      <c r="F19" s="404"/>
      <c r="G19" s="404"/>
      <c r="H19" s="320" t="s">
        <v>2179</v>
      </c>
      <c r="I19" s="321" t="s">
        <v>2180</v>
      </c>
      <c r="K19" s="320" t="s">
        <v>989</v>
      </c>
      <c r="Q19" s="336" t="s">
        <v>817</v>
      </c>
      <c r="R19" s="416"/>
      <c r="S19" s="417" t="s">
        <v>863</v>
      </c>
      <c r="T19" s="507"/>
      <c r="U19" s="224"/>
      <c r="V19" t="s">
        <v>864</v>
      </c>
      <c r="W19" t="s">
        <v>864</v>
      </c>
    </row>
    <row r="20" spans="1:23" ht="15">
      <c r="A20" s="418">
        <f>SUBTOTAL(103,Tableau357[ID])</f>
        <v>11</v>
      </c>
      <c r="B20" s="418">
        <f>SUBTOTAL(103,Tableau357[Donnée (Niveau 1)])</f>
        <v>1</v>
      </c>
      <c r="C20" s="418">
        <f>SUBTOTAL(103,Tableau357[Donnée (Niveau 2)])</f>
        <v>8</v>
      </c>
      <c r="D20" s="418">
        <f>SUBTOTAL(103,Tableau357[Donnée (Niveau 3)])</f>
        <v>2</v>
      </c>
      <c r="E20" s="418">
        <f>SUBTOTAL(103,Tableau357[Donnée (Niveau 4)])</f>
        <v>0</v>
      </c>
      <c r="F20" s="418">
        <f>SUBTOTAL(103,Tableau357[Donnée (Niveau 5)])</f>
        <v>0</v>
      </c>
      <c r="G20" s="418">
        <f>SUBTOTAL(103,Tableau357[Donnée (Niveau 6)])</f>
        <v>0</v>
      </c>
      <c r="H20" s="418">
        <f>SUBTOTAL(103,Tableau357[Description])</f>
        <v>11</v>
      </c>
      <c r="I20" s="418">
        <f>SUBTOTAL(103,Tableau357[Exemples])</f>
        <v>8</v>
      </c>
      <c r="J20" s="418">
        <f>SUBTOTAL(103,Tableau357[Balise NexSIS])</f>
        <v>0</v>
      </c>
      <c r="K20" s="418">
        <f>SUBTOTAL(103,Tableau357[Nouvelle balise])</f>
        <v>11</v>
      </c>
      <c r="L20" s="418">
        <f>SUBTOTAL(103,Tableau357[Nantes - balise])</f>
        <v>0</v>
      </c>
      <c r="M20" s="418">
        <f>SUBTOTAL(103,Tableau357[Nantes - description])</f>
        <v>0</v>
      </c>
      <c r="N20" s="418">
        <f>SUBTOTAL(103,Tableau357[GT399])</f>
        <v>0</v>
      </c>
      <c r="O20" s="418">
        <f>SUBTOTAL(103,Tableau357[GT399 description])</f>
        <v>0</v>
      </c>
      <c r="P20" s="418">
        <f>SUBTOTAL(103,Tableau357[Priorisation])</f>
        <v>0</v>
      </c>
      <c r="Q20" s="418">
        <f>SUBTOTAL(103,Tableau357[Cardinalité])</f>
        <v>11</v>
      </c>
      <c r="R20" s="418">
        <f>SUBTOTAL(103,Tableau357[Objet])</f>
        <v>2</v>
      </c>
      <c r="S20" s="418">
        <f>SUBTOTAL(103,Tableau357[Format (ou type)])</f>
        <v>11</v>
      </c>
      <c r="T20" s="418">
        <f>SUBTOTAL(103,Tableau357[Nomenclature/ énumération])</f>
        <v>5</v>
      </c>
      <c r="U20" s="418">
        <f>SUBTOTAL(103,Tableau357[Détails de format])</f>
        <v>5</v>
      </c>
      <c r="V20" s="418">
        <f>SUBTOTAL(103,Tableau357[15-18])</f>
        <v>11</v>
      </c>
      <c r="W20" s="418">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8"/>
  <sheetViews>
    <sheetView workbookViewId="0">
      <pane xSplit="7" ySplit="8" topLeftCell="H9" activePane="bottomRight" state="frozen"/>
      <selection pane="topRight"/>
      <selection pane="bottomLeft"/>
      <selection pane="bottomRight" activeCell="C28" sqref="C28"/>
    </sheetView>
  </sheetViews>
  <sheetFormatPr baseColWidth="10" defaultColWidth="9" defaultRowHeight="14.25"/>
  <cols>
    <col min="1" max="1" width="4.625" customWidth="1"/>
    <col min="2" max="2" width="15" customWidth="1"/>
    <col min="3" max="3" width="24.7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5" t="s">
        <v>2181</v>
      </c>
      <c r="B1" s="275"/>
      <c r="C1" s="129" t="s">
        <v>813</v>
      </c>
      <c r="D1" s="128"/>
      <c r="E1" s="531" t="s">
        <v>814</v>
      </c>
      <c r="F1" s="531"/>
      <c r="G1" s="128"/>
      <c r="H1" s="526" t="s">
        <v>1592</v>
      </c>
      <c r="I1" s="526"/>
      <c r="J1" s="526"/>
      <c r="K1" s="96"/>
      <c r="L1" s="96"/>
      <c r="M1" s="96"/>
      <c r="N1" s="96"/>
      <c r="O1" s="532" t="s">
        <v>816</v>
      </c>
      <c r="P1" s="532"/>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9" t="s">
        <v>818</v>
      </c>
      <c r="D2" s="128"/>
      <c r="E2" s="539" t="s">
        <v>819</v>
      </c>
      <c r="F2" s="539"/>
      <c r="G2" s="128"/>
      <c r="H2" s="526"/>
      <c r="I2" s="526"/>
      <c r="J2" s="526"/>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301" t="s">
        <v>821</v>
      </c>
      <c r="D3" s="128"/>
      <c r="E3" s="538" t="s">
        <v>822</v>
      </c>
      <c r="F3" s="538"/>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3" t="s">
        <v>824</v>
      </c>
      <c r="D4" s="128"/>
      <c r="E4" s="536" t="s">
        <v>825</v>
      </c>
      <c r="F4" s="537"/>
      <c r="G4" s="137" t="s">
        <v>1592</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1592</v>
      </c>
      <c r="E5" s="534" t="s">
        <v>912</v>
      </c>
      <c r="F5" s="535"/>
      <c r="G5" s="148"/>
      <c r="H5" s="148"/>
      <c r="I5" s="453"/>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6" t="s">
        <v>827</v>
      </c>
      <c r="D6" s="138" t="s">
        <v>1592</v>
      </c>
      <c r="E6" s="128"/>
      <c r="F6" s="138" t="s">
        <v>1592</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1592</v>
      </c>
      <c r="D7" s="454" t="s">
        <v>1592</v>
      </c>
      <c r="E7" s="307" t="s">
        <v>1592</v>
      </c>
      <c r="F7" s="307" t="s">
        <v>1592</v>
      </c>
      <c r="G7" s="96"/>
      <c r="H7" s="96"/>
      <c r="I7" s="5"/>
      <c r="J7" s="96"/>
      <c r="K7" s="96"/>
      <c r="L7" s="527" t="s">
        <v>828</v>
      </c>
      <c r="M7" s="527"/>
      <c r="N7" s="527"/>
      <c r="O7" s="527"/>
      <c r="P7" s="96"/>
      <c r="Q7" s="96"/>
      <c r="R7" s="96"/>
      <c r="S7" s="96"/>
      <c r="T7" s="96"/>
      <c r="U7" s="96"/>
      <c r="V7" s="533" t="s">
        <v>829</v>
      </c>
      <c r="W7" s="533"/>
      <c r="Y7" s="96"/>
      <c r="Z7" s="96"/>
      <c r="AA7" s="96"/>
      <c r="AB7" s="96"/>
      <c r="AC7" s="527" t="s">
        <v>830</v>
      </c>
      <c r="AD7" s="52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93" customFormat="1" ht="27.75" customHeight="1">
      <c r="A8" s="485" t="s">
        <v>831</v>
      </c>
      <c r="B8" s="486" t="s">
        <v>832</v>
      </c>
      <c r="C8" s="486" t="s">
        <v>833</v>
      </c>
      <c r="D8" s="486" t="s">
        <v>834</v>
      </c>
      <c r="E8" s="486" t="s">
        <v>835</v>
      </c>
      <c r="F8" s="486" t="s">
        <v>836</v>
      </c>
      <c r="G8" s="486" t="s">
        <v>837</v>
      </c>
      <c r="H8" s="484" t="s">
        <v>9</v>
      </c>
      <c r="I8" s="484" t="s">
        <v>838</v>
      </c>
      <c r="J8" s="484" t="s">
        <v>841</v>
      </c>
      <c r="K8" s="484" t="s">
        <v>842</v>
      </c>
      <c r="L8" s="484" t="s">
        <v>843</v>
      </c>
      <c r="M8" s="484" t="s">
        <v>844</v>
      </c>
      <c r="N8" s="484" t="s">
        <v>845</v>
      </c>
      <c r="O8" s="484" t="s">
        <v>846</v>
      </c>
      <c r="P8" s="484" t="s">
        <v>847</v>
      </c>
      <c r="Q8" s="484" t="s">
        <v>677</v>
      </c>
      <c r="R8" s="484" t="s">
        <v>3</v>
      </c>
      <c r="S8" s="484" t="s">
        <v>2182</v>
      </c>
      <c r="T8" s="484" t="s">
        <v>914</v>
      </c>
      <c r="U8" s="484" t="s">
        <v>849</v>
      </c>
      <c r="V8" s="487" t="s">
        <v>850</v>
      </c>
      <c r="W8" s="487" t="s">
        <v>851</v>
      </c>
      <c r="X8" s="488" t="s">
        <v>852</v>
      </c>
      <c r="Y8" s="489" t="s">
        <v>853</v>
      </c>
      <c r="Z8" s="489" t="s">
        <v>854</v>
      </c>
      <c r="AA8" s="490" t="s">
        <v>855</v>
      </c>
      <c r="AB8" s="489" t="s">
        <v>856</v>
      </c>
      <c r="AC8" s="489" t="s">
        <v>857</v>
      </c>
      <c r="AD8" s="491" t="s">
        <v>915</v>
      </c>
      <c r="AE8" s="492"/>
      <c r="AF8" s="492"/>
      <c r="AG8" s="492"/>
      <c r="AH8" s="492"/>
      <c r="AI8" s="492"/>
      <c r="AJ8" s="492"/>
      <c r="AK8" s="492"/>
      <c r="AL8" s="492"/>
      <c r="AM8" s="492"/>
      <c r="AN8" s="492"/>
      <c r="AO8" s="492"/>
      <c r="AP8" s="492"/>
      <c r="AQ8" s="492"/>
      <c r="AR8" s="492"/>
      <c r="AS8" s="492"/>
      <c r="AT8" s="492"/>
      <c r="AU8" s="492"/>
      <c r="AV8" s="492"/>
      <c r="AW8" s="492"/>
      <c r="AX8" s="492"/>
      <c r="AY8" s="492"/>
      <c r="AZ8" s="492"/>
      <c r="BA8" s="492"/>
      <c r="BB8" s="492"/>
      <c r="BC8" s="492"/>
      <c r="BD8" s="492"/>
      <c r="BE8" s="492"/>
      <c r="BF8" s="492"/>
      <c r="BG8" s="492"/>
      <c r="BH8" s="492"/>
      <c r="BI8" s="492"/>
      <c r="BJ8" s="492"/>
      <c r="BK8" s="492"/>
      <c r="BL8" s="492"/>
      <c r="BM8" s="492"/>
      <c r="BN8" s="492"/>
      <c r="BO8" s="492"/>
      <c r="BP8" s="492"/>
      <c r="BQ8" s="492"/>
      <c r="BR8" s="492"/>
      <c r="BS8" s="492"/>
      <c r="BT8" s="492"/>
      <c r="BU8" s="492"/>
      <c r="BV8" s="492"/>
      <c r="BW8" s="492"/>
      <c r="BX8" s="492"/>
      <c r="BY8" s="492"/>
      <c r="BZ8" s="492"/>
      <c r="CA8" s="492"/>
      <c r="CB8" s="492"/>
      <c r="CC8" s="492"/>
      <c r="CD8" s="492"/>
      <c r="CE8" s="492"/>
      <c r="CF8" s="492"/>
      <c r="CG8" s="492"/>
      <c r="CH8" s="492"/>
      <c r="CI8" s="492"/>
      <c r="CJ8" s="492"/>
      <c r="CK8" s="492"/>
      <c r="CL8" s="492"/>
      <c r="CM8" s="492"/>
      <c r="CN8" s="492"/>
      <c r="CO8" s="492"/>
      <c r="CP8" s="492"/>
      <c r="CQ8" s="492"/>
      <c r="CR8" s="492"/>
      <c r="CS8" s="492"/>
      <c r="CT8" s="492"/>
      <c r="CU8" s="492"/>
      <c r="CV8" s="492"/>
      <c r="CW8" s="492"/>
      <c r="CX8" s="492"/>
      <c r="CY8" s="492"/>
      <c r="CZ8" s="492"/>
      <c r="DA8" s="492"/>
      <c r="DB8" s="492"/>
      <c r="DC8" s="492"/>
      <c r="DD8" s="492"/>
      <c r="DE8" s="492"/>
      <c r="DF8" s="492"/>
      <c r="DG8" s="492"/>
      <c r="DH8" s="492"/>
      <c r="DI8" s="492"/>
      <c r="DJ8" s="492"/>
      <c r="DK8" s="492"/>
      <c r="DL8" s="492"/>
      <c r="DM8" s="492"/>
      <c r="DN8" s="492"/>
      <c r="DO8" s="492"/>
      <c r="DP8" s="492"/>
      <c r="DQ8" s="492"/>
      <c r="DR8" s="492"/>
      <c r="DS8" s="492"/>
      <c r="DT8" s="492"/>
      <c r="DU8" s="492"/>
      <c r="DV8" s="492"/>
      <c r="DW8" s="492"/>
      <c r="DX8" s="492"/>
      <c r="DY8" s="492"/>
      <c r="DZ8" s="492"/>
      <c r="EA8" s="492"/>
      <c r="EB8" s="492"/>
      <c r="EC8" s="492"/>
      <c r="ED8" s="492"/>
      <c r="EE8" s="492"/>
      <c r="EF8" s="492"/>
      <c r="EG8" s="492"/>
      <c r="EH8" s="492"/>
      <c r="EI8" s="492"/>
      <c r="EJ8" s="492"/>
      <c r="EK8" s="492"/>
      <c r="EL8" s="492"/>
      <c r="EM8" s="492"/>
      <c r="EN8" s="492"/>
      <c r="EO8" s="492"/>
      <c r="EP8" s="492"/>
      <c r="EQ8" s="492"/>
      <c r="ER8" s="492"/>
      <c r="ES8" s="492"/>
      <c r="ET8" s="492"/>
      <c r="EU8" s="492"/>
      <c r="EV8" s="492"/>
      <c r="EW8" s="492"/>
      <c r="EX8" s="492"/>
      <c r="EY8" s="492"/>
      <c r="EZ8" s="492"/>
      <c r="FA8" s="492"/>
      <c r="FB8" s="492"/>
      <c r="FC8" s="492"/>
      <c r="FD8" s="492"/>
      <c r="FE8" s="492"/>
      <c r="FF8" s="492"/>
      <c r="FG8" s="492"/>
      <c r="FH8" s="492"/>
      <c r="FI8" s="492"/>
      <c r="FJ8" s="492"/>
      <c r="FK8" s="492"/>
      <c r="FL8" s="492"/>
      <c r="FM8" s="492"/>
      <c r="FN8" s="492"/>
      <c r="FO8" s="492"/>
      <c r="FP8" s="492"/>
      <c r="FQ8" s="492"/>
      <c r="FR8" s="492"/>
      <c r="FS8" s="492"/>
      <c r="FT8" s="492"/>
      <c r="FU8" s="492"/>
      <c r="FV8" s="492"/>
      <c r="FW8" s="492"/>
      <c r="FX8" s="492"/>
      <c r="FY8" s="492"/>
      <c r="FZ8" s="492"/>
      <c r="GA8" s="492"/>
      <c r="GB8" s="492"/>
      <c r="GC8" s="492"/>
      <c r="GD8" s="492"/>
      <c r="GE8" s="492"/>
      <c r="GF8" s="492"/>
      <c r="GG8" s="492"/>
      <c r="GH8" s="492"/>
      <c r="GI8" s="492"/>
      <c r="GJ8" s="492"/>
      <c r="GK8" s="492"/>
      <c r="GL8" s="492"/>
      <c r="GM8" s="492"/>
      <c r="GN8" s="492"/>
      <c r="GO8" s="492"/>
      <c r="GP8" s="492"/>
      <c r="GQ8" s="492"/>
      <c r="GR8" s="492"/>
      <c r="GS8" s="492"/>
      <c r="GT8" s="492"/>
      <c r="GU8" s="492"/>
      <c r="GV8" s="492"/>
      <c r="GW8" s="492"/>
      <c r="GX8" s="492"/>
      <c r="GY8" s="492"/>
      <c r="GZ8" s="492"/>
      <c r="HA8" s="492"/>
      <c r="HB8" s="492"/>
      <c r="HC8" s="492"/>
      <c r="HD8" s="492"/>
      <c r="HE8" s="492"/>
      <c r="HF8" s="492"/>
      <c r="HG8" s="492"/>
      <c r="HH8" s="492"/>
      <c r="HI8" s="492"/>
      <c r="HJ8" s="492"/>
      <c r="HK8" s="492"/>
      <c r="HL8" s="492"/>
      <c r="HM8" s="492"/>
      <c r="HN8" s="492"/>
      <c r="HO8" s="492"/>
      <c r="HP8" s="492"/>
      <c r="HQ8" s="492"/>
      <c r="HR8" s="492"/>
      <c r="HS8" s="492"/>
      <c r="HT8" s="492"/>
      <c r="HU8" s="492"/>
      <c r="HV8" s="492"/>
      <c r="HW8" s="492"/>
      <c r="HX8" s="492"/>
      <c r="HY8" s="492"/>
      <c r="HZ8" s="492"/>
      <c r="IA8" s="492"/>
      <c r="IB8" s="492"/>
      <c r="IC8" s="492"/>
      <c r="ID8" s="492"/>
      <c r="IE8" s="492"/>
      <c r="IF8" s="492"/>
      <c r="IG8" s="492"/>
      <c r="IH8" s="492"/>
      <c r="II8" s="492"/>
      <c r="IJ8" s="492"/>
      <c r="IK8" s="492"/>
      <c r="IL8" s="492"/>
      <c r="IM8" s="492"/>
      <c r="IN8" s="492"/>
      <c r="IO8" s="492"/>
      <c r="IP8" s="492"/>
      <c r="IQ8" s="492"/>
      <c r="IR8" s="492"/>
      <c r="IS8" s="492"/>
      <c r="IT8" s="492"/>
      <c r="IU8" s="492"/>
      <c r="IV8" s="492"/>
      <c r="IW8" s="492"/>
      <c r="IX8" s="492"/>
      <c r="IY8" s="492"/>
      <c r="IZ8" s="492"/>
      <c r="JA8" s="492"/>
      <c r="JB8" s="492"/>
      <c r="JC8" s="492"/>
      <c r="JD8" s="492"/>
      <c r="JE8" s="492"/>
      <c r="JF8" s="492"/>
      <c r="JG8" s="492"/>
      <c r="JH8" s="492"/>
      <c r="JI8" s="492"/>
      <c r="JJ8" s="492"/>
      <c r="JK8" s="492"/>
      <c r="JL8" s="492"/>
      <c r="JM8" s="492"/>
      <c r="JN8" s="492"/>
      <c r="JO8" s="492"/>
      <c r="JP8" s="492"/>
      <c r="JQ8" s="492"/>
      <c r="JR8" s="492"/>
      <c r="JS8" s="492"/>
      <c r="JT8" s="492"/>
      <c r="JU8" s="492"/>
      <c r="JV8" s="492"/>
      <c r="JW8" s="492"/>
      <c r="JX8" s="492"/>
      <c r="JY8" s="492"/>
      <c r="JZ8" s="492"/>
      <c r="KA8" s="492"/>
      <c r="KB8" s="492"/>
      <c r="KC8" s="492"/>
      <c r="KD8" s="492"/>
      <c r="KE8" s="492"/>
      <c r="KF8" s="492"/>
      <c r="KG8" s="492"/>
      <c r="KH8" s="492"/>
      <c r="KI8" s="492"/>
      <c r="KJ8" s="492"/>
      <c r="KK8" s="492"/>
      <c r="KL8" s="492"/>
      <c r="KM8" s="492"/>
      <c r="KN8" s="492"/>
      <c r="KO8" s="492"/>
      <c r="KP8" s="492"/>
      <c r="KQ8" s="492"/>
      <c r="KR8" s="492"/>
      <c r="KS8" s="492"/>
      <c r="KT8" s="492"/>
      <c r="KU8" s="492"/>
      <c r="KV8" s="492"/>
      <c r="KW8" s="492"/>
      <c r="KX8" s="492"/>
      <c r="KY8" s="492"/>
      <c r="KZ8" s="492"/>
      <c r="LA8" s="492"/>
      <c r="LB8" s="492"/>
      <c r="LC8" s="492"/>
      <c r="LD8" s="492"/>
      <c r="LE8" s="492"/>
      <c r="LF8" s="492"/>
      <c r="LG8" s="492"/>
      <c r="LH8" s="492"/>
      <c r="LI8" s="492"/>
      <c r="LJ8" s="492"/>
      <c r="LK8" s="492"/>
      <c r="LL8" s="492"/>
      <c r="LM8" s="492"/>
      <c r="LN8" s="492"/>
      <c r="LO8" s="492"/>
      <c r="LP8" s="492"/>
      <c r="LQ8" s="492"/>
      <c r="LR8" s="492"/>
      <c r="LS8" s="492"/>
      <c r="LT8" s="492"/>
      <c r="LU8" s="492"/>
      <c r="LV8" s="492"/>
      <c r="LW8" s="492"/>
      <c r="LX8" s="492"/>
      <c r="LY8" s="492"/>
      <c r="LZ8" s="492"/>
      <c r="MA8" s="492"/>
      <c r="MB8" s="492"/>
      <c r="MC8" s="492"/>
      <c r="MD8" s="492"/>
      <c r="ME8" s="492"/>
      <c r="MF8" s="492"/>
      <c r="MG8" s="492"/>
      <c r="MH8" s="492"/>
      <c r="MI8" s="492"/>
      <c r="MJ8" s="492"/>
      <c r="MK8" s="492"/>
      <c r="ML8" s="492"/>
      <c r="MM8" s="492"/>
      <c r="MN8" s="492"/>
      <c r="MO8" s="492"/>
      <c r="MP8" s="492"/>
      <c r="MQ8" s="492"/>
      <c r="MR8" s="492"/>
      <c r="MS8" s="492"/>
      <c r="MT8" s="492"/>
      <c r="MU8" s="492"/>
      <c r="MV8" s="492"/>
      <c r="MW8" s="492"/>
      <c r="MX8" s="492"/>
      <c r="MY8" s="492"/>
      <c r="MZ8" s="492"/>
      <c r="NA8" s="492"/>
      <c r="NB8" s="492"/>
      <c r="NC8" s="492"/>
      <c r="ND8" s="492"/>
      <c r="NE8" s="492"/>
      <c r="NF8" s="492"/>
      <c r="NG8" s="492"/>
      <c r="NH8" s="492"/>
      <c r="NI8" s="492"/>
      <c r="NJ8" s="492"/>
      <c r="NK8" s="492"/>
      <c r="NL8" s="492"/>
      <c r="NM8" s="492"/>
      <c r="NN8" s="492"/>
      <c r="NO8" s="492"/>
      <c r="NP8" s="492"/>
      <c r="NQ8" s="492"/>
      <c r="NR8" s="492"/>
      <c r="NS8" s="492"/>
      <c r="NT8" s="492"/>
      <c r="NU8" s="492"/>
      <c r="NV8" s="492"/>
      <c r="NW8" s="492"/>
      <c r="NX8" s="492"/>
      <c r="NY8" s="492"/>
      <c r="NZ8" s="492"/>
      <c r="OA8" s="492"/>
      <c r="OB8" s="492"/>
      <c r="OC8" s="492"/>
      <c r="OD8" s="492"/>
      <c r="OE8" s="492"/>
      <c r="OF8" s="492"/>
      <c r="OG8" s="492"/>
      <c r="OH8" s="492"/>
      <c r="OI8" s="492"/>
      <c r="OJ8" s="492"/>
      <c r="OK8" s="492"/>
      <c r="OL8" s="492"/>
      <c r="OM8" s="492"/>
      <c r="ON8" s="492"/>
      <c r="OO8" s="492"/>
      <c r="OP8" s="492"/>
      <c r="OQ8" s="492"/>
      <c r="OR8" s="492"/>
      <c r="OS8" s="492"/>
      <c r="OT8" s="492"/>
      <c r="OU8" s="492"/>
      <c r="OV8" s="492"/>
      <c r="OW8" s="492"/>
      <c r="OX8" s="492"/>
      <c r="OY8" s="492"/>
      <c r="OZ8" s="492"/>
      <c r="PA8" s="492"/>
      <c r="PB8" s="492"/>
      <c r="PC8" s="492"/>
      <c r="PD8" s="492"/>
      <c r="PE8" s="492"/>
      <c r="PF8" s="492"/>
      <c r="PG8" s="492"/>
      <c r="PH8" s="492"/>
      <c r="PI8" s="492"/>
      <c r="PJ8" s="492"/>
      <c r="PK8" s="492"/>
      <c r="PL8" s="492"/>
      <c r="PM8" s="492"/>
      <c r="PN8" s="492"/>
      <c r="PO8" s="492"/>
      <c r="PP8" s="492"/>
      <c r="PQ8" s="492"/>
      <c r="PR8" s="492"/>
      <c r="PS8" s="492"/>
      <c r="PT8" s="492"/>
      <c r="PU8" s="492"/>
      <c r="PV8" s="492"/>
      <c r="PW8" s="492"/>
      <c r="PX8" s="492"/>
      <c r="PY8" s="492"/>
      <c r="PZ8" s="492"/>
      <c r="QA8" s="492"/>
      <c r="QB8" s="492"/>
      <c r="QC8" s="492"/>
      <c r="QD8" s="492"/>
      <c r="QE8" s="492"/>
      <c r="QF8" s="492"/>
      <c r="QG8" s="492"/>
      <c r="QH8" s="492"/>
      <c r="QI8" s="492"/>
      <c r="QJ8" s="492"/>
      <c r="QK8" s="492"/>
      <c r="QL8" s="492"/>
      <c r="QM8" s="492"/>
      <c r="QN8" s="492"/>
      <c r="QO8" s="492"/>
      <c r="QP8" s="492"/>
      <c r="QQ8" s="492"/>
      <c r="QR8" s="492"/>
      <c r="QS8" s="492"/>
      <c r="QT8" s="492"/>
      <c r="QU8" s="492"/>
      <c r="QV8" s="492"/>
      <c r="QW8" s="492"/>
      <c r="QX8" s="492"/>
      <c r="QY8" s="492"/>
      <c r="QZ8" s="492"/>
      <c r="RA8" s="492"/>
      <c r="RB8" s="492"/>
      <c r="RC8" s="492"/>
      <c r="RD8" s="492"/>
      <c r="RE8" s="492"/>
      <c r="RF8" s="492"/>
      <c r="RG8" s="492"/>
      <c r="RH8" s="492"/>
      <c r="RI8" s="492"/>
      <c r="RJ8" s="492"/>
      <c r="RK8" s="492"/>
      <c r="RL8" s="492"/>
      <c r="RM8" s="492"/>
      <c r="RN8" s="492"/>
      <c r="RO8" s="492"/>
      <c r="RP8" s="492"/>
      <c r="RQ8" s="492"/>
      <c r="RR8" s="492"/>
      <c r="RS8" s="492"/>
      <c r="RT8" s="492"/>
      <c r="RU8" s="492"/>
      <c r="RV8" s="492"/>
      <c r="RW8" s="492"/>
      <c r="RX8" s="492"/>
      <c r="RY8" s="492"/>
      <c r="RZ8" s="492"/>
      <c r="SA8" s="492"/>
      <c r="SB8" s="492"/>
      <c r="SC8" s="492"/>
      <c r="SD8" s="492"/>
      <c r="SE8" s="492"/>
      <c r="SF8" s="492"/>
      <c r="SG8" s="492"/>
      <c r="SH8" s="492"/>
      <c r="SI8" s="492"/>
      <c r="SJ8" s="492"/>
      <c r="SK8" s="492"/>
      <c r="SL8" s="492"/>
      <c r="SM8" s="492"/>
      <c r="SN8" s="492"/>
      <c r="SO8" s="492"/>
      <c r="SP8" s="492"/>
      <c r="SQ8" s="492"/>
      <c r="SR8" s="492"/>
      <c r="SS8" s="492"/>
      <c r="ST8" s="492"/>
      <c r="SU8" s="492"/>
      <c r="SV8" s="492"/>
      <c r="SW8" s="492"/>
      <c r="SX8" s="492"/>
      <c r="SY8" s="492"/>
      <c r="SZ8" s="492"/>
      <c r="TA8" s="492"/>
      <c r="TB8" s="492"/>
      <c r="TC8" s="492"/>
      <c r="TD8" s="492"/>
      <c r="TE8" s="492"/>
      <c r="TF8" s="492"/>
      <c r="TG8" s="492"/>
      <c r="TH8" s="492"/>
      <c r="TI8" s="492"/>
      <c r="TJ8" s="492"/>
      <c r="TK8" s="492"/>
      <c r="TL8" s="492"/>
      <c r="TM8" s="492"/>
      <c r="TN8" s="492"/>
      <c r="TO8" s="492"/>
      <c r="TP8" s="492"/>
      <c r="TQ8" s="492"/>
      <c r="TR8" s="492"/>
      <c r="TS8" s="492"/>
      <c r="TT8" s="492"/>
      <c r="TU8" s="492"/>
      <c r="TV8" s="492"/>
      <c r="TW8" s="492"/>
      <c r="TX8" s="492"/>
      <c r="TY8" s="492"/>
      <c r="TZ8" s="492"/>
      <c r="UA8" s="492"/>
      <c r="UB8" s="492"/>
      <c r="UC8" s="492"/>
      <c r="UD8" s="492"/>
      <c r="UE8" s="492"/>
      <c r="UF8" s="492"/>
      <c r="UG8" s="492"/>
      <c r="UH8" s="492"/>
      <c r="UI8" s="492"/>
      <c r="UJ8" s="492"/>
      <c r="UK8" s="492"/>
      <c r="UL8" s="492"/>
      <c r="UM8" s="492"/>
      <c r="UN8" s="492"/>
      <c r="UO8" s="492"/>
      <c r="UP8" s="492"/>
      <c r="UQ8" s="492"/>
      <c r="UR8" s="492"/>
      <c r="US8" s="492"/>
      <c r="UT8" s="492"/>
      <c r="UU8" s="492"/>
      <c r="UV8" s="492"/>
      <c r="UW8" s="492"/>
      <c r="UX8" s="492"/>
      <c r="UY8" s="492"/>
      <c r="UZ8" s="492"/>
      <c r="VA8" s="492"/>
      <c r="VB8" s="492"/>
      <c r="VC8" s="492"/>
      <c r="VD8" s="492"/>
      <c r="VE8" s="492"/>
      <c r="VF8" s="492"/>
      <c r="VG8" s="492"/>
      <c r="VH8" s="492"/>
      <c r="VI8" s="492"/>
      <c r="VJ8" s="492"/>
      <c r="VK8" s="492"/>
      <c r="VL8" s="492"/>
      <c r="VM8" s="492"/>
      <c r="VN8" s="492"/>
      <c r="VO8" s="492"/>
      <c r="VP8" s="492"/>
      <c r="VQ8" s="492"/>
      <c r="VR8" s="492"/>
      <c r="VS8" s="492"/>
      <c r="VT8" s="492"/>
      <c r="VU8" s="492"/>
      <c r="VV8" s="492"/>
      <c r="VW8" s="492"/>
      <c r="VX8" s="492"/>
      <c r="VY8" s="492"/>
      <c r="VZ8" s="492"/>
      <c r="WA8" s="492"/>
      <c r="WB8" s="492"/>
      <c r="WC8" s="492"/>
      <c r="WD8" s="492"/>
      <c r="WE8" s="492"/>
      <c r="WF8" s="492"/>
      <c r="WG8" s="492"/>
      <c r="WH8" s="492"/>
      <c r="WI8" s="492"/>
      <c r="WJ8" s="492"/>
      <c r="WK8" s="492"/>
      <c r="WL8" s="492"/>
      <c r="WM8" s="492"/>
      <c r="WN8" s="492"/>
      <c r="WO8" s="492"/>
      <c r="WP8" s="492"/>
      <c r="WQ8" s="492"/>
      <c r="WR8" s="492"/>
      <c r="WS8" s="492"/>
      <c r="WT8" s="492"/>
      <c r="WU8" s="492"/>
      <c r="WV8" s="492"/>
      <c r="WW8" s="492"/>
      <c r="WX8" s="492"/>
      <c r="WY8" s="492"/>
      <c r="WZ8" s="492"/>
      <c r="XA8" s="492"/>
      <c r="XB8" s="492"/>
      <c r="XC8" s="492"/>
      <c r="XD8" s="492"/>
      <c r="XE8" s="492"/>
      <c r="XF8" s="492"/>
      <c r="XG8" s="492"/>
      <c r="XH8" s="492"/>
      <c r="XI8" s="492"/>
      <c r="XJ8" s="492"/>
      <c r="XK8" s="492"/>
      <c r="XL8" s="492"/>
      <c r="XM8" s="492"/>
      <c r="XN8" s="492"/>
      <c r="XO8" s="492"/>
      <c r="XP8" s="492"/>
      <c r="XQ8" s="492"/>
      <c r="XR8" s="492"/>
      <c r="XS8" s="492"/>
      <c r="XT8" s="492"/>
      <c r="XU8" s="492"/>
      <c r="XV8" s="492"/>
      <c r="XW8" s="492"/>
      <c r="XX8" s="492"/>
      <c r="XY8" s="492"/>
      <c r="XZ8" s="492"/>
      <c r="YA8" s="492"/>
      <c r="YB8" s="492"/>
      <c r="YC8" s="492"/>
      <c r="YD8" s="492"/>
      <c r="YE8" s="492"/>
      <c r="YF8" s="492"/>
      <c r="YG8" s="492"/>
      <c r="YH8" s="492"/>
      <c r="YI8" s="492"/>
      <c r="YJ8" s="492"/>
      <c r="YK8" s="492"/>
      <c r="YL8" s="492"/>
      <c r="YM8" s="492"/>
      <c r="YN8" s="492"/>
      <c r="YO8" s="492"/>
      <c r="YP8" s="492"/>
      <c r="YQ8" s="492"/>
      <c r="YR8" s="492"/>
      <c r="YS8" s="492"/>
      <c r="YT8" s="492"/>
      <c r="YU8" s="492"/>
      <c r="YV8" s="492"/>
      <c r="YW8" s="492"/>
      <c r="YX8" s="492"/>
      <c r="YY8" s="492"/>
      <c r="YZ8" s="492"/>
      <c r="ZA8" s="492"/>
      <c r="ZB8" s="492"/>
      <c r="ZC8" s="492"/>
      <c r="ZD8" s="492"/>
      <c r="ZE8" s="492"/>
      <c r="ZF8" s="492"/>
      <c r="ZG8" s="492"/>
      <c r="ZH8" s="492"/>
      <c r="ZI8" s="492"/>
      <c r="ZJ8" s="492"/>
      <c r="ZK8" s="492"/>
      <c r="ZL8" s="492"/>
      <c r="ZM8" s="492"/>
      <c r="ZN8" s="492"/>
      <c r="ZO8" s="492"/>
      <c r="ZP8" s="492"/>
      <c r="ZQ8" s="492"/>
      <c r="ZR8" s="492"/>
      <c r="ZS8" s="492"/>
      <c r="ZT8" s="492"/>
      <c r="ZU8" s="492"/>
      <c r="ZV8" s="492"/>
      <c r="ZW8" s="492"/>
      <c r="ZX8" s="492"/>
      <c r="ZY8" s="492"/>
      <c r="ZZ8" s="492"/>
      <c r="AAA8" s="492"/>
      <c r="AAB8" s="492"/>
      <c r="AAC8" s="492"/>
      <c r="AAD8" s="492"/>
      <c r="AAE8" s="492"/>
      <c r="AAF8" s="492"/>
      <c r="AAG8" s="492"/>
      <c r="AAH8" s="492"/>
      <c r="AAI8" s="492"/>
      <c r="AAJ8" s="492"/>
      <c r="AAK8" s="492"/>
      <c r="AAL8" s="492"/>
      <c r="AAM8" s="492"/>
      <c r="AAN8" s="492"/>
      <c r="AAO8" s="492"/>
      <c r="AAP8" s="492"/>
      <c r="AAQ8" s="492"/>
      <c r="AAR8" s="492"/>
      <c r="AAS8" s="492"/>
      <c r="AAT8" s="492"/>
      <c r="AAU8" s="492"/>
      <c r="AAV8" s="492"/>
      <c r="AAW8" s="492"/>
      <c r="AAX8" s="492"/>
      <c r="AAY8" s="492"/>
      <c r="AAZ8" s="492"/>
      <c r="ABA8" s="492"/>
      <c r="ABB8" s="492"/>
      <c r="ABC8" s="492"/>
      <c r="ABD8" s="492"/>
      <c r="ABE8" s="492"/>
      <c r="ABF8" s="492"/>
      <c r="ABG8" s="492"/>
      <c r="ABH8" s="492"/>
      <c r="ABI8" s="492"/>
      <c r="ABJ8" s="492"/>
      <c r="ABK8" s="492"/>
      <c r="ABL8" s="492"/>
      <c r="ABM8" s="492"/>
      <c r="ABN8" s="492"/>
      <c r="ABO8" s="492"/>
      <c r="ABP8" s="492"/>
      <c r="ABQ8" s="492"/>
      <c r="ABR8" s="492"/>
      <c r="ABS8" s="492"/>
      <c r="ABT8" s="492"/>
      <c r="ABU8" s="492"/>
      <c r="ABV8" s="492"/>
      <c r="ABW8" s="492"/>
      <c r="ABX8" s="492"/>
      <c r="ABY8" s="492"/>
      <c r="ABZ8" s="492"/>
      <c r="ACA8" s="492"/>
      <c r="ACB8" s="492"/>
      <c r="ACC8" s="492"/>
      <c r="ACD8" s="492"/>
      <c r="ACE8" s="492"/>
      <c r="ACF8" s="492"/>
      <c r="ACG8" s="492"/>
      <c r="ACH8" s="492"/>
      <c r="ACI8" s="492"/>
      <c r="ACJ8" s="492"/>
      <c r="ACK8" s="492"/>
      <c r="ACL8" s="492"/>
      <c r="ACM8" s="492"/>
      <c r="ACN8" s="492"/>
      <c r="ACO8" s="492"/>
      <c r="ACP8" s="492"/>
      <c r="ACQ8" s="492"/>
      <c r="ACR8" s="492"/>
      <c r="ACS8" s="492"/>
      <c r="ACT8" s="492"/>
      <c r="ACU8" s="492"/>
      <c r="ACV8" s="492"/>
      <c r="ACW8" s="492"/>
      <c r="ACX8" s="492"/>
      <c r="ACY8" s="492"/>
      <c r="ACZ8" s="492"/>
      <c r="ADA8" s="492"/>
      <c r="ADB8" s="492"/>
      <c r="ADC8" s="492"/>
      <c r="ADD8" s="492"/>
      <c r="ADE8" s="492"/>
      <c r="ADF8" s="492"/>
      <c r="ADG8" s="492"/>
      <c r="ADH8" s="492"/>
      <c r="ADI8" s="492"/>
      <c r="ADJ8" s="492"/>
      <c r="ADK8" s="492"/>
      <c r="ADL8" s="492"/>
      <c r="ADM8" s="492"/>
      <c r="ADN8" s="492"/>
      <c r="ADO8" s="492"/>
      <c r="ADP8" s="492"/>
      <c r="ADQ8" s="492"/>
      <c r="ADR8" s="492"/>
      <c r="ADS8" s="492"/>
      <c r="ADT8" s="492"/>
      <c r="ADU8" s="492"/>
      <c r="ADV8" s="492"/>
      <c r="ADW8" s="492"/>
      <c r="ADX8" s="492"/>
      <c r="ADY8" s="492"/>
      <c r="ADZ8" s="492"/>
      <c r="AEA8" s="492"/>
      <c r="AEB8" s="492"/>
      <c r="AEC8" s="492"/>
      <c r="AED8" s="492"/>
      <c r="AEE8" s="492"/>
      <c r="AEF8" s="492"/>
      <c r="AEG8" s="492"/>
      <c r="AEH8" s="492"/>
      <c r="AEI8" s="492"/>
      <c r="AEJ8" s="492"/>
      <c r="AEK8" s="492"/>
      <c r="AEL8" s="492"/>
      <c r="AEM8" s="492"/>
      <c r="AEN8" s="492"/>
      <c r="AEO8" s="492"/>
      <c r="AEP8" s="492"/>
      <c r="AEQ8" s="492"/>
      <c r="AER8" s="492"/>
      <c r="AES8" s="492"/>
      <c r="AET8" s="492"/>
      <c r="AEU8" s="492"/>
      <c r="AEV8" s="492"/>
      <c r="AEW8" s="492"/>
      <c r="AEX8" s="492"/>
      <c r="AEY8" s="492"/>
      <c r="AEZ8" s="492"/>
      <c r="AFA8" s="492"/>
      <c r="AFB8" s="492"/>
      <c r="AFC8" s="492"/>
      <c r="AFD8" s="492"/>
      <c r="AFE8" s="492"/>
      <c r="AFF8" s="492"/>
      <c r="AFG8" s="492"/>
      <c r="AFH8" s="492"/>
      <c r="AFI8" s="492"/>
      <c r="AFJ8" s="492"/>
      <c r="AFK8" s="492"/>
      <c r="AFL8" s="492"/>
      <c r="AFM8" s="492"/>
      <c r="AFN8" s="492"/>
      <c r="AFO8" s="492"/>
      <c r="AFP8" s="492"/>
      <c r="AFQ8" s="492"/>
      <c r="AFR8" s="492"/>
      <c r="AFS8" s="492"/>
      <c r="AFT8" s="492"/>
      <c r="AFU8" s="492"/>
      <c r="AFV8" s="492"/>
      <c r="AFW8" s="492"/>
      <c r="AFX8" s="492"/>
      <c r="AFY8" s="492"/>
      <c r="AFZ8" s="492"/>
      <c r="AGA8" s="492"/>
      <c r="AGB8" s="492"/>
      <c r="AGC8" s="492"/>
      <c r="AGD8" s="492"/>
      <c r="AGE8" s="492"/>
      <c r="AGF8" s="492"/>
      <c r="AGG8" s="492"/>
      <c r="AGH8" s="492"/>
      <c r="AGI8" s="492"/>
      <c r="AGJ8" s="492"/>
      <c r="AGK8" s="492"/>
      <c r="AGL8" s="492"/>
      <c r="AGM8" s="492"/>
      <c r="AGN8" s="492"/>
      <c r="AGO8" s="492"/>
      <c r="AGP8" s="492"/>
      <c r="AGQ8" s="492"/>
      <c r="AGR8" s="492"/>
      <c r="AGS8" s="492"/>
      <c r="AGT8" s="492"/>
      <c r="AGU8" s="492"/>
      <c r="AGV8" s="492"/>
      <c r="AGW8" s="492"/>
      <c r="AGX8" s="492"/>
      <c r="AGY8" s="492"/>
      <c r="AGZ8" s="492"/>
      <c r="AHA8" s="492"/>
      <c r="AHB8" s="492"/>
      <c r="AHC8" s="492"/>
      <c r="AHD8" s="492"/>
      <c r="AHE8" s="492"/>
      <c r="AHF8" s="492"/>
      <c r="AHG8" s="492"/>
      <c r="AHH8" s="492"/>
      <c r="AHI8" s="492"/>
      <c r="AHJ8" s="492"/>
      <c r="AHK8" s="492"/>
      <c r="AHL8" s="492"/>
      <c r="AHM8" s="492"/>
      <c r="AHN8" s="492"/>
      <c r="AHO8" s="492"/>
      <c r="AHP8" s="492"/>
      <c r="AHQ8" s="492"/>
      <c r="AHR8" s="492"/>
      <c r="AHS8" s="492"/>
      <c r="AHT8" s="492"/>
      <c r="AHU8" s="492"/>
      <c r="AHV8" s="492"/>
      <c r="AHW8" s="492"/>
      <c r="AHX8" s="492"/>
      <c r="AHY8" s="492"/>
      <c r="AHZ8" s="492"/>
      <c r="AIA8" s="492"/>
      <c r="AIB8" s="492"/>
      <c r="AIC8" s="492"/>
      <c r="AID8" s="492"/>
      <c r="AIE8" s="492"/>
      <c r="AIF8" s="492"/>
      <c r="AIG8" s="492"/>
      <c r="AIH8" s="492"/>
      <c r="AII8" s="492"/>
      <c r="AIJ8" s="492"/>
      <c r="AIK8" s="492"/>
      <c r="AIL8" s="492"/>
      <c r="AIM8" s="492"/>
      <c r="AIN8" s="492"/>
      <c r="AIO8" s="492"/>
      <c r="AIP8" s="492"/>
      <c r="AIQ8" s="492"/>
      <c r="AIR8" s="492"/>
      <c r="AIS8" s="492"/>
      <c r="AIT8" s="492"/>
      <c r="AIU8" s="492"/>
      <c r="AIV8" s="492"/>
      <c r="AIW8" s="492"/>
      <c r="AIX8" s="492"/>
      <c r="AIY8" s="492"/>
      <c r="AIZ8" s="492"/>
      <c r="AJA8" s="492"/>
      <c r="AJB8" s="492"/>
      <c r="AJC8" s="492"/>
      <c r="AJD8" s="492"/>
      <c r="AJE8" s="492"/>
      <c r="AJF8" s="492"/>
      <c r="AJG8" s="492"/>
      <c r="AJH8" s="492"/>
      <c r="AJI8" s="492"/>
      <c r="AJJ8" s="492"/>
      <c r="AJK8" s="492"/>
      <c r="AJL8" s="492"/>
      <c r="AJM8" s="492"/>
      <c r="AJN8" s="492"/>
      <c r="AJO8" s="492"/>
      <c r="AJP8" s="492"/>
      <c r="AJQ8" s="492"/>
      <c r="AJR8" s="492"/>
      <c r="AJS8" s="492"/>
      <c r="AJT8" s="492"/>
      <c r="AJU8" s="492"/>
      <c r="AJV8" s="492"/>
      <c r="AJW8" s="492"/>
      <c r="AJX8" s="492"/>
      <c r="AJY8" s="492"/>
      <c r="AJZ8" s="492"/>
      <c r="AKA8" s="492"/>
      <c r="AKB8" s="492"/>
      <c r="AKC8" s="492"/>
      <c r="AKD8" s="492"/>
      <c r="AKE8" s="492"/>
      <c r="AKF8" s="492"/>
      <c r="AKG8" s="492"/>
      <c r="AKH8" s="492"/>
      <c r="AKI8" s="492"/>
      <c r="AKJ8" s="492"/>
      <c r="AKK8" s="492"/>
      <c r="AKL8" s="492"/>
      <c r="AKM8" s="492"/>
      <c r="AKN8" s="492"/>
      <c r="AKO8" s="492"/>
      <c r="AKP8" s="492"/>
      <c r="AKQ8" s="492"/>
      <c r="AKR8" s="492"/>
      <c r="AKS8" s="492"/>
      <c r="AKT8" s="492"/>
      <c r="AKU8" s="492"/>
      <c r="AKV8" s="492"/>
      <c r="AKW8" s="492"/>
      <c r="AKX8" s="492"/>
      <c r="AKY8" s="492"/>
      <c r="AKZ8" s="492"/>
      <c r="ALA8" s="492"/>
      <c r="ALB8" s="492"/>
      <c r="ALC8" s="492"/>
      <c r="ALD8" s="492"/>
      <c r="ALE8" s="492"/>
      <c r="ALF8" s="492"/>
      <c r="ALG8" s="492"/>
      <c r="ALH8" s="492"/>
      <c r="ALI8" s="492"/>
      <c r="ALJ8" s="492"/>
      <c r="ALK8" s="492"/>
      <c r="ALL8" s="492"/>
      <c r="ALM8" s="492"/>
      <c r="ALN8" s="492"/>
      <c r="ALO8" s="492"/>
      <c r="ALP8" s="492"/>
      <c r="ALQ8" s="492"/>
      <c r="ALR8" s="492"/>
      <c r="ALS8" s="492"/>
      <c r="ALT8" s="492"/>
      <c r="ALU8" s="492"/>
      <c r="ALV8" s="492"/>
      <c r="ALW8" s="492"/>
      <c r="ALX8" s="492"/>
      <c r="ALY8" s="492"/>
      <c r="ALZ8" s="492"/>
    </row>
    <row r="9" spans="1:1014" ht="15" customHeight="1">
      <c r="A9" s="471">
        <v>1</v>
      </c>
      <c r="B9" s="325" t="s">
        <v>2183</v>
      </c>
      <c r="C9" s="325"/>
      <c r="D9" s="325"/>
      <c r="E9" s="459"/>
      <c r="F9" s="459"/>
      <c r="G9" s="459"/>
      <c r="H9" s="483" t="s">
        <v>2184</v>
      </c>
      <c r="I9" s="460"/>
      <c r="J9" s="463"/>
      <c r="K9" s="320" t="s">
        <v>2185</v>
      </c>
      <c r="L9" s="463"/>
      <c r="M9" s="463"/>
      <c r="N9" s="463"/>
      <c r="O9" s="463"/>
      <c r="P9" s="463"/>
      <c r="Q9" s="461" t="s">
        <v>820</v>
      </c>
      <c r="R9" s="462" t="s">
        <v>864</v>
      </c>
      <c r="S9" s="462" t="s">
        <v>2185</v>
      </c>
      <c r="T9" s="463"/>
      <c r="U9" s="463"/>
      <c r="V9" s="463" t="s">
        <v>864</v>
      </c>
      <c r="W9" s="463" t="s">
        <v>864</v>
      </c>
    </row>
    <row r="10" spans="1:1014" ht="15" customHeight="1">
      <c r="A10" s="471">
        <v>2</v>
      </c>
      <c r="B10" s="325"/>
      <c r="C10" s="325" t="s">
        <v>2186</v>
      </c>
      <c r="D10" s="325"/>
      <c r="E10" s="459"/>
      <c r="F10" s="459"/>
      <c r="G10" s="459"/>
      <c r="H10" s="495" t="s">
        <v>2187</v>
      </c>
      <c r="I10" s="465">
        <v>101</v>
      </c>
      <c r="J10" s="470"/>
      <c r="K10" s="466" t="s">
        <v>2188</v>
      </c>
      <c r="L10" s="468"/>
      <c r="M10" s="468"/>
      <c r="N10" s="468"/>
      <c r="O10" s="468"/>
      <c r="P10" s="468"/>
      <c r="Q10" s="461" t="s">
        <v>820</v>
      </c>
      <c r="R10" s="467"/>
      <c r="S10" s="467" t="s">
        <v>1059</v>
      </c>
      <c r="T10" s="468"/>
      <c r="U10" s="468"/>
      <c r="V10" s="468" t="s">
        <v>864</v>
      </c>
      <c r="W10" s="468" t="s">
        <v>864</v>
      </c>
    </row>
    <row r="11" spans="1:1014" ht="15" customHeight="1">
      <c r="A11" s="471">
        <v>3</v>
      </c>
      <c r="B11" s="325"/>
      <c r="C11" s="325" t="s">
        <v>2189</v>
      </c>
      <c r="D11" s="325"/>
      <c r="E11" s="459"/>
      <c r="F11" s="459"/>
      <c r="G11" s="459"/>
      <c r="H11" s="494" t="s">
        <v>2190</v>
      </c>
      <c r="I11" s="469" t="s">
        <v>2191</v>
      </c>
      <c r="J11" s="463"/>
      <c r="K11" s="320" t="s">
        <v>2192</v>
      </c>
      <c r="L11" s="463"/>
      <c r="M11" s="463"/>
      <c r="N11" s="463"/>
      <c r="O11" s="463"/>
      <c r="P11" s="463"/>
      <c r="Q11" s="461" t="s">
        <v>820</v>
      </c>
      <c r="R11" s="462"/>
      <c r="S11" s="462" t="s">
        <v>863</v>
      </c>
      <c r="T11" s="463"/>
      <c r="U11" s="463"/>
      <c r="V11" s="463" t="s">
        <v>864</v>
      </c>
      <c r="W11" s="463" t="s">
        <v>864</v>
      </c>
    </row>
    <row r="12" spans="1:1014" ht="15" customHeight="1">
      <c r="A12" s="471">
        <v>4</v>
      </c>
      <c r="B12" s="325" t="s">
        <v>2193</v>
      </c>
      <c r="C12" s="325"/>
      <c r="D12" s="325"/>
      <c r="E12" s="459"/>
      <c r="F12" s="459"/>
      <c r="G12" s="459"/>
      <c r="H12" s="496" t="s">
        <v>2194</v>
      </c>
      <c r="I12" s="465" t="s">
        <v>2195</v>
      </c>
      <c r="J12" s="470"/>
      <c r="K12" s="466" t="s">
        <v>2196</v>
      </c>
      <c r="L12" s="468"/>
      <c r="M12" s="468"/>
      <c r="N12" s="468"/>
      <c r="O12" s="468"/>
      <c r="P12" s="468"/>
      <c r="Q12" s="461" t="s">
        <v>820</v>
      </c>
      <c r="R12" s="467"/>
      <c r="S12" s="467" t="s">
        <v>863</v>
      </c>
      <c r="T12" s="468"/>
      <c r="U12" s="468"/>
      <c r="V12" s="468" t="s">
        <v>864</v>
      </c>
      <c r="W12" s="468" t="s">
        <v>864</v>
      </c>
    </row>
    <row r="13" spans="1:1014" ht="15" customHeight="1">
      <c r="A13" s="476">
        <v>5</v>
      </c>
      <c r="B13" s="477" t="s">
        <v>2197</v>
      </c>
      <c r="C13" s="477"/>
      <c r="D13" s="477"/>
      <c r="E13" s="478"/>
      <c r="F13" s="478"/>
      <c r="G13" s="478"/>
      <c r="H13" s="497" t="s">
        <v>2198</v>
      </c>
      <c r="I13" s="479" t="s">
        <v>2199</v>
      </c>
      <c r="J13" s="480"/>
      <c r="K13" s="479" t="s">
        <v>2200</v>
      </c>
      <c r="L13" s="480"/>
      <c r="M13" s="480"/>
      <c r="N13" s="480"/>
      <c r="O13" s="480"/>
      <c r="P13" s="480"/>
      <c r="Q13" s="481" t="s">
        <v>820</v>
      </c>
      <c r="R13" s="482"/>
      <c r="S13" s="482" t="s">
        <v>863</v>
      </c>
      <c r="T13" s="480"/>
      <c r="U13" s="480"/>
      <c r="V13" s="480" t="s">
        <v>864</v>
      </c>
      <c r="W13" s="480" t="s">
        <v>864</v>
      </c>
    </row>
    <row r="14" spans="1:1014" s="505" customFormat="1" ht="15">
      <c r="A14" s="506">
        <f>SUBTOTAL(103,Tableau9[ID])</f>
        <v>5</v>
      </c>
      <c r="B14" s="506">
        <f>SUBTOTAL(103,Tableau9[Donnée (Niveau 1)])</f>
        <v>3</v>
      </c>
      <c r="C14" s="506">
        <f>SUBTOTAL(103,Tableau9[Donnée (Niveau 2)])</f>
        <v>2</v>
      </c>
      <c r="D14" s="506">
        <f>SUBTOTAL(103,Tableau9[Donnée (Niveau 3)])</f>
        <v>0</v>
      </c>
      <c r="E14" s="506">
        <f>SUBTOTAL(103,Tableau9[Donnée (Niveau 4)])</f>
        <v>0</v>
      </c>
      <c r="F14" s="506">
        <f>SUBTOTAL(103,Tableau9[Donnée (Niveau 5)])</f>
        <v>0</v>
      </c>
      <c r="G14" s="506">
        <f>SUBTOTAL(103,Tableau9[Donnée (Niveau 6)])</f>
        <v>0</v>
      </c>
      <c r="H14" s="506">
        <f>SUBTOTAL(103,Tableau9[Description])</f>
        <v>5</v>
      </c>
      <c r="I14" s="506">
        <f>SUBTOTAL(103,Tableau9[Exemples])</f>
        <v>4</v>
      </c>
      <c r="J14" s="506">
        <f>SUBTOTAL(103,Tableau9[Balise NexSIS])</f>
        <v>0</v>
      </c>
      <c r="K14" s="506">
        <f>SUBTOTAL(103,Tableau9[Nouvelle balise])</f>
        <v>5</v>
      </c>
      <c r="L14" s="506">
        <f>SUBTOTAL(103,Tableau9[Nantes - balise])</f>
        <v>0</v>
      </c>
      <c r="M14" s="506">
        <f>SUBTOTAL(103,Tableau9[Nantes - description])</f>
        <v>0</v>
      </c>
      <c r="N14" s="506">
        <f>SUBTOTAL(103,Tableau9[GT399])</f>
        <v>0</v>
      </c>
      <c r="O14" s="506">
        <f>SUBTOTAL(103,Tableau9[GT399 description])</f>
        <v>0</v>
      </c>
      <c r="P14" s="506">
        <f>SUBTOTAL(103,Tableau9[Priorisation])</f>
        <v>0</v>
      </c>
      <c r="Q14" s="506">
        <f>SUBTOTAL(103,Tableau9[Cardinalité])</f>
        <v>5</v>
      </c>
      <c r="R14" s="506">
        <f>SUBTOTAL(103,Tableau9[Objet])</f>
        <v>1</v>
      </c>
      <c r="S14" s="506">
        <f>SUBTOTAL(103,Tableau9[Format (ou type)])</f>
        <v>5</v>
      </c>
      <c r="T14" s="506">
        <f>SUBTOTAL(103,Tableau9[Nomenclature/ énumération])</f>
        <v>0</v>
      </c>
      <c r="U14" s="506">
        <f>SUBTOTAL(103,Tableau9[Détails de format])</f>
        <v>0</v>
      </c>
      <c r="V14" s="506">
        <f>SUBTOTAL(103,Tableau9[15-18])</f>
        <v>5</v>
      </c>
      <c r="W14" s="506">
        <f>SUBTOTAL(103,Tableau9[15-15])</f>
        <v>5</v>
      </c>
    </row>
    <row r="15" spans="1:1014">
      <c r="E15" s="57"/>
      <c r="AF15" s="501"/>
      <c r="AG15" s="502"/>
      <c r="AH15" s="502"/>
      <c r="AI15" s="503"/>
    </row>
    <row r="16" spans="1:1014">
      <c r="E16" s="57"/>
    </row>
    <row r="17" spans="3:8">
      <c r="E17" s="57"/>
    </row>
    <row r="18" spans="3:8">
      <c r="C18" s="504"/>
      <c r="E18" s="57"/>
      <c r="H18" t="s">
        <v>303</v>
      </c>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H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7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25" customWidth="1"/>
    <col min="21" max="21" width="10.625" customWidth="1"/>
    <col min="22" max="22" width="11" bestFit="1" customWidth="1"/>
    <col min="23" max="23" width="7.375" bestFit="1" customWidth="1"/>
    <col min="24" max="30" width="9" customWidth="1"/>
  </cols>
  <sheetData>
    <row r="1" spans="1:1014" ht="14.25" customHeight="1">
      <c r="A1" s="275" t="s">
        <v>2201</v>
      </c>
      <c r="B1" s="128"/>
      <c r="C1" s="129" t="s">
        <v>813</v>
      </c>
      <c r="D1" s="128"/>
      <c r="E1" s="297" t="s">
        <v>814</v>
      </c>
      <c r="F1" s="128"/>
      <c r="G1" s="128"/>
      <c r="H1" s="526" t="s">
        <v>1592</v>
      </c>
      <c r="I1" s="526"/>
      <c r="J1" s="96"/>
      <c r="K1" s="96"/>
      <c r="L1" s="96"/>
      <c r="M1" s="96"/>
      <c r="N1" s="96"/>
      <c r="O1" s="532" t="s">
        <v>816</v>
      </c>
      <c r="P1" s="532"/>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9" t="s">
        <v>818</v>
      </c>
      <c r="D2" s="128"/>
      <c r="E2" s="300" t="s">
        <v>819</v>
      </c>
      <c r="F2" s="128"/>
      <c r="G2" s="128"/>
      <c r="H2" s="526"/>
      <c r="I2" s="526"/>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301" t="s">
        <v>821</v>
      </c>
      <c r="D3" s="128"/>
      <c r="E3" s="302"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3" t="s">
        <v>824</v>
      </c>
      <c r="D4" s="128"/>
      <c r="E4" s="304" t="s">
        <v>825</v>
      </c>
      <c r="F4" s="128"/>
      <c r="G4" s="137" t="s">
        <v>1592</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1592</v>
      </c>
      <c r="E5" s="452" t="s">
        <v>912</v>
      </c>
      <c r="F5" s="146" t="s">
        <v>1592</v>
      </c>
      <c r="G5" s="148"/>
      <c r="H5" s="148"/>
      <c r="I5" s="453"/>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6" t="s">
        <v>827</v>
      </c>
      <c r="D6" s="138" t="s">
        <v>1592</v>
      </c>
      <c r="E6" s="128"/>
      <c r="F6" s="138" t="s">
        <v>1592</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1592</v>
      </c>
      <c r="D7" s="454" t="s">
        <v>1592</v>
      </c>
      <c r="E7" s="307" t="s">
        <v>1592</v>
      </c>
      <c r="F7" s="307" t="s">
        <v>1592</v>
      </c>
      <c r="G7" s="96"/>
      <c r="H7" s="96"/>
      <c r="I7" s="5"/>
      <c r="J7" s="96"/>
      <c r="K7" s="96"/>
      <c r="L7" s="527" t="s">
        <v>828</v>
      </c>
      <c r="M7" s="527"/>
      <c r="N7" s="527"/>
      <c r="O7" s="527"/>
      <c r="P7" s="96"/>
      <c r="Q7" s="96"/>
      <c r="R7" s="96"/>
      <c r="S7" s="96"/>
      <c r="T7" s="96"/>
      <c r="V7" s="455" t="s">
        <v>829</v>
      </c>
      <c r="W7" s="455"/>
      <c r="Y7" s="96"/>
      <c r="Z7" s="96"/>
      <c r="AA7" s="96"/>
      <c r="AB7" s="96"/>
      <c r="AC7" s="527" t="s">
        <v>830</v>
      </c>
      <c r="AD7" s="52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93" customFormat="1" ht="27.75" customHeight="1">
      <c r="A8" s="309" t="s">
        <v>831</v>
      </c>
      <c r="B8" s="456" t="s">
        <v>832</v>
      </c>
      <c r="C8" s="456" t="s">
        <v>833</v>
      </c>
      <c r="D8" s="456" t="s">
        <v>834</v>
      </c>
      <c r="E8" s="456" t="s">
        <v>835</v>
      </c>
      <c r="F8" s="456" t="s">
        <v>836</v>
      </c>
      <c r="G8" s="456" t="s">
        <v>837</v>
      </c>
      <c r="H8" s="313" t="s">
        <v>9</v>
      </c>
      <c r="I8" s="313" t="s">
        <v>838</v>
      </c>
      <c r="J8" s="313" t="s">
        <v>841</v>
      </c>
      <c r="K8" s="313" t="s">
        <v>842</v>
      </c>
      <c r="L8" s="484" t="s">
        <v>843</v>
      </c>
      <c r="M8" s="484" t="s">
        <v>844</v>
      </c>
      <c r="N8" s="484" t="s">
        <v>845</v>
      </c>
      <c r="O8" s="484" t="s">
        <v>846</v>
      </c>
      <c r="P8" s="484" t="s">
        <v>847</v>
      </c>
      <c r="Q8" s="313" t="s">
        <v>677</v>
      </c>
      <c r="R8" s="313" t="s">
        <v>3</v>
      </c>
      <c r="S8" s="313" t="s">
        <v>2182</v>
      </c>
      <c r="T8" s="313" t="s">
        <v>914</v>
      </c>
      <c r="U8" s="313" t="s">
        <v>849</v>
      </c>
      <c r="V8" s="314" t="s">
        <v>850</v>
      </c>
      <c r="W8" s="457" t="s">
        <v>851</v>
      </c>
      <c r="X8" s="488" t="s">
        <v>852</v>
      </c>
      <c r="Y8" s="489" t="s">
        <v>853</v>
      </c>
      <c r="Z8" s="489" t="s">
        <v>854</v>
      </c>
      <c r="AA8" s="490" t="s">
        <v>855</v>
      </c>
      <c r="AB8" s="489" t="s">
        <v>856</v>
      </c>
      <c r="AC8" s="489" t="s">
        <v>857</v>
      </c>
      <c r="AD8" s="491"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92"/>
      <c r="ALO8" s="492"/>
      <c r="ALP8" s="492"/>
      <c r="ALQ8" s="492"/>
      <c r="ALR8" s="492"/>
      <c r="ALS8" s="492"/>
      <c r="ALT8" s="492"/>
      <c r="ALU8" s="492"/>
      <c r="ALV8" s="492"/>
      <c r="ALW8" s="492"/>
      <c r="ALX8" s="492"/>
      <c r="ALY8" s="492"/>
      <c r="ALZ8" s="492"/>
    </row>
    <row r="9" spans="1:1014" ht="29.25" customHeight="1">
      <c r="A9" s="458">
        <v>1</v>
      </c>
      <c r="B9" s="325" t="s">
        <v>2202</v>
      </c>
      <c r="C9" s="325"/>
      <c r="D9" s="325"/>
      <c r="E9" s="459"/>
      <c r="F9" s="459"/>
      <c r="G9" s="459"/>
      <c r="H9" s="483" t="s">
        <v>2203</v>
      </c>
      <c r="I9" s="406"/>
      <c r="J9" s="463"/>
      <c r="K9" s="320" t="s">
        <v>2201</v>
      </c>
      <c r="L9" s="320"/>
      <c r="M9" s="320"/>
      <c r="N9" s="320"/>
      <c r="O9" s="320"/>
      <c r="P9" s="320"/>
      <c r="Q9" s="461" t="s">
        <v>820</v>
      </c>
      <c r="R9" s="462"/>
      <c r="S9" s="345" t="s">
        <v>863</v>
      </c>
      <c r="T9" s="463"/>
      <c r="U9" s="463"/>
      <c r="V9" s="463" t="s">
        <v>864</v>
      </c>
      <c r="W9" s="464"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H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25" customWidth="1"/>
    <col min="3" max="3" width="24.75" customWidth="1"/>
    <col min="4" max="4" width="12.5" customWidth="1"/>
    <col min="5" max="5" width="12.625" customWidth="1"/>
    <col min="6" max="7" width="13" bestFit="1" customWidth="1"/>
    <col min="8" max="8" width="37.125" customWidth="1"/>
    <col min="9" max="10" width="26.5" customWidth="1"/>
    <col min="11" max="11" width="14.625" customWidth="1"/>
    <col min="12" max="15" width="2.125" customWidth="1"/>
    <col min="16" max="16" width="2.375" customWidth="1"/>
    <col min="17" max="17" width="12.5" customWidth="1"/>
    <col min="18" max="18" width="2" customWidth="1"/>
    <col min="19" max="19" width="7.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5" t="s">
        <v>1846</v>
      </c>
      <c r="B1" s="275"/>
      <c r="C1" s="129" t="s">
        <v>813</v>
      </c>
      <c r="D1" s="128"/>
      <c r="E1" s="297" t="s">
        <v>814</v>
      </c>
      <c r="F1" s="128"/>
      <c r="G1" s="128"/>
      <c r="H1" s="526" t="s">
        <v>1592</v>
      </c>
      <c r="I1" s="526"/>
      <c r="J1" s="298"/>
      <c r="K1" s="96"/>
      <c r="L1" s="96"/>
      <c r="M1" s="96"/>
      <c r="N1" s="96"/>
      <c r="O1" s="532" t="s">
        <v>816</v>
      </c>
      <c r="P1" s="532"/>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9" t="s">
        <v>818</v>
      </c>
      <c r="D2" s="128"/>
      <c r="E2" s="300" t="s">
        <v>819</v>
      </c>
      <c r="F2" s="128"/>
      <c r="G2" s="128"/>
      <c r="H2" s="526"/>
      <c r="I2" s="526"/>
      <c r="J2" s="298"/>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301" t="s">
        <v>821</v>
      </c>
      <c r="D3" s="128"/>
      <c r="E3" s="302"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3" t="s">
        <v>824</v>
      </c>
      <c r="D4" s="128"/>
      <c r="E4" s="304" t="s">
        <v>825</v>
      </c>
      <c r="F4" s="128"/>
      <c r="G4" s="137" t="s">
        <v>1592</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1592</v>
      </c>
      <c r="E5" s="452" t="s">
        <v>912</v>
      </c>
      <c r="F5" s="146" t="s">
        <v>1592</v>
      </c>
      <c r="G5" s="148"/>
      <c r="H5" s="148"/>
      <c r="I5" s="453"/>
      <c r="J5" s="453"/>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6" t="s">
        <v>827</v>
      </c>
      <c r="D6" s="138" t="s">
        <v>1592</v>
      </c>
      <c r="E6" s="128"/>
      <c r="F6" s="138" t="s">
        <v>1592</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1592</v>
      </c>
      <c r="D7" s="454" t="s">
        <v>1592</v>
      </c>
      <c r="E7" s="307" t="s">
        <v>1592</v>
      </c>
      <c r="F7" s="307" t="s">
        <v>1592</v>
      </c>
      <c r="G7" s="96"/>
      <c r="H7" s="96"/>
      <c r="I7" s="5"/>
      <c r="J7" s="5"/>
      <c r="K7" s="96"/>
      <c r="L7" s="527" t="s">
        <v>828</v>
      </c>
      <c r="M7" s="527"/>
      <c r="N7" s="527"/>
      <c r="O7" s="527"/>
      <c r="P7" s="96"/>
      <c r="Q7" s="96"/>
      <c r="R7" s="96"/>
      <c r="S7" s="96"/>
      <c r="T7" s="96"/>
      <c r="U7" s="96"/>
      <c r="V7" s="533" t="s">
        <v>829</v>
      </c>
      <c r="W7" s="533"/>
      <c r="Y7" s="96"/>
      <c r="Z7" s="96"/>
      <c r="AA7" s="96"/>
      <c r="AB7" s="96"/>
      <c r="AC7" s="527" t="s">
        <v>830</v>
      </c>
      <c r="AD7" s="52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93" customFormat="1" ht="27.75" customHeight="1">
      <c r="A8" s="472" t="s">
        <v>831</v>
      </c>
      <c r="B8" s="473" t="s">
        <v>832</v>
      </c>
      <c r="C8" s="473" t="s">
        <v>833</v>
      </c>
      <c r="D8" s="473" t="s">
        <v>834</v>
      </c>
      <c r="E8" s="473" t="s">
        <v>835</v>
      </c>
      <c r="F8" s="473" t="s">
        <v>836</v>
      </c>
      <c r="G8" s="473" t="s">
        <v>837</v>
      </c>
      <c r="H8" s="474" t="s">
        <v>9</v>
      </c>
      <c r="I8" s="474" t="s">
        <v>838</v>
      </c>
      <c r="J8" s="474" t="s">
        <v>841</v>
      </c>
      <c r="K8" s="474" t="s">
        <v>842</v>
      </c>
      <c r="L8" s="484" t="s">
        <v>843</v>
      </c>
      <c r="M8" s="484" t="s">
        <v>844</v>
      </c>
      <c r="N8" s="484" t="s">
        <v>845</v>
      </c>
      <c r="O8" s="484" t="s">
        <v>846</v>
      </c>
      <c r="P8" s="484" t="s">
        <v>847</v>
      </c>
      <c r="Q8" s="474" t="s">
        <v>677</v>
      </c>
      <c r="R8" s="474" t="s">
        <v>3</v>
      </c>
      <c r="S8" s="474" t="s">
        <v>2182</v>
      </c>
      <c r="T8" s="474" t="s">
        <v>914</v>
      </c>
      <c r="U8" s="474" t="s">
        <v>849</v>
      </c>
      <c r="V8" s="475" t="s">
        <v>850</v>
      </c>
      <c r="W8" s="475" t="s">
        <v>851</v>
      </c>
      <c r="X8" s="488" t="s">
        <v>852</v>
      </c>
      <c r="Y8" s="489" t="s">
        <v>853</v>
      </c>
      <c r="Z8" s="489" t="s">
        <v>854</v>
      </c>
      <c r="AA8" s="490" t="s">
        <v>855</v>
      </c>
      <c r="AB8" s="489" t="s">
        <v>856</v>
      </c>
      <c r="AC8" s="489" t="s">
        <v>857</v>
      </c>
      <c r="AD8" s="491"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92"/>
      <c r="ALU8" s="492"/>
      <c r="ALV8" s="492"/>
      <c r="ALW8" s="492"/>
      <c r="ALX8" s="492"/>
      <c r="ALY8" s="492"/>
      <c r="ALZ8" s="492"/>
      <c r="AMA8" s="492"/>
      <c r="AMB8" s="492"/>
      <c r="AMC8" s="492"/>
      <c r="AMD8" s="492"/>
      <c r="AME8" s="492"/>
      <c r="AMF8" s="492"/>
    </row>
    <row r="9" spans="1:1020" ht="15" customHeight="1">
      <c r="A9" s="471">
        <v>1</v>
      </c>
      <c r="B9" s="325" t="s">
        <v>2204</v>
      </c>
      <c r="C9" s="500"/>
      <c r="D9" s="325"/>
      <c r="E9" s="459"/>
      <c r="F9" s="459"/>
      <c r="G9" s="459"/>
      <c r="H9" s="320" t="s">
        <v>2205</v>
      </c>
      <c r="I9" s="461"/>
      <c r="J9" s="406"/>
      <c r="K9" s="320" t="s">
        <v>2206</v>
      </c>
      <c r="L9" s="320"/>
      <c r="M9" s="320"/>
      <c r="N9" s="320"/>
      <c r="O9" s="320"/>
      <c r="P9" s="320"/>
      <c r="Q9" s="461" t="s">
        <v>820</v>
      </c>
      <c r="R9" s="462"/>
      <c r="S9" s="462" t="s">
        <v>863</v>
      </c>
      <c r="T9" s="463"/>
      <c r="U9" s="463"/>
      <c r="V9" s="463" t="s">
        <v>864</v>
      </c>
      <c r="W9" s="463" t="s">
        <v>864</v>
      </c>
    </row>
    <row r="10" spans="1:1020" ht="15" customHeight="1">
      <c r="A10" s="459">
        <v>2</v>
      </c>
      <c r="B10" s="325" t="s">
        <v>2207</v>
      </c>
      <c r="C10" s="500"/>
      <c r="D10" s="325"/>
      <c r="E10" s="459"/>
      <c r="F10" s="459"/>
      <c r="G10" s="459"/>
      <c r="H10" s="320" t="s">
        <v>2208</v>
      </c>
      <c r="I10" s="461"/>
      <c r="J10" s="406"/>
      <c r="K10" s="320" t="s">
        <v>2209</v>
      </c>
      <c r="L10" s="320"/>
      <c r="M10" s="320"/>
      <c r="N10" s="320"/>
      <c r="O10" s="320"/>
      <c r="P10" s="320"/>
      <c r="Q10" s="336" t="s">
        <v>817</v>
      </c>
      <c r="R10" s="467"/>
      <c r="S10" s="348" t="s">
        <v>2210</v>
      </c>
      <c r="T10" s="468"/>
      <c r="U10" s="468"/>
      <c r="V10" s="498" t="s">
        <v>864</v>
      </c>
      <c r="W10" s="498" t="s">
        <v>864</v>
      </c>
    </row>
    <row r="11" spans="1:1020" ht="30">
      <c r="A11" s="459">
        <v>3</v>
      </c>
      <c r="B11" s="325" t="s">
        <v>2211</v>
      </c>
      <c r="C11" s="342"/>
      <c r="D11" s="325"/>
      <c r="E11" s="459"/>
      <c r="F11" s="459"/>
      <c r="G11" s="459"/>
      <c r="H11" s="320" t="s">
        <v>2212</v>
      </c>
      <c r="I11" s="461"/>
      <c r="J11" s="406"/>
      <c r="K11" s="320" t="s">
        <v>2213</v>
      </c>
      <c r="L11" s="320"/>
      <c r="M11" s="320"/>
      <c r="N11" s="320"/>
      <c r="O11" s="320"/>
      <c r="P11" s="320"/>
      <c r="Q11" s="336" t="s">
        <v>817</v>
      </c>
      <c r="R11" s="462"/>
      <c r="S11" s="345" t="s">
        <v>863</v>
      </c>
      <c r="T11" s="463"/>
      <c r="U11" s="463"/>
      <c r="V11" s="499" t="s">
        <v>864</v>
      </c>
      <c r="W11" s="499"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XFD9"/>
    </sheetView>
  </sheetViews>
  <sheetFormatPr baseColWidth="10" defaultColWidth="9" defaultRowHeight="14.25"/>
  <cols>
    <col min="1" max="1" width="4.625" customWidth="1"/>
    <col min="2" max="2" width="27.25" customWidth="1"/>
    <col min="3" max="3" width="24.75" customWidth="1"/>
    <col min="4" max="4" width="12.5" customWidth="1"/>
    <col min="5" max="5" width="12.625" customWidth="1"/>
    <col min="6" max="7" width="13" bestFit="1" customWidth="1"/>
    <col min="8" max="8" width="37.125" customWidth="1"/>
    <col min="9" max="10" width="26.5" customWidth="1"/>
    <col min="11" max="11" width="13" bestFit="1" customWidth="1"/>
    <col min="12" max="12" width="2.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5" t="s">
        <v>2214</v>
      </c>
      <c r="B1" s="275"/>
      <c r="C1" s="129" t="s">
        <v>813</v>
      </c>
      <c r="D1" s="128"/>
      <c r="E1" s="297" t="s">
        <v>814</v>
      </c>
      <c r="F1" s="128"/>
      <c r="G1" s="128"/>
      <c r="H1" s="526" t="s">
        <v>1592</v>
      </c>
      <c r="I1" s="526"/>
      <c r="J1" s="298"/>
      <c r="K1" s="96"/>
      <c r="L1" s="96"/>
      <c r="M1" s="96"/>
      <c r="N1" s="96"/>
      <c r="O1" s="532" t="s">
        <v>816</v>
      </c>
      <c r="P1" s="532"/>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9" t="s">
        <v>818</v>
      </c>
      <c r="D2" s="128"/>
      <c r="E2" s="300" t="s">
        <v>819</v>
      </c>
      <c r="F2" s="128"/>
      <c r="G2" s="128"/>
      <c r="H2" s="526"/>
      <c r="I2" s="526"/>
      <c r="J2" s="298"/>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301" t="s">
        <v>821</v>
      </c>
      <c r="D3" s="128"/>
      <c r="E3" s="302"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3" t="s">
        <v>824</v>
      </c>
      <c r="D4" s="128"/>
      <c r="E4" s="304" t="s">
        <v>825</v>
      </c>
      <c r="F4" s="128"/>
      <c r="G4" s="137" t="s">
        <v>1592</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1592</v>
      </c>
      <c r="E5" s="452" t="s">
        <v>912</v>
      </c>
      <c r="F5" s="146" t="s">
        <v>1592</v>
      </c>
      <c r="G5" s="148"/>
      <c r="H5" s="148"/>
      <c r="I5" s="453"/>
      <c r="J5" s="453"/>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6" t="s">
        <v>827</v>
      </c>
      <c r="D6" s="138" t="s">
        <v>1592</v>
      </c>
      <c r="E6" s="128"/>
      <c r="F6" s="138" t="s">
        <v>1592</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1592</v>
      </c>
      <c r="D7" s="454" t="s">
        <v>1592</v>
      </c>
      <c r="E7" s="307" t="s">
        <v>1592</v>
      </c>
      <c r="F7" s="307" t="s">
        <v>1592</v>
      </c>
      <c r="G7" s="96"/>
      <c r="H7" s="96"/>
      <c r="I7" s="5"/>
      <c r="J7" s="5"/>
      <c r="K7" s="96"/>
      <c r="L7" s="527" t="s">
        <v>828</v>
      </c>
      <c r="M7" s="527"/>
      <c r="N7" s="527"/>
      <c r="O7" s="527"/>
      <c r="P7" s="96"/>
      <c r="Q7" s="96"/>
      <c r="R7" s="96"/>
      <c r="S7" s="96"/>
      <c r="T7" s="96"/>
      <c r="U7" s="96"/>
      <c r="V7" s="455" t="s">
        <v>829</v>
      </c>
      <c r="W7" s="455"/>
      <c r="Y7" s="96"/>
      <c r="Z7" s="96"/>
      <c r="AA7" s="96"/>
      <c r="AB7" s="96"/>
      <c r="AC7" s="527" t="s">
        <v>830</v>
      </c>
      <c r="AD7" s="52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93" customFormat="1" ht="27.75" customHeight="1">
      <c r="A8" s="542" t="s">
        <v>831</v>
      </c>
      <c r="B8" s="543" t="s">
        <v>832</v>
      </c>
      <c r="C8" s="543" t="s">
        <v>833</v>
      </c>
      <c r="D8" s="543" t="s">
        <v>834</v>
      </c>
      <c r="E8" s="543" t="s">
        <v>835</v>
      </c>
      <c r="F8" s="543" t="s">
        <v>836</v>
      </c>
      <c r="G8" s="543" t="s">
        <v>837</v>
      </c>
      <c r="H8" s="544" t="s">
        <v>9</v>
      </c>
      <c r="I8" s="544" t="s">
        <v>838</v>
      </c>
      <c r="J8" s="544" t="s">
        <v>841</v>
      </c>
      <c r="K8" s="544" t="s">
        <v>842</v>
      </c>
      <c r="L8" s="545" t="s">
        <v>843</v>
      </c>
      <c r="M8" s="545" t="s">
        <v>844</v>
      </c>
      <c r="N8" s="545" t="s">
        <v>845</v>
      </c>
      <c r="O8" s="545" t="s">
        <v>846</v>
      </c>
      <c r="P8" s="545" t="s">
        <v>847</v>
      </c>
      <c r="Q8" s="544" t="s">
        <v>677</v>
      </c>
      <c r="R8" s="546" t="s">
        <v>3</v>
      </c>
      <c r="S8" s="474" t="s">
        <v>2182</v>
      </c>
      <c r="T8" s="474" t="s">
        <v>914</v>
      </c>
      <c r="U8" s="474" t="s">
        <v>849</v>
      </c>
      <c r="V8" s="475" t="s">
        <v>850</v>
      </c>
      <c r="W8" s="475" t="s">
        <v>851</v>
      </c>
      <c r="X8" s="488" t="s">
        <v>852</v>
      </c>
      <c r="Y8" s="489" t="s">
        <v>853</v>
      </c>
      <c r="Z8" s="489" t="s">
        <v>854</v>
      </c>
      <c r="AA8" s="490" t="s">
        <v>855</v>
      </c>
      <c r="AB8" s="489" t="s">
        <v>856</v>
      </c>
      <c r="AC8" s="489" t="s">
        <v>857</v>
      </c>
      <c r="AD8" s="491"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92"/>
      <c r="ALP8" s="492"/>
      <c r="ALQ8" s="492"/>
      <c r="ALR8" s="492"/>
      <c r="ALS8" s="492"/>
      <c r="ALT8" s="492"/>
      <c r="ALU8" s="492"/>
      <c r="ALV8" s="492"/>
      <c r="ALW8" s="492"/>
      <c r="ALX8" s="492"/>
      <c r="ALY8" s="492"/>
      <c r="ALZ8" s="492"/>
      <c r="AMA8" s="492"/>
    </row>
    <row r="9" spans="1:1015">
      <c r="A9" s="547">
        <v>0</v>
      </c>
      <c r="B9" s="547">
        <v>0</v>
      </c>
      <c r="C9" s="547">
        <v>0</v>
      </c>
      <c r="D9" s="547">
        <v>0</v>
      </c>
      <c r="E9" s="547">
        <v>0</v>
      </c>
      <c r="F9" s="547">
        <v>0</v>
      </c>
      <c r="G9" s="547">
        <v>0</v>
      </c>
      <c r="H9" s="547">
        <v>0</v>
      </c>
      <c r="I9" s="547">
        <v>0</v>
      </c>
      <c r="J9" s="547">
        <v>0</v>
      </c>
      <c r="K9" s="547">
        <v>0</v>
      </c>
      <c r="L9" s="547">
        <v>0</v>
      </c>
      <c r="M9" s="547">
        <v>0</v>
      </c>
      <c r="N9" s="547">
        <v>0</v>
      </c>
      <c r="O9" s="547">
        <v>0</v>
      </c>
      <c r="P9" s="547">
        <v>0</v>
      </c>
      <c r="Q9" s="547">
        <v>0</v>
      </c>
      <c r="R9" s="547">
        <v>0</v>
      </c>
      <c r="S9" s="547">
        <v>0</v>
      </c>
      <c r="T9" s="547">
        <v>0</v>
      </c>
      <c r="U9" s="547">
        <v>0</v>
      </c>
      <c r="V9" s="547">
        <v>0</v>
      </c>
      <c r="W9" s="547">
        <v>0</v>
      </c>
    </row>
  </sheetData>
  <mergeCells count="4">
    <mergeCell ref="O1:P1"/>
    <mergeCell ref="L7:O7"/>
    <mergeCell ref="AC7:AD7"/>
    <mergeCell ref="H1:I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1"/>
  <sheetViews>
    <sheetView topLeftCell="A22" workbookViewId="0">
      <selection activeCell="O29" sqref="O29"/>
    </sheetView>
  </sheetViews>
  <sheetFormatPr baseColWidth="10" defaultColWidth="11" defaultRowHeight="14.25"/>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2215</v>
      </c>
    </row>
    <row r="2" spans="2:6" s="4" customFormat="1"/>
    <row r="3" spans="2:6" s="134" customFormat="1">
      <c r="B3" s="133" t="s">
        <v>2216</v>
      </c>
      <c r="C3" s="135"/>
      <c r="D3" s="135"/>
      <c r="E3" s="135"/>
      <c r="F3" s="135"/>
    </row>
    <row r="4" spans="2:6" ht="18" customHeight="1">
      <c r="B4" s="131" t="s">
        <v>2217</v>
      </c>
    </row>
    <row r="5" spans="2:6" ht="18" customHeight="1">
      <c r="B5" s="131" t="s">
        <v>2218</v>
      </c>
    </row>
    <row r="6" spans="2:6" ht="18" customHeight="1">
      <c r="B6" s="131" t="s">
        <v>2219</v>
      </c>
    </row>
    <row r="7" spans="2:6" ht="18" customHeight="1">
      <c r="B7" s="131" t="s">
        <v>2220</v>
      </c>
    </row>
    <row r="8" spans="2:6" ht="18" customHeight="1">
      <c r="B8" s="131" t="s">
        <v>2221</v>
      </c>
    </row>
    <row r="9" spans="2:6" ht="24" customHeight="1">
      <c r="B9" s="540" t="s">
        <v>2222</v>
      </c>
      <c r="C9" s="540"/>
      <c r="D9" s="540"/>
      <c r="E9" s="540"/>
      <c r="F9" s="540"/>
    </row>
    <row r="10" spans="2:6" ht="14.25" customHeight="1">
      <c r="B10" s="541" t="s">
        <v>2223</v>
      </c>
      <c r="C10" s="541"/>
      <c r="D10" s="541"/>
      <c r="E10" s="541"/>
      <c r="F10" s="54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ds:schemaRefs>
    <ds:schemaRef ds:uri="http://schemas.microsoft.com/sharepoint/v3"/>
    <ds:schemaRef ds:uri="http://schemas.microsoft.com/office/infopath/2007/PartnerControls"/>
    <ds:schemaRef ds:uri="http://schemas.microsoft.com/office/2006/documentManagement/types"/>
    <ds:schemaRef ds:uri="http://schemas.microsoft.com/office/2006/metadata/properties"/>
    <ds:schemaRef ds:uri="http://purl.org/dc/elements/1.1/"/>
    <ds:schemaRef ds:uri="http://schemas.openxmlformats.org/package/2006/metadata/core-properties"/>
    <ds:schemaRef ds:uri="http://purl.org/dc/dcmitype/"/>
    <ds:schemaRef ds:uri="1720d4e8-2b1e-4bd1-aad5-1b4debf9b56d"/>
    <ds:schemaRef ds:uri="f6ca01e7-bd19-41f1-999c-e032ef5104c3"/>
    <ds:schemaRef ds:uri="http://www.w3.org/XML/1998/namespace"/>
    <ds:schemaRef ds:uri="http://purl.org/dc/terms/"/>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CE3B634E-F846-43DA-8733-F22C9A15AF6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21</vt:i4>
      </vt:variant>
      <vt:variant>
        <vt:lpstr>Plages nommées</vt:lpstr>
      </vt:variant>
      <vt:variant>
        <vt:i4>1</vt:i4>
      </vt:variant>
    </vt:vector>
  </HeadingPairs>
  <TitlesOfParts>
    <vt:vector size="22" baseType="lpstr">
      <vt:lpstr>Données_attributaires</vt:lpstr>
      <vt:lpstr>Processus_CISU</vt:lpstr>
      <vt:lpstr>Type_de_message</vt:lpstr>
      <vt:lpstr>Distribution</vt:lpstr>
      <vt:lpstr>Sommaire</vt:lpstr>
      <vt:lpstr>Mode d'emploi</vt:lpstr>
      <vt:lpstr>RC-DE</vt:lpstr>
      <vt:lpstr>RC-COM</vt:lpstr>
      <vt:lpstr>RC-EDA</vt:lpstr>
      <vt:lpstr>Persona </vt:lpstr>
      <vt:lpstr>Patient</vt:lpstr>
      <vt:lpstr>EMSI</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2024-02-28T09:59:25Z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