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8_{FDB5FB9F-4453-4443-9FBA-2418A586466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jections" sheetId="8" r:id="rId1"/>
    <sheet name="Revenues" sheetId="4" r:id="rId2"/>
    <sheet name="Expenses" sheetId="2" r:id="rId3"/>
    <sheet name="Salary" sheetId="3" r:id="rId4"/>
    <sheet name="FA" sheetId="1" r:id="rId5"/>
    <sheet name="Funds Needed" sheetId="6" r:id="rId6"/>
    <sheet name="Preliminary Exp" sheetId="7" r:id="rId7"/>
    <sheet name="Promoter Profile" sheetId="5" r:id="rId8"/>
  </sheets>
  <externalReferences>
    <externalReference r:id="rId9"/>
  </externalReferences>
  <definedNames>
    <definedName name="cu">[1]Switch!$D$9</definedName>
    <definedName name="rs">[1]Switch!$C$8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8" l="1"/>
  <c r="B34" i="8" s="1"/>
  <c r="C33" i="8"/>
  <c r="D33" i="8" s="1"/>
  <c r="E33" i="8" s="1"/>
  <c r="F33" i="8" s="1"/>
  <c r="B33" i="8"/>
  <c r="B16" i="8"/>
  <c r="B15" i="8"/>
  <c r="B14" i="8"/>
  <c r="C14" i="8" s="1"/>
  <c r="F17" i="8"/>
  <c r="E17" i="8"/>
  <c r="D17" i="8"/>
  <c r="C17" i="8"/>
  <c r="B17" i="8"/>
  <c r="B12" i="8"/>
  <c r="C12" i="8" s="1"/>
  <c r="D12" i="8" s="1"/>
  <c r="E12" i="8" s="1"/>
  <c r="B11" i="8"/>
  <c r="C11" i="8" s="1"/>
  <c r="D11" i="8" s="1"/>
  <c r="E11" i="8" s="1"/>
  <c r="F11" i="8" s="1"/>
  <c r="E25" i="2"/>
  <c r="E23" i="7"/>
  <c r="B37" i="8" l="1"/>
  <c r="C3" i="8"/>
  <c r="C13" i="8" s="1"/>
  <c r="C19" i="8" s="1"/>
  <c r="C29" i="8" s="1"/>
  <c r="B13" i="8"/>
  <c r="B19" i="8" s="1"/>
  <c r="B29" i="8" s="1"/>
  <c r="B5" i="8"/>
  <c r="B7" i="8" s="1"/>
  <c r="E13" i="7"/>
  <c r="E24" i="7" s="1"/>
  <c r="F23" i="7" s="1"/>
  <c r="B2" i="3"/>
  <c r="C5" i="8" l="1"/>
  <c r="C7" i="8" s="1"/>
  <c r="C21" i="8" s="1"/>
  <c r="C22" i="8" s="1"/>
  <c r="C34" i="8"/>
  <c r="C37" i="8" s="1"/>
  <c r="D3" i="8"/>
  <c r="F12" i="8"/>
  <c r="B21" i="8"/>
  <c r="D25" i="2"/>
  <c r="C25" i="2"/>
  <c r="D34" i="8" l="1"/>
  <c r="D37" i="8" s="1"/>
  <c r="E3" i="8"/>
  <c r="D13" i="8"/>
  <c r="D19" i="8" s="1"/>
  <c r="D29" i="8" s="1"/>
  <c r="D5" i="8"/>
  <c r="D7" i="8" s="1"/>
  <c r="D21" i="8" s="1"/>
  <c r="D22" i="8" s="1"/>
  <c r="B22" i="8"/>
  <c r="B28" i="8"/>
  <c r="E12" i="6"/>
  <c r="E34" i="8" l="1"/>
  <c r="E37" i="8" s="1"/>
  <c r="F3" i="8"/>
  <c r="E13" i="8"/>
  <c r="E19" i="8" s="1"/>
  <c r="E29" i="8" s="1"/>
  <c r="E5" i="8"/>
  <c r="E7" i="8" s="1"/>
  <c r="E21" i="8" s="1"/>
  <c r="E22" i="8" s="1"/>
  <c r="C28" i="8"/>
  <c r="B31" i="8"/>
  <c r="B39" i="8" s="1"/>
  <c r="E47" i="3"/>
  <c r="D47" i="3"/>
  <c r="C47" i="3"/>
  <c r="D36" i="2"/>
  <c r="C36" i="2"/>
  <c r="F34" i="8" l="1"/>
  <c r="F5" i="8"/>
  <c r="F7" i="8" s="1"/>
  <c r="F13" i="8"/>
  <c r="F19" i="8" s="1"/>
  <c r="F29" i="8" s="1"/>
  <c r="C31" i="8"/>
  <c r="C39" i="8" s="1"/>
  <c r="D28" i="8"/>
  <c r="F21" i="8" l="1"/>
  <c r="F22" i="8" s="1"/>
  <c r="D31" i="8"/>
  <c r="D39" i="8" s="1"/>
  <c r="E28" i="8"/>
  <c r="F28" i="8" l="1"/>
  <c r="F31" i="8" s="1"/>
  <c r="E31" i="8"/>
  <c r="E39" i="8" s="1"/>
</calcChain>
</file>

<file path=xl/sharedStrings.xml><?xml version="1.0" encoding="utf-8"?>
<sst xmlns="http://schemas.openxmlformats.org/spreadsheetml/2006/main" count="255" uniqueCount="219">
  <si>
    <t>Computer/Laptops/Mobile Phones</t>
  </si>
  <si>
    <t xml:space="preserve">Computer                                   </t>
  </si>
  <si>
    <t>Sub-Total [A]</t>
  </si>
  <si>
    <t>Furniture &amp; fixtures</t>
  </si>
  <si>
    <t>Chairs and Desk/ Tables</t>
  </si>
  <si>
    <t>Sub-Total [B]</t>
  </si>
  <si>
    <t>Plant and Machinery</t>
  </si>
  <si>
    <t>Machinery</t>
  </si>
  <si>
    <t>Sub-Total [C]</t>
  </si>
  <si>
    <t>Land and Building</t>
  </si>
  <si>
    <t xml:space="preserve">Land </t>
  </si>
  <si>
    <t xml:space="preserve">Building </t>
  </si>
  <si>
    <t>Sub-Total [D]</t>
  </si>
  <si>
    <t>Software</t>
  </si>
  <si>
    <t>Sub-Total [E]</t>
  </si>
  <si>
    <t>Particulars</t>
  </si>
  <si>
    <t>Monthly</t>
  </si>
  <si>
    <t>Annually</t>
  </si>
  <si>
    <t>Payment Gateway</t>
  </si>
  <si>
    <t xml:space="preserve">Office Rent </t>
  </si>
  <si>
    <t>Internet</t>
  </si>
  <si>
    <t>Electricity Expenses</t>
  </si>
  <si>
    <t>Web and Servers</t>
  </si>
  <si>
    <t>Professional Fees</t>
  </si>
  <si>
    <t>Others Expenes</t>
  </si>
  <si>
    <t>Conyeance Charges</t>
  </si>
  <si>
    <t>Total Fixed &amp; Admin Expenses</t>
  </si>
  <si>
    <t>Marketing Expenses</t>
  </si>
  <si>
    <t>Social media</t>
  </si>
  <si>
    <t>ASO/SEO/SEM</t>
  </si>
  <si>
    <t>Trade Fairs/Seminars</t>
  </si>
  <si>
    <t>Print Ads</t>
  </si>
  <si>
    <t>Others</t>
  </si>
  <si>
    <t>Total Marketing Expenses</t>
  </si>
  <si>
    <t xml:space="preserve">Particulars </t>
  </si>
  <si>
    <t>Marketing Team</t>
  </si>
  <si>
    <t>Nos.</t>
  </si>
  <si>
    <t>Monthly Salary</t>
  </si>
  <si>
    <t>Amount</t>
  </si>
  <si>
    <t>Fixed Assets</t>
  </si>
  <si>
    <t>Salaries</t>
  </si>
  <si>
    <t>CxOs</t>
  </si>
  <si>
    <t>CEO</t>
  </si>
  <si>
    <t>CFO</t>
  </si>
  <si>
    <t>CTO</t>
  </si>
  <si>
    <t>CMO</t>
  </si>
  <si>
    <t>COO</t>
  </si>
  <si>
    <t>CCO</t>
  </si>
  <si>
    <t>Sales Team</t>
  </si>
  <si>
    <t>National Head</t>
  </si>
  <si>
    <t>Regional Head</t>
  </si>
  <si>
    <t>Zonal Head</t>
  </si>
  <si>
    <t>Sales Executives</t>
  </si>
  <si>
    <t>Support Staff</t>
  </si>
  <si>
    <t>Head Marketing</t>
  </si>
  <si>
    <t>Marketing Executives</t>
  </si>
  <si>
    <t>Creatives Team</t>
  </si>
  <si>
    <t>Graphic Designers</t>
  </si>
  <si>
    <t>Brand Manager</t>
  </si>
  <si>
    <t>Development Team</t>
  </si>
  <si>
    <t>Android Developer</t>
  </si>
  <si>
    <t>iOS Developer</t>
  </si>
  <si>
    <t>UX / UI Developer</t>
  </si>
  <si>
    <t>Team Leader</t>
  </si>
  <si>
    <t>Other Developers / Coders</t>
  </si>
  <si>
    <t>Admin Team</t>
  </si>
  <si>
    <t>HR Head</t>
  </si>
  <si>
    <t>HR Executives</t>
  </si>
  <si>
    <t>Accounts Head</t>
  </si>
  <si>
    <t>Accounts Executives</t>
  </si>
  <si>
    <t>Office Boys</t>
  </si>
  <si>
    <t>Maintenance Staff</t>
  </si>
  <si>
    <t>Total Staff</t>
  </si>
  <si>
    <t>Laptops</t>
  </si>
  <si>
    <t>Rate / unit</t>
  </si>
  <si>
    <t>Cupboards</t>
  </si>
  <si>
    <t>Other Furniture</t>
  </si>
  <si>
    <t>Lights and Fittings</t>
  </si>
  <si>
    <t>Sub-Total [F]</t>
  </si>
  <si>
    <t>Equipment</t>
  </si>
  <si>
    <t>Other Machines</t>
  </si>
  <si>
    <t>Air Conditoner</t>
  </si>
  <si>
    <t>Printer &amp; Scanners</t>
  </si>
  <si>
    <t>Security Cameras</t>
  </si>
  <si>
    <t>Server Systems</t>
  </si>
  <si>
    <t>Mobile Phones &amp; Tabs</t>
  </si>
  <si>
    <t>Other Equipments</t>
  </si>
  <si>
    <t>Website</t>
  </si>
  <si>
    <t>Apps</t>
  </si>
  <si>
    <t>Other Softwares</t>
  </si>
  <si>
    <t>Expenses</t>
  </si>
  <si>
    <t>Products</t>
  </si>
  <si>
    <t>Sales Price</t>
  </si>
  <si>
    <t>Cost Price</t>
  </si>
  <si>
    <t>Commission</t>
  </si>
  <si>
    <t>Annual Pay</t>
  </si>
  <si>
    <t>Age</t>
  </si>
  <si>
    <t>Promoter Profile</t>
  </si>
  <si>
    <t>Promoters</t>
  </si>
  <si>
    <t>Person 2</t>
  </si>
  <si>
    <t>Person 3</t>
  </si>
  <si>
    <t>Person 4</t>
  </si>
  <si>
    <t>Other Key People</t>
  </si>
  <si>
    <t>Qualification (with name of Institute)</t>
  </si>
  <si>
    <t>Key Skills</t>
  </si>
  <si>
    <t>Work Ex (Yrs, Role, Company, Project)</t>
  </si>
  <si>
    <t>Units</t>
  </si>
  <si>
    <t>End-use of Funds</t>
  </si>
  <si>
    <t>End-use</t>
  </si>
  <si>
    <t>Other Expenses</t>
  </si>
  <si>
    <t>Servers / Computers</t>
  </si>
  <si>
    <t>Traveling Expenses</t>
  </si>
  <si>
    <t>Admin Expenses</t>
  </si>
  <si>
    <t>Telephone</t>
  </si>
  <si>
    <t>Consultancy Charges</t>
  </si>
  <si>
    <t>Staff Welfare</t>
  </si>
  <si>
    <t>Insurance</t>
  </si>
  <si>
    <t>Repairs and Maintenance</t>
  </si>
  <si>
    <t>Subscriptions</t>
  </si>
  <si>
    <t>License and Permits</t>
  </si>
  <si>
    <t>Printing and Stationery</t>
  </si>
  <si>
    <t>PR (Public Relation)</t>
  </si>
  <si>
    <t>Email &amp; SMS Marketing</t>
  </si>
  <si>
    <t>Sponsorship and Campaigns</t>
  </si>
  <si>
    <t>As applicable</t>
  </si>
  <si>
    <t>Role in the Company</t>
  </si>
  <si>
    <t>Registrations</t>
  </si>
  <si>
    <t>Travel</t>
  </si>
  <si>
    <t>Amounts incurred till date</t>
  </si>
  <si>
    <t>Source of above expenses</t>
  </si>
  <si>
    <t>Friends and Family</t>
  </si>
  <si>
    <t>Bank Loan</t>
  </si>
  <si>
    <t>Equity Investors</t>
  </si>
  <si>
    <t xml:space="preserve">Product A   clothing apparels like t shirt etc </t>
  </si>
  <si>
    <t xml:space="preserve">Product B  sports acceories </t>
  </si>
  <si>
    <t xml:space="preserve">product C shoes and fashion acceories </t>
  </si>
  <si>
    <t xml:space="preserve">product D CUSTOMIZED CLOTHING </t>
  </si>
  <si>
    <t xml:space="preserve">product E CUSTOMIZED CAP DESIGNS </t>
  </si>
  <si>
    <t xml:space="preserve">product f commision from other sellers </t>
  </si>
  <si>
    <t xml:space="preserve">BSC (PCM) GULBARGA UNIVERSITY </t>
  </si>
  <si>
    <t>B. COM GULBARGA UNIVERSITY</t>
  </si>
  <si>
    <t>FOUNDER ,CEO /MARKETING EXPERT</t>
  </si>
  <si>
    <t>GOOD NETWORK / LOW COST MARKETING EXPERT</t>
  </si>
  <si>
    <t>BRAND BUILDING EXPERT/ DIGITAL MARKETING EXPERT</t>
  </si>
  <si>
    <t>ACCOUNTING EXPERT</t>
  </si>
  <si>
    <t>FOUNDER /CEO</t>
  </si>
  <si>
    <t xml:space="preserve">CO-FOUNDER </t>
  </si>
  <si>
    <t>ACCOUNT MANAGER</t>
  </si>
  <si>
    <t>Year1</t>
  </si>
  <si>
    <t>Year2</t>
  </si>
  <si>
    <t>Year3</t>
  </si>
  <si>
    <t>Year4</t>
  </si>
  <si>
    <t>Year5</t>
  </si>
  <si>
    <t>Sales</t>
  </si>
  <si>
    <t>COGS</t>
  </si>
  <si>
    <t>Gross Profit</t>
  </si>
  <si>
    <t>Salary</t>
  </si>
  <si>
    <t>-Management</t>
  </si>
  <si>
    <t>-Support staff</t>
  </si>
  <si>
    <t>Payment Gatewaycharges</t>
  </si>
  <si>
    <t>Office related expense</t>
  </si>
  <si>
    <t>Professional charges</t>
  </si>
  <si>
    <t>Marketing expenses</t>
  </si>
  <si>
    <t>Depreciation</t>
  </si>
  <si>
    <t>EBIT</t>
  </si>
  <si>
    <t>Total expenses</t>
  </si>
  <si>
    <t>EBIT%</t>
  </si>
  <si>
    <t>Fascinating Styles Projected Profit and Loss Account</t>
  </si>
  <si>
    <t>Fascinating Styles Projected Balance sheet</t>
  </si>
  <si>
    <t>Proposed Funds</t>
  </si>
  <si>
    <t>Reserves &amp; Surplus</t>
  </si>
  <si>
    <t>Current Liabilities</t>
  </si>
  <si>
    <t>Fixed assets</t>
  </si>
  <si>
    <t>Trade receivables</t>
  </si>
  <si>
    <t>Cash and Bank balance</t>
  </si>
  <si>
    <t>Total Assets</t>
  </si>
  <si>
    <t>Total Liabilities</t>
  </si>
  <si>
    <t xml:space="preserve">FASCINATING STYLES PRIVAT3E LIMITED REVENUE MODELS </t>
  </si>
  <si>
    <t>SERVICES FROM FASCINATING STYLES</t>
  </si>
  <si>
    <t xml:space="preserve">service a .online platform sale home delivery </t>
  </si>
  <si>
    <t xml:space="preserve">service b. a large platform for good brands </t>
  </si>
  <si>
    <t xml:space="preserve">service c. good and high quality product services </t>
  </si>
  <si>
    <t xml:space="preserve">service d. own manfacturing good quality t shirt </t>
  </si>
  <si>
    <t xml:space="preserve">*ADVERTISING &amp; PROMOTIONS FROM VENDORS </t>
  </si>
  <si>
    <t xml:space="preserve">*COMMISION FROM MULTI VENDORS PRODUCTS BASED ON PERCENTAGE SHARING </t>
  </si>
  <si>
    <t xml:space="preserve"> REVENUE FROM PRODUCTS .NO.1</t>
  </si>
  <si>
    <t xml:space="preserve">*REGISTAION COST AND MAINTANCE COST </t>
  </si>
  <si>
    <t xml:space="preserve"> REVENUE FROM MULTI VENDORS .NO.2</t>
  </si>
  <si>
    <t>REVENUE FROM MANFACTURING .NO.3</t>
  </si>
  <si>
    <t xml:space="preserve">*MANFACTURING OF CUSTOMIZED DESIGN T-SHIRTS SELLING IN (B2B) BUSINESS MODEL IN LARGE QUANTITY ORDERS </t>
  </si>
  <si>
    <t xml:space="preserve">*REPRESENTING WITH VARIOUS BRAND NAMES WITH THE SAME MANFACTURING FROM THIS WE CAN CAPTURE MORE MARKET CAP OF FASHION INDUSTRY </t>
  </si>
  <si>
    <t xml:space="preserve">*QUALITY CLOTHS PROVIDERS FOR OTHER RETAIL SELLERS </t>
  </si>
  <si>
    <t>EXPENSES OF NORMAL OFFICE WORK AND OPERATING EXPENSES</t>
  </si>
  <si>
    <t xml:space="preserve">CURRENTLY DIRECTORS ARE THE EMPLOYES WE CAN DO WORK WITHOUT SALARY BUT WE MENTIONED FOR REFERENCE </t>
  </si>
  <si>
    <t>NIL</t>
  </si>
  <si>
    <t xml:space="preserve">FIXED ASSETS OF FASCINATING STYLES </t>
  </si>
  <si>
    <t>working capital for clothing purchase and set-up</t>
  </si>
  <si>
    <t xml:space="preserve">FUNDS REQUIREMENT DETAILS </t>
  </si>
  <si>
    <r>
      <rPr>
        <sz val="11"/>
        <rFont val="Calibri"/>
        <family val="2"/>
        <scheme val="minor"/>
      </rPr>
      <t>*</t>
    </r>
    <r>
      <rPr>
        <b/>
        <sz val="11"/>
        <rFont val="Calibri"/>
        <family val="2"/>
        <scheme val="minor"/>
      </rPr>
      <t>WE ARE PLANING TO ENTER INTO MARKET THROUGH OUR OWN GOOD FUNCTIONAL APP IN (D2C) BUSINESS MODEL WITH EFFECTIVE MARKETING CAMPIGN</t>
    </r>
    <r>
      <rPr>
        <b/>
        <sz val="11"/>
        <color rgb="FFFF0000"/>
        <rFont val="Calibri"/>
        <family val="2"/>
        <scheme val="minor"/>
      </rPr>
      <t xml:space="preserve"> </t>
    </r>
  </si>
  <si>
    <r>
      <t>*</t>
    </r>
    <r>
      <rPr>
        <b/>
        <sz val="11"/>
        <color theme="1"/>
        <rFont val="Calibri"/>
        <family val="2"/>
        <scheme val="minor"/>
      </rPr>
      <t xml:space="preserve">OUR MAIN INTENTION IS BUDGET FRIENDLY MARKETING EXPENSE MORE ON GENRATING REVENUE </t>
    </r>
  </si>
  <si>
    <t xml:space="preserve">USE OF FUNDS </t>
  </si>
  <si>
    <t xml:space="preserve">*PURCHASING GOOD QUALITY CLOTHES AND REPRESENTING WITH OUR BRAND TAG </t>
  </si>
  <si>
    <t xml:space="preserve">*LISTING ON OUR ONLINE PLATFORM </t>
  </si>
  <si>
    <t xml:space="preserve">*MARKETING CAMPIGAN </t>
  </si>
  <si>
    <t xml:space="preserve">*OFFICE EXPENSES </t>
  </si>
  <si>
    <t>*EMPLOYEMENT SALRIES ETC….</t>
  </si>
  <si>
    <t xml:space="preserve">PERCENTAGE OF USAGE OF FUNDS </t>
  </si>
  <si>
    <t xml:space="preserve">*MOSTLY 70% OF FUNDS IS SET TO BUSINESS SETUP LIKE PURCHASING CLOTHS AND BRANDING DEVELOPMENT &amp; ADDING ITEMS </t>
  </si>
  <si>
    <t xml:space="preserve">*10-15% OF FUNDS CAN BE USED FOR THE ADVETISING AND EXPLORING </t>
  </si>
  <si>
    <t xml:space="preserve">*REMAING FUNDS CAN BE FOR DAILY EXPENSES FOR MONTHLY EXPENSE BUDGET </t>
  </si>
  <si>
    <t xml:space="preserve">FUNDS SPENDED ON OUR VENTURE </t>
  </si>
  <si>
    <t xml:space="preserve">AMOUNT ARE SPENDED MORE ON GOVERNMENT REGISTAIONS AND PAPER WORKS WITH COMPLETE COMPLIANCE AND LAW TO RUN THE COMPANY SMOOTHLY </t>
  </si>
  <si>
    <t xml:space="preserve">THE COMPLETE FUND ARRANGED FROM THE FOUNDERS SAVINGS </t>
  </si>
  <si>
    <t>Promoters/(NAME OF DIRECTORS)</t>
  </si>
  <si>
    <t>Person 1     GURUPRASAD</t>
  </si>
  <si>
    <t>Person 2     IRFAN</t>
  </si>
  <si>
    <t>Person 1      SHIVPRASAD</t>
  </si>
  <si>
    <t>B- tech civil SUK UNIVERSITY KALBURGI</t>
  </si>
  <si>
    <t xml:space="preserve">FASCINATING STYLES INTIAL SMALL TEAM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</si>
</sst>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_ ;_ * \-#,##0_ ;_ * &quot;-&quot;??_ ;_ @_ "/>
    <numFmt numFmtId="165" formatCode="_ * #,##0_ ;_ * \-#,##0_ ;_ * &quot;-&quot;?_ ;_ @_ 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3">
    <xf numFmtId="0" fontId="0" fillId="0" borderId="0" xfId="0"/>
    <xf numFmtId="0" fontId="4" fillId="0" borderId="3" xfId="0" applyFont="1" applyBorder="1"/>
    <xf numFmtId="0" fontId="0" fillId="0" borderId="3" xfId="0" applyBorder="1"/>
    <xf numFmtId="0" fontId="4" fillId="0" borderId="4" xfId="0" applyFont="1" applyBorder="1"/>
    <xf numFmtId="0" fontId="3" fillId="0" borderId="0" xfId="0" applyFont="1"/>
    <xf numFmtId="0" fontId="4" fillId="0" borderId="0" xfId="0" applyFont="1"/>
    <xf numFmtId="0" fontId="6" fillId="0" borderId="0" xfId="0" applyFont="1"/>
    <xf numFmtId="0" fontId="2" fillId="2" borderId="4" xfId="0" applyFont="1" applyFill="1" applyBorder="1"/>
    <xf numFmtId="0" fontId="2" fillId="2" borderId="4" xfId="0" applyFont="1" applyFill="1" applyBorder="1" applyAlignment="1">
      <alignment horizontal="right" wrapText="1"/>
    </xf>
    <xf numFmtId="0" fontId="2" fillId="2" borderId="4" xfId="0" applyFont="1" applyFill="1" applyBorder="1" applyAlignment="1">
      <alignment horizontal="right"/>
    </xf>
    <xf numFmtId="164" fontId="8" fillId="0" borderId="3" xfId="1" applyNumberFormat="1" applyFont="1" applyBorder="1" applyAlignment="1">
      <alignment horizontal="right"/>
    </xf>
    <xf numFmtId="164" fontId="5" fillId="0" borderId="3" xfId="1" applyNumberFormat="1" applyFont="1" applyBorder="1" applyAlignment="1">
      <alignment horizontal="right"/>
    </xf>
    <xf numFmtId="0" fontId="5" fillId="0" borderId="0" xfId="0" applyFont="1"/>
    <xf numFmtId="164" fontId="8" fillId="0" borderId="4" xfId="1" applyNumberFormat="1" applyFont="1" applyBorder="1" applyAlignment="1">
      <alignment horizontal="right"/>
    </xf>
    <xf numFmtId="164" fontId="6" fillId="0" borderId="0" xfId="1" applyNumberFormat="1" applyFont="1"/>
    <xf numFmtId="43" fontId="4" fillId="0" borderId="5" xfId="1" applyFont="1" applyBorder="1" applyAlignment="1">
      <alignment horizontal="right"/>
    </xf>
    <xf numFmtId="43" fontId="0" fillId="0" borderId="5" xfId="1" applyFont="1" applyBorder="1" applyAlignment="1">
      <alignment horizontal="right"/>
    </xf>
    <xf numFmtId="43" fontId="4" fillId="0" borderId="6" xfId="1" applyFont="1" applyBorder="1" applyAlignment="1">
      <alignment horizontal="right"/>
    </xf>
    <xf numFmtId="0" fontId="2" fillId="2" borderId="6" xfId="0" applyFont="1" applyFill="1" applyBorder="1" applyAlignment="1">
      <alignment horizontal="right"/>
    </xf>
    <xf numFmtId="164" fontId="0" fillId="0" borderId="3" xfId="1" applyNumberFormat="1" applyFont="1" applyBorder="1" applyAlignment="1">
      <alignment horizontal="right"/>
    </xf>
    <xf numFmtId="164" fontId="6" fillId="0" borderId="3" xfId="1" applyNumberFormat="1" applyFont="1" applyBorder="1" applyAlignment="1" applyProtection="1">
      <alignment horizontal="right"/>
      <protection locked="0"/>
    </xf>
    <xf numFmtId="164" fontId="6" fillId="0" borderId="4" xfId="1" applyNumberFormat="1" applyFont="1" applyBorder="1" applyAlignment="1">
      <alignment horizontal="right"/>
    </xf>
    <xf numFmtId="164" fontId="6" fillId="0" borderId="3" xfId="1" applyNumberFormat="1" applyFont="1" applyBorder="1" applyAlignment="1">
      <alignment horizontal="right"/>
    </xf>
    <xf numFmtId="164" fontId="7" fillId="0" borderId="4" xfId="1" applyNumberFormat="1" applyFont="1" applyBorder="1" applyAlignment="1">
      <alignment horizontal="right"/>
    </xf>
    <xf numFmtId="164" fontId="7" fillId="0" borderId="3" xfId="1" applyNumberFormat="1" applyFont="1" applyBorder="1" applyAlignment="1">
      <alignment horizontal="right"/>
    </xf>
    <xf numFmtId="164" fontId="0" fillId="0" borderId="4" xfId="1" applyNumberFormat="1" applyFont="1" applyBorder="1" applyAlignment="1">
      <alignment horizontal="right"/>
    </xf>
    <xf numFmtId="164" fontId="4" fillId="0" borderId="4" xfId="1" applyNumberFormat="1" applyFont="1" applyBorder="1" applyAlignment="1">
      <alignment horizontal="right"/>
    </xf>
    <xf numFmtId="0" fontId="4" fillId="0" borderId="1" xfId="0" applyFont="1" applyBorder="1"/>
    <xf numFmtId="164" fontId="5" fillId="0" borderId="1" xfId="1" applyNumberFormat="1" applyFont="1" applyBorder="1" applyAlignment="1">
      <alignment horizontal="right"/>
    </xf>
    <xf numFmtId="0" fontId="0" fillId="0" borderId="2" xfId="0" applyBorder="1"/>
    <xf numFmtId="164" fontId="5" fillId="0" borderId="2" xfId="1" applyNumberFormat="1" applyFont="1" applyBorder="1" applyAlignment="1">
      <alignment horizontal="right"/>
    </xf>
    <xf numFmtId="10" fontId="5" fillId="0" borderId="3" xfId="2" applyNumberFormat="1" applyFont="1" applyBorder="1" applyAlignment="1">
      <alignment horizontal="right"/>
    </xf>
    <xf numFmtId="10" fontId="5" fillId="0" borderId="1" xfId="2" applyNumberFormat="1" applyFont="1" applyBorder="1" applyAlignment="1">
      <alignment horizontal="right"/>
    </xf>
    <xf numFmtId="10" fontId="5" fillId="0" borderId="2" xfId="2" applyNumberFormat="1" applyFont="1" applyBorder="1" applyAlignment="1">
      <alignment horizontal="right"/>
    </xf>
    <xf numFmtId="10" fontId="8" fillId="0" borderId="1" xfId="2" applyNumberFormat="1" applyFont="1" applyBorder="1" applyAlignment="1">
      <alignment horizontal="right"/>
    </xf>
    <xf numFmtId="10" fontId="8" fillId="0" borderId="2" xfId="2" applyNumberFormat="1" applyFont="1" applyBorder="1" applyAlignment="1">
      <alignment horizontal="right"/>
    </xf>
    <xf numFmtId="0" fontId="2" fillId="2" borderId="6" xfId="0" applyFont="1" applyFill="1" applyBorder="1" applyAlignment="1">
      <alignment horizontal="left" wrapText="1"/>
    </xf>
    <xf numFmtId="164" fontId="0" fillId="0" borderId="3" xfId="1" applyNumberFormat="1" applyFont="1" applyBorder="1" applyAlignment="1">
      <alignment horizontal="left" wrapText="1"/>
    </xf>
    <xf numFmtId="164" fontId="0" fillId="0" borderId="2" xfId="1" applyNumberFormat="1" applyFont="1" applyBorder="1" applyAlignment="1">
      <alignment horizontal="left" wrapText="1"/>
    </xf>
    <xf numFmtId="0" fontId="9" fillId="0" borderId="3" xfId="0" applyFont="1" applyBorder="1"/>
    <xf numFmtId="0" fontId="10" fillId="0" borderId="0" xfId="0" applyFont="1"/>
    <xf numFmtId="164" fontId="0" fillId="0" borderId="7" xfId="1" applyNumberFormat="1" applyFont="1" applyBorder="1" applyAlignment="1">
      <alignment horizontal="right"/>
    </xf>
    <xf numFmtId="164" fontId="0" fillId="0" borderId="0" xfId="1" applyNumberFormat="1" applyFont="1" applyBorder="1" applyAlignment="1"/>
    <xf numFmtId="164" fontId="11" fillId="0" borderId="0" xfId="1" applyNumberFormat="1" applyFont="1" applyBorder="1" applyAlignment="1">
      <alignment horizontal="right"/>
    </xf>
    <xf numFmtId="164" fontId="0" fillId="0" borderId="0" xfId="0" applyNumberFormat="1"/>
    <xf numFmtId="164" fontId="4" fillId="0" borderId="3" xfId="1" applyNumberFormat="1" applyFont="1" applyBorder="1"/>
    <xf numFmtId="165" fontId="0" fillId="0" borderId="3" xfId="0" applyNumberFormat="1" applyBorder="1"/>
    <xf numFmtId="164" fontId="4" fillId="0" borderId="3" xfId="0" applyNumberFormat="1" applyFont="1" applyBorder="1"/>
    <xf numFmtId="0" fontId="0" fillId="0" borderId="3" xfId="0" quotePrefix="1" applyBorder="1"/>
    <xf numFmtId="164" fontId="0" fillId="0" borderId="3" xfId="0" applyNumberFormat="1" applyBorder="1"/>
    <xf numFmtId="164" fontId="0" fillId="0" borderId="3" xfId="1" applyNumberFormat="1" applyFont="1" applyBorder="1"/>
    <xf numFmtId="164" fontId="0" fillId="0" borderId="1" xfId="0" applyNumberFormat="1" applyBorder="1"/>
    <xf numFmtId="9" fontId="0" fillId="0" borderId="2" xfId="2" applyFont="1" applyBorder="1"/>
    <xf numFmtId="43" fontId="0" fillId="0" borderId="0" xfId="1" applyFont="1"/>
    <xf numFmtId="164" fontId="4" fillId="0" borderId="4" xfId="0" applyNumberFormat="1" applyFont="1" applyBorder="1"/>
    <xf numFmtId="0" fontId="4" fillId="0" borderId="7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/>
    <xf numFmtId="0" fontId="0" fillId="0" borderId="0" xfId="0" applyFill="1" applyBorder="1"/>
    <xf numFmtId="0" fontId="13" fillId="0" borderId="0" xfId="0" applyFont="1"/>
    <xf numFmtId="164" fontId="14" fillId="0" borderId="3" xfId="1" applyNumberFormat="1" applyFont="1" applyBorder="1" applyAlignment="1">
      <alignment horizontal="left" wrapText="1"/>
    </xf>
    <xf numFmtId="164" fontId="15" fillId="0" borderId="3" xfId="1" applyNumberFormat="1" applyFont="1" applyBorder="1" applyAlignment="1">
      <alignment horizontal="left" wrapText="1"/>
    </xf>
  </cellXfs>
  <cellStyles count="3">
    <cellStyle name="Comma" xfId="1" builtinId="3"/>
    <cellStyle name="Normal" xfId="0" builtinId="0"/>
    <cellStyle name="Percent" xfId="2" builtinId="5"/>
  </cellStyles>
  <dxfs count="4">
    <dxf>
      <font>
        <b/>
        <i/>
        <color rgb="FFFF0000"/>
      </font>
      <fill>
        <patternFill>
          <bgColor theme="5" tint="0.79998168889431442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ont>
        <b/>
        <i/>
        <color rgb="FFFF0000"/>
      </font>
      <fill>
        <patternFill>
          <bgColor theme="5" tint="0.79998168889431442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ont>
        <b/>
        <i/>
        <color rgb="FFFF0000"/>
      </font>
      <fill>
        <patternFill>
          <bgColor theme="5" tint="0.79998168889431442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ont>
        <b/>
        <i/>
        <color rgb="FFFF0000"/>
      </font>
      <fill>
        <patternFill patternType="none">
          <bgColor auto="1"/>
        </patternFill>
      </fill>
      <border>
        <left style="thin">
          <color auto="1"/>
        </left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\Nirvan%20Capital\Clients\AI%20Surveillance%20-%20John%20-%20VS%20841237\Financial\Ai%20Surveillance%20FIn_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itch"/>
      <sheetName val="Revenue"/>
      <sheetName val="Exp."/>
      <sheetName val="Salary"/>
      <sheetName val="FA"/>
      <sheetName val="Taxes"/>
      <sheetName val="Sch."/>
      <sheetName val="P&amp;L"/>
      <sheetName val="BS"/>
      <sheetName val="CF"/>
      <sheetName val="DCF"/>
      <sheetName val="Summary"/>
    </sheetNames>
    <sheetDataSet>
      <sheetData sheetId="0">
        <row r="8">
          <cell r="C8">
            <v>1</v>
          </cell>
        </row>
        <row r="9">
          <cell r="D9">
            <v>1</v>
          </cell>
        </row>
      </sheetData>
      <sheetData sheetId="1"/>
      <sheetData sheetId="2"/>
      <sheetData sheetId="3">
        <row r="42">
          <cell r="G42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EBD3A-5DB6-4F58-9D82-0B67C2E37222}">
  <dimension ref="A1:H39"/>
  <sheetViews>
    <sheetView showGridLines="0" tabSelected="1" topLeftCell="A28" workbookViewId="0">
      <selection activeCell="Q37" sqref="Q37"/>
    </sheetView>
  </sheetViews>
  <sheetFormatPr defaultRowHeight="14.4" x14ac:dyDescent="0.3"/>
  <cols>
    <col min="1" max="1" width="17.5546875" customWidth="1"/>
    <col min="2" max="2" width="12.44140625" bestFit="1" customWidth="1"/>
    <col min="3" max="3" width="12.5546875" bestFit="1" customWidth="1"/>
    <col min="4" max="5" width="12.44140625" bestFit="1" customWidth="1"/>
    <col min="6" max="6" width="17.6640625" customWidth="1"/>
  </cols>
  <sheetData>
    <row r="1" spans="1:6" x14ac:dyDescent="0.3">
      <c r="A1" s="58" t="s">
        <v>167</v>
      </c>
    </row>
    <row r="2" spans="1:6" x14ac:dyDescent="0.3">
      <c r="A2" s="3" t="s">
        <v>15</v>
      </c>
      <c r="B2" s="3" t="s">
        <v>148</v>
      </c>
      <c r="C2" s="3" t="s">
        <v>149</v>
      </c>
      <c r="D2" s="3" t="s">
        <v>150</v>
      </c>
      <c r="E2" s="3" t="s">
        <v>151</v>
      </c>
      <c r="F2" s="3" t="s">
        <v>152</v>
      </c>
    </row>
    <row r="3" spans="1:6" x14ac:dyDescent="0.3">
      <c r="A3" s="1" t="s">
        <v>153</v>
      </c>
      <c r="B3" s="45">
        <f>250*1000*365</f>
        <v>91250000</v>
      </c>
      <c r="C3" s="45">
        <f>B3*1.2</f>
        <v>109500000</v>
      </c>
      <c r="D3" s="45">
        <f>C3*1.2</f>
        <v>131400000</v>
      </c>
      <c r="E3" s="45">
        <f>D3*1.2</f>
        <v>157680000</v>
      </c>
      <c r="F3" s="45">
        <f>E3*1.2</f>
        <v>189216000</v>
      </c>
    </row>
    <row r="4" spans="1:6" x14ac:dyDescent="0.3">
      <c r="A4" s="2"/>
      <c r="B4" s="2"/>
      <c r="C4" s="2"/>
      <c r="D4" s="2"/>
      <c r="E4" s="2"/>
      <c r="F4" s="2"/>
    </row>
    <row r="5" spans="1:6" x14ac:dyDescent="0.3">
      <c r="A5" s="2" t="s">
        <v>154</v>
      </c>
      <c r="B5" s="46">
        <f>B3*0.5</f>
        <v>45625000</v>
      </c>
      <c r="C5" s="46">
        <f t="shared" ref="C5:F5" si="0">C3*0.5</f>
        <v>54750000</v>
      </c>
      <c r="D5" s="46">
        <f t="shared" si="0"/>
        <v>65700000</v>
      </c>
      <c r="E5" s="46">
        <f t="shared" si="0"/>
        <v>78840000</v>
      </c>
      <c r="F5" s="46">
        <f t="shared" si="0"/>
        <v>94608000</v>
      </c>
    </row>
    <row r="6" spans="1:6" x14ac:dyDescent="0.3">
      <c r="A6" s="2"/>
      <c r="B6" s="2"/>
      <c r="C6" s="2"/>
      <c r="D6" s="2"/>
      <c r="E6" s="2"/>
      <c r="F6" s="2"/>
    </row>
    <row r="7" spans="1:6" x14ac:dyDescent="0.3">
      <c r="A7" s="1" t="s">
        <v>155</v>
      </c>
      <c r="B7" s="47">
        <f>B3-B5</f>
        <v>45625000</v>
      </c>
      <c r="C7" s="47">
        <f t="shared" ref="C7:F7" si="1">C3-C5</f>
        <v>54750000</v>
      </c>
      <c r="D7" s="47">
        <f t="shared" si="1"/>
        <v>65700000</v>
      </c>
      <c r="E7" s="47">
        <f t="shared" si="1"/>
        <v>78840000</v>
      </c>
      <c r="F7" s="47">
        <f t="shared" si="1"/>
        <v>94608000</v>
      </c>
    </row>
    <row r="8" spans="1:6" x14ac:dyDescent="0.3">
      <c r="A8" s="2"/>
      <c r="B8" s="2"/>
      <c r="C8" s="2"/>
      <c r="D8" s="2"/>
      <c r="E8" s="2"/>
      <c r="F8" s="2"/>
    </row>
    <row r="9" spans="1:6" x14ac:dyDescent="0.3">
      <c r="A9" s="1" t="s">
        <v>90</v>
      </c>
      <c r="B9" s="2"/>
      <c r="C9" s="2"/>
      <c r="D9" s="2"/>
      <c r="E9" s="2"/>
      <c r="F9" s="2"/>
    </row>
    <row r="10" spans="1:6" x14ac:dyDescent="0.3">
      <c r="A10" s="2" t="s">
        <v>156</v>
      </c>
      <c r="B10" s="2"/>
      <c r="C10" s="2"/>
      <c r="D10" s="2"/>
      <c r="E10" s="2"/>
      <c r="F10" s="2"/>
    </row>
    <row r="11" spans="1:6" x14ac:dyDescent="0.3">
      <c r="A11" s="48" t="s">
        <v>157</v>
      </c>
      <c r="B11" s="49">
        <f>SUM(Salary!E7:E42)</f>
        <v>1296000</v>
      </c>
      <c r="C11" s="46">
        <f>B11*1.05</f>
        <v>1360800</v>
      </c>
      <c r="D11" s="46">
        <f>C11*1.05</f>
        <v>1428840</v>
      </c>
      <c r="E11" s="46">
        <f>D11*1.05</f>
        <v>1500282</v>
      </c>
      <c r="F11" s="46">
        <f>E11*1.05</f>
        <v>1575296.1</v>
      </c>
    </row>
    <row r="12" spans="1:6" x14ac:dyDescent="0.3">
      <c r="A12" s="48" t="s">
        <v>158</v>
      </c>
      <c r="B12" s="49">
        <f>SUM(Salary!E44:E45)</f>
        <v>240000</v>
      </c>
      <c r="C12" s="46">
        <f>B12*1.3</f>
        <v>312000</v>
      </c>
      <c r="D12" s="46">
        <f>C12*1.3</f>
        <v>405600</v>
      </c>
      <c r="E12" s="46">
        <f>D12*1.3</f>
        <v>527280</v>
      </c>
      <c r="F12" s="46">
        <f>E12*1.3</f>
        <v>685464</v>
      </c>
    </row>
    <row r="13" spans="1:6" x14ac:dyDescent="0.3">
      <c r="A13" s="2" t="s">
        <v>159</v>
      </c>
      <c r="B13" s="49">
        <f>B3*0.02</f>
        <v>1825000</v>
      </c>
      <c r="C13" s="49">
        <f t="shared" ref="C13:F13" si="2">C3*0.02</f>
        <v>2190000</v>
      </c>
      <c r="D13" s="49">
        <f t="shared" si="2"/>
        <v>2628000</v>
      </c>
      <c r="E13" s="49">
        <f t="shared" si="2"/>
        <v>3153600</v>
      </c>
      <c r="F13" s="49">
        <f t="shared" si="2"/>
        <v>3784320</v>
      </c>
    </row>
    <row r="14" spans="1:6" x14ac:dyDescent="0.3">
      <c r="A14" s="2" t="s">
        <v>160</v>
      </c>
      <c r="B14" s="50">
        <f>22500*12</f>
        <v>270000</v>
      </c>
      <c r="C14" s="50">
        <f>B14*1.05</f>
        <v>283500</v>
      </c>
      <c r="D14" s="50">
        <v>300000</v>
      </c>
      <c r="E14" s="50">
        <v>325000</v>
      </c>
      <c r="F14" s="50">
        <v>340000</v>
      </c>
    </row>
    <row r="15" spans="1:6" x14ac:dyDescent="0.3">
      <c r="A15" s="2" t="s">
        <v>161</v>
      </c>
      <c r="B15" s="50">
        <f>12500*12</f>
        <v>150000</v>
      </c>
      <c r="C15" s="50">
        <v>175000</v>
      </c>
      <c r="D15" s="50">
        <v>200000</v>
      </c>
      <c r="E15" s="50">
        <v>225000</v>
      </c>
      <c r="F15" s="50">
        <v>250000</v>
      </c>
    </row>
    <row r="16" spans="1:6" x14ac:dyDescent="0.3">
      <c r="A16" s="2" t="s">
        <v>162</v>
      </c>
      <c r="B16" s="50">
        <f>22500*12</f>
        <v>270000</v>
      </c>
      <c r="C16" s="50">
        <v>310000</v>
      </c>
      <c r="D16" s="50">
        <v>350000</v>
      </c>
      <c r="E16" s="50">
        <v>400000</v>
      </c>
      <c r="F16" s="50">
        <v>475000</v>
      </c>
    </row>
    <row r="17" spans="1:6" x14ac:dyDescent="0.3">
      <c r="A17" s="2" t="s">
        <v>163</v>
      </c>
      <c r="B17" s="50">
        <f>3200000*0.15</f>
        <v>480000</v>
      </c>
      <c r="C17" s="50">
        <f>3200000*0.85*0.15</f>
        <v>408000</v>
      </c>
      <c r="D17" s="50">
        <f>3200000*0.85*0.85*0.15</f>
        <v>346800</v>
      </c>
      <c r="E17" s="50">
        <f>3200000*0.85*0.85*0.85*0.15</f>
        <v>294780</v>
      </c>
      <c r="F17" s="50">
        <f>3200000*0.85*0.85*0.85*0.85*0.15</f>
        <v>250563</v>
      </c>
    </row>
    <row r="18" spans="1:6" x14ac:dyDescent="0.3">
      <c r="A18" s="2"/>
      <c r="B18" s="50"/>
      <c r="C18" s="2"/>
      <c r="D18" s="2"/>
      <c r="E18" s="2"/>
      <c r="F18" s="2"/>
    </row>
    <row r="19" spans="1:6" x14ac:dyDescent="0.3">
      <c r="A19" s="1" t="s">
        <v>165</v>
      </c>
      <c r="B19" s="47">
        <f>SUM(B11:B17)</f>
        <v>4531000</v>
      </c>
      <c r="C19" s="47">
        <f t="shared" ref="C19:F19" si="3">SUM(C11:C17)</f>
        <v>5039300</v>
      </c>
      <c r="D19" s="47">
        <f t="shared" si="3"/>
        <v>5659240</v>
      </c>
      <c r="E19" s="47">
        <f t="shared" si="3"/>
        <v>6425942</v>
      </c>
      <c r="F19" s="47">
        <f t="shared" si="3"/>
        <v>7360643.0999999996</v>
      </c>
    </row>
    <row r="20" spans="1:6" x14ac:dyDescent="0.3">
      <c r="A20" s="2"/>
      <c r="B20" s="2"/>
      <c r="C20" s="2"/>
      <c r="D20" s="2"/>
      <c r="E20" s="2"/>
      <c r="F20" s="2"/>
    </row>
    <row r="21" spans="1:6" x14ac:dyDescent="0.3">
      <c r="A21" s="27" t="s">
        <v>164</v>
      </c>
      <c r="B21" s="51">
        <f>B7-SUM(B11:B17)</f>
        <v>41094000</v>
      </c>
      <c r="C21" s="51">
        <f>C7-SUM(C11:C17)</f>
        <v>49710700</v>
      </c>
      <c r="D21" s="51">
        <f>D7-SUM(D11:D17)</f>
        <v>60040760</v>
      </c>
      <c r="E21" s="51">
        <f>E7-SUM(E11:E17)</f>
        <v>72414058</v>
      </c>
      <c r="F21" s="51">
        <f>F7-SUM(F11:F17)</f>
        <v>87247356.900000006</v>
      </c>
    </row>
    <row r="22" spans="1:6" x14ac:dyDescent="0.3">
      <c r="A22" s="29" t="s">
        <v>166</v>
      </c>
      <c r="B22" s="52">
        <f>B21/B3</f>
        <v>0.45034520547945206</v>
      </c>
      <c r="C22" s="52">
        <f t="shared" ref="C22:F22" si="4">C21/C3</f>
        <v>0.45397899543378994</v>
      </c>
      <c r="D22" s="52">
        <f t="shared" si="4"/>
        <v>0.45693120243531204</v>
      </c>
      <c r="E22" s="52">
        <f t="shared" si="4"/>
        <v>0.45924694317605275</v>
      </c>
      <c r="F22" s="52">
        <f t="shared" si="4"/>
        <v>0.46109925640537802</v>
      </c>
    </row>
    <row r="25" spans="1:6" x14ac:dyDescent="0.3">
      <c r="A25" s="58" t="s">
        <v>168</v>
      </c>
    </row>
    <row r="26" spans="1:6" x14ac:dyDescent="0.3">
      <c r="A26" s="3" t="s">
        <v>15</v>
      </c>
      <c r="B26" s="3" t="s">
        <v>148</v>
      </c>
      <c r="C26" s="3" t="s">
        <v>149</v>
      </c>
      <c r="D26" s="3" t="s">
        <v>150</v>
      </c>
      <c r="E26" s="3" t="s">
        <v>151</v>
      </c>
      <c r="F26" s="3" t="s">
        <v>152</v>
      </c>
    </row>
    <row r="27" spans="1:6" x14ac:dyDescent="0.3">
      <c r="A27" s="2" t="s">
        <v>169</v>
      </c>
      <c r="B27" s="50">
        <v>4960000</v>
      </c>
      <c r="C27" s="50">
        <v>4960000</v>
      </c>
      <c r="D27" s="50">
        <v>4960000</v>
      </c>
      <c r="E27" s="50">
        <v>4960000</v>
      </c>
      <c r="F27" s="50">
        <v>4960000</v>
      </c>
    </row>
    <row r="28" spans="1:6" x14ac:dyDescent="0.3">
      <c r="A28" s="2" t="s">
        <v>170</v>
      </c>
      <c r="B28" s="49">
        <f>B21</f>
        <v>41094000</v>
      </c>
      <c r="C28" s="49">
        <f>C21+B28</f>
        <v>90804700</v>
      </c>
      <c r="D28" s="49">
        <f>D21+C28</f>
        <v>150845460</v>
      </c>
      <c r="E28" s="49">
        <f>E21+D28</f>
        <v>223259518</v>
      </c>
      <c r="F28" s="49">
        <f>F21+E28</f>
        <v>310506874.89999998</v>
      </c>
    </row>
    <row r="29" spans="1:6" x14ac:dyDescent="0.3">
      <c r="A29" s="2" t="s">
        <v>171</v>
      </c>
      <c r="B29" s="49">
        <f>B19*0.05</f>
        <v>226550</v>
      </c>
      <c r="C29" s="49">
        <f t="shared" ref="C29:F29" si="5">C19*0.05</f>
        <v>251965</v>
      </c>
      <c r="D29" s="49">
        <f t="shared" si="5"/>
        <v>282962</v>
      </c>
      <c r="E29" s="49">
        <f t="shared" si="5"/>
        <v>321297.10000000003</v>
      </c>
      <c r="F29" s="49">
        <f t="shared" si="5"/>
        <v>368032.15500000003</v>
      </c>
    </row>
    <row r="30" spans="1:6" x14ac:dyDescent="0.3">
      <c r="A30" s="2"/>
      <c r="B30" s="2"/>
      <c r="C30" s="2"/>
      <c r="D30" s="2"/>
      <c r="E30" s="2"/>
      <c r="F30" s="2"/>
    </row>
    <row r="31" spans="1:6" x14ac:dyDescent="0.3">
      <c r="A31" s="3" t="s">
        <v>176</v>
      </c>
      <c r="B31" s="54">
        <f>SUM(B27:B29)</f>
        <v>46280550</v>
      </c>
      <c r="C31" s="54">
        <f t="shared" ref="C31:F31" si="6">SUM(C27:C29)</f>
        <v>96016665</v>
      </c>
      <c r="D31" s="54">
        <f t="shared" si="6"/>
        <v>156088422</v>
      </c>
      <c r="E31" s="54">
        <f t="shared" si="6"/>
        <v>228540815.09999999</v>
      </c>
      <c r="F31" s="54">
        <f t="shared" si="6"/>
        <v>315834907.05499995</v>
      </c>
    </row>
    <row r="32" spans="1:6" x14ac:dyDescent="0.3">
      <c r="A32" s="2"/>
      <c r="B32" s="2"/>
      <c r="C32" s="2"/>
      <c r="D32" s="2"/>
      <c r="E32" s="2"/>
      <c r="F32" s="2"/>
    </row>
    <row r="33" spans="1:8" x14ac:dyDescent="0.3">
      <c r="A33" s="2" t="s">
        <v>172</v>
      </c>
      <c r="B33" s="50">
        <f>3200000*0.85</f>
        <v>2720000</v>
      </c>
      <c r="C33" s="50">
        <f>B33-C17</f>
        <v>2312000</v>
      </c>
      <c r="D33" s="50">
        <f>C33-D17</f>
        <v>1965200</v>
      </c>
      <c r="E33" s="50">
        <f>D33-E17</f>
        <v>1670420</v>
      </c>
      <c r="F33" s="50">
        <f>E33-F17</f>
        <v>1419857</v>
      </c>
      <c r="H33" s="53"/>
    </row>
    <row r="34" spans="1:8" x14ac:dyDescent="0.3">
      <c r="A34" s="2" t="s">
        <v>173</v>
      </c>
      <c r="B34" s="49">
        <f>B3*0.05</f>
        <v>4562500</v>
      </c>
      <c r="C34" s="49">
        <f t="shared" ref="C34:F34" si="7">C3*0.05</f>
        <v>5475000</v>
      </c>
      <c r="D34" s="49">
        <f t="shared" si="7"/>
        <v>6570000</v>
      </c>
      <c r="E34" s="49">
        <f t="shared" si="7"/>
        <v>7884000</v>
      </c>
      <c r="F34" s="49">
        <f t="shared" si="7"/>
        <v>9460800</v>
      </c>
      <c r="H34" s="44"/>
    </row>
    <row r="35" spans="1:8" x14ac:dyDescent="0.3">
      <c r="A35" s="2" t="s">
        <v>174</v>
      </c>
      <c r="B35" s="50">
        <v>38998050</v>
      </c>
      <c r="C35" s="50">
        <v>88229665</v>
      </c>
      <c r="D35" s="50">
        <v>147553222</v>
      </c>
      <c r="E35" s="50">
        <v>218986395.09999999</v>
      </c>
      <c r="F35" s="50">
        <v>304954250.05499995</v>
      </c>
    </row>
    <row r="36" spans="1:8" x14ac:dyDescent="0.3">
      <c r="A36" s="2"/>
      <c r="B36" s="2"/>
      <c r="C36" s="2"/>
      <c r="D36" s="2"/>
      <c r="E36" s="2"/>
      <c r="F36" s="2"/>
    </row>
    <row r="37" spans="1:8" x14ac:dyDescent="0.3">
      <c r="A37" s="3" t="s">
        <v>175</v>
      </c>
      <c r="B37" s="54">
        <f>SUM(B33:B35)</f>
        <v>46280550</v>
      </c>
      <c r="C37" s="54">
        <f t="shared" ref="C37:E37" si="8">SUM(C33:C35)</f>
        <v>96016665</v>
      </c>
      <c r="D37" s="54">
        <f t="shared" si="8"/>
        <v>156088422</v>
      </c>
      <c r="E37" s="54">
        <f t="shared" si="8"/>
        <v>228540815.09999999</v>
      </c>
      <c r="F37" s="54">
        <v>315834907</v>
      </c>
    </row>
    <row r="39" spans="1:8" x14ac:dyDescent="0.3">
      <c r="B39" s="44">
        <f>B31-B37</f>
        <v>0</v>
      </c>
      <c r="C39" s="44">
        <f t="shared" ref="C39:E39" si="9">C31-C37</f>
        <v>0</v>
      </c>
      <c r="D39" s="44">
        <f t="shared" si="9"/>
        <v>0</v>
      </c>
      <c r="E39" s="44">
        <f t="shared" si="9"/>
        <v>0</v>
      </c>
      <c r="F39" s="44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29"/>
  <sheetViews>
    <sheetView zoomScale="85" zoomScaleNormal="85" workbookViewId="0">
      <selection activeCell="B34" sqref="B34"/>
    </sheetView>
  </sheetViews>
  <sheetFormatPr defaultRowHeight="14.4" x14ac:dyDescent="0.3"/>
  <cols>
    <col min="1" max="1" width="3.6640625" customWidth="1"/>
    <col min="2" max="2" width="40.6640625" customWidth="1"/>
    <col min="3" max="5" width="15.6640625" customWidth="1"/>
  </cols>
  <sheetData>
    <row r="2" spans="2:5" x14ac:dyDescent="0.3">
      <c r="B2" s="40" t="s">
        <v>177</v>
      </c>
    </row>
    <row r="4" spans="2:5" x14ac:dyDescent="0.3">
      <c r="B4" s="58" t="s">
        <v>185</v>
      </c>
      <c r="C4" s="55" t="s">
        <v>124</v>
      </c>
      <c r="D4" s="56"/>
    </row>
    <row r="5" spans="2:5" x14ac:dyDescent="0.3">
      <c r="B5" s="7" t="s">
        <v>15</v>
      </c>
      <c r="C5" s="8" t="s">
        <v>94</v>
      </c>
      <c r="D5" s="8" t="s">
        <v>92</v>
      </c>
      <c r="E5" s="9" t="s">
        <v>93</v>
      </c>
    </row>
    <row r="6" spans="2:5" s="12" customFormat="1" x14ac:dyDescent="0.3">
      <c r="B6" s="27" t="s">
        <v>91</v>
      </c>
      <c r="C6" s="34"/>
      <c r="D6" s="28"/>
      <c r="E6" s="28"/>
    </row>
    <row r="7" spans="2:5" x14ac:dyDescent="0.3">
      <c r="B7" s="2" t="s">
        <v>133</v>
      </c>
      <c r="C7" s="31">
        <v>1</v>
      </c>
      <c r="D7" s="11">
        <v>999</v>
      </c>
      <c r="E7" s="11">
        <v>499</v>
      </c>
    </row>
    <row r="8" spans="2:5" x14ac:dyDescent="0.3">
      <c r="B8" s="2" t="s">
        <v>134</v>
      </c>
      <c r="C8" s="31">
        <v>0.5</v>
      </c>
      <c r="D8" s="11">
        <v>900</v>
      </c>
      <c r="E8" s="11">
        <v>450</v>
      </c>
    </row>
    <row r="9" spans="2:5" x14ac:dyDescent="0.3">
      <c r="B9" s="2" t="s">
        <v>135</v>
      </c>
      <c r="C9" s="31">
        <v>1</v>
      </c>
      <c r="D9" s="11">
        <v>400</v>
      </c>
      <c r="E9" s="11">
        <v>200</v>
      </c>
    </row>
    <row r="10" spans="2:5" x14ac:dyDescent="0.3">
      <c r="B10" s="2" t="s">
        <v>136</v>
      </c>
      <c r="C10" s="31">
        <v>2</v>
      </c>
      <c r="D10" s="11">
        <v>3000</v>
      </c>
      <c r="E10" s="11">
        <v>1000</v>
      </c>
    </row>
    <row r="11" spans="2:5" x14ac:dyDescent="0.3">
      <c r="B11" s="2" t="s">
        <v>137</v>
      </c>
      <c r="C11" s="31">
        <v>2</v>
      </c>
      <c r="D11" s="11">
        <v>499</v>
      </c>
      <c r="E11" s="11">
        <v>150</v>
      </c>
    </row>
    <row r="12" spans="2:5" x14ac:dyDescent="0.3">
      <c r="B12" s="29" t="s">
        <v>138</v>
      </c>
      <c r="C12" s="35"/>
      <c r="D12" s="30"/>
      <c r="E12" s="30"/>
    </row>
    <row r="13" spans="2:5" x14ac:dyDescent="0.3">
      <c r="B13" s="27" t="s">
        <v>178</v>
      </c>
      <c r="C13" s="32"/>
      <c r="D13" s="28"/>
      <c r="E13" s="28"/>
    </row>
    <row r="14" spans="2:5" x14ac:dyDescent="0.3">
      <c r="B14" s="2" t="s">
        <v>179</v>
      </c>
      <c r="C14" s="31"/>
      <c r="D14" s="11"/>
      <c r="E14" s="11"/>
    </row>
    <row r="15" spans="2:5" s="5" customFormat="1" x14ac:dyDescent="0.3">
      <c r="B15" s="2" t="s">
        <v>180</v>
      </c>
      <c r="C15" s="31"/>
      <c r="D15" s="11"/>
      <c r="E15" s="11"/>
    </row>
    <row r="16" spans="2:5" x14ac:dyDescent="0.3">
      <c r="B16" s="2" t="s">
        <v>181</v>
      </c>
      <c r="C16" s="31"/>
      <c r="D16" s="11"/>
      <c r="E16" s="11"/>
    </row>
    <row r="17" spans="2:5" x14ac:dyDescent="0.3">
      <c r="B17" s="2" t="s">
        <v>182</v>
      </c>
      <c r="C17" s="31"/>
      <c r="D17" s="11"/>
      <c r="E17" s="11"/>
    </row>
    <row r="18" spans="2:5" x14ac:dyDescent="0.3">
      <c r="B18" s="29"/>
      <c r="C18" s="33"/>
      <c r="D18" s="30"/>
      <c r="E18" s="30"/>
    </row>
    <row r="19" spans="2:5" s="5" customFormat="1" x14ac:dyDescent="0.3">
      <c r="B19" s="4"/>
      <c r="C19"/>
      <c r="D19"/>
      <c r="E19"/>
    </row>
    <row r="20" spans="2:5" x14ac:dyDescent="0.3">
      <c r="B20" s="58" t="s">
        <v>187</v>
      </c>
    </row>
    <row r="21" spans="2:5" x14ac:dyDescent="0.3">
      <c r="B21" s="59" t="s">
        <v>183</v>
      </c>
    </row>
    <row r="22" spans="2:5" x14ac:dyDescent="0.3">
      <c r="B22" s="59" t="s">
        <v>184</v>
      </c>
    </row>
    <row r="23" spans="2:5" x14ac:dyDescent="0.3">
      <c r="B23" s="59" t="s">
        <v>186</v>
      </c>
    </row>
    <row r="26" spans="2:5" x14ac:dyDescent="0.3">
      <c r="B26" s="58" t="s">
        <v>188</v>
      </c>
    </row>
    <row r="27" spans="2:5" x14ac:dyDescent="0.3">
      <c r="B27" t="s">
        <v>189</v>
      </c>
    </row>
    <row r="28" spans="2:5" x14ac:dyDescent="0.3">
      <c r="B28" t="s">
        <v>190</v>
      </c>
    </row>
    <row r="29" spans="2:5" x14ac:dyDescent="0.3">
      <c r="B29" t="s">
        <v>191</v>
      </c>
    </row>
  </sheetData>
  <mergeCells count="1">
    <mergeCell ref="C4:D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37"/>
  <sheetViews>
    <sheetView zoomScale="85" zoomScaleNormal="85" workbookViewId="0">
      <selection activeCell="G5" sqref="G5"/>
    </sheetView>
  </sheetViews>
  <sheetFormatPr defaultRowHeight="14.4" x14ac:dyDescent="0.3"/>
  <cols>
    <col min="1" max="1" width="3.6640625" customWidth="1"/>
    <col min="2" max="2" width="40.6640625" customWidth="1"/>
    <col min="3" max="5" width="15.6640625" customWidth="1"/>
  </cols>
  <sheetData>
    <row r="2" spans="2:4" x14ac:dyDescent="0.3">
      <c r="B2" s="58" t="s">
        <v>192</v>
      </c>
    </row>
    <row r="4" spans="2:4" x14ac:dyDescent="0.3">
      <c r="B4" s="58" t="s">
        <v>90</v>
      </c>
      <c r="C4" s="57"/>
      <c r="D4" s="57"/>
    </row>
    <row r="5" spans="2:4" x14ac:dyDescent="0.3">
      <c r="B5" s="7" t="s">
        <v>15</v>
      </c>
      <c r="C5" s="8" t="s">
        <v>16</v>
      </c>
      <c r="D5" s="9" t="s">
        <v>17</v>
      </c>
    </row>
    <row r="6" spans="2:4" s="12" customFormat="1" x14ac:dyDescent="0.3">
      <c r="B6" s="39" t="s">
        <v>112</v>
      </c>
      <c r="C6" s="10"/>
      <c r="D6" s="11"/>
    </row>
    <row r="7" spans="2:4" s="12" customFormat="1" x14ac:dyDescent="0.3">
      <c r="B7" s="2" t="s">
        <v>19</v>
      </c>
      <c r="C7" s="11">
        <v>3000</v>
      </c>
      <c r="D7" s="11">
        <v>36000</v>
      </c>
    </row>
    <row r="8" spans="2:4" x14ac:dyDescent="0.3">
      <c r="B8" s="2" t="s">
        <v>21</v>
      </c>
      <c r="C8" s="11">
        <v>500</v>
      </c>
      <c r="D8" s="11">
        <v>10000</v>
      </c>
    </row>
    <row r="9" spans="2:4" s="12" customFormat="1" x14ac:dyDescent="0.3">
      <c r="B9" s="2" t="s">
        <v>20</v>
      </c>
      <c r="C9" s="11">
        <v>1000</v>
      </c>
      <c r="D9" s="11">
        <v>12000</v>
      </c>
    </row>
    <row r="10" spans="2:4" s="12" customFormat="1" x14ac:dyDescent="0.3">
      <c r="B10" s="2" t="s">
        <v>113</v>
      </c>
      <c r="C10" s="11">
        <v>1000</v>
      </c>
      <c r="D10" s="11">
        <v>12000</v>
      </c>
    </row>
    <row r="11" spans="2:4" x14ac:dyDescent="0.3">
      <c r="B11" s="2" t="s">
        <v>120</v>
      </c>
      <c r="C11" s="11">
        <v>5000</v>
      </c>
      <c r="D11" s="11">
        <v>60000</v>
      </c>
    </row>
    <row r="12" spans="2:4" x14ac:dyDescent="0.3">
      <c r="B12" s="2" t="s">
        <v>22</v>
      </c>
      <c r="C12" s="11">
        <v>5000</v>
      </c>
      <c r="D12" s="11">
        <v>60000</v>
      </c>
    </row>
    <row r="13" spans="2:4" x14ac:dyDescent="0.3">
      <c r="B13" s="2" t="s">
        <v>25</v>
      </c>
      <c r="C13" s="11">
        <v>5000</v>
      </c>
      <c r="D13" s="11">
        <v>60000</v>
      </c>
    </row>
    <row r="14" spans="2:4" s="12" customFormat="1" x14ac:dyDescent="0.3">
      <c r="B14" s="2" t="s">
        <v>18</v>
      </c>
      <c r="C14" s="11">
        <v>2000</v>
      </c>
      <c r="D14" s="11">
        <v>24000</v>
      </c>
    </row>
    <row r="15" spans="2:4" x14ac:dyDescent="0.3">
      <c r="B15" s="2" t="s">
        <v>111</v>
      </c>
      <c r="C15" s="11">
        <v>5000</v>
      </c>
      <c r="D15" s="11">
        <v>60000</v>
      </c>
    </row>
    <row r="16" spans="2:4" x14ac:dyDescent="0.3">
      <c r="B16" s="2" t="s">
        <v>114</v>
      </c>
      <c r="C16" s="11">
        <v>5000</v>
      </c>
      <c r="D16" s="11">
        <v>60000</v>
      </c>
    </row>
    <row r="17" spans="2:5" x14ac:dyDescent="0.3">
      <c r="B17" s="2" t="s">
        <v>23</v>
      </c>
      <c r="C17" s="11">
        <v>5000</v>
      </c>
      <c r="D17" s="11">
        <v>60000</v>
      </c>
    </row>
    <row r="18" spans="2:5" x14ac:dyDescent="0.3">
      <c r="B18" s="2" t="s">
        <v>115</v>
      </c>
      <c r="C18" s="11">
        <v>2000</v>
      </c>
      <c r="D18" s="11">
        <v>24000</v>
      </c>
    </row>
    <row r="19" spans="2:5" x14ac:dyDescent="0.3">
      <c r="B19" s="2" t="s">
        <v>116</v>
      </c>
      <c r="C19" s="11">
        <v>1000</v>
      </c>
      <c r="D19" s="11">
        <v>12000</v>
      </c>
    </row>
    <row r="20" spans="2:5" x14ac:dyDescent="0.3">
      <c r="B20" s="2" t="s">
        <v>118</v>
      </c>
      <c r="C20" s="11">
        <v>1000</v>
      </c>
      <c r="D20" s="11">
        <v>12000</v>
      </c>
    </row>
    <row r="21" spans="2:5" x14ac:dyDescent="0.3">
      <c r="B21" s="2" t="s">
        <v>117</v>
      </c>
      <c r="C21" s="11">
        <v>5000</v>
      </c>
      <c r="D21" s="11">
        <v>60000</v>
      </c>
    </row>
    <row r="22" spans="2:5" x14ac:dyDescent="0.3">
      <c r="B22" s="2" t="s">
        <v>119</v>
      </c>
      <c r="C22" s="11">
        <v>2000</v>
      </c>
      <c r="D22" s="11">
        <v>24000</v>
      </c>
    </row>
    <row r="23" spans="2:5" x14ac:dyDescent="0.3">
      <c r="B23" s="2" t="s">
        <v>24</v>
      </c>
      <c r="C23" s="11">
        <v>5000</v>
      </c>
      <c r="D23" s="11">
        <v>60000</v>
      </c>
    </row>
    <row r="24" spans="2:5" x14ac:dyDescent="0.3">
      <c r="B24" s="2"/>
      <c r="C24" s="11"/>
      <c r="D24" s="11"/>
    </row>
    <row r="25" spans="2:5" x14ac:dyDescent="0.3">
      <c r="B25" s="3" t="s">
        <v>26</v>
      </c>
      <c r="C25" s="13">
        <f>SUM(C6:C24)</f>
        <v>53500</v>
      </c>
      <c r="D25" s="13">
        <f>SUM(D6:D24)</f>
        <v>646000</v>
      </c>
      <c r="E25">
        <f>53500*12</f>
        <v>642000</v>
      </c>
    </row>
    <row r="26" spans="2:5" x14ac:dyDescent="0.3">
      <c r="B26" s="2"/>
      <c r="C26" s="10"/>
      <c r="D26" s="11"/>
    </row>
    <row r="27" spans="2:5" x14ac:dyDescent="0.3">
      <c r="B27" s="1" t="s">
        <v>27</v>
      </c>
      <c r="C27" s="11"/>
      <c r="D27" s="11"/>
    </row>
    <row r="28" spans="2:5" x14ac:dyDescent="0.3">
      <c r="B28" s="2" t="s">
        <v>28</v>
      </c>
      <c r="C28" s="11">
        <v>2000</v>
      </c>
      <c r="D28" s="11">
        <v>24000</v>
      </c>
    </row>
    <row r="29" spans="2:5" s="5" customFormat="1" x14ac:dyDescent="0.3">
      <c r="B29" s="2" t="s">
        <v>29</v>
      </c>
      <c r="C29" s="11">
        <v>2000</v>
      </c>
      <c r="D29" s="11">
        <v>24000</v>
      </c>
    </row>
    <row r="30" spans="2:5" x14ac:dyDescent="0.3">
      <c r="B30" s="2" t="s">
        <v>30</v>
      </c>
      <c r="C30" s="11">
        <v>5000</v>
      </c>
      <c r="D30" s="11">
        <v>60000</v>
      </c>
    </row>
    <row r="31" spans="2:5" x14ac:dyDescent="0.3">
      <c r="B31" s="2" t="s">
        <v>31</v>
      </c>
      <c r="C31" s="11">
        <v>2000</v>
      </c>
      <c r="D31" s="11">
        <v>24000</v>
      </c>
    </row>
    <row r="32" spans="2:5" x14ac:dyDescent="0.3">
      <c r="B32" s="2" t="s">
        <v>121</v>
      </c>
      <c r="C32" s="11">
        <v>5000</v>
      </c>
      <c r="D32" s="11">
        <v>60000</v>
      </c>
    </row>
    <row r="33" spans="2:4" x14ac:dyDescent="0.3">
      <c r="B33" s="2" t="s">
        <v>122</v>
      </c>
      <c r="C33" s="11">
        <v>1000</v>
      </c>
      <c r="D33" s="11">
        <v>12000</v>
      </c>
    </row>
    <row r="34" spans="2:4" x14ac:dyDescent="0.3">
      <c r="B34" s="2" t="s">
        <v>123</v>
      </c>
      <c r="C34" s="11">
        <v>5000</v>
      </c>
      <c r="D34" s="11">
        <v>60000</v>
      </c>
    </row>
    <row r="35" spans="2:4" x14ac:dyDescent="0.3">
      <c r="B35" s="2" t="s">
        <v>32</v>
      </c>
      <c r="C35" s="11">
        <v>2000</v>
      </c>
      <c r="D35" s="11">
        <v>24000</v>
      </c>
    </row>
    <row r="36" spans="2:4" x14ac:dyDescent="0.3">
      <c r="B36" s="3" t="s">
        <v>33</v>
      </c>
      <c r="C36" s="13">
        <f>SUM(C26:C35)</f>
        <v>24000</v>
      </c>
      <c r="D36" s="13">
        <f>SUM(D26:D35)</f>
        <v>288000</v>
      </c>
    </row>
    <row r="37" spans="2:4" s="5" customFormat="1" x14ac:dyDescent="0.3">
      <c r="B37" s="4"/>
      <c r="C37"/>
      <c r="D37"/>
    </row>
  </sheetData>
  <mergeCells count="1">
    <mergeCell ref="C4:D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E49"/>
  <sheetViews>
    <sheetView topLeftCell="A25" zoomScale="85" zoomScaleNormal="85" workbookViewId="0">
      <selection activeCell="H49" sqref="H49"/>
    </sheetView>
  </sheetViews>
  <sheetFormatPr defaultRowHeight="14.4" x14ac:dyDescent="0.3"/>
  <cols>
    <col min="1" max="1" width="3.6640625" customWidth="1"/>
    <col min="2" max="2" width="40.6640625" customWidth="1"/>
    <col min="3" max="5" width="15.6640625" customWidth="1"/>
  </cols>
  <sheetData>
    <row r="2" spans="2:5" x14ac:dyDescent="0.3">
      <c r="B2" s="5" t="str">
        <f>Revenues!B2</f>
        <v xml:space="preserve">FASCINATING STYLES PRIVAT3E LIMITED REVENUE MODELS </v>
      </c>
    </row>
    <row r="3" spans="2:5" x14ac:dyDescent="0.3">
      <c r="D3" s="14"/>
      <c r="E3" s="14"/>
    </row>
    <row r="4" spans="2:5" x14ac:dyDescent="0.3">
      <c r="B4" t="s">
        <v>40</v>
      </c>
      <c r="D4" s="6"/>
      <c r="E4" s="6"/>
    </row>
    <row r="5" spans="2:5" x14ac:dyDescent="0.3">
      <c r="B5" s="7" t="s">
        <v>34</v>
      </c>
      <c r="C5" s="18" t="s">
        <v>36</v>
      </c>
      <c r="D5" s="18" t="s">
        <v>37</v>
      </c>
      <c r="E5" s="18" t="s">
        <v>95</v>
      </c>
    </row>
    <row r="6" spans="2:5" x14ac:dyDescent="0.3">
      <c r="B6" s="1" t="s">
        <v>41</v>
      </c>
      <c r="C6" s="15"/>
      <c r="D6" s="16"/>
      <c r="E6" s="16"/>
    </row>
    <row r="7" spans="2:5" x14ac:dyDescent="0.3">
      <c r="B7" s="2" t="s">
        <v>42</v>
      </c>
      <c r="C7" s="16">
        <v>1</v>
      </c>
      <c r="D7" s="16">
        <v>30000</v>
      </c>
      <c r="E7" s="16">
        <v>360000</v>
      </c>
    </row>
    <row r="8" spans="2:5" x14ac:dyDescent="0.3">
      <c r="B8" s="2" t="s">
        <v>43</v>
      </c>
      <c r="C8" s="16">
        <v>1</v>
      </c>
      <c r="D8" s="16">
        <v>30000</v>
      </c>
      <c r="E8" s="16">
        <v>360000</v>
      </c>
    </row>
    <row r="9" spans="2:5" x14ac:dyDescent="0.3">
      <c r="B9" s="2" t="s">
        <v>44</v>
      </c>
      <c r="C9" s="16"/>
      <c r="D9" s="16"/>
      <c r="E9" s="16"/>
    </row>
    <row r="10" spans="2:5" x14ac:dyDescent="0.3">
      <c r="B10" s="2" t="s">
        <v>45</v>
      </c>
      <c r="C10" s="16"/>
      <c r="D10" s="16"/>
      <c r="E10" s="16"/>
    </row>
    <row r="11" spans="2:5" x14ac:dyDescent="0.3">
      <c r="B11" s="2" t="s">
        <v>46</v>
      </c>
      <c r="C11" s="16">
        <v>1</v>
      </c>
      <c r="D11" s="16">
        <v>30000</v>
      </c>
      <c r="E11" s="16">
        <v>360000</v>
      </c>
    </row>
    <row r="12" spans="2:5" x14ac:dyDescent="0.3">
      <c r="B12" s="2" t="s">
        <v>47</v>
      </c>
      <c r="C12" s="16"/>
      <c r="D12" s="16"/>
      <c r="E12" s="16"/>
    </row>
    <row r="13" spans="2:5" x14ac:dyDescent="0.3">
      <c r="B13" s="2"/>
      <c r="C13" s="16"/>
      <c r="D13" s="16"/>
      <c r="E13" s="16"/>
    </row>
    <row r="14" spans="2:5" x14ac:dyDescent="0.3">
      <c r="B14" s="1" t="s">
        <v>48</v>
      </c>
      <c r="C14" s="16"/>
      <c r="D14" s="16"/>
      <c r="E14" s="16"/>
    </row>
    <row r="15" spans="2:5" x14ac:dyDescent="0.3">
      <c r="B15" s="2" t="s">
        <v>49</v>
      </c>
      <c r="C15" s="16"/>
      <c r="D15" s="16"/>
      <c r="E15" s="16"/>
    </row>
    <row r="16" spans="2:5" x14ac:dyDescent="0.3">
      <c r="B16" s="2" t="s">
        <v>50</v>
      </c>
      <c r="C16" s="16"/>
      <c r="D16" s="16"/>
      <c r="E16" s="16"/>
    </row>
    <row r="17" spans="2:5" x14ac:dyDescent="0.3">
      <c r="B17" s="2" t="s">
        <v>51</v>
      </c>
      <c r="C17" s="16"/>
      <c r="D17" s="16"/>
      <c r="E17" s="16"/>
    </row>
    <row r="18" spans="2:5" x14ac:dyDescent="0.3">
      <c r="B18" s="2" t="s">
        <v>52</v>
      </c>
      <c r="C18" s="16"/>
      <c r="D18" s="16"/>
      <c r="E18" s="16"/>
    </row>
    <row r="19" spans="2:5" x14ac:dyDescent="0.3">
      <c r="B19" s="2" t="s">
        <v>53</v>
      </c>
      <c r="C19" s="16"/>
      <c r="D19" s="16"/>
      <c r="E19" s="16"/>
    </row>
    <row r="20" spans="2:5" x14ac:dyDescent="0.3">
      <c r="B20" s="2"/>
      <c r="C20" s="16"/>
      <c r="D20" s="16"/>
      <c r="E20" s="16"/>
    </row>
    <row r="21" spans="2:5" x14ac:dyDescent="0.3">
      <c r="B21" s="1" t="s">
        <v>35</v>
      </c>
      <c r="C21" s="16"/>
      <c r="D21" s="16"/>
      <c r="E21" s="16"/>
    </row>
    <row r="22" spans="2:5" x14ac:dyDescent="0.3">
      <c r="B22" s="2" t="s">
        <v>54</v>
      </c>
      <c r="C22" s="16"/>
      <c r="D22" s="16"/>
      <c r="E22" s="16"/>
    </row>
    <row r="23" spans="2:5" x14ac:dyDescent="0.3">
      <c r="B23" s="2" t="s">
        <v>55</v>
      </c>
      <c r="C23" s="16"/>
      <c r="D23" s="16"/>
      <c r="E23" s="16"/>
    </row>
    <row r="24" spans="2:5" x14ac:dyDescent="0.3">
      <c r="B24" s="2"/>
      <c r="C24" s="16"/>
      <c r="D24" s="16"/>
      <c r="E24" s="16"/>
    </row>
    <row r="25" spans="2:5" x14ac:dyDescent="0.3">
      <c r="B25" s="1" t="s">
        <v>56</v>
      </c>
      <c r="C25" s="16"/>
      <c r="D25" s="16"/>
      <c r="E25" s="16"/>
    </row>
    <row r="26" spans="2:5" x14ac:dyDescent="0.3">
      <c r="B26" s="2" t="s">
        <v>58</v>
      </c>
      <c r="C26" s="16">
        <v>1</v>
      </c>
      <c r="D26" s="16">
        <v>5000</v>
      </c>
      <c r="E26" s="16">
        <v>60000</v>
      </c>
    </row>
    <row r="27" spans="2:5" x14ac:dyDescent="0.3">
      <c r="B27" s="2" t="s">
        <v>57</v>
      </c>
      <c r="C27" s="16">
        <v>1</v>
      </c>
      <c r="D27" s="16">
        <v>3000</v>
      </c>
      <c r="E27" s="16">
        <v>36000</v>
      </c>
    </row>
    <row r="28" spans="2:5" x14ac:dyDescent="0.3">
      <c r="B28" s="2"/>
      <c r="C28" s="16"/>
      <c r="D28" s="16"/>
      <c r="E28" s="16"/>
    </row>
    <row r="29" spans="2:5" x14ac:dyDescent="0.3">
      <c r="B29" s="1" t="s">
        <v>59</v>
      </c>
      <c r="C29" s="16"/>
      <c r="D29" s="16"/>
      <c r="E29" s="16"/>
    </row>
    <row r="30" spans="2:5" x14ac:dyDescent="0.3">
      <c r="B30" s="2" t="s">
        <v>63</v>
      </c>
      <c r="C30" s="16"/>
      <c r="D30" s="16"/>
      <c r="E30" s="16"/>
    </row>
    <row r="31" spans="2:5" x14ac:dyDescent="0.3">
      <c r="B31" s="2" t="s">
        <v>60</v>
      </c>
      <c r="C31" s="16">
        <v>1</v>
      </c>
      <c r="D31" s="16">
        <v>5000</v>
      </c>
      <c r="E31" s="16">
        <v>60000</v>
      </c>
    </row>
    <row r="32" spans="2:5" x14ac:dyDescent="0.3">
      <c r="B32" s="2" t="s">
        <v>61</v>
      </c>
      <c r="C32" s="16">
        <v>1</v>
      </c>
      <c r="D32" s="16">
        <v>5000</v>
      </c>
      <c r="E32" s="16">
        <v>60000</v>
      </c>
    </row>
    <row r="33" spans="2:5" x14ac:dyDescent="0.3">
      <c r="B33" s="2" t="s">
        <v>62</v>
      </c>
      <c r="C33" s="16"/>
      <c r="D33" s="16"/>
      <c r="E33" s="16"/>
    </row>
    <row r="34" spans="2:5" x14ac:dyDescent="0.3">
      <c r="B34" s="2" t="s">
        <v>64</v>
      </c>
      <c r="C34" s="16"/>
      <c r="D34" s="16"/>
      <c r="E34" s="16"/>
    </row>
    <row r="35" spans="2:5" x14ac:dyDescent="0.3">
      <c r="B35" s="2"/>
      <c r="C35" s="16"/>
      <c r="D35" s="16"/>
      <c r="E35" s="16"/>
    </row>
    <row r="36" spans="2:5" x14ac:dyDescent="0.3">
      <c r="B36" s="1" t="s">
        <v>65</v>
      </c>
      <c r="C36" s="16"/>
      <c r="D36" s="16"/>
      <c r="E36" s="16"/>
    </row>
    <row r="37" spans="2:5" x14ac:dyDescent="0.3">
      <c r="B37" s="2" t="s">
        <v>66</v>
      </c>
      <c r="C37" s="16"/>
      <c r="D37" s="16"/>
      <c r="E37" s="16"/>
    </row>
    <row r="38" spans="2:5" x14ac:dyDescent="0.3">
      <c r="B38" s="2" t="s">
        <v>67</v>
      </c>
      <c r="C38" s="16"/>
      <c r="D38" s="16"/>
      <c r="E38" s="16"/>
    </row>
    <row r="39" spans="2:5" x14ac:dyDescent="0.3">
      <c r="B39" s="2"/>
      <c r="C39" s="16"/>
      <c r="D39" s="16"/>
      <c r="E39" s="16"/>
    </row>
    <row r="40" spans="2:5" x14ac:dyDescent="0.3">
      <c r="B40" s="2" t="s">
        <v>68</v>
      </c>
      <c r="C40" s="16"/>
      <c r="D40" s="16"/>
      <c r="E40" s="16"/>
    </row>
    <row r="41" spans="2:5" x14ac:dyDescent="0.3">
      <c r="B41" s="2" t="s">
        <v>69</v>
      </c>
      <c r="C41" s="16"/>
      <c r="D41" s="16"/>
      <c r="E41" s="16"/>
    </row>
    <row r="42" spans="2:5" x14ac:dyDescent="0.3">
      <c r="B42" s="2"/>
      <c r="C42" s="16"/>
      <c r="D42" s="16"/>
      <c r="E42" s="16"/>
    </row>
    <row r="43" spans="2:5" x14ac:dyDescent="0.3">
      <c r="B43" s="1" t="s">
        <v>53</v>
      </c>
      <c r="C43" s="16"/>
      <c r="D43" s="16"/>
      <c r="E43" s="16"/>
    </row>
    <row r="44" spans="2:5" x14ac:dyDescent="0.3">
      <c r="B44" s="2" t="s">
        <v>70</v>
      </c>
      <c r="C44" s="16">
        <v>3</v>
      </c>
      <c r="D44" s="16">
        <v>5000</v>
      </c>
      <c r="E44" s="16">
        <v>180000</v>
      </c>
    </row>
    <row r="45" spans="2:5" x14ac:dyDescent="0.3">
      <c r="B45" s="2" t="s">
        <v>71</v>
      </c>
      <c r="C45" s="16">
        <v>1</v>
      </c>
      <c r="D45" s="16">
        <v>5000</v>
      </c>
      <c r="E45" s="16">
        <v>60000</v>
      </c>
    </row>
    <row r="46" spans="2:5" x14ac:dyDescent="0.3">
      <c r="B46" s="2" t="s">
        <v>32</v>
      </c>
      <c r="C46" s="16"/>
      <c r="D46" s="16"/>
      <c r="E46" s="16"/>
    </row>
    <row r="47" spans="2:5" x14ac:dyDescent="0.3">
      <c r="B47" s="3" t="s">
        <v>72</v>
      </c>
      <c r="C47" s="17">
        <f>SUM(C6:C46)</f>
        <v>11</v>
      </c>
      <c r="D47" s="17">
        <f>SUM(D6:D46)</f>
        <v>118000</v>
      </c>
      <c r="E47" s="17">
        <f>SUM(E6:E46)</f>
        <v>1536000</v>
      </c>
    </row>
    <row r="48" spans="2:5" x14ac:dyDescent="0.3">
      <c r="B48" s="4"/>
      <c r="C48" s="4"/>
    </row>
    <row r="49" spans="2:2" x14ac:dyDescent="0.3">
      <c r="B49" s="60" t="s">
        <v>193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42"/>
  <sheetViews>
    <sheetView zoomScale="85" zoomScaleNormal="85" workbookViewId="0">
      <selection activeCell="B42" sqref="B42"/>
    </sheetView>
  </sheetViews>
  <sheetFormatPr defaultRowHeight="14.4" x14ac:dyDescent="0.3"/>
  <cols>
    <col min="1" max="1" width="3.6640625" customWidth="1"/>
    <col min="2" max="2" width="40.6640625" customWidth="1"/>
    <col min="3" max="5" width="15.6640625" customWidth="1"/>
  </cols>
  <sheetData>
    <row r="2" spans="2:5" x14ac:dyDescent="0.3">
      <c r="B2" s="58" t="s">
        <v>195</v>
      </c>
    </row>
    <row r="4" spans="2:5" x14ac:dyDescent="0.3">
      <c r="B4" t="s">
        <v>39</v>
      </c>
    </row>
    <row r="5" spans="2:5" x14ac:dyDescent="0.3">
      <c r="B5" s="7" t="s">
        <v>15</v>
      </c>
      <c r="C5" s="18" t="s">
        <v>74</v>
      </c>
      <c r="D5" s="18" t="s">
        <v>106</v>
      </c>
      <c r="E5" s="18" t="s">
        <v>38</v>
      </c>
    </row>
    <row r="6" spans="2:5" x14ac:dyDescent="0.3">
      <c r="B6" s="1" t="s">
        <v>9</v>
      </c>
      <c r="C6" s="19"/>
      <c r="D6" s="19"/>
      <c r="E6" s="19"/>
    </row>
    <row r="7" spans="2:5" x14ac:dyDescent="0.3">
      <c r="B7" s="2" t="s">
        <v>10</v>
      </c>
      <c r="C7" s="19" t="s">
        <v>194</v>
      </c>
      <c r="D7" s="19"/>
      <c r="E7" s="19"/>
    </row>
    <row r="8" spans="2:5" x14ac:dyDescent="0.3">
      <c r="B8" s="2" t="s">
        <v>11</v>
      </c>
      <c r="C8" s="19" t="s">
        <v>194</v>
      </c>
      <c r="D8" s="19"/>
      <c r="E8" s="19"/>
    </row>
    <row r="9" spans="2:5" x14ac:dyDescent="0.3">
      <c r="B9" s="3" t="s">
        <v>2</v>
      </c>
      <c r="C9" s="25"/>
      <c r="D9" s="25"/>
      <c r="E9" s="25"/>
    </row>
    <row r="10" spans="2:5" x14ac:dyDescent="0.3">
      <c r="B10" s="1"/>
      <c r="C10" s="24"/>
      <c r="D10" s="24"/>
      <c r="E10" s="24"/>
    </row>
    <row r="11" spans="2:5" x14ac:dyDescent="0.3">
      <c r="B11" s="1" t="s">
        <v>6</v>
      </c>
      <c r="C11" s="19"/>
      <c r="D11" s="19"/>
      <c r="E11" s="19"/>
    </row>
    <row r="12" spans="2:5" x14ac:dyDescent="0.3">
      <c r="B12" s="2" t="s">
        <v>7</v>
      </c>
      <c r="C12" s="19">
        <v>0</v>
      </c>
      <c r="D12" s="19">
        <v>0</v>
      </c>
      <c r="E12" s="19">
        <v>0</v>
      </c>
    </row>
    <row r="13" spans="2:5" x14ac:dyDescent="0.3">
      <c r="B13" s="2" t="s">
        <v>80</v>
      </c>
      <c r="C13" s="19">
        <v>100000</v>
      </c>
      <c r="D13" s="19">
        <v>1</v>
      </c>
      <c r="E13" s="19">
        <v>100000</v>
      </c>
    </row>
    <row r="14" spans="2:5" x14ac:dyDescent="0.3">
      <c r="B14" s="3" t="s">
        <v>5</v>
      </c>
      <c r="C14" s="25"/>
      <c r="D14" s="25"/>
      <c r="E14" s="25"/>
    </row>
    <row r="15" spans="2:5" x14ac:dyDescent="0.3">
      <c r="B15" s="1"/>
      <c r="C15" s="22"/>
      <c r="D15" s="22"/>
      <c r="E15" s="22"/>
    </row>
    <row r="16" spans="2:5" x14ac:dyDescent="0.3">
      <c r="B16" s="1" t="s">
        <v>3</v>
      </c>
      <c r="C16" s="22"/>
      <c r="D16" s="22"/>
      <c r="E16" s="22"/>
    </row>
    <row r="17" spans="2:5" x14ac:dyDescent="0.3">
      <c r="B17" s="2" t="s">
        <v>75</v>
      </c>
      <c r="C17" s="22"/>
      <c r="D17" s="22"/>
      <c r="E17" s="22"/>
    </row>
    <row r="18" spans="2:5" x14ac:dyDescent="0.3">
      <c r="B18" s="2" t="s">
        <v>4</v>
      </c>
      <c r="C18" s="22">
        <v>1000</v>
      </c>
      <c r="D18" s="22">
        <v>6</v>
      </c>
      <c r="E18" s="22">
        <v>6000</v>
      </c>
    </row>
    <row r="19" spans="2:5" x14ac:dyDescent="0.3">
      <c r="B19" s="2" t="s">
        <v>77</v>
      </c>
      <c r="C19" s="22">
        <v>10000</v>
      </c>
      <c r="D19" s="22">
        <v>2</v>
      </c>
      <c r="E19" s="22">
        <v>20000</v>
      </c>
    </row>
    <row r="20" spans="2:5" x14ac:dyDescent="0.3">
      <c r="B20" s="2" t="s">
        <v>76</v>
      </c>
      <c r="C20" s="20">
        <v>20000</v>
      </c>
      <c r="D20" s="20">
        <v>1</v>
      </c>
      <c r="E20" s="20">
        <v>20000</v>
      </c>
    </row>
    <row r="21" spans="2:5" x14ac:dyDescent="0.3">
      <c r="B21" s="3" t="s">
        <v>8</v>
      </c>
      <c r="C21" s="23"/>
      <c r="D21" s="23"/>
      <c r="E21" s="23"/>
    </row>
    <row r="22" spans="2:5" x14ac:dyDescent="0.3">
      <c r="B22" s="1"/>
      <c r="C22" s="19"/>
      <c r="D22" s="19"/>
      <c r="E22" s="19"/>
    </row>
    <row r="23" spans="2:5" x14ac:dyDescent="0.3">
      <c r="B23" s="1" t="s">
        <v>0</v>
      </c>
      <c r="C23" s="19"/>
      <c r="D23" s="19"/>
      <c r="E23" s="19"/>
    </row>
    <row r="24" spans="2:5" x14ac:dyDescent="0.3">
      <c r="B24" s="2" t="s">
        <v>1</v>
      </c>
      <c r="C24" s="20">
        <v>25000</v>
      </c>
      <c r="D24" s="20">
        <v>1</v>
      </c>
      <c r="E24" s="20">
        <v>25000</v>
      </c>
    </row>
    <row r="25" spans="2:5" x14ac:dyDescent="0.3">
      <c r="B25" s="2" t="s">
        <v>73</v>
      </c>
      <c r="C25" s="20">
        <v>60000</v>
      </c>
      <c r="D25" s="20">
        <v>2</v>
      </c>
      <c r="E25" s="20">
        <v>120000</v>
      </c>
    </row>
    <row r="26" spans="2:5" x14ac:dyDescent="0.3">
      <c r="B26" s="2" t="s">
        <v>82</v>
      </c>
      <c r="C26" s="20">
        <v>35000</v>
      </c>
      <c r="D26" s="20">
        <v>2</v>
      </c>
      <c r="E26" s="20">
        <v>70000</v>
      </c>
    </row>
    <row r="27" spans="2:5" x14ac:dyDescent="0.3">
      <c r="B27" s="2" t="s">
        <v>84</v>
      </c>
      <c r="C27" s="20"/>
      <c r="D27" s="20"/>
      <c r="E27" s="20"/>
    </row>
    <row r="28" spans="2:5" x14ac:dyDescent="0.3">
      <c r="B28" s="2" t="s">
        <v>85</v>
      </c>
      <c r="C28" s="20">
        <v>20000</v>
      </c>
      <c r="D28" s="20">
        <v>2</v>
      </c>
      <c r="E28" s="20">
        <v>40000</v>
      </c>
    </row>
    <row r="29" spans="2:5" x14ac:dyDescent="0.3">
      <c r="B29" s="3" t="s">
        <v>12</v>
      </c>
      <c r="C29" s="21"/>
      <c r="D29" s="21"/>
      <c r="E29" s="21"/>
    </row>
    <row r="30" spans="2:5" x14ac:dyDescent="0.3">
      <c r="B30" s="1"/>
      <c r="C30" s="24"/>
      <c r="D30" s="24"/>
      <c r="E30" s="24"/>
    </row>
    <row r="31" spans="2:5" x14ac:dyDescent="0.3">
      <c r="B31" s="1" t="s">
        <v>79</v>
      </c>
      <c r="C31" s="22"/>
      <c r="D31" s="22"/>
      <c r="E31" s="22"/>
    </row>
    <row r="32" spans="2:5" x14ac:dyDescent="0.3">
      <c r="B32" s="2" t="s">
        <v>81</v>
      </c>
      <c r="C32" s="22"/>
      <c r="D32" s="22"/>
      <c r="E32" s="22"/>
    </row>
    <row r="33" spans="2:5" x14ac:dyDescent="0.3">
      <c r="B33" s="2" t="s">
        <v>83</v>
      </c>
      <c r="C33" s="22"/>
      <c r="D33" s="22"/>
      <c r="E33" s="22"/>
    </row>
    <row r="34" spans="2:5" x14ac:dyDescent="0.3">
      <c r="B34" s="2" t="s">
        <v>86</v>
      </c>
      <c r="C34" s="20"/>
      <c r="D34" s="20"/>
      <c r="E34" s="20"/>
    </row>
    <row r="35" spans="2:5" x14ac:dyDescent="0.3">
      <c r="B35" s="3" t="s">
        <v>14</v>
      </c>
      <c r="C35" s="23"/>
      <c r="D35" s="23"/>
      <c r="E35" s="23"/>
    </row>
    <row r="36" spans="2:5" x14ac:dyDescent="0.3">
      <c r="B36" s="1"/>
      <c r="C36" s="19"/>
      <c r="D36" s="19"/>
      <c r="E36" s="19"/>
    </row>
    <row r="37" spans="2:5" x14ac:dyDescent="0.3">
      <c r="B37" s="1" t="s">
        <v>13</v>
      </c>
      <c r="C37" s="19"/>
      <c r="D37" s="19"/>
      <c r="E37" s="19"/>
    </row>
    <row r="38" spans="2:5" x14ac:dyDescent="0.3">
      <c r="B38" s="2" t="s">
        <v>87</v>
      </c>
      <c r="C38" s="19">
        <v>25000</v>
      </c>
      <c r="D38" s="19"/>
      <c r="E38" s="19">
        <v>25000</v>
      </c>
    </row>
    <row r="39" spans="2:5" x14ac:dyDescent="0.3">
      <c r="B39" s="2" t="s">
        <v>88</v>
      </c>
      <c r="C39" s="19"/>
      <c r="D39" s="19"/>
      <c r="E39" s="19"/>
    </row>
    <row r="40" spans="2:5" x14ac:dyDescent="0.3">
      <c r="B40" s="2" t="s">
        <v>89</v>
      </c>
      <c r="C40" s="19"/>
      <c r="D40" s="19"/>
      <c r="E40" s="19"/>
    </row>
    <row r="41" spans="2:5" x14ac:dyDescent="0.3">
      <c r="B41" s="3" t="s">
        <v>78</v>
      </c>
      <c r="C41" s="26"/>
      <c r="D41" s="26"/>
      <c r="E41" s="26"/>
    </row>
    <row r="42" spans="2:5" x14ac:dyDescent="0.3">
      <c r="B42" s="4"/>
      <c r="C42" s="5"/>
      <c r="D42" s="5"/>
      <c r="E42" s="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E27"/>
  <sheetViews>
    <sheetView zoomScale="85" zoomScaleNormal="85" workbookViewId="0">
      <selection activeCell="B29" sqref="B29"/>
    </sheetView>
  </sheetViews>
  <sheetFormatPr defaultRowHeight="14.4" x14ac:dyDescent="0.3"/>
  <cols>
    <col min="1" max="1" width="3.6640625" customWidth="1"/>
    <col min="2" max="2" width="40.6640625" customWidth="1"/>
    <col min="3" max="5" width="15.6640625" customWidth="1"/>
  </cols>
  <sheetData>
    <row r="2" spans="2:5" x14ac:dyDescent="0.3">
      <c r="B2" s="5" t="s">
        <v>197</v>
      </c>
    </row>
    <row r="4" spans="2:5" x14ac:dyDescent="0.3">
      <c r="B4" t="s">
        <v>108</v>
      </c>
    </row>
    <row r="5" spans="2:5" x14ac:dyDescent="0.3">
      <c r="B5" s="7" t="s">
        <v>15</v>
      </c>
      <c r="C5" s="18" t="s">
        <v>74</v>
      </c>
      <c r="D5" s="18" t="s">
        <v>106</v>
      </c>
      <c r="E5" s="18" t="s">
        <v>38</v>
      </c>
    </row>
    <row r="6" spans="2:5" x14ac:dyDescent="0.3">
      <c r="B6" s="1" t="s">
        <v>107</v>
      </c>
      <c r="C6" s="19"/>
      <c r="D6" s="19"/>
      <c r="E6" s="19"/>
    </row>
    <row r="7" spans="2:5" x14ac:dyDescent="0.3">
      <c r="B7" s="2" t="s">
        <v>196</v>
      </c>
      <c r="C7" s="19">
        <v>3000000</v>
      </c>
      <c r="D7" s="19">
        <v>15</v>
      </c>
      <c r="E7" s="19">
        <v>3000000</v>
      </c>
    </row>
    <row r="8" spans="2:5" x14ac:dyDescent="0.3">
      <c r="B8" s="2" t="s">
        <v>110</v>
      </c>
      <c r="C8" s="19">
        <v>200000</v>
      </c>
      <c r="D8" s="19"/>
      <c r="E8" s="19">
        <v>200000</v>
      </c>
    </row>
    <row r="9" spans="2:5" x14ac:dyDescent="0.3">
      <c r="B9" s="2" t="s">
        <v>27</v>
      </c>
      <c r="C9" s="19">
        <v>200000</v>
      </c>
      <c r="D9" s="19"/>
      <c r="E9" s="19">
        <v>200000</v>
      </c>
    </row>
    <row r="10" spans="2:5" x14ac:dyDescent="0.3">
      <c r="B10" s="2" t="s">
        <v>40</v>
      </c>
      <c r="C10" s="19">
        <v>30000</v>
      </c>
      <c r="D10" s="19">
        <v>3</v>
      </c>
      <c r="E10" s="19">
        <v>1080000</v>
      </c>
    </row>
    <row r="11" spans="2:5" x14ac:dyDescent="0.3">
      <c r="B11" s="2" t="s">
        <v>109</v>
      </c>
      <c r="C11" s="19">
        <v>20000</v>
      </c>
      <c r="D11" s="19">
        <v>2</v>
      </c>
      <c r="E11" s="19">
        <v>480000</v>
      </c>
    </row>
    <row r="12" spans="2:5" x14ac:dyDescent="0.3">
      <c r="B12" s="3"/>
      <c r="C12" s="25"/>
      <c r="D12" s="25"/>
      <c r="E12" s="25">
        <f>SUM(E6:E11)</f>
        <v>4960000</v>
      </c>
    </row>
    <row r="13" spans="2:5" x14ac:dyDescent="0.3">
      <c r="B13" s="4" t="s">
        <v>198</v>
      </c>
      <c r="C13" s="5"/>
      <c r="D13" s="5"/>
      <c r="E13" s="5"/>
    </row>
    <row r="14" spans="2:5" x14ac:dyDescent="0.3">
      <c r="B14" s="59" t="s">
        <v>199</v>
      </c>
    </row>
    <row r="16" spans="2:5" x14ac:dyDescent="0.3">
      <c r="B16" s="58" t="s">
        <v>200</v>
      </c>
    </row>
    <row r="17" spans="2:2" x14ac:dyDescent="0.3">
      <c r="B17" t="s">
        <v>201</v>
      </c>
    </row>
    <row r="18" spans="2:2" x14ac:dyDescent="0.3">
      <c r="B18" t="s">
        <v>202</v>
      </c>
    </row>
    <row r="19" spans="2:2" x14ac:dyDescent="0.3">
      <c r="B19" t="s">
        <v>203</v>
      </c>
    </row>
    <row r="20" spans="2:2" x14ac:dyDescent="0.3">
      <c r="B20" t="s">
        <v>204</v>
      </c>
    </row>
    <row r="21" spans="2:2" x14ac:dyDescent="0.3">
      <c r="B21" t="s">
        <v>205</v>
      </c>
    </row>
    <row r="24" spans="2:2" x14ac:dyDescent="0.3">
      <c r="B24" s="58" t="s">
        <v>206</v>
      </c>
    </row>
    <row r="25" spans="2:2" x14ac:dyDescent="0.3">
      <c r="B25" t="s">
        <v>207</v>
      </c>
    </row>
    <row r="26" spans="2:2" x14ac:dyDescent="0.3">
      <c r="B26" t="s">
        <v>208</v>
      </c>
    </row>
    <row r="27" spans="2:2" x14ac:dyDescent="0.3">
      <c r="B27" t="s">
        <v>209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F25"/>
  <sheetViews>
    <sheetView zoomScale="85" zoomScaleNormal="85" workbookViewId="0">
      <selection activeCell="C30" sqref="C30"/>
    </sheetView>
  </sheetViews>
  <sheetFormatPr defaultRowHeight="14.4" x14ac:dyDescent="0.3"/>
  <cols>
    <col min="1" max="1" width="3.6640625" customWidth="1"/>
    <col min="2" max="2" width="40.6640625" customWidth="1"/>
    <col min="3" max="5" width="15.6640625" customWidth="1"/>
  </cols>
  <sheetData>
    <row r="2" spans="2:5" x14ac:dyDescent="0.3">
      <c r="B2" s="5" t="s">
        <v>210</v>
      </c>
    </row>
    <row r="4" spans="2:5" x14ac:dyDescent="0.3">
      <c r="B4" t="s">
        <v>128</v>
      </c>
    </row>
    <row r="5" spans="2:5" x14ac:dyDescent="0.3">
      <c r="B5" s="7" t="s">
        <v>15</v>
      </c>
      <c r="C5" s="18" t="s">
        <v>74</v>
      </c>
      <c r="D5" s="18" t="s">
        <v>106</v>
      </c>
      <c r="E5" s="18" t="s">
        <v>38</v>
      </c>
    </row>
    <row r="6" spans="2:5" x14ac:dyDescent="0.3">
      <c r="B6" s="2" t="s">
        <v>6</v>
      </c>
      <c r="C6" s="19"/>
      <c r="D6" s="19"/>
      <c r="E6" s="19"/>
    </row>
    <row r="7" spans="2:5" x14ac:dyDescent="0.3">
      <c r="B7" s="2" t="s">
        <v>110</v>
      </c>
      <c r="C7" s="19">
        <v>20000</v>
      </c>
      <c r="D7" s="19"/>
      <c r="E7" s="19">
        <v>20000</v>
      </c>
    </row>
    <row r="8" spans="2:5" x14ac:dyDescent="0.3">
      <c r="B8" s="2" t="s">
        <v>27</v>
      </c>
      <c r="C8" s="19">
        <v>10000</v>
      </c>
      <c r="D8" s="19"/>
      <c r="E8" s="19">
        <v>10000</v>
      </c>
    </row>
    <row r="9" spans="2:5" x14ac:dyDescent="0.3">
      <c r="B9" s="2" t="s">
        <v>40</v>
      </c>
      <c r="C9" s="19"/>
      <c r="D9" s="19"/>
      <c r="E9" s="19"/>
    </row>
    <row r="10" spans="2:5" x14ac:dyDescent="0.3">
      <c r="B10" s="2" t="s">
        <v>126</v>
      </c>
      <c r="C10" s="19">
        <v>100000</v>
      </c>
      <c r="D10" s="19"/>
      <c r="E10" s="19">
        <v>100000</v>
      </c>
    </row>
    <row r="11" spans="2:5" x14ac:dyDescent="0.3">
      <c r="B11" s="2" t="s">
        <v>127</v>
      </c>
      <c r="C11" s="19">
        <v>10000</v>
      </c>
      <c r="D11" s="19"/>
      <c r="E11" s="19">
        <v>10000</v>
      </c>
    </row>
    <row r="12" spans="2:5" x14ac:dyDescent="0.3">
      <c r="B12" s="2" t="s">
        <v>109</v>
      </c>
      <c r="C12" s="19">
        <v>30000</v>
      </c>
      <c r="D12" s="19"/>
      <c r="E12" s="19">
        <v>30000</v>
      </c>
    </row>
    <row r="13" spans="2:5" x14ac:dyDescent="0.3">
      <c r="B13" s="3"/>
      <c r="C13" s="25"/>
      <c r="D13" s="25"/>
      <c r="E13" s="25">
        <f>SUM(E6:E12)</f>
        <v>170000</v>
      </c>
    </row>
    <row r="14" spans="2:5" x14ac:dyDescent="0.3">
      <c r="B14" s="60" t="s">
        <v>211</v>
      </c>
      <c r="C14" s="5"/>
      <c r="D14" s="5"/>
      <c r="E14" s="5"/>
    </row>
    <row r="15" spans="2:5" x14ac:dyDescent="0.3">
      <c r="B15" s="4"/>
      <c r="C15" s="5"/>
      <c r="D15" s="5"/>
      <c r="E15" s="5"/>
    </row>
    <row r="16" spans="2:5" x14ac:dyDescent="0.3">
      <c r="B16" t="s">
        <v>129</v>
      </c>
    </row>
    <row r="17" spans="2:6" x14ac:dyDescent="0.3">
      <c r="B17" s="7" t="s">
        <v>15</v>
      </c>
      <c r="C17" s="18" t="s">
        <v>74</v>
      </c>
      <c r="D17" s="18" t="s">
        <v>106</v>
      </c>
      <c r="E17" s="18" t="s">
        <v>38</v>
      </c>
    </row>
    <row r="18" spans="2:6" x14ac:dyDescent="0.3">
      <c r="B18" s="2" t="s">
        <v>98</v>
      </c>
      <c r="C18" s="19">
        <v>1</v>
      </c>
      <c r="D18" s="19"/>
      <c r="E18" s="19">
        <v>170000</v>
      </c>
    </row>
    <row r="19" spans="2:6" x14ac:dyDescent="0.3">
      <c r="B19" s="2" t="s">
        <v>130</v>
      </c>
      <c r="C19" s="19">
        <v>0</v>
      </c>
      <c r="D19" s="19"/>
      <c r="E19" s="19"/>
    </row>
    <row r="20" spans="2:6" x14ac:dyDescent="0.3">
      <c r="B20" s="2" t="s">
        <v>131</v>
      </c>
      <c r="C20" s="19">
        <v>0</v>
      </c>
      <c r="D20" s="19"/>
      <c r="E20" s="19"/>
    </row>
    <row r="21" spans="2:6" x14ac:dyDescent="0.3">
      <c r="B21" s="2" t="s">
        <v>132</v>
      </c>
      <c r="C21" s="19">
        <v>0</v>
      </c>
      <c r="D21" s="19"/>
      <c r="E21" s="19"/>
    </row>
    <row r="22" spans="2:6" x14ac:dyDescent="0.3">
      <c r="B22" s="2" t="s">
        <v>32</v>
      </c>
      <c r="C22" s="19">
        <v>0</v>
      </c>
      <c r="D22" s="19"/>
      <c r="E22" s="19"/>
    </row>
    <row r="23" spans="2:6" x14ac:dyDescent="0.3">
      <c r="B23" s="3"/>
      <c r="C23" s="25"/>
      <c r="D23" s="41"/>
      <c r="E23" s="25">
        <f>SUM(E18:E22)</f>
        <v>170000</v>
      </c>
      <c r="F23" s="42" t="str">
        <f>IF(E24=0,"","Does not match with above table")</f>
        <v/>
      </c>
    </row>
    <row r="24" spans="2:6" x14ac:dyDescent="0.3">
      <c r="E24" s="43">
        <f>+E13-SUM(E18:E22)</f>
        <v>0</v>
      </c>
    </row>
    <row r="25" spans="2:6" x14ac:dyDescent="0.3">
      <c r="B25" s="60" t="s">
        <v>212</v>
      </c>
    </row>
  </sheetData>
  <conditionalFormatting sqref="F23">
    <cfRule type="cellIs" dxfId="3" priority="4" operator="notEqual">
      <formula>""</formula>
    </cfRule>
  </conditionalFormatting>
  <conditionalFormatting sqref="G24">
    <cfRule type="cellIs" dxfId="2" priority="3" operator="notEqual">
      <formula>""</formula>
    </cfRule>
  </conditionalFormatting>
  <conditionalFormatting sqref="H24">
    <cfRule type="cellIs" dxfId="1" priority="2" operator="notEqual">
      <formula>""</formula>
    </cfRule>
  </conditionalFormatting>
  <conditionalFormatting sqref="I24">
    <cfRule type="cellIs" dxfId="0" priority="1" operator="notEqual">
      <formula>""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G17"/>
  <sheetViews>
    <sheetView zoomScale="85" zoomScaleNormal="85" workbookViewId="0">
      <selection activeCell="B22" sqref="B22"/>
    </sheetView>
  </sheetViews>
  <sheetFormatPr defaultRowHeight="14.4" x14ac:dyDescent="0.3"/>
  <cols>
    <col min="1" max="1" width="3.6640625" customWidth="1"/>
    <col min="2" max="2" width="40.6640625" customWidth="1"/>
    <col min="3" max="3" width="15.6640625" customWidth="1"/>
    <col min="4" max="7" width="35.6640625" customWidth="1"/>
  </cols>
  <sheetData>
    <row r="2" spans="2:7" x14ac:dyDescent="0.3">
      <c r="B2" s="58" t="s">
        <v>218</v>
      </c>
    </row>
    <row r="4" spans="2:7" x14ac:dyDescent="0.3">
      <c r="B4" t="s">
        <v>97</v>
      </c>
    </row>
    <row r="5" spans="2:7" x14ac:dyDescent="0.3">
      <c r="B5" s="7" t="s">
        <v>15</v>
      </c>
      <c r="C5" s="36" t="s">
        <v>96</v>
      </c>
      <c r="D5" s="36" t="s">
        <v>103</v>
      </c>
      <c r="E5" s="36" t="s">
        <v>105</v>
      </c>
      <c r="F5" s="36" t="s">
        <v>104</v>
      </c>
      <c r="G5" s="36" t="s">
        <v>125</v>
      </c>
    </row>
    <row r="6" spans="2:7" x14ac:dyDescent="0.3">
      <c r="B6" s="1" t="s">
        <v>213</v>
      </c>
      <c r="C6" s="37"/>
      <c r="D6" s="37"/>
      <c r="E6" s="37"/>
      <c r="F6" s="37"/>
      <c r="G6" s="37"/>
    </row>
    <row r="7" spans="2:7" ht="28.8" x14ac:dyDescent="0.3">
      <c r="B7" s="1" t="s">
        <v>214</v>
      </c>
      <c r="C7" s="37">
        <v>24</v>
      </c>
      <c r="D7" s="61" t="s">
        <v>217</v>
      </c>
      <c r="E7" s="37" t="s">
        <v>141</v>
      </c>
      <c r="F7" s="62" t="s">
        <v>142</v>
      </c>
      <c r="G7" s="37" t="s">
        <v>145</v>
      </c>
    </row>
    <row r="8" spans="2:7" x14ac:dyDescent="0.3">
      <c r="B8" s="1" t="s">
        <v>215</v>
      </c>
      <c r="C8" s="37">
        <v>23</v>
      </c>
      <c r="D8" s="61" t="s">
        <v>139</v>
      </c>
      <c r="E8" s="37"/>
      <c r="F8" s="37"/>
      <c r="G8" s="37"/>
    </row>
    <row r="9" spans="2:7" ht="28.8" x14ac:dyDescent="0.3">
      <c r="B9" s="2" t="s">
        <v>100</v>
      </c>
      <c r="C9" s="37"/>
      <c r="D9" s="37"/>
      <c r="E9" s="37"/>
      <c r="F9" s="62" t="s">
        <v>143</v>
      </c>
      <c r="G9" s="37" t="s">
        <v>146</v>
      </c>
    </row>
    <row r="10" spans="2:7" x14ac:dyDescent="0.3">
      <c r="B10" s="2" t="s">
        <v>101</v>
      </c>
      <c r="C10" s="37"/>
      <c r="D10" s="37"/>
      <c r="E10" s="37"/>
      <c r="F10" s="37"/>
      <c r="G10" s="37"/>
    </row>
    <row r="11" spans="2:7" x14ac:dyDescent="0.3">
      <c r="B11" s="2"/>
      <c r="C11" s="37"/>
      <c r="D11" s="37"/>
      <c r="E11" s="37"/>
      <c r="F11" s="37"/>
      <c r="G11" s="37"/>
    </row>
    <row r="12" spans="2:7" x14ac:dyDescent="0.3">
      <c r="B12" s="1" t="s">
        <v>102</v>
      </c>
      <c r="C12" s="37"/>
      <c r="D12" s="37"/>
      <c r="E12" s="37"/>
      <c r="F12" s="37"/>
      <c r="G12" s="37"/>
    </row>
    <row r="13" spans="2:7" x14ac:dyDescent="0.3">
      <c r="B13" s="1" t="s">
        <v>216</v>
      </c>
      <c r="C13" s="37">
        <v>22</v>
      </c>
      <c r="D13" s="61" t="s">
        <v>140</v>
      </c>
      <c r="E13" s="37"/>
      <c r="F13" s="62" t="s">
        <v>144</v>
      </c>
      <c r="G13" s="37" t="s">
        <v>147</v>
      </c>
    </row>
    <row r="14" spans="2:7" x14ac:dyDescent="0.3">
      <c r="B14" s="2" t="s">
        <v>99</v>
      </c>
      <c r="C14" s="37"/>
      <c r="D14" s="37"/>
      <c r="E14" s="37"/>
      <c r="F14" s="37"/>
      <c r="G14" s="37"/>
    </row>
    <row r="15" spans="2:7" x14ac:dyDescent="0.3">
      <c r="B15" s="2" t="s">
        <v>100</v>
      </c>
      <c r="C15" s="37"/>
      <c r="D15" s="37"/>
      <c r="E15" s="37"/>
      <c r="F15" s="37"/>
      <c r="G15" s="37"/>
    </row>
    <row r="16" spans="2:7" x14ac:dyDescent="0.3">
      <c r="B16" s="29" t="s">
        <v>101</v>
      </c>
      <c r="C16" s="38"/>
      <c r="D16" s="38"/>
      <c r="E16" s="38"/>
      <c r="F16" s="38"/>
      <c r="G16" s="38"/>
    </row>
    <row r="17" spans="2:2" x14ac:dyDescent="0.3">
      <c r="B17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Projections</vt:lpstr>
      <vt:lpstr>Revenues</vt:lpstr>
      <vt:lpstr>Expenses</vt:lpstr>
      <vt:lpstr>Salary</vt:lpstr>
      <vt:lpstr>FA</vt:lpstr>
      <vt:lpstr>Funds Needed</vt:lpstr>
      <vt:lpstr>Preliminary Exp</vt:lpstr>
      <vt:lpstr>Promoter Profile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Antim Amlan</dc:creator>
  <cp:lastModifiedBy>Lenovo</cp:lastModifiedBy>
  <cp:lastPrinted>2021-12-20T06:18:42Z</cp:lastPrinted>
  <dcterms:created xsi:type="dcterms:W3CDTF">2019-08-12T13:44:50Z</dcterms:created>
  <dcterms:modified xsi:type="dcterms:W3CDTF">2023-01-28T16:52:44Z</dcterms:modified>
</cp:coreProperties>
</file>