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ubodh\"/>
    </mc:Choice>
  </mc:AlternateContent>
  <bookViews>
    <workbookView xWindow="-120" yWindow="-120" windowWidth="20730" windowHeight="11160" firstSheet="2" activeTab="6"/>
  </bookViews>
  <sheets>
    <sheet name="Summary" sheetId="3" r:id="rId1"/>
    <sheet name="CAPEX" sheetId="4" r:id="rId2"/>
    <sheet name="OPEX" sheetId="5" r:id="rId3"/>
    <sheet name="Manpower dimensioning expense" sheetId="6" r:id="rId4"/>
    <sheet name="Marketing Expense" sheetId="7" r:id="rId5"/>
    <sheet name="Subscriber Base" sheetId="11" r:id="rId6"/>
    <sheet name="Revenues" sheetId="12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2" l="1"/>
  <c r="P7" i="12" s="1"/>
  <c r="O8" i="12"/>
  <c r="O7" i="12"/>
  <c r="O6" i="12"/>
  <c r="O5" i="12"/>
  <c r="O4" i="12"/>
  <c r="O2" i="12"/>
  <c r="N8" i="12"/>
  <c r="N7" i="12"/>
  <c r="N5" i="12"/>
  <c r="N6" i="12"/>
  <c r="C7" i="12"/>
  <c r="D7" i="12"/>
  <c r="E7" i="12"/>
  <c r="F7" i="12"/>
  <c r="G7" i="12"/>
  <c r="H7" i="12"/>
  <c r="I7" i="12"/>
  <c r="J7" i="12"/>
  <c r="K7" i="12"/>
  <c r="L7" i="12"/>
  <c r="M7" i="12"/>
  <c r="B7" i="12"/>
  <c r="Q6" i="12" l="1"/>
  <c r="P5" i="12"/>
  <c r="Q5" i="12" s="1"/>
  <c r="R5" i="12" s="1"/>
  <c r="F2" i="11"/>
  <c r="B4" i="4"/>
  <c r="C3" i="4"/>
  <c r="B3" i="4"/>
  <c r="Q7" i="12" l="1"/>
  <c r="R6" i="12"/>
  <c r="R7" i="12" s="1"/>
  <c r="D9" i="7"/>
  <c r="E9" i="7"/>
  <c r="F9" i="7"/>
  <c r="C9" i="7"/>
  <c r="C2" i="7"/>
  <c r="D2" i="7" s="1"/>
  <c r="B8" i="7"/>
  <c r="B7" i="7"/>
  <c r="E3" i="7"/>
  <c r="F3" i="7"/>
  <c r="E4" i="7"/>
  <c r="F4" i="7"/>
  <c r="D3" i="7"/>
  <c r="D4" i="7"/>
  <c r="B8" i="12"/>
  <c r="B3" i="7"/>
  <c r="B2" i="7"/>
  <c r="N2" i="11"/>
  <c r="C5" i="12"/>
  <c r="C8" i="12" s="1"/>
  <c r="D4" i="4"/>
  <c r="C2" i="12"/>
  <c r="D2" i="12"/>
  <c r="E2" i="12"/>
  <c r="E4" i="12" s="1"/>
  <c r="F2" i="12"/>
  <c r="F4" i="12" s="1"/>
  <c r="G2" i="12"/>
  <c r="G4" i="12" s="1"/>
  <c r="H2" i="12"/>
  <c r="H4" i="12" s="1"/>
  <c r="I2" i="12"/>
  <c r="I4" i="12" s="1"/>
  <c r="J2" i="12"/>
  <c r="J4" i="12" s="1"/>
  <c r="K2" i="12"/>
  <c r="K4" i="12" s="1"/>
  <c r="L2" i="12"/>
  <c r="L4" i="12" s="1"/>
  <c r="M2" i="12"/>
  <c r="M4" i="12" s="1"/>
  <c r="B2" i="12"/>
  <c r="B4" i="7"/>
  <c r="C4" i="7" s="1"/>
  <c r="C3" i="7"/>
  <c r="C5" i="5"/>
  <c r="B4" i="5"/>
  <c r="C4" i="5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C17" i="6"/>
  <c r="B17" i="6"/>
  <c r="B7" i="4"/>
  <c r="D7" i="4" s="1"/>
  <c r="D6" i="4"/>
  <c r="D5" i="4"/>
  <c r="K6" i="12" l="1"/>
  <c r="K8" i="12" s="1"/>
  <c r="J6" i="12"/>
  <c r="J8" i="12" s="1"/>
  <c r="M6" i="12"/>
  <c r="M8" i="12" s="1"/>
  <c r="I6" i="12"/>
  <c r="I8" i="12"/>
  <c r="E8" i="12"/>
  <c r="E6" i="12"/>
  <c r="G6" i="12"/>
  <c r="G8" i="12" s="1"/>
  <c r="F6" i="12"/>
  <c r="F8" i="12" s="1"/>
  <c r="L6" i="12"/>
  <c r="L8" i="12"/>
  <c r="H6" i="12"/>
  <c r="H8" i="12" s="1"/>
  <c r="E2" i="7"/>
  <c r="D5" i="7"/>
  <c r="D7" i="7" s="1"/>
  <c r="D8" i="7" s="1"/>
  <c r="B5" i="7"/>
  <c r="B6" i="5" s="1"/>
  <c r="C5" i="7"/>
  <c r="N2" i="12"/>
  <c r="N4" i="12" s="1"/>
  <c r="D5" i="12"/>
  <c r="D8" i="12" s="1"/>
  <c r="D3" i="4"/>
  <c r="B3" i="5" s="1"/>
  <c r="C3" i="5" s="1"/>
  <c r="D17" i="6"/>
  <c r="B2" i="5" s="1"/>
  <c r="C2" i="5" s="1"/>
  <c r="P2" i="12" l="1"/>
  <c r="D8" i="4"/>
  <c r="B7" i="5"/>
  <c r="C6" i="5"/>
  <c r="C7" i="5" s="1"/>
  <c r="C7" i="7"/>
  <c r="C8" i="7" s="1"/>
  <c r="E5" i="7"/>
  <c r="E7" i="7" s="1"/>
  <c r="E8" i="7" s="1"/>
  <c r="F2" i="7"/>
  <c r="F5" i="7" s="1"/>
  <c r="F7" i="7" s="1"/>
  <c r="F8" i="7" s="1"/>
  <c r="B13" i="3"/>
  <c r="B15" i="3" s="1"/>
  <c r="E5" i="12"/>
  <c r="C13" i="3" l="1"/>
  <c r="C15" i="3" s="1"/>
  <c r="D7" i="5"/>
  <c r="D13" i="3"/>
  <c r="D15" i="3" s="1"/>
  <c r="P4" i="12"/>
  <c r="F5" i="12"/>
  <c r="Q2" i="12"/>
  <c r="E13" i="3" l="1"/>
  <c r="E15" i="3" s="1"/>
  <c r="Q4" i="12"/>
  <c r="G5" i="12"/>
  <c r="R2" i="12"/>
  <c r="R4" i="12" s="1"/>
  <c r="F13" i="3" l="1"/>
  <c r="F15" i="3" s="1"/>
  <c r="H5" i="12"/>
  <c r="I5" i="12" l="1"/>
  <c r="J5" i="12" l="1"/>
  <c r="K5" i="12" l="1"/>
  <c r="L5" i="12" l="1"/>
  <c r="P8" i="12" l="1"/>
  <c r="M5" i="12"/>
  <c r="C16" i="3" l="1"/>
  <c r="B16" i="3"/>
  <c r="D16" i="3"/>
  <c r="Q8" i="12" l="1"/>
  <c r="E16" i="3" s="1"/>
  <c r="R8" i="12" l="1"/>
  <c r="F16" i="3" s="1"/>
</calcChain>
</file>

<file path=xl/sharedStrings.xml><?xml version="1.0" encoding="utf-8"?>
<sst xmlns="http://schemas.openxmlformats.org/spreadsheetml/2006/main" count="103" uniqueCount="81">
  <si>
    <t>Total</t>
  </si>
  <si>
    <t>Content</t>
  </si>
  <si>
    <t>Manpower Salary</t>
  </si>
  <si>
    <t>Marketing Expenses</t>
  </si>
  <si>
    <t>Cost of Acquisition</t>
  </si>
  <si>
    <t>Subscriber Base</t>
  </si>
  <si>
    <t>Revenues - Yr 1 to Yr 5</t>
  </si>
  <si>
    <t>Manpower Dimensioning and Salary</t>
  </si>
  <si>
    <t>Infrastructure requirement and cost</t>
  </si>
  <si>
    <t>CAPEX</t>
  </si>
  <si>
    <t>OPEX</t>
  </si>
  <si>
    <t>CAPEX Required</t>
  </si>
  <si>
    <t>Office</t>
  </si>
  <si>
    <t>Laptops</t>
  </si>
  <si>
    <t>Internet</t>
  </si>
  <si>
    <t>Server</t>
  </si>
  <si>
    <t xml:space="preserve">Yr 1 </t>
  </si>
  <si>
    <t>Deposit</t>
  </si>
  <si>
    <t>Website/Mobile App</t>
  </si>
  <si>
    <t>CEO</t>
  </si>
  <si>
    <t>CMO</t>
  </si>
  <si>
    <t>COO</t>
  </si>
  <si>
    <t>CFO</t>
  </si>
  <si>
    <t>CTO</t>
  </si>
  <si>
    <t>CHRO</t>
  </si>
  <si>
    <t>Sales Head</t>
  </si>
  <si>
    <t>Ops Head</t>
  </si>
  <si>
    <t>Customer Service Head</t>
  </si>
  <si>
    <t>Head - Tieups/Alliances</t>
  </si>
  <si>
    <t>Head - Digital Marketing</t>
  </si>
  <si>
    <t>Head Strategy</t>
  </si>
  <si>
    <t>Software Developers</t>
  </si>
  <si>
    <t>Admin Head</t>
  </si>
  <si>
    <t>Support Staff</t>
  </si>
  <si>
    <t>Role</t>
  </si>
  <si>
    <t>Annual salary</t>
  </si>
  <si>
    <t>Nos.</t>
  </si>
  <si>
    <t>Total Yr 1 Cost</t>
  </si>
  <si>
    <t>Cost Yr 1</t>
  </si>
  <si>
    <t>Office Rent</t>
  </si>
  <si>
    <t>Electricity</t>
  </si>
  <si>
    <t>Cost Yr 2</t>
  </si>
  <si>
    <t>Social Media Marketing</t>
  </si>
  <si>
    <t>Hoardings</t>
  </si>
  <si>
    <t>Google SEO</t>
  </si>
  <si>
    <t>Marketing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</si>
  <si>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</si>
  <si>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</si>
  <si>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</si>
  <si>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</si>
  <si>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</si>
  <si>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</si>
  <si>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</si>
  <si>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</si>
  <si>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</si>
  <si>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</si>
  <si>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</si>
  <si>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</si>
  <si>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Yr 1</t>
  </si>
  <si>
    <t>Customer Acquisition</t>
  </si>
  <si>
    <t>Avg Ticket Size</t>
  </si>
  <si>
    <t>Yr 2</t>
  </si>
  <si>
    <t>Yr 3</t>
  </si>
  <si>
    <t>Yr 4</t>
  </si>
  <si>
    <t>Yr 5</t>
  </si>
  <si>
    <t>#Customers</t>
  </si>
  <si>
    <t>Avg ticket size</t>
  </si>
  <si>
    <t>* 3 months required to develop the product</t>
  </si>
  <si>
    <t>Software Licenses</t>
  </si>
  <si>
    <t>*Office furniture and Interior costs are part of rental</t>
  </si>
  <si>
    <t>* Software development could be outsourced</t>
  </si>
  <si>
    <t>Net Revenue</t>
  </si>
  <si>
    <t>Cost</t>
  </si>
  <si>
    <t>Gross Revenue in lacs</t>
  </si>
  <si>
    <t>Net Revenue in lacs</t>
  </si>
  <si>
    <t>Cost Yr 3</t>
  </si>
  <si>
    <t>Cost Yr 4</t>
  </si>
  <si>
    <t>Cost Yr 5</t>
  </si>
  <si>
    <t>*Revenue is in lacs</t>
  </si>
  <si>
    <t>Raw Material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</si>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</sst>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164" fontId="2" fillId="2" borderId="0" xfId="0" applyNumberFormat="1" applyFont="1" applyFill="1"/>
    <xf numFmtId="0" fontId="4" fillId="0" borderId="0" xfId="0" applyFont="1"/>
    <xf numFmtId="164" fontId="3" fillId="0" borderId="0" xfId="0" applyNumberFormat="1" applyFont="1"/>
    <xf numFmtId="0" fontId="2" fillId="2" borderId="1" xfId="0" applyFont="1" applyFill="1" applyBorder="1"/>
    <xf numFmtId="164" fontId="2" fillId="2" borderId="0" xfId="1" applyNumberFormat="1" applyFont="1" applyFill="1" applyAlignment="1">
      <alignment horizontal="center"/>
    </xf>
    <xf numFmtId="43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/>
    <xf numFmtId="43" fontId="0" fillId="0" borderId="0" xfId="0" applyNumberFormat="1" applyAlignment="1">
      <alignment horizontal="center"/>
    </xf>
    <xf numFmtId="0" fontId="0" fillId="0" borderId="1" xfId="0" applyFill="1" applyBorder="1"/>
    <xf numFmtId="164" fontId="1" fillId="3" borderId="1" xfId="1" applyNumberFormat="1" applyFont="1" applyFill="1" applyBorder="1" applyAlignment="1">
      <alignment horizontal="center"/>
    </xf>
    <xf numFmtId="164" fontId="2" fillId="0" borderId="1" xfId="1" applyNumberFormat="1" applyFont="1" applyBorder="1"/>
    <xf numFmtId="9" fontId="0" fillId="0" borderId="0" xfId="2" applyFont="1"/>
    <xf numFmtId="0" fontId="2" fillId="0" borderId="0" xfId="0" applyFont="1"/>
    <xf numFmtId="164" fontId="2" fillId="3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5" sqref="H15"/>
    </sheetView>
  </sheetViews>
  <sheetFormatPr defaultRowHeight="15" x14ac:dyDescent="0.25"/>
  <cols>
    <col min="1" max="1" width="33.42578125" bestFit="1" customWidth="1"/>
    <col min="2" max="6" width="12.5703125" bestFit="1" customWidth="1"/>
  </cols>
  <sheetData>
    <row r="1" spans="1:8" x14ac:dyDescent="0.25">
      <c r="A1" s="3" t="s">
        <v>1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7</v>
      </c>
    </row>
    <row r="5" spans="1:8" x14ac:dyDescent="0.25">
      <c r="A5" t="s">
        <v>8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</row>
    <row r="12" spans="1:8" x14ac:dyDescent="0.25">
      <c r="A12" s="13"/>
      <c r="B12" s="14" t="s">
        <v>58</v>
      </c>
      <c r="C12" s="14" t="s">
        <v>61</v>
      </c>
      <c r="D12" s="14" t="s">
        <v>62</v>
      </c>
      <c r="E12" s="14" t="s">
        <v>63</v>
      </c>
      <c r="F12" s="14" t="s">
        <v>64</v>
      </c>
    </row>
    <row r="13" spans="1:8" x14ac:dyDescent="0.25">
      <c r="A13" s="13" t="s">
        <v>65</v>
      </c>
      <c r="B13" s="18">
        <f>Revenues!N2</f>
        <v>206500</v>
      </c>
      <c r="C13" s="18">
        <f>Revenues!O2</f>
        <v>289100</v>
      </c>
      <c r="D13" s="18">
        <f>Revenues!P2</f>
        <v>346920</v>
      </c>
      <c r="E13" s="18">
        <f>Revenues!Q2</f>
        <v>416304</v>
      </c>
      <c r="F13" s="18">
        <f>Revenues!R2</f>
        <v>499564.79999999999</v>
      </c>
    </row>
    <row r="14" spans="1:8" x14ac:dyDescent="0.25">
      <c r="A14" s="13" t="s">
        <v>66</v>
      </c>
      <c r="B14" s="22">
        <v>3000</v>
      </c>
      <c r="C14" s="22">
        <v>4000</v>
      </c>
      <c r="D14" s="22">
        <v>4500</v>
      </c>
      <c r="E14" s="22">
        <v>5000</v>
      </c>
      <c r="F14" s="22">
        <v>5000</v>
      </c>
    </row>
    <row r="15" spans="1:8" x14ac:dyDescent="0.25">
      <c r="A15" s="13" t="s">
        <v>73</v>
      </c>
      <c r="B15" s="15">
        <f>(B14*B13)/10^5</f>
        <v>6195</v>
      </c>
      <c r="C15" s="15">
        <f t="shared" ref="C15:F15" si="0">(C14*C13)/10^5</f>
        <v>11564</v>
      </c>
      <c r="D15" s="15">
        <f t="shared" si="0"/>
        <v>15611.4</v>
      </c>
      <c r="E15" s="15">
        <f t="shared" si="0"/>
        <v>20815.2</v>
      </c>
      <c r="F15" s="15">
        <f t="shared" si="0"/>
        <v>24978.240000000002</v>
      </c>
      <c r="H15" s="12"/>
    </row>
    <row r="16" spans="1:8" x14ac:dyDescent="0.25">
      <c r="A16" s="17" t="s">
        <v>74</v>
      </c>
      <c r="B16" s="19">
        <f>Revenues!N8</f>
        <v>442.5</v>
      </c>
      <c r="C16" s="19">
        <f>Revenues!O8</f>
        <v>4227.3500000000004</v>
      </c>
      <c r="D16" s="19">
        <f>Revenues!P8</f>
        <v>13572.36</v>
      </c>
      <c r="E16" s="19">
        <f>Revenues!Q8</f>
        <v>18368.351999999999</v>
      </c>
      <c r="F16" s="19">
        <f>Revenues!R8</f>
        <v>22042.022400000002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7" sqref="D17"/>
    </sheetView>
  </sheetViews>
  <sheetFormatPr defaultRowHeight="15" x14ac:dyDescent="0.25"/>
  <cols>
    <col min="1" max="1" width="19.85546875" bestFit="1" customWidth="1"/>
    <col min="2" max="4" width="11.5703125" bestFit="1" customWidth="1"/>
  </cols>
  <sheetData>
    <row r="1" spans="1:4" x14ac:dyDescent="0.25">
      <c r="A1" s="21" t="s">
        <v>11</v>
      </c>
    </row>
    <row r="2" spans="1:4" x14ac:dyDescent="0.25">
      <c r="B2" s="2" t="s">
        <v>16</v>
      </c>
      <c r="C2" s="2" t="s">
        <v>17</v>
      </c>
      <c r="D2" s="2" t="s">
        <v>0</v>
      </c>
    </row>
    <row r="3" spans="1:4" x14ac:dyDescent="0.25">
      <c r="A3" t="s">
        <v>12</v>
      </c>
      <c r="B3" s="4">
        <f>3000*120*12</f>
        <v>4320000</v>
      </c>
      <c r="C3" s="5">
        <f>(120*3000)*6</f>
        <v>2160000</v>
      </c>
      <c r="D3" s="6">
        <f>C3+B3</f>
        <v>6480000</v>
      </c>
    </row>
    <row r="4" spans="1:4" x14ac:dyDescent="0.25">
      <c r="A4" t="s">
        <v>13</v>
      </c>
      <c r="B4" s="4">
        <f>17*50000</f>
        <v>850000</v>
      </c>
      <c r="C4" s="4">
        <v>0</v>
      </c>
      <c r="D4" s="6">
        <f>C4+B4</f>
        <v>850000</v>
      </c>
    </row>
    <row r="5" spans="1:4" x14ac:dyDescent="0.25">
      <c r="A5" t="s">
        <v>18</v>
      </c>
      <c r="B5" s="4">
        <v>2000000</v>
      </c>
      <c r="C5" s="4">
        <v>0</v>
      </c>
      <c r="D5" s="6">
        <f>C5+B5</f>
        <v>2000000</v>
      </c>
    </row>
    <row r="6" spans="1:4" x14ac:dyDescent="0.25">
      <c r="A6" t="s">
        <v>15</v>
      </c>
      <c r="B6" s="4">
        <v>1000000</v>
      </c>
      <c r="C6" s="4">
        <v>0</v>
      </c>
      <c r="D6" s="6">
        <f>C6+B6</f>
        <v>1000000</v>
      </c>
    </row>
    <row r="7" spans="1:4" x14ac:dyDescent="0.25">
      <c r="A7" t="s">
        <v>68</v>
      </c>
      <c r="B7" s="4">
        <f>8000*80</f>
        <v>640000</v>
      </c>
      <c r="C7" s="4"/>
      <c r="D7" s="6">
        <f>C7+B7</f>
        <v>640000</v>
      </c>
    </row>
    <row r="8" spans="1:4" x14ac:dyDescent="0.25">
      <c r="B8" s="4"/>
      <c r="C8" s="4"/>
      <c r="D8" s="7">
        <f>SUM(D3:D7)</f>
        <v>10970000</v>
      </c>
    </row>
    <row r="10" spans="1:4" x14ac:dyDescent="0.25">
      <c r="A10" s="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6" sqref="E16"/>
    </sheetView>
  </sheetViews>
  <sheetFormatPr defaultRowHeight="15" x14ac:dyDescent="0.25"/>
  <cols>
    <col min="1" max="1" width="16.42578125" bestFit="1" customWidth="1"/>
    <col min="2" max="2" width="14.28515625" bestFit="1" customWidth="1"/>
    <col min="3" max="4" width="12.5703125" bestFit="1" customWidth="1"/>
  </cols>
  <sheetData>
    <row r="1" spans="1:4" x14ac:dyDescent="0.25">
      <c r="B1" s="2" t="s">
        <v>38</v>
      </c>
      <c r="C1" s="2" t="s">
        <v>41</v>
      </c>
    </row>
    <row r="2" spans="1:4" x14ac:dyDescent="0.25">
      <c r="A2" t="s">
        <v>2</v>
      </c>
      <c r="B2" s="4">
        <f>'Manpower dimensioning expense'!D17</f>
        <v>76500000</v>
      </c>
      <c r="C2" s="4">
        <f>B2</f>
        <v>76500000</v>
      </c>
    </row>
    <row r="3" spans="1:4" x14ac:dyDescent="0.25">
      <c r="A3" t="s">
        <v>39</v>
      </c>
      <c r="B3" s="4">
        <f>CAPEX!D3</f>
        <v>6480000</v>
      </c>
      <c r="C3" s="4">
        <f t="shared" ref="C3:C5" si="0">B3</f>
        <v>6480000</v>
      </c>
    </row>
    <row r="4" spans="1:4" x14ac:dyDescent="0.25">
      <c r="A4" t="s">
        <v>40</v>
      </c>
      <c r="B4" s="4">
        <f>150000*12</f>
        <v>1800000</v>
      </c>
      <c r="C4" s="4">
        <f t="shared" si="0"/>
        <v>1800000</v>
      </c>
    </row>
    <row r="5" spans="1:4" x14ac:dyDescent="0.25">
      <c r="A5" t="s">
        <v>14</v>
      </c>
      <c r="B5" s="4">
        <v>300000</v>
      </c>
      <c r="C5" s="4">
        <f t="shared" si="0"/>
        <v>300000</v>
      </c>
      <c r="D5" s="6"/>
    </row>
    <row r="6" spans="1:4" x14ac:dyDescent="0.25">
      <c r="A6" t="s">
        <v>45</v>
      </c>
      <c r="B6" s="4">
        <f>'Marketing Expense'!B5</f>
        <v>56400000</v>
      </c>
      <c r="C6" s="4">
        <f>'Marketing Expense'!C5</f>
        <v>67200000</v>
      </c>
      <c r="D6" s="6"/>
    </row>
    <row r="7" spans="1:4" x14ac:dyDescent="0.25">
      <c r="B7" s="7">
        <f>SUM(B2:B6)</f>
        <v>141480000</v>
      </c>
      <c r="C7" s="7">
        <f>SUM(C2:C6)</f>
        <v>152280000</v>
      </c>
      <c r="D7" s="9">
        <f>C7+B7</f>
        <v>293760000</v>
      </c>
    </row>
    <row r="8" spans="1:4" x14ac:dyDescent="0.25">
      <c r="B8" s="12"/>
    </row>
    <row r="9" spans="1:4" x14ac:dyDescent="0.25">
      <c r="B9" s="12"/>
    </row>
    <row r="10" spans="1:4" x14ac:dyDescent="0.25">
      <c r="B10" s="12"/>
    </row>
    <row r="11" spans="1:4" x14ac:dyDescent="0.25">
      <c r="B11" s="1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7" sqref="G17"/>
    </sheetView>
  </sheetViews>
  <sheetFormatPr defaultRowHeight="15" x14ac:dyDescent="0.25"/>
  <cols>
    <col min="1" max="1" width="22.28515625" bestFit="1" customWidth="1"/>
    <col min="2" max="2" width="12.85546875" bestFit="1" customWidth="1"/>
    <col min="4" max="4" width="15.140625" customWidth="1"/>
  </cols>
  <sheetData>
    <row r="1" spans="1:5" x14ac:dyDescent="0.25">
      <c r="A1" s="3" t="s">
        <v>34</v>
      </c>
      <c r="B1" s="3" t="s">
        <v>35</v>
      </c>
      <c r="C1" s="2" t="s">
        <v>36</v>
      </c>
      <c r="D1" s="3" t="s">
        <v>37</v>
      </c>
    </row>
    <row r="2" spans="1:5" x14ac:dyDescent="0.25">
      <c r="A2" t="s">
        <v>19</v>
      </c>
      <c r="B2" s="5">
        <v>6000000</v>
      </c>
      <c r="C2" s="1">
        <v>1</v>
      </c>
      <c r="D2" s="6">
        <f>C2*B2</f>
        <v>6000000</v>
      </c>
    </row>
    <row r="3" spans="1:5" x14ac:dyDescent="0.25">
      <c r="A3" t="s">
        <v>20</v>
      </c>
      <c r="B3" s="5">
        <v>4500000</v>
      </c>
      <c r="C3" s="1">
        <v>1</v>
      </c>
      <c r="D3" s="6">
        <f t="shared" ref="D3:D16" si="0">C3*B3</f>
        <v>4500000</v>
      </c>
    </row>
    <row r="4" spans="1:5" x14ac:dyDescent="0.25">
      <c r="A4" t="s">
        <v>21</v>
      </c>
      <c r="B4" s="5">
        <v>4500000</v>
      </c>
      <c r="C4" s="1">
        <v>1</v>
      </c>
      <c r="D4" s="6">
        <f t="shared" si="0"/>
        <v>4500000</v>
      </c>
    </row>
    <row r="5" spans="1:5" x14ac:dyDescent="0.25">
      <c r="A5" t="s">
        <v>22</v>
      </c>
      <c r="B5" s="5">
        <v>5000000</v>
      </c>
      <c r="C5" s="1">
        <v>1</v>
      </c>
      <c r="D5" s="6">
        <f t="shared" si="0"/>
        <v>5000000</v>
      </c>
    </row>
    <row r="6" spans="1:5" x14ac:dyDescent="0.25">
      <c r="A6" t="s">
        <v>23</v>
      </c>
      <c r="B6" s="5">
        <v>5000000</v>
      </c>
      <c r="C6" s="1">
        <v>1</v>
      </c>
      <c r="D6" s="6">
        <f t="shared" si="0"/>
        <v>5000000</v>
      </c>
    </row>
    <row r="7" spans="1:5" x14ac:dyDescent="0.25">
      <c r="A7" t="s">
        <v>24</v>
      </c>
      <c r="B7" s="5">
        <v>5000000</v>
      </c>
      <c r="C7" s="1">
        <v>1</v>
      </c>
      <c r="D7" s="6">
        <f t="shared" si="0"/>
        <v>5000000</v>
      </c>
    </row>
    <row r="8" spans="1:5" x14ac:dyDescent="0.25">
      <c r="A8" t="s">
        <v>25</v>
      </c>
      <c r="B8" s="5">
        <v>3500000</v>
      </c>
      <c r="C8" s="1">
        <v>1</v>
      </c>
      <c r="D8" s="6">
        <f t="shared" si="0"/>
        <v>3500000</v>
      </c>
    </row>
    <row r="9" spans="1:5" x14ac:dyDescent="0.25">
      <c r="A9" t="s">
        <v>26</v>
      </c>
      <c r="B9" s="5">
        <v>3500000</v>
      </c>
      <c r="C9" s="1">
        <v>1</v>
      </c>
      <c r="D9" s="6">
        <f t="shared" si="0"/>
        <v>3500000</v>
      </c>
    </row>
    <row r="10" spans="1:5" x14ac:dyDescent="0.25">
      <c r="A10" t="s">
        <v>27</v>
      </c>
      <c r="B10" s="5">
        <v>3000000</v>
      </c>
      <c r="C10" s="1">
        <v>1</v>
      </c>
      <c r="D10" s="6">
        <f t="shared" si="0"/>
        <v>3000000</v>
      </c>
    </row>
    <row r="11" spans="1:5" x14ac:dyDescent="0.25">
      <c r="A11" t="s">
        <v>28</v>
      </c>
      <c r="B11" s="5">
        <v>2500000</v>
      </c>
      <c r="C11" s="1">
        <v>1</v>
      </c>
      <c r="D11" s="6">
        <f t="shared" si="0"/>
        <v>2500000</v>
      </c>
    </row>
    <row r="12" spans="1:5" x14ac:dyDescent="0.25">
      <c r="A12" t="s">
        <v>29</v>
      </c>
      <c r="B12" s="5">
        <v>2500000</v>
      </c>
      <c r="C12" s="1">
        <v>1</v>
      </c>
      <c r="D12" s="6">
        <f t="shared" si="0"/>
        <v>2500000</v>
      </c>
    </row>
    <row r="13" spans="1:5" x14ac:dyDescent="0.25">
      <c r="A13" t="s">
        <v>30</v>
      </c>
      <c r="B13" s="5">
        <v>2500000</v>
      </c>
      <c r="C13" s="1">
        <v>1</v>
      </c>
      <c r="D13" s="6">
        <f t="shared" si="0"/>
        <v>2500000</v>
      </c>
    </row>
    <row r="14" spans="1:5" x14ac:dyDescent="0.25">
      <c r="A14" t="s">
        <v>31</v>
      </c>
      <c r="B14" s="5">
        <v>1800000</v>
      </c>
      <c r="C14" s="1">
        <v>10</v>
      </c>
      <c r="D14" s="6">
        <f t="shared" si="0"/>
        <v>18000000</v>
      </c>
      <c r="E14" s="8" t="s">
        <v>70</v>
      </c>
    </row>
    <row r="15" spans="1:5" x14ac:dyDescent="0.25">
      <c r="A15" t="s">
        <v>32</v>
      </c>
      <c r="B15" s="5">
        <v>1000000</v>
      </c>
      <c r="C15" s="1">
        <v>1</v>
      </c>
      <c r="D15" s="6">
        <f t="shared" si="0"/>
        <v>1000000</v>
      </c>
    </row>
    <row r="16" spans="1:5" x14ac:dyDescent="0.25">
      <c r="A16" t="s">
        <v>33</v>
      </c>
      <c r="B16" s="5">
        <v>500000</v>
      </c>
      <c r="C16" s="1">
        <v>20</v>
      </c>
      <c r="D16" s="6">
        <f t="shared" si="0"/>
        <v>10000000</v>
      </c>
    </row>
    <row r="17" spans="2:4" x14ac:dyDescent="0.25">
      <c r="B17" s="7">
        <f>SUM(B2:B16)</f>
        <v>50800000</v>
      </c>
      <c r="C17" s="2">
        <f t="shared" ref="C17:D17" si="1">SUM(C2:C16)</f>
        <v>43</v>
      </c>
      <c r="D17" s="7">
        <f t="shared" si="1"/>
        <v>76500000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B5"/>
    </sheetView>
  </sheetViews>
  <sheetFormatPr defaultRowHeight="15" x14ac:dyDescent="0.25"/>
  <cols>
    <col min="1" max="1" width="22" bestFit="1" customWidth="1"/>
    <col min="2" max="2" width="12.5703125" bestFit="1" customWidth="1"/>
    <col min="3" max="4" width="11.5703125" bestFit="1" customWidth="1"/>
    <col min="5" max="6" width="12.5703125" bestFit="1" customWidth="1"/>
  </cols>
  <sheetData>
    <row r="1" spans="1:6" x14ac:dyDescent="0.25">
      <c r="B1" s="10" t="s">
        <v>38</v>
      </c>
      <c r="C1" s="10" t="s">
        <v>41</v>
      </c>
      <c r="D1" s="10" t="s">
        <v>75</v>
      </c>
      <c r="E1" s="10" t="s">
        <v>76</v>
      </c>
      <c r="F1" s="10" t="s">
        <v>77</v>
      </c>
    </row>
    <row r="2" spans="1:6" x14ac:dyDescent="0.25">
      <c r="A2" t="s">
        <v>42</v>
      </c>
      <c r="B2" s="5">
        <f>3000000*12</f>
        <v>36000000</v>
      </c>
      <c r="C2" s="5">
        <f>B2*130%</f>
        <v>46800000</v>
      </c>
      <c r="D2" s="6">
        <f>C2*130%</f>
        <v>60840000</v>
      </c>
      <c r="E2" s="6">
        <f t="shared" ref="E2:F2" si="0">D2*130%</f>
        <v>79092000</v>
      </c>
      <c r="F2" s="6">
        <f t="shared" si="0"/>
        <v>102819600</v>
      </c>
    </row>
    <row r="3" spans="1:6" x14ac:dyDescent="0.25">
      <c r="A3" t="s">
        <v>43</v>
      </c>
      <c r="B3" s="5">
        <f>1500000*12</f>
        <v>18000000</v>
      </c>
      <c r="C3" s="6">
        <f t="shared" ref="C3:C4" si="1">B3</f>
        <v>18000000</v>
      </c>
      <c r="D3" s="6">
        <f t="shared" ref="D3:F4" si="2">C3*130%</f>
        <v>23400000</v>
      </c>
      <c r="E3" s="6">
        <f t="shared" si="2"/>
        <v>30420000</v>
      </c>
      <c r="F3" s="6">
        <f t="shared" si="2"/>
        <v>39546000</v>
      </c>
    </row>
    <row r="4" spans="1:6" x14ac:dyDescent="0.25">
      <c r="A4" t="s">
        <v>44</v>
      </c>
      <c r="B4" s="5">
        <f>200000*12</f>
        <v>2400000</v>
      </c>
      <c r="C4" s="6">
        <f t="shared" si="1"/>
        <v>2400000</v>
      </c>
      <c r="D4" s="6">
        <f t="shared" si="2"/>
        <v>3120000</v>
      </c>
      <c r="E4" s="6">
        <f t="shared" si="2"/>
        <v>4056000</v>
      </c>
      <c r="F4" s="6">
        <f t="shared" si="2"/>
        <v>5272800</v>
      </c>
    </row>
    <row r="5" spans="1:6" x14ac:dyDescent="0.25">
      <c r="B5" s="7">
        <f>SUM(B2:B4)</f>
        <v>56400000</v>
      </c>
      <c r="C5" s="7">
        <f>SUM(C2:C4)</f>
        <v>67200000</v>
      </c>
      <c r="D5" s="7">
        <f>SUM(D2:D4)</f>
        <v>87360000</v>
      </c>
      <c r="E5" s="7">
        <f t="shared" ref="E5:F5" si="3">SUM(E2:E4)</f>
        <v>113568000</v>
      </c>
      <c r="F5" s="7">
        <f t="shared" si="3"/>
        <v>147638400</v>
      </c>
    </row>
    <row r="6" spans="1:6" x14ac:dyDescent="0.25">
      <c r="B6" s="6">
        <v>153.02000000000001</v>
      </c>
      <c r="C6" s="6">
        <v>154.02000000000001</v>
      </c>
      <c r="D6" s="6">
        <v>155.02000000000001</v>
      </c>
      <c r="E6" s="6">
        <v>156.02000000000001</v>
      </c>
      <c r="F6" s="6">
        <v>157.02000000000001</v>
      </c>
    </row>
    <row r="7" spans="1:6" x14ac:dyDescent="0.25">
      <c r="B7" s="6">
        <f>(B5/12)/10^5</f>
        <v>47</v>
      </c>
      <c r="C7" s="6">
        <f t="shared" ref="C7:F7" si="4">(C5/12)/10^5</f>
        <v>56</v>
      </c>
      <c r="D7" s="6">
        <f t="shared" si="4"/>
        <v>72.8</v>
      </c>
      <c r="E7" s="6">
        <f t="shared" si="4"/>
        <v>94.64</v>
      </c>
      <c r="F7" s="6">
        <f t="shared" si="4"/>
        <v>123.032</v>
      </c>
    </row>
    <row r="8" spans="1:6" x14ac:dyDescent="0.25">
      <c r="B8" s="6">
        <f>B7+B6</f>
        <v>200.02</v>
      </c>
      <c r="C8" s="6">
        <f t="shared" ref="C8:F8" si="5">C7+C6</f>
        <v>210.02</v>
      </c>
      <c r="D8" s="6">
        <f t="shared" si="5"/>
        <v>227.82</v>
      </c>
      <c r="E8" s="6">
        <f t="shared" si="5"/>
        <v>250.66000000000003</v>
      </c>
      <c r="F8" s="6">
        <f t="shared" si="5"/>
        <v>280.05200000000002</v>
      </c>
    </row>
    <row r="9" spans="1:6" x14ac:dyDescent="0.25">
      <c r="C9" s="20">
        <f>C8/B8</f>
        <v>1.0499950004999501</v>
      </c>
      <c r="D9" s="20">
        <f t="shared" ref="D9:F9" si="6">D8/C8</f>
        <v>1.0847538329682886</v>
      </c>
      <c r="E9" s="20">
        <f t="shared" si="6"/>
        <v>1.1002545869546134</v>
      </c>
      <c r="F9" s="20">
        <f t="shared" si="6"/>
        <v>1.1172584377244075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2" sqref="N2"/>
    </sheetView>
  </sheetViews>
  <sheetFormatPr defaultRowHeight="15" x14ac:dyDescent="0.25"/>
  <cols>
    <col min="1" max="1" width="20.28515625" bestFit="1" customWidth="1"/>
  </cols>
  <sheetData>
    <row r="1" spans="1:14" x14ac:dyDescent="0.25"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25">
      <c r="A2" t="s">
        <v>59</v>
      </c>
      <c r="B2" s="1">
        <v>0</v>
      </c>
      <c r="C2" s="1">
        <v>0</v>
      </c>
      <c r="D2" s="1">
        <v>0</v>
      </c>
      <c r="E2" s="1">
        <v>500</v>
      </c>
      <c r="F2" s="1">
        <f>E2*200%</f>
        <v>1000</v>
      </c>
      <c r="G2" s="1">
        <v>5000</v>
      </c>
      <c r="H2" s="1">
        <v>10000</v>
      </c>
      <c r="I2" s="1">
        <v>15000</v>
      </c>
      <c r="J2" s="1">
        <v>20000</v>
      </c>
      <c r="K2" s="1">
        <v>30000</v>
      </c>
      <c r="L2" s="1">
        <v>50000</v>
      </c>
      <c r="M2" s="1">
        <v>75000</v>
      </c>
      <c r="N2" s="2">
        <f>SUM(B2:M2)</f>
        <v>206500</v>
      </c>
    </row>
    <row r="4" spans="1:14" x14ac:dyDescent="0.25">
      <c r="A4" t="s">
        <v>67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G1" workbookViewId="0">
      <selection activeCell="N16" sqref="N16"/>
    </sheetView>
  </sheetViews>
  <sheetFormatPr defaultRowHeight="15" x14ac:dyDescent="0.25"/>
  <cols>
    <col min="1" max="1" width="20.28515625" bestFit="1" customWidth="1"/>
    <col min="5" max="6" width="10" bestFit="1" customWidth="1"/>
    <col min="7" max="8" width="11.5703125" bestFit="1" customWidth="1"/>
    <col min="9" max="11" width="12.5703125" bestFit="1" customWidth="1"/>
    <col min="12" max="17" width="14.28515625" bestFit="1" customWidth="1"/>
    <col min="18" max="18" width="15.28515625" bestFit="1" customWidth="1"/>
  </cols>
  <sheetData>
    <row r="1" spans="1:18" x14ac:dyDescent="0.25"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61</v>
      </c>
      <c r="P1" s="2" t="s">
        <v>62</v>
      </c>
      <c r="Q1" s="2" t="s">
        <v>63</v>
      </c>
      <c r="R1" s="2" t="s">
        <v>64</v>
      </c>
    </row>
    <row r="2" spans="1:18" x14ac:dyDescent="0.25">
      <c r="A2" t="s">
        <v>65</v>
      </c>
      <c r="B2" s="1">
        <f>'Subscriber Base'!B2</f>
        <v>0</v>
      </c>
      <c r="C2" s="1">
        <f>'Subscriber Base'!C2</f>
        <v>0</v>
      </c>
      <c r="D2" s="1">
        <f>'Subscriber Base'!D2</f>
        <v>0</v>
      </c>
      <c r="E2" s="1">
        <f>'Subscriber Base'!E2</f>
        <v>500</v>
      </c>
      <c r="F2" s="1">
        <f>'Subscriber Base'!F2</f>
        <v>1000</v>
      </c>
      <c r="G2" s="1">
        <f>'Subscriber Base'!G2</f>
        <v>5000</v>
      </c>
      <c r="H2" s="1">
        <f>'Subscriber Base'!H2</f>
        <v>10000</v>
      </c>
      <c r="I2" s="1">
        <f>'Subscriber Base'!I2</f>
        <v>15000</v>
      </c>
      <c r="J2" s="1">
        <f>'Subscriber Base'!J2</f>
        <v>20000</v>
      </c>
      <c r="K2" s="1">
        <f>'Subscriber Base'!K2</f>
        <v>30000</v>
      </c>
      <c r="L2" s="1">
        <f>'Subscriber Base'!L2</f>
        <v>50000</v>
      </c>
      <c r="M2" s="1">
        <f>'Subscriber Base'!M2</f>
        <v>75000</v>
      </c>
      <c r="N2" s="11">
        <f>SUM(B2:M2)</f>
        <v>206500</v>
      </c>
      <c r="O2" s="7">
        <f>N2*140%</f>
        <v>289100</v>
      </c>
      <c r="P2" s="7">
        <f t="shared" ref="P2:R2" si="0">O2*120%</f>
        <v>346920</v>
      </c>
      <c r="Q2" s="7">
        <f t="shared" si="0"/>
        <v>416304</v>
      </c>
      <c r="R2" s="7">
        <f t="shared" si="0"/>
        <v>499564.79999999999</v>
      </c>
    </row>
    <row r="3" spans="1:18" x14ac:dyDescent="0.25">
      <c r="A3" t="s">
        <v>60</v>
      </c>
      <c r="B3" s="1">
        <v>0</v>
      </c>
      <c r="C3" s="1">
        <v>0</v>
      </c>
      <c r="D3" s="1">
        <v>0</v>
      </c>
      <c r="E3" s="4">
        <v>3000</v>
      </c>
      <c r="F3" s="4">
        <v>3000</v>
      </c>
      <c r="G3" s="4">
        <v>3000</v>
      </c>
      <c r="H3" s="4">
        <v>3000</v>
      </c>
      <c r="I3" s="4">
        <v>3000</v>
      </c>
      <c r="J3" s="4">
        <v>3000</v>
      </c>
      <c r="K3" s="4">
        <v>3000</v>
      </c>
      <c r="L3" s="4">
        <v>3000</v>
      </c>
      <c r="M3" s="4">
        <v>3000</v>
      </c>
      <c r="N3" s="11">
        <v>3000</v>
      </c>
      <c r="O3" s="11">
        <v>4000</v>
      </c>
      <c r="P3" s="11">
        <v>4500</v>
      </c>
      <c r="Q3" s="11">
        <v>5000</v>
      </c>
      <c r="R3" s="11">
        <v>5000</v>
      </c>
    </row>
    <row r="4" spans="1:18" x14ac:dyDescent="0.25">
      <c r="A4" t="s">
        <v>73</v>
      </c>
      <c r="B4" s="1">
        <v>0</v>
      </c>
      <c r="C4" s="1">
        <v>0</v>
      </c>
      <c r="D4" s="1">
        <v>0</v>
      </c>
      <c r="E4" s="12">
        <f>(E3*E2)/10^5</f>
        <v>15</v>
      </c>
      <c r="F4" s="12">
        <f t="shared" ref="F4:M4" si="1">(F3*F2)/10^5</f>
        <v>30</v>
      </c>
      <c r="G4" s="12">
        <f t="shared" si="1"/>
        <v>150</v>
      </c>
      <c r="H4" s="12">
        <f t="shared" si="1"/>
        <v>300</v>
      </c>
      <c r="I4" s="12">
        <f t="shared" si="1"/>
        <v>450</v>
      </c>
      <c r="J4" s="12">
        <f t="shared" si="1"/>
        <v>600</v>
      </c>
      <c r="K4" s="12">
        <f t="shared" si="1"/>
        <v>900</v>
      </c>
      <c r="L4" s="12">
        <f t="shared" si="1"/>
        <v>1500</v>
      </c>
      <c r="M4" s="12">
        <f t="shared" si="1"/>
        <v>2250</v>
      </c>
      <c r="N4" s="6">
        <f>(N3*N2)/10^5</f>
        <v>6195</v>
      </c>
      <c r="O4" s="6">
        <f>(O3*O2)/10^5</f>
        <v>11564</v>
      </c>
      <c r="P4" s="6">
        <f t="shared" ref="P4:R4" si="2">(P3*P2)/10^5</f>
        <v>15611.4</v>
      </c>
      <c r="Q4" s="6">
        <f t="shared" si="2"/>
        <v>20815.2</v>
      </c>
      <c r="R4" s="6">
        <f t="shared" si="2"/>
        <v>24978.240000000002</v>
      </c>
    </row>
    <row r="5" spans="1:18" x14ac:dyDescent="0.25">
      <c r="A5" t="s">
        <v>72</v>
      </c>
      <c r="B5" s="16">
        <v>118</v>
      </c>
      <c r="C5" s="16">
        <f>B5</f>
        <v>118</v>
      </c>
      <c r="D5" s="16">
        <f t="shared" ref="D5:M5" si="3">C5</f>
        <v>118</v>
      </c>
      <c r="E5" s="16">
        <f t="shared" si="3"/>
        <v>118</v>
      </c>
      <c r="F5" s="16">
        <f t="shared" si="3"/>
        <v>118</v>
      </c>
      <c r="G5" s="16">
        <f t="shared" si="3"/>
        <v>118</v>
      </c>
      <c r="H5" s="16">
        <f t="shared" si="3"/>
        <v>118</v>
      </c>
      <c r="I5" s="16">
        <f t="shared" si="3"/>
        <v>118</v>
      </c>
      <c r="J5" s="16">
        <f t="shared" si="3"/>
        <v>118</v>
      </c>
      <c r="K5" s="16">
        <f t="shared" si="3"/>
        <v>118</v>
      </c>
      <c r="L5" s="16">
        <f t="shared" si="3"/>
        <v>118</v>
      </c>
      <c r="M5" s="16">
        <f t="shared" si="3"/>
        <v>118</v>
      </c>
      <c r="N5" s="11">
        <f>SUM(B5:M5)</f>
        <v>1416</v>
      </c>
      <c r="O5" s="6">
        <f>N5*120%</f>
        <v>1699.2</v>
      </c>
      <c r="P5" s="6">
        <f t="shared" ref="P5:R5" si="4">O5*120%</f>
        <v>2039.04</v>
      </c>
      <c r="Q5" s="6">
        <f t="shared" si="4"/>
        <v>2446.848</v>
      </c>
      <c r="R5" s="6">
        <f t="shared" si="4"/>
        <v>2936.2175999999999</v>
      </c>
    </row>
    <row r="6" spans="1:18" x14ac:dyDescent="0.25">
      <c r="A6" t="s">
        <v>79</v>
      </c>
      <c r="B6" s="16">
        <v>0</v>
      </c>
      <c r="C6" s="16">
        <v>0</v>
      </c>
      <c r="D6" s="16">
        <v>0</v>
      </c>
      <c r="E6" s="16">
        <f>E4*70%</f>
        <v>10.5</v>
      </c>
      <c r="F6" s="16">
        <f t="shared" ref="F6:M6" si="5">F4*70%</f>
        <v>21</v>
      </c>
      <c r="G6" s="16">
        <f t="shared" si="5"/>
        <v>105</v>
      </c>
      <c r="H6" s="16">
        <f t="shared" si="5"/>
        <v>210</v>
      </c>
      <c r="I6" s="16">
        <f t="shared" si="5"/>
        <v>315</v>
      </c>
      <c r="J6" s="16">
        <f t="shared" si="5"/>
        <v>420</v>
      </c>
      <c r="K6" s="16">
        <f t="shared" si="5"/>
        <v>630</v>
      </c>
      <c r="L6" s="16">
        <f t="shared" si="5"/>
        <v>1050</v>
      </c>
      <c r="M6" s="16">
        <f t="shared" si="5"/>
        <v>1575</v>
      </c>
      <c r="N6" s="11">
        <f>SUM(B6:M6)</f>
        <v>4336.5</v>
      </c>
      <c r="O6" s="6">
        <f>N6*130%</f>
        <v>5637.45</v>
      </c>
      <c r="P6" s="6">
        <f t="shared" ref="P6:R6" si="6">O6*130%</f>
        <v>7328.6850000000004</v>
      </c>
      <c r="Q6" s="6">
        <f t="shared" si="6"/>
        <v>9527.290500000001</v>
      </c>
      <c r="R6" s="6">
        <f t="shared" si="6"/>
        <v>12385.477650000003</v>
      </c>
    </row>
    <row r="7" spans="1:18" x14ac:dyDescent="0.25">
      <c r="A7" t="s">
        <v>80</v>
      </c>
      <c r="B7" s="16">
        <f>B6+B5</f>
        <v>118</v>
      </c>
      <c r="C7" s="16">
        <f t="shared" ref="C7:M7" si="7">C6+C5</f>
        <v>118</v>
      </c>
      <c r="D7" s="16">
        <f t="shared" si="7"/>
        <v>118</v>
      </c>
      <c r="E7" s="16">
        <f t="shared" si="7"/>
        <v>128.5</v>
      </c>
      <c r="F7" s="16">
        <f t="shared" si="7"/>
        <v>139</v>
      </c>
      <c r="G7" s="16">
        <f t="shared" si="7"/>
        <v>223</v>
      </c>
      <c r="H7" s="16">
        <f t="shared" si="7"/>
        <v>328</v>
      </c>
      <c r="I7" s="16">
        <f t="shared" si="7"/>
        <v>433</v>
      </c>
      <c r="J7" s="16">
        <f t="shared" si="7"/>
        <v>538</v>
      </c>
      <c r="K7" s="16">
        <f t="shared" si="7"/>
        <v>748</v>
      </c>
      <c r="L7" s="16">
        <f t="shared" si="7"/>
        <v>1168</v>
      </c>
      <c r="M7" s="16">
        <f t="shared" si="7"/>
        <v>1693</v>
      </c>
      <c r="N7" s="11">
        <f>SUM(B7:M7)</f>
        <v>5752.5</v>
      </c>
      <c r="O7" s="6">
        <f>O6+O5</f>
        <v>7336.65</v>
      </c>
      <c r="P7" s="6">
        <f t="shared" ref="P7:R7" si="8">P6+P5</f>
        <v>9367.7250000000004</v>
      </c>
      <c r="Q7" s="6">
        <f t="shared" si="8"/>
        <v>11974.138500000001</v>
      </c>
      <c r="R7" s="6">
        <f t="shared" si="8"/>
        <v>15321.695250000002</v>
      </c>
    </row>
    <row r="8" spans="1:18" x14ac:dyDescent="0.25">
      <c r="A8" t="s">
        <v>71</v>
      </c>
      <c r="B8" s="12">
        <f>B4-B5</f>
        <v>-118</v>
      </c>
      <c r="C8" s="12">
        <f>C4-C5</f>
        <v>-118</v>
      </c>
      <c r="D8" s="12">
        <f>D4-D5</f>
        <v>-118</v>
      </c>
      <c r="E8" s="12">
        <f>E4-(E5+E6)</f>
        <v>-113.5</v>
      </c>
      <c r="F8" s="12">
        <f t="shared" ref="F8:M8" si="9">F4-(F5+F6)</f>
        <v>-109</v>
      </c>
      <c r="G8" s="12">
        <f t="shared" si="9"/>
        <v>-73</v>
      </c>
      <c r="H8" s="12">
        <f t="shared" si="9"/>
        <v>-28</v>
      </c>
      <c r="I8" s="12">
        <f t="shared" si="9"/>
        <v>17</v>
      </c>
      <c r="J8" s="12">
        <f t="shared" si="9"/>
        <v>62</v>
      </c>
      <c r="K8" s="12">
        <f t="shared" si="9"/>
        <v>152</v>
      </c>
      <c r="L8" s="12">
        <f t="shared" si="9"/>
        <v>332</v>
      </c>
      <c r="M8" s="12">
        <f t="shared" si="9"/>
        <v>557</v>
      </c>
      <c r="N8" s="11">
        <f>N4-N7</f>
        <v>442.5</v>
      </c>
      <c r="O8" s="6">
        <f>O4-O7</f>
        <v>4227.3500000000004</v>
      </c>
      <c r="P8" s="6">
        <f t="shared" ref="O8:R8" si="10">P4-P5</f>
        <v>13572.36</v>
      </c>
      <c r="Q8" s="6">
        <f t="shared" si="10"/>
        <v>18368.351999999999</v>
      </c>
      <c r="R8" s="6">
        <f t="shared" si="10"/>
        <v>22042.022400000002</v>
      </c>
    </row>
    <row r="9" spans="1:18" x14ac:dyDescent="0.25">
      <c r="R9" s="12"/>
    </row>
    <row r="10" spans="1:18" x14ac:dyDescent="0.25">
      <c r="M10" s="12"/>
      <c r="N10" s="12"/>
    </row>
    <row r="11" spans="1:18" x14ac:dyDescent="0.25">
      <c r="A11" s="8" t="s">
        <v>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CAPEX</vt:lpstr>
      <vt:lpstr>OPEX</vt:lpstr>
      <vt:lpstr>Manpower dimensioning expense</vt:lpstr>
      <vt:lpstr>Marketing Expense</vt:lpstr>
      <vt:lpstr>Subscriber Base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2021-12-03T08:34:55Z</dcterms:created>
  <dcterms:modified xsi:type="dcterms:W3CDTF">2023-03-24T11:51:30Z</dcterms:modified>
</cp:coreProperties>
</file>