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arf\Desktop\cpp\bootstrapping\"/>
    </mc:Choice>
  </mc:AlternateContent>
  <xr:revisionPtr revIDLastSave="0" documentId="13_ncr:1_{181C81E7-DDA3-42F8-AD17-F9640C0783D6}" xr6:coauthVersionLast="47" xr6:coauthVersionMax="47" xr10:uidLastSave="{00000000-0000-0000-0000-000000000000}"/>
  <bookViews>
    <workbookView xWindow="-120" yWindow="-120" windowWidth="29040" windowHeight="16440" activeTab="2" xr2:uid="{950E9E35-F114-44B9-B300-2E4AF04156AB}"/>
  </bookViews>
  <sheets>
    <sheet name="Sheet1" sheetId="1" r:id="rId1"/>
    <sheet name="Sheet4" sheetId="4" r:id="rId2"/>
    <sheet name="Sheet7" sheetId="7" r:id="rId3"/>
    <sheet name="Sheet6" sheetId="6" r:id="rId4"/>
    <sheet name="Sheet5" sheetId="5" r:id="rId5"/>
    <sheet name="Sheet2" sheetId="2" r:id="rId6"/>
    <sheet name="Sheet3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7" l="1"/>
  <c r="F9" i="7"/>
  <c r="D4" i="7" s="1"/>
  <c r="C5" i="7"/>
  <c r="C4" i="7"/>
  <c r="C3" i="7"/>
  <c r="C2" i="7"/>
  <c r="D2" i="7" s="1"/>
  <c r="C5" i="3"/>
  <c r="B3" i="3"/>
  <c r="C3" i="3" s="1"/>
  <c r="B2" i="3"/>
  <c r="C2" i="3" s="1"/>
  <c r="D8" i="4"/>
  <c r="C4" i="4"/>
  <c r="C3" i="1"/>
  <c r="C3" i="4"/>
  <c r="C2" i="4"/>
  <c r="D2" i="4" s="1"/>
  <c r="F8" i="1"/>
  <c r="F9" i="1"/>
  <c r="D8" i="1"/>
  <c r="B8" i="1"/>
  <c r="C14" i="1"/>
  <c r="C15" i="1" s="1"/>
  <c r="C16" i="1" s="1"/>
  <c r="B7" i="1"/>
  <c r="D7" i="1"/>
  <c r="D4" i="1"/>
  <c r="C4" i="1"/>
  <c r="D3" i="7" l="1"/>
  <c r="B4" i="3"/>
  <c r="D4" i="4"/>
  <c r="F4" i="4" s="1"/>
  <c r="C5" i="4"/>
  <c r="D3" i="4"/>
  <c r="F9" i="4" s="1"/>
  <c r="D5" i="4" s="1"/>
  <c r="B5" i="3" l="1"/>
  <c r="C4" i="3"/>
</calcChain>
</file>

<file path=xl/sharedStrings.xml><?xml version="1.0" encoding="utf-8"?>
<sst xmlns="http://schemas.openxmlformats.org/spreadsheetml/2006/main" count="39" uniqueCount="19">
  <si>
    <t>Date</t>
  </si>
  <si>
    <t>Rate</t>
  </si>
  <si>
    <t>STIB1D</t>
  </si>
  <si>
    <t>STIB3M</t>
  </si>
  <si>
    <t>Maturity</t>
  </si>
  <si>
    <t>Simple DF</t>
  </si>
  <si>
    <t>Continuous zero</t>
  </si>
  <si>
    <t>DF</t>
  </si>
  <si>
    <t>DF(t_i-1, t_i)</t>
  </si>
  <si>
    <t>DF(s,t_i)</t>
  </si>
  <si>
    <t xml:space="preserve">R </t>
  </si>
  <si>
    <t>Rates</t>
  </si>
  <si>
    <t>Discount Factors</t>
  </si>
  <si>
    <t>Zero Rate</t>
  </si>
  <si>
    <t>t</t>
  </si>
  <si>
    <t>T_s</t>
  </si>
  <si>
    <t>T_e</t>
  </si>
  <si>
    <t>exp</t>
  </si>
  <si>
    <t>https://quant.stackexchange.com/questions/73522/how-does-bloomberg-calculate-the-discount-rate-from-eur-estr-curve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</si>
</sst>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_-* #,##0.00000_-;\-* #,##0.00000_-;_-* &quot;-&quot;??_-;_-@_-"/>
    <numFmt numFmtId="165" formatCode="_-* #,##0.000000000_-;\-* #,##0.000000000_-;_-* &quot;-&quot;??_-;_-@_-"/>
    <numFmt numFmtId="166" formatCode="_-* #,##0.00000\ _k_r_-;\-* #,##0.00000\ _k_r_-;_-* &quot;-&quot;?????\ _k_r_-;_-@_-"/>
    <numFmt numFmtId="167" formatCode="_-* #,##0.00000000000000_-;\-* #,##0.00000000000000_-;_-* &quot;-&quot;??_-;_-@_-"/>
    <numFmt numFmtId="168" formatCode="_-* #,##0.000000000000000_-;\-* #,##0.000000000000000_-;_-* &quot;-&quot;??_-;_-@_-"/>
    <numFmt numFmtId="169" formatCode="_-* #,##0.000000000\ _k_r_-;\-* #,##0.000000000\ _k_r_-;_-* &quot;-&quot;?????????\ _k_r_-;_-@_-"/>
    <numFmt numFmtId="170" formatCode="_-* #,##0.0000000000\ _k_r_-;\-* #,##0.0000000000\ _k_r_-;_-* &quot;-&quot;?????\ _k_r_-;_-@_-"/>
    <numFmt numFmtId="171" formatCode="_-* #,##0.0000000_-;\-* #,##0.0000000_-;_-* &quot;-&quot;??_-;_-@_-"/>
    <numFmt numFmtId="172" formatCode="_-* #,##0.0000000\ _k_r_-;\-* #,##0.0000000\ _k_r_-;_-* &quot;-&quot;?????\ _k_r_-;_-@_-"/>
    <numFmt numFmtId="173" formatCode="_-* #,##0.00000000\ _k_r_-;\-* #,##0.00000000\ _k_r_-;_-* &quot;-&quot;?????\ _k_r_-;_-@_-"/>
    <numFmt numFmtId="174" formatCode="_-* #,##0.00000\ _k_r_-;\-* #,##0.00000\ _k_r_-;_-* &quot;-&quot;?????????\ _k_r_-;_-@_-"/>
    <numFmt numFmtId="175" formatCode="_-* #,##0.000000000000000\ _k_r_-;\-* #,##0.000000000000000\ _k_r_-;_-* &quot;-&quot;?????\ _k_r_-;_-@_-"/>
    <numFmt numFmtId="183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164" fontId="0" fillId="2" borderId="0" xfId="1" applyNumberFormat="1" applyFont="1" applyFill="1"/>
    <xf numFmtId="164" fontId="0" fillId="3" borderId="0" xfId="1" applyNumberFormat="1" applyFont="1" applyFill="1"/>
    <xf numFmtId="165" fontId="0" fillId="0" borderId="0" xfId="1" applyNumberFormat="1" applyFont="1"/>
    <xf numFmtId="167" fontId="0" fillId="0" borderId="0" xfId="1" applyNumberFormat="1" applyFont="1"/>
    <xf numFmtId="168" fontId="0" fillId="0" borderId="0" xfId="1" applyNumberFormat="1" applyFont="1"/>
    <xf numFmtId="166" fontId="0" fillId="0" borderId="0" xfId="0" applyNumberFormat="1"/>
    <xf numFmtId="169" fontId="0" fillId="0" borderId="0" xfId="0" applyNumberFormat="1"/>
    <xf numFmtId="2" fontId="0" fillId="0" borderId="0" xfId="0" applyNumberFormat="1"/>
    <xf numFmtId="170" fontId="0" fillId="0" borderId="0" xfId="0" applyNumberFormat="1"/>
    <xf numFmtId="171" fontId="0" fillId="0" borderId="0" xfId="1" applyNumberFormat="1" applyFon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0" fontId="2" fillId="4" borderId="0" xfId="0" applyFont="1" applyFill="1"/>
    <xf numFmtId="14" fontId="2" fillId="4" borderId="0" xfId="0" applyNumberFormat="1" applyFont="1" applyFill="1"/>
    <xf numFmtId="183" fontId="2" fillId="4" borderId="0" xfId="1" applyNumberFormat="1" applyFont="1" applyFill="1"/>
    <xf numFmtId="173" fontId="2" fillId="4" borderId="0" xfId="0" applyNumberFormat="1" applyFont="1" applyFill="1"/>
    <xf numFmtId="165" fontId="2" fillId="4" borderId="0" xfId="1" applyNumberFormat="1" applyFont="1" applyFill="1"/>
    <xf numFmtId="174" fontId="2" fillId="4" borderId="0" xfId="0" applyNumberFormat="1" applyFont="1" applyFill="1"/>
    <xf numFmtId="183" fontId="2" fillId="4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FCADA-F31B-41B2-B4BF-DE3C96338046}">
  <dimension ref="A1:G16"/>
  <sheetViews>
    <sheetView zoomScale="205" zoomScaleNormal="205" workbookViewId="0">
      <selection activeCell="B4" sqref="B4"/>
    </sheetView>
  </sheetViews>
  <sheetFormatPr defaultRowHeight="15" x14ac:dyDescent="0.25"/>
  <cols>
    <col min="1" max="1" width="14.85546875" customWidth="1"/>
    <col min="2" max="2" width="21.140625" bestFit="1" customWidth="1"/>
    <col min="3" max="3" width="20.85546875" bestFit="1" customWidth="1"/>
    <col min="4" max="4" width="23" customWidth="1"/>
    <col min="6" max="6" width="13.28515625" bestFit="1" customWidth="1"/>
    <col min="7" max="7" width="9" bestFit="1" customWidth="1"/>
  </cols>
  <sheetData>
    <row r="1" spans="1:7" x14ac:dyDescent="0.25">
      <c r="A1" t="s">
        <v>0</v>
      </c>
      <c r="B1" t="s">
        <v>1</v>
      </c>
      <c r="F1" s="2" t="s">
        <v>2</v>
      </c>
      <c r="G1" s="3" t="s">
        <v>3</v>
      </c>
    </row>
    <row r="2" spans="1:7" x14ac:dyDescent="0.25">
      <c r="A2" s="1">
        <v>44925</v>
      </c>
      <c r="B2" s="7">
        <v>2.44947336303823E-2</v>
      </c>
      <c r="F2" s="4">
        <v>2.4160000000000001E-2</v>
      </c>
      <c r="G2" s="5">
        <v>2.7009999999999999E-2</v>
      </c>
    </row>
    <row r="3" spans="1:7" x14ac:dyDescent="0.25">
      <c r="A3" s="1">
        <v>44929</v>
      </c>
      <c r="B3" s="7">
        <v>2.44947336303823E-2</v>
      </c>
      <c r="C3">
        <f>EXP(-B3*1/365)</f>
        <v>0.99993289339248781</v>
      </c>
    </row>
    <row r="4" spans="1:7" x14ac:dyDescent="0.25">
      <c r="A4" s="1">
        <v>45019</v>
      </c>
      <c r="B4" s="6">
        <v>2.7174014775093999E-2</v>
      </c>
      <c r="C4">
        <f>EXP(-B4*90/365)</f>
        <v>0.99332195590893979</v>
      </c>
      <c r="D4" s="10">
        <f>(EXP(B4*90/365)-1)/(90/360)</f>
        <v>2.6891760728068981E-2</v>
      </c>
    </row>
    <row r="6" spans="1:7" x14ac:dyDescent="0.25">
      <c r="A6" t="s">
        <v>4</v>
      </c>
      <c r="B6">
        <v>4</v>
      </c>
      <c r="C6" t="s">
        <v>4</v>
      </c>
      <c r="D6">
        <v>94</v>
      </c>
    </row>
    <row r="7" spans="1:7" x14ac:dyDescent="0.25">
      <c r="A7" t="s">
        <v>7</v>
      </c>
      <c r="B7" s="9">
        <f>1/(1+F2*1/360)</f>
        <v>0.99993289339248792</v>
      </c>
      <c r="C7" t="s">
        <v>5</v>
      </c>
      <c r="D7" s="9">
        <f>1/(1+G2*E7/360)</f>
        <v>0.99336682064864146</v>
      </c>
      <c r="E7" s="11">
        <v>89</v>
      </c>
      <c r="F7" s="9"/>
    </row>
    <row r="8" spans="1:7" x14ac:dyDescent="0.25">
      <c r="A8" t="s">
        <v>6</v>
      </c>
      <c r="B8" s="8">
        <f>(1/(1/365))*LN(1+F2*1/360)</f>
        <v>2.4494733630319551E-2</v>
      </c>
      <c r="C8" t="s">
        <v>6</v>
      </c>
      <c r="D8" s="13">
        <f>-(1/(E8/365))*LN(1/(1+G2*E8/360))</f>
        <v>2.7295130426527033E-2</v>
      </c>
      <c r="E8">
        <v>88</v>
      </c>
      <c r="F8" s="14">
        <f>(365/E8) *LN(1+G2/(360/E8))</f>
        <v>2.7295130426527189E-2</v>
      </c>
    </row>
    <row r="9" spans="1:7" x14ac:dyDescent="0.25">
      <c r="D9">
        <v>90</v>
      </c>
      <c r="F9" s="9">
        <f>(365/1)*LN(1+F2*(1/360))</f>
        <v>2.4494733630319551E-2</v>
      </c>
    </row>
    <row r="11" spans="1:7" x14ac:dyDescent="0.25">
      <c r="C11" s="9"/>
      <c r="D11" s="9"/>
    </row>
    <row r="14" spans="1:7" x14ac:dyDescent="0.25">
      <c r="B14" t="s">
        <v>8</v>
      </c>
      <c r="C14" s="9">
        <f>(1+G2*D14/360)^(-1)</f>
        <v>0.99329279043260388</v>
      </c>
      <c r="D14">
        <v>90</v>
      </c>
    </row>
    <row r="15" spans="1:7" x14ac:dyDescent="0.25">
      <c r="B15" t="s">
        <v>9</v>
      </c>
      <c r="C15" s="9">
        <f>B7*C14</f>
        <v>0.99322613392317172</v>
      </c>
    </row>
    <row r="16" spans="1:7" x14ac:dyDescent="0.25">
      <c r="B16" t="s">
        <v>10</v>
      </c>
      <c r="C16" s="12">
        <f>(365/90)*LN(1/C15)</f>
        <v>2.7565257644085392E-2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B13FB-20CF-41DC-BDF5-80508EE5D30B}">
  <dimension ref="A1:F11"/>
  <sheetViews>
    <sheetView zoomScale="265" zoomScaleNormal="265" workbookViewId="0">
      <selection activeCell="E9" sqref="A1:F9"/>
    </sheetView>
  </sheetViews>
  <sheetFormatPr defaultRowHeight="15" x14ac:dyDescent="0.25"/>
  <cols>
    <col min="1" max="1" width="10.7109375" bestFit="1" customWidth="1"/>
    <col min="3" max="3" width="22.140625" customWidth="1"/>
    <col min="4" max="4" width="26.28515625" customWidth="1"/>
    <col min="5" max="5" width="19.7109375" customWidth="1"/>
    <col min="6" max="6" width="22.7109375" customWidth="1"/>
  </cols>
  <sheetData>
    <row r="1" spans="1:6" x14ac:dyDescent="0.25">
      <c r="A1" t="s">
        <v>0</v>
      </c>
      <c r="B1" t="s">
        <v>11</v>
      </c>
      <c r="C1" t="s">
        <v>12</v>
      </c>
      <c r="D1" t="s">
        <v>13</v>
      </c>
    </row>
    <row r="2" spans="1:6" x14ac:dyDescent="0.25">
      <c r="A2" s="1">
        <v>44925</v>
      </c>
      <c r="B2" s="4">
        <v>2.4160000000000001E-2</v>
      </c>
      <c r="C2" s="15">
        <f>1/(1+B2*1/360)</f>
        <v>0.99993289339248792</v>
      </c>
      <c r="D2" s="15">
        <f>-365/1 *LN(C2)</f>
        <v>2.4494733630339553E-2</v>
      </c>
    </row>
    <row r="3" spans="1:6" x14ac:dyDescent="0.25">
      <c r="A3" s="1">
        <v>44929</v>
      </c>
      <c r="B3" s="4">
        <v>2.4160000000000001E-2</v>
      </c>
      <c r="C3" s="15">
        <f>1/(1+B3*1/360)</f>
        <v>0.99993289339248792</v>
      </c>
      <c r="D3" s="15">
        <f>-365/1 *LN(C3)</f>
        <v>2.4494733630339553E-2</v>
      </c>
      <c r="E3" s="6"/>
    </row>
    <row r="4" spans="1:6" x14ac:dyDescent="0.25">
      <c r="A4" s="1">
        <v>45019</v>
      </c>
      <c r="B4" s="5">
        <v>2.7009999999999999E-2</v>
      </c>
      <c r="C4" s="15">
        <f>C3/(1+B4*94/360)</f>
        <v>0.99293014323177442</v>
      </c>
      <c r="D4" s="15">
        <f>-(365/(94)) *LN(C4)</f>
        <v>2.754960444542396E-2</v>
      </c>
      <c r="E4" s="6">
        <v>2.7174014775093999E-2</v>
      </c>
      <c r="F4" s="16">
        <f>10000*(D4-E4)</f>
        <v>3.7558967032996078</v>
      </c>
    </row>
    <row r="5" spans="1:6" x14ac:dyDescent="0.25">
      <c r="C5" s="15">
        <f>C4/(1+B5*90/360)</f>
        <v>0.99293014323177442</v>
      </c>
      <c r="D5" s="17">
        <f>-365/(F8-F6)*LN(F9/(1+B4*(F8-F7)/360))</f>
        <v>2.7174014775092313E-2</v>
      </c>
    </row>
    <row r="6" spans="1:6" x14ac:dyDescent="0.25">
      <c r="E6" t="s">
        <v>14</v>
      </c>
      <c r="F6">
        <v>0</v>
      </c>
    </row>
    <row r="7" spans="1:6" x14ac:dyDescent="0.25">
      <c r="E7" t="s">
        <v>15</v>
      </c>
      <c r="F7">
        <v>4</v>
      </c>
    </row>
    <row r="8" spans="1:6" x14ac:dyDescent="0.25">
      <c r="C8">
        <v>6.6713299999999996E-3</v>
      </c>
      <c r="D8">
        <f>EXP(-C8*(2-0)/365)</f>
        <v>0.99996344543525773</v>
      </c>
      <c r="E8" t="s">
        <v>16</v>
      </c>
      <c r="F8">
        <v>94</v>
      </c>
    </row>
    <row r="9" spans="1:6" x14ac:dyDescent="0.25">
      <c r="E9" t="s">
        <v>17</v>
      </c>
      <c r="F9">
        <f>EXP(-D3*(F7-F6)/365)</f>
        <v>0.99973160058852351</v>
      </c>
    </row>
    <row r="11" spans="1:6" x14ac:dyDescent="0.25">
      <c r="D11" t="s">
        <v>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A1EC-C887-421F-B38A-FBB3385BAA4A}">
  <dimension ref="A1:G9"/>
  <sheetViews>
    <sheetView tabSelected="1" zoomScale="265" zoomScaleNormal="265" workbookViewId="0">
      <selection activeCell="D5" sqref="D5"/>
    </sheetView>
  </sheetViews>
  <sheetFormatPr defaultRowHeight="15" x14ac:dyDescent="0.25"/>
  <cols>
    <col min="1" max="1" width="10.7109375" style="18" bestFit="1" customWidth="1"/>
    <col min="2" max="2" width="9.140625" style="18" bestFit="1" customWidth="1"/>
    <col min="3" max="3" width="15.5703125" style="18" bestFit="1" customWidth="1"/>
    <col min="4" max="4" width="26.5703125" style="18" bestFit="1" customWidth="1"/>
    <col min="5" max="5" width="13.42578125" style="18" bestFit="1" customWidth="1"/>
    <col min="6" max="6" width="12.7109375" style="18" bestFit="1" customWidth="1"/>
    <col min="7" max="16384" width="9.140625" style="18"/>
  </cols>
  <sheetData>
    <row r="1" spans="1:7" x14ac:dyDescent="0.25">
      <c r="A1" s="18" t="s">
        <v>0</v>
      </c>
      <c r="B1" s="18" t="s">
        <v>11</v>
      </c>
      <c r="C1" s="18" t="s">
        <v>12</v>
      </c>
      <c r="D1" s="18" t="s">
        <v>13</v>
      </c>
    </row>
    <row r="2" spans="1:7" x14ac:dyDescent="0.25">
      <c r="A2" s="19">
        <v>44925</v>
      </c>
      <c r="B2" s="20">
        <v>2.4160000000000001E-2</v>
      </c>
      <c r="C2" s="21">
        <f>1/(1+B2*1/360)</f>
        <v>0.99993289339248792</v>
      </c>
      <c r="D2" s="21">
        <f>-365/1 *LN(C2)</f>
        <v>2.4494733630339553E-2</v>
      </c>
    </row>
    <row r="3" spans="1:7" x14ac:dyDescent="0.25">
      <c r="A3" s="19">
        <v>44929</v>
      </c>
      <c r="B3" s="20">
        <v>2.4160000000000001E-2</v>
      </c>
      <c r="C3" s="21">
        <f>1/(1+B3*1/360)</f>
        <v>0.99993289339248792</v>
      </c>
      <c r="D3" s="21">
        <f>-365/1 *LN(C3)</f>
        <v>2.4494733630339553E-2</v>
      </c>
      <c r="E3" s="22"/>
    </row>
    <row r="4" spans="1:7" x14ac:dyDescent="0.25">
      <c r="A4" s="19">
        <v>45019</v>
      </c>
      <c r="B4" s="20">
        <v>2.7009999999999999E-2</v>
      </c>
      <c r="C4" s="21">
        <f>C3/(1+B4*94/360)</f>
        <v>0.99293014323177442</v>
      </c>
      <c r="D4" s="21">
        <f>-365/(F8-F6)*LN(F9/(1+B4*(F8-F7)/360))</f>
        <v>2.7174014775092313E-2</v>
      </c>
      <c r="E4" s="22"/>
      <c r="F4" s="23"/>
    </row>
    <row r="5" spans="1:7" x14ac:dyDescent="0.25">
      <c r="A5" s="19">
        <v>45092</v>
      </c>
      <c r="B5" s="24">
        <v>3.6450000000000003E-2</v>
      </c>
      <c r="C5" s="21">
        <f>C3/(1+B5*167/360)</f>
        <v>0.98330641111357131</v>
      </c>
      <c r="D5" s="21">
        <f>-365/(G8-F6)*LN(F9/(1+B5*(G8-F7)/360))</f>
        <v>3.6363351531392141E-2</v>
      </c>
    </row>
    <row r="6" spans="1:7" x14ac:dyDescent="0.25">
      <c r="E6" s="18" t="s">
        <v>14</v>
      </c>
      <c r="F6" s="18">
        <v>0</v>
      </c>
    </row>
    <row r="7" spans="1:7" x14ac:dyDescent="0.25">
      <c r="E7" s="18" t="s">
        <v>15</v>
      </c>
      <c r="F7" s="18">
        <v>4</v>
      </c>
    </row>
    <row r="8" spans="1:7" x14ac:dyDescent="0.25">
      <c r="E8" s="18" t="s">
        <v>16</v>
      </c>
      <c r="F8" s="18">
        <v>94</v>
      </c>
      <c r="G8" s="18">
        <v>167</v>
      </c>
    </row>
    <row r="9" spans="1:7" x14ac:dyDescent="0.25">
      <c r="E9" s="18" t="s">
        <v>17</v>
      </c>
      <c r="F9" s="18">
        <f>EXP(-D3*(F7-F6)/365)</f>
        <v>0.99973160058852351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31237-CDB7-49F8-BC8C-497D4822A5F6}">
  <dimension ref="A1"/>
  <sheetViews>
    <sheetView workbookViewId="0">
      <selection activeCell="C39" sqref="C39"/>
    </sheetView>
  </sheetViews>
  <sheetFormatPr defaultRowHeight="15" x14ac:dyDescent="0.25"/>
  <sheetData>
    <row r="1" spans="1:1" x14ac:dyDescent="0.25">
      <c r="A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3E1AF-C4BE-443B-A4EA-5031B28897E5}"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AF592-D0C4-41A1-8D3A-B455793BEF8A}">
  <dimension ref="A1:B8"/>
  <sheetViews>
    <sheetView zoomScale="220" zoomScaleNormal="220" workbookViewId="0">
      <selection activeCell="A4" sqref="A1:A4"/>
    </sheetView>
  </sheetViews>
  <sheetFormatPr defaultRowHeight="15" x14ac:dyDescent="0.25"/>
  <cols>
    <col min="1" max="1" width="17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44925</v>
      </c>
      <c r="B2">
        <v>2.44947336303823E-2</v>
      </c>
    </row>
    <row r="3" spans="1:2" x14ac:dyDescent="0.25">
      <c r="A3" s="1">
        <v>44929</v>
      </c>
      <c r="B3">
        <v>2.44947336303823E-2</v>
      </c>
    </row>
    <row r="4" spans="1:2" x14ac:dyDescent="0.25">
      <c r="A4" s="1">
        <v>45019</v>
      </c>
      <c r="B4">
        <v>2.7174014775093999E-2</v>
      </c>
    </row>
    <row r="6" spans="1:2" x14ac:dyDescent="0.25">
      <c r="A6" t="s">
        <v>4</v>
      </c>
      <c r="B6">
        <v>4</v>
      </c>
    </row>
    <row r="7" spans="1:2" x14ac:dyDescent="0.25">
      <c r="A7" t="s">
        <v>7</v>
      </c>
      <c r="B7">
        <v>0.99973162759863565</v>
      </c>
    </row>
    <row r="8" spans="1:2" x14ac:dyDescent="0.25">
      <c r="A8" t="s">
        <v>6</v>
      </c>
      <c r="B8">
        <v>2.4494733630319551E-2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B637C-44F5-4232-B6AE-2094367EC27E}">
  <dimension ref="A1:C5"/>
  <sheetViews>
    <sheetView zoomScale="145" zoomScaleNormal="145" workbookViewId="0">
      <selection activeCell="C6" sqref="C6"/>
    </sheetView>
  </sheetViews>
  <sheetFormatPr defaultRowHeight="15" x14ac:dyDescent="0.25"/>
  <cols>
    <col min="1" max="1" width="9" bestFit="1" customWidth="1"/>
    <col min="2" max="2" width="15.5703125" bestFit="1" customWidth="1"/>
    <col min="3" max="3" width="14.28515625" bestFit="1" customWidth="1"/>
  </cols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 s="4">
        <v>2.4160000000000001E-2</v>
      </c>
      <c r="B2" s="15">
        <f>1/(1+A2*1/360)</f>
        <v>0.99993289339248792</v>
      </c>
      <c r="C2" s="15">
        <f>-365/1 *LN(B2)</f>
        <v>2.4494733630339553E-2</v>
      </c>
    </row>
    <row r="3" spans="1:3" x14ac:dyDescent="0.25">
      <c r="A3" s="4">
        <v>2.4160000000000001E-2</v>
      </c>
      <c r="B3" s="15">
        <f>1/(1+A3*1/360)</f>
        <v>0.99993289339248792</v>
      </c>
      <c r="C3" s="15">
        <f>-365/1 *LN(B3)</f>
        <v>2.4494733630339553E-2</v>
      </c>
    </row>
    <row r="4" spans="1:3" x14ac:dyDescent="0.25">
      <c r="A4" s="5">
        <v>2.7009999999999999E-2</v>
      </c>
      <c r="B4" s="15">
        <f>B3/(1+A4*94/360)</f>
        <v>0.99293014323177442</v>
      </c>
      <c r="C4" s="15">
        <f>-(365/(94)) *LN(B4)</f>
        <v>2.754960444542396E-2</v>
      </c>
    </row>
    <row r="5" spans="1:3" x14ac:dyDescent="0.25">
      <c r="B5" s="15">
        <f>B4/(1+A5*90/360)</f>
        <v>0.99293014323177442</v>
      </c>
      <c r="C5" s="17" t="e">
        <f>-365/(E8-E6)*LN(E9/(1+A4*(E8-E7)/360))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Sheet4</vt:lpstr>
      <vt:lpstr>Sheet7</vt:lpstr>
      <vt:lpstr>Sheet6</vt:lpstr>
      <vt:lpstr>Sheet5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kiar fatah</dc:creator>
  <cp:lastModifiedBy>kiar fatah</cp:lastModifiedBy>
  <dcterms:created xsi:type="dcterms:W3CDTF">2023-03-28T16:34:14Z</dcterms:created>
  <dcterms:modified xsi:type="dcterms:W3CDTF">2023-04-04T20:11:28Z</dcterms:modified>
</cp:coreProperties>
</file>