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MIS\Attendence Sheet\"/>
    </mc:Choice>
  </mc:AlternateContent>
  <workbookProtection workbookAlgorithmName="SHA-512" workbookHashValue="/SSXi9HvJRbmJwgea60Si6xnrTd9091XkIaIq0Gg7vZA+1KLfgoApce1OUTkYHVckWu7W3C0WwCynhbYbu79Yg==" workbookSaltValue="MFrbcvYoOZcT+ix7U2NS4A==" workbookSpinCount="100000" lockStructure="1"/>
  <bookViews>
    <workbookView xWindow="0" yWindow="0" windowWidth="20490" windowHeight="7620"/>
  </bookViews>
  <sheets>
    <sheet name="Summary" sheetId="5" r:id="rId1"/>
    <sheet name="Attendance" sheetId="9" r:id="rId2"/>
    <sheet name="Leave Requests" sheetId="6" r:id="rId3"/>
    <sheet name="Trend Summary" sheetId="8" r:id="rId4"/>
    <sheet name="Behaviour Trend" sheetId="7" r:id="rId5"/>
  </sheets>
  <externalReferences>
    <externalReference r:id="rId6"/>
  </externalReferences>
  <definedNames>
    <definedName name="_xlnm._FilterDatabase" localSheetId="1" hidden="1">Attendance!$A$2:$BB$52</definedName>
    <definedName name="_xlnm._FilterDatabase" localSheetId="4" hidden="1">'Behaviour Trend'!$A$1:$R$679</definedName>
    <definedName name="_xlnm._FilterDatabase" localSheetId="2" hidden="1">'Leave Requests'!$A$2:$BA$52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Q12" i="5" l="1"/>
  <c r="Q13" i="5"/>
  <c r="Q14" i="5"/>
  <c r="Q15" i="5"/>
  <c r="Y35" i="5" l="1"/>
  <c r="AA35" i="5"/>
  <c r="X35" i="5"/>
  <c r="W35" i="5"/>
  <c r="W27" i="5" l="1"/>
  <c r="O4" i="9" l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3" i="9"/>
  <c r="P626" i="7" l="1"/>
  <c r="Q626" i="7" s="1"/>
  <c r="P627" i="7"/>
  <c r="Q627" i="7" s="1"/>
  <c r="P628" i="7"/>
  <c r="Q628" i="7" s="1"/>
  <c r="P629" i="7"/>
  <c r="Q629" i="7"/>
  <c r="P630" i="7"/>
  <c r="Q630" i="7" s="1"/>
  <c r="P631" i="7"/>
  <c r="Q631" i="7" s="1"/>
  <c r="P632" i="7"/>
  <c r="Q632" i="7" s="1"/>
  <c r="P633" i="7"/>
  <c r="Q633" i="7" s="1"/>
  <c r="P634" i="7"/>
  <c r="Q634" i="7" s="1"/>
  <c r="P635" i="7"/>
  <c r="Q635" i="7"/>
  <c r="P636" i="7"/>
  <c r="Q636" i="7" s="1"/>
  <c r="P637" i="7"/>
  <c r="Q637" i="7" s="1"/>
  <c r="P638" i="7"/>
  <c r="Q638" i="7" s="1"/>
  <c r="P639" i="7"/>
  <c r="Q639" i="7" s="1"/>
  <c r="P640" i="7"/>
  <c r="Q640" i="7" s="1"/>
  <c r="P641" i="7"/>
  <c r="Q641" i="7" s="1"/>
  <c r="P642" i="7"/>
  <c r="Q642" i="7" s="1"/>
  <c r="P643" i="7"/>
  <c r="Q643" i="7" s="1"/>
  <c r="P644" i="7"/>
  <c r="Q644" i="7" s="1"/>
  <c r="P645" i="7"/>
  <c r="Q645" i="7" s="1"/>
  <c r="P646" i="7"/>
  <c r="Q646" i="7" s="1"/>
  <c r="P647" i="7"/>
  <c r="Q647" i="7" s="1"/>
  <c r="P648" i="7"/>
  <c r="Q648" i="7" s="1"/>
  <c r="P649" i="7"/>
  <c r="Q649" i="7"/>
  <c r="P650" i="7"/>
  <c r="Q650" i="7" s="1"/>
  <c r="P651" i="7"/>
  <c r="Q651" i="7" s="1"/>
  <c r="P652" i="7"/>
  <c r="Q652" i="7" s="1"/>
  <c r="P653" i="7"/>
  <c r="Q653" i="7" s="1"/>
  <c r="P654" i="7"/>
  <c r="Q654" i="7" s="1"/>
  <c r="P655" i="7"/>
  <c r="Q655" i="7" s="1"/>
  <c r="P656" i="7"/>
  <c r="Q656" i="7" s="1"/>
  <c r="P657" i="7"/>
  <c r="Q657" i="7" s="1"/>
  <c r="P658" i="7"/>
  <c r="Q658" i="7" s="1"/>
  <c r="P659" i="7"/>
  <c r="Q659" i="7" s="1"/>
  <c r="P660" i="7"/>
  <c r="Q660" i="7" s="1"/>
  <c r="P661" i="7"/>
  <c r="Q661" i="7"/>
  <c r="P662" i="7"/>
  <c r="Q662" i="7" s="1"/>
  <c r="P663" i="7"/>
  <c r="Q663" i="7" s="1"/>
  <c r="P664" i="7"/>
  <c r="Q664" i="7" s="1"/>
  <c r="P665" i="7"/>
  <c r="Q665" i="7" s="1"/>
  <c r="P666" i="7"/>
  <c r="Q666" i="7" s="1"/>
  <c r="P667" i="7"/>
  <c r="Q667" i="7" s="1"/>
  <c r="P668" i="7"/>
  <c r="Q668" i="7" s="1"/>
  <c r="P669" i="7"/>
  <c r="Q669" i="7"/>
  <c r="P670" i="7"/>
  <c r="Q670" i="7" s="1"/>
  <c r="P671" i="7"/>
  <c r="Q671" i="7" s="1"/>
  <c r="P672" i="7"/>
  <c r="Q672" i="7" s="1"/>
  <c r="P673" i="7"/>
  <c r="Q673" i="7"/>
  <c r="P674" i="7"/>
  <c r="Q674" i="7" s="1"/>
  <c r="P675" i="7"/>
  <c r="Q675" i="7" s="1"/>
  <c r="P676" i="7"/>
  <c r="Q676" i="7" s="1"/>
  <c r="P677" i="7"/>
  <c r="Q677" i="7" s="1"/>
  <c r="P678" i="7"/>
  <c r="Q678" i="7" s="1"/>
  <c r="P679" i="7"/>
  <c r="Q679" i="7" s="1"/>
  <c r="Z29" i="5" l="1"/>
  <c r="AB29" i="5" l="1"/>
  <c r="Z17" i="5"/>
  <c r="AD17" i="5"/>
  <c r="Z6" i="5" l="1"/>
  <c r="Z42" i="5" l="1"/>
  <c r="O14" i="5" l="1"/>
  <c r="N12" i="5"/>
  <c r="N14" i="5"/>
  <c r="V63" i="9"/>
  <c r="V62" i="9"/>
  <c r="Z52" i="5" l="1"/>
  <c r="AB52" i="5" s="1"/>
  <c r="Z51" i="5"/>
  <c r="AB51" i="5" s="1"/>
  <c r="P558" i="7" l="1"/>
  <c r="Q558" i="7" s="1"/>
  <c r="P559" i="7"/>
  <c r="Q559" i="7" s="1"/>
  <c r="P560" i="7"/>
  <c r="Q560" i="7" s="1"/>
  <c r="P561" i="7"/>
  <c r="Q561" i="7" s="1"/>
  <c r="P562" i="7"/>
  <c r="Q562" i="7" s="1"/>
  <c r="P563" i="7"/>
  <c r="Q563" i="7" s="1"/>
  <c r="P564" i="7"/>
  <c r="Q564" i="7" s="1"/>
  <c r="P565" i="7"/>
  <c r="Q565" i="7" s="1"/>
  <c r="P566" i="7"/>
  <c r="Q566" i="7" s="1"/>
  <c r="P567" i="7"/>
  <c r="Q567" i="7" s="1"/>
  <c r="P568" i="7"/>
  <c r="Q568" i="7" s="1"/>
  <c r="P569" i="7"/>
  <c r="Q569" i="7" s="1"/>
  <c r="P570" i="7"/>
  <c r="Q570" i="7" s="1"/>
  <c r="P571" i="7"/>
  <c r="Q571" i="7" s="1"/>
  <c r="P572" i="7"/>
  <c r="Q572" i="7" s="1"/>
  <c r="P573" i="7"/>
  <c r="Q573" i="7" s="1"/>
  <c r="P574" i="7"/>
  <c r="Q574" i="7" s="1"/>
  <c r="P575" i="7"/>
  <c r="Q575" i="7" s="1"/>
  <c r="P576" i="7"/>
  <c r="Q576" i="7" s="1"/>
  <c r="P577" i="7"/>
  <c r="Q577" i="7" s="1"/>
  <c r="P578" i="7"/>
  <c r="Q578" i="7" s="1"/>
  <c r="P579" i="7"/>
  <c r="Q579" i="7" s="1"/>
  <c r="P580" i="7"/>
  <c r="Q580" i="7" s="1"/>
  <c r="P581" i="7"/>
  <c r="Q581" i="7" s="1"/>
  <c r="P582" i="7"/>
  <c r="Q582" i="7" s="1"/>
  <c r="P583" i="7"/>
  <c r="Q583" i="7" s="1"/>
  <c r="P584" i="7"/>
  <c r="Q584" i="7" s="1"/>
  <c r="P585" i="7"/>
  <c r="Q585" i="7" s="1"/>
  <c r="P586" i="7"/>
  <c r="Q586" i="7" s="1"/>
  <c r="P587" i="7"/>
  <c r="Q587" i="7" s="1"/>
  <c r="P588" i="7"/>
  <c r="Q588" i="7" s="1"/>
  <c r="P589" i="7"/>
  <c r="Q589" i="7" s="1"/>
  <c r="P590" i="7"/>
  <c r="Q590" i="7" s="1"/>
  <c r="P591" i="7"/>
  <c r="Q591" i="7" s="1"/>
  <c r="P592" i="7"/>
  <c r="Q592" i="7" s="1"/>
  <c r="P593" i="7"/>
  <c r="Q593" i="7" s="1"/>
  <c r="P594" i="7"/>
  <c r="Q594" i="7" s="1"/>
  <c r="P595" i="7"/>
  <c r="Q595" i="7" s="1"/>
  <c r="P596" i="7"/>
  <c r="Q596" i="7" s="1"/>
  <c r="P597" i="7"/>
  <c r="Q597" i="7" s="1"/>
  <c r="P598" i="7"/>
  <c r="Q598" i="7" s="1"/>
  <c r="P599" i="7"/>
  <c r="Q599" i="7" s="1"/>
  <c r="P600" i="7"/>
  <c r="Q600" i="7" s="1"/>
  <c r="P601" i="7"/>
  <c r="Q601" i="7" s="1"/>
  <c r="P602" i="7"/>
  <c r="Q602" i="7" s="1"/>
  <c r="P603" i="7"/>
  <c r="Q603" i="7" s="1"/>
  <c r="P604" i="7"/>
  <c r="Q604" i="7" s="1"/>
  <c r="P605" i="7"/>
  <c r="Q605" i="7" s="1"/>
  <c r="P606" i="7"/>
  <c r="Q606" i="7" s="1"/>
  <c r="P607" i="7"/>
  <c r="Q607" i="7" s="1"/>
  <c r="P608" i="7"/>
  <c r="Q608" i="7" s="1"/>
  <c r="P609" i="7"/>
  <c r="Q609" i="7" s="1"/>
  <c r="P610" i="7"/>
  <c r="Q610" i="7" s="1"/>
  <c r="P611" i="7"/>
  <c r="Q611" i="7" s="1"/>
  <c r="P612" i="7"/>
  <c r="Q612" i="7" s="1"/>
  <c r="P613" i="7"/>
  <c r="Q613" i="7" s="1"/>
  <c r="P614" i="7"/>
  <c r="Q614" i="7" s="1"/>
  <c r="P615" i="7"/>
  <c r="Q615" i="7" s="1"/>
  <c r="P616" i="7"/>
  <c r="Q616" i="7" s="1"/>
  <c r="P617" i="7"/>
  <c r="Q617" i="7" s="1"/>
  <c r="P618" i="7"/>
  <c r="Q618" i="7" s="1"/>
  <c r="P619" i="7"/>
  <c r="Q619" i="7" s="1"/>
  <c r="P620" i="7"/>
  <c r="Q620" i="7" s="1"/>
  <c r="P621" i="7"/>
  <c r="Q621" i="7" s="1"/>
  <c r="P622" i="7"/>
  <c r="Q622" i="7" s="1"/>
  <c r="P623" i="7"/>
  <c r="Q623" i="7" s="1"/>
  <c r="P624" i="7"/>
  <c r="Q624" i="7" s="1"/>
  <c r="P625" i="7"/>
  <c r="Q625" i="7" s="1"/>
  <c r="W14" i="5" l="1"/>
  <c r="W38" i="5" s="1"/>
  <c r="W50" i="5" s="1"/>
  <c r="AB42" i="5"/>
  <c r="Z41" i="5"/>
  <c r="AB41" i="5" s="1"/>
  <c r="Z28" i="5"/>
  <c r="AB6" i="5"/>
  <c r="AB28" i="5" l="1"/>
  <c r="AB35" i="5" s="1"/>
  <c r="Z35" i="5"/>
  <c r="AB17" i="5"/>
  <c r="AU52" i="9" l="1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51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P521" i="7"/>
  <c r="Q521" i="7" s="1"/>
  <c r="P523" i="7"/>
  <c r="Q523" i="7" s="1"/>
  <c r="P525" i="7"/>
  <c r="Q525" i="7" s="1"/>
  <c r="P527" i="7"/>
  <c r="Q527" i="7" s="1"/>
  <c r="P529" i="7"/>
  <c r="Q529" i="7" s="1"/>
  <c r="P531" i="7"/>
  <c r="Q531" i="7" s="1"/>
  <c r="P533" i="7"/>
  <c r="Q533" i="7" s="1"/>
  <c r="P535" i="7"/>
  <c r="Q535" i="7" s="1"/>
  <c r="P537" i="7"/>
  <c r="Q537" i="7" s="1"/>
  <c r="P539" i="7"/>
  <c r="Q539" i="7" s="1"/>
  <c r="P541" i="7"/>
  <c r="Q541" i="7" s="1"/>
  <c r="P543" i="7"/>
  <c r="Q543" i="7" s="1"/>
  <c r="P545" i="7"/>
  <c r="Q545" i="7" s="1"/>
  <c r="P548" i="7"/>
  <c r="Q548" i="7" s="1"/>
  <c r="P550" i="7"/>
  <c r="Q550" i="7" s="1"/>
  <c r="P552" i="7"/>
  <c r="Q552" i="7" s="1"/>
  <c r="P554" i="7"/>
  <c r="Q554" i="7" s="1"/>
  <c r="P556" i="7"/>
  <c r="Q556" i="7" s="1"/>
  <c r="P557" i="7"/>
  <c r="Q557" i="7" s="1"/>
  <c r="P555" i="7"/>
  <c r="P553" i="7"/>
  <c r="Q553" i="7" s="1"/>
  <c r="P551" i="7"/>
  <c r="P549" i="7"/>
  <c r="Q549" i="7" s="1"/>
  <c r="P547" i="7"/>
  <c r="P546" i="7"/>
  <c r="Q546" i="7" s="1"/>
  <c r="P544" i="7"/>
  <c r="P542" i="7"/>
  <c r="Q542" i="7" s="1"/>
  <c r="P540" i="7"/>
  <c r="P538" i="7"/>
  <c r="Q538" i="7" s="1"/>
  <c r="P536" i="7"/>
  <c r="P534" i="7"/>
  <c r="Q534" i="7" s="1"/>
  <c r="P532" i="7"/>
  <c r="P530" i="7"/>
  <c r="Q530" i="7" s="1"/>
  <c r="P528" i="7"/>
  <c r="P526" i="7"/>
  <c r="Q526" i="7" s="1"/>
  <c r="P524" i="7"/>
  <c r="P522" i="7"/>
  <c r="Q522" i="7" s="1"/>
  <c r="Q524" i="7" l="1"/>
  <c r="Q532" i="7"/>
  <c r="Q536" i="7"/>
  <c r="Q544" i="7"/>
  <c r="Q547" i="7"/>
  <c r="Q551" i="7"/>
  <c r="Q555" i="7"/>
  <c r="Q528" i="7"/>
  <c r="Q540" i="7"/>
  <c r="P520" i="7"/>
  <c r="Q520" i="7" s="1"/>
  <c r="P519" i="7"/>
  <c r="Q519" i="7" s="1"/>
  <c r="P518" i="7"/>
  <c r="Q518" i="7" s="1"/>
  <c r="P517" i="7"/>
  <c r="Q517" i="7" s="1"/>
  <c r="P516" i="7"/>
  <c r="Q516" i="7" s="1"/>
  <c r="P515" i="7"/>
  <c r="Q515" i="7" s="1"/>
  <c r="P514" i="7"/>
  <c r="Q514" i="7" s="1"/>
  <c r="P513" i="7"/>
  <c r="Q513" i="7" s="1"/>
  <c r="P512" i="7"/>
  <c r="Q512" i="7" s="1"/>
  <c r="P511" i="7"/>
  <c r="Q511" i="7" s="1"/>
  <c r="P510" i="7"/>
  <c r="Q510" i="7" s="1"/>
  <c r="P509" i="7"/>
  <c r="Q509" i="7" s="1"/>
  <c r="P508" i="7"/>
  <c r="Q508" i="7" s="1"/>
  <c r="P507" i="7"/>
  <c r="Q507" i="7" s="1"/>
  <c r="P506" i="7"/>
  <c r="Q506" i="7" s="1"/>
  <c r="P505" i="7"/>
  <c r="Q505" i="7" s="1"/>
  <c r="P504" i="7"/>
  <c r="Q504" i="7" s="1"/>
  <c r="P503" i="7"/>
  <c r="Q503" i="7" s="1"/>
  <c r="P502" i="7"/>
  <c r="Q502" i="7" s="1"/>
  <c r="P501" i="7"/>
  <c r="Q501" i="7" s="1"/>
  <c r="P500" i="7"/>
  <c r="Q500" i="7" s="1"/>
  <c r="P499" i="7"/>
  <c r="Q499" i="7" s="1"/>
  <c r="P498" i="7"/>
  <c r="Q498" i="7" s="1"/>
  <c r="P497" i="7"/>
  <c r="Q497" i="7" s="1"/>
  <c r="P496" i="7"/>
  <c r="Q496" i="7" s="1"/>
  <c r="P495" i="7"/>
  <c r="Q495" i="7" s="1"/>
  <c r="P494" i="7"/>
  <c r="Q494" i="7" s="1"/>
  <c r="P493" i="7"/>
  <c r="Q493" i="7" s="1"/>
  <c r="P492" i="7"/>
  <c r="Q492" i="7" s="1"/>
  <c r="P491" i="7"/>
  <c r="Q491" i="7" s="1"/>
  <c r="P490" i="7"/>
  <c r="Q490" i="7" s="1"/>
  <c r="P489" i="7"/>
  <c r="Q489" i="7" s="1"/>
  <c r="P488" i="7"/>
  <c r="Q488" i="7" s="1"/>
  <c r="P487" i="7"/>
  <c r="Q487" i="7" s="1"/>
  <c r="P486" i="7"/>
  <c r="Q486" i="7" s="1"/>
  <c r="P485" i="7"/>
  <c r="Q485" i="7" s="1"/>
  <c r="P484" i="7"/>
  <c r="Q484" i="7" s="1"/>
  <c r="P483" i="7"/>
  <c r="Q483" i="7" s="1"/>
  <c r="P482" i="7"/>
  <c r="Q482" i="7" s="1"/>
  <c r="P481" i="7"/>
  <c r="Q481" i="7" s="1"/>
  <c r="P480" i="7"/>
  <c r="Q480" i="7" s="1"/>
  <c r="P479" i="7"/>
  <c r="Q479" i="7" s="1"/>
  <c r="P478" i="7"/>
  <c r="Q478" i="7" s="1"/>
  <c r="P477" i="7"/>
  <c r="Q477" i="7" s="1"/>
  <c r="P476" i="7"/>
  <c r="Q476" i="7" s="1"/>
  <c r="P475" i="7"/>
  <c r="Q475" i="7" s="1"/>
  <c r="P474" i="7"/>
  <c r="Q474" i="7" s="1"/>
  <c r="P473" i="7"/>
  <c r="Q473" i="7" s="1"/>
  <c r="P472" i="7"/>
  <c r="Q472" i="7" s="1"/>
  <c r="P471" i="7"/>
  <c r="Q471" i="7" s="1"/>
  <c r="P470" i="7"/>
  <c r="Q470" i="7" s="1"/>
  <c r="P469" i="7"/>
  <c r="Q469" i="7" s="1"/>
  <c r="P468" i="7"/>
  <c r="Q468" i="7" s="1"/>
  <c r="P467" i="7"/>
  <c r="Q467" i="7" s="1"/>
  <c r="P466" i="7"/>
  <c r="Q466" i="7" s="1"/>
  <c r="P465" i="7"/>
  <c r="Q465" i="7" s="1"/>
  <c r="N20" i="5" l="1"/>
  <c r="AH58" i="9" l="1"/>
  <c r="AE59" i="9" l="1"/>
  <c r="AF59" i="9"/>
  <c r="AG59" i="9"/>
  <c r="AH59" i="9"/>
  <c r="AI59" i="9"/>
  <c r="AJ59" i="9"/>
  <c r="AK59" i="9"/>
  <c r="AL59" i="9"/>
  <c r="AM59" i="9"/>
  <c r="AN59" i="9"/>
  <c r="AD59" i="9"/>
  <c r="AC59" i="9" l="1"/>
  <c r="AA59" i="9" l="1"/>
  <c r="AB59" i="9"/>
  <c r="Z59" i="9" l="1"/>
  <c r="Z58" i="9"/>
  <c r="Z57" i="9"/>
  <c r="Z56" i="9"/>
  <c r="Z55" i="9"/>
  <c r="P410" i="7" l="1"/>
  <c r="A65" i="9"/>
  <c r="AN54" i="9" l="1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N54" i="9"/>
  <c r="M54" i="9"/>
  <c r="L54" i="9"/>
  <c r="K54" i="9"/>
  <c r="J54" i="9"/>
  <c r="I54" i="9"/>
  <c r="AN64" i="9" l="1"/>
  <c r="P58" i="9"/>
  <c r="Q58" i="9"/>
  <c r="R58" i="9"/>
  <c r="S58" i="9"/>
  <c r="T58" i="9"/>
  <c r="U58" i="9"/>
  <c r="V58" i="9"/>
  <c r="W58" i="9"/>
  <c r="X58" i="9"/>
  <c r="Y58" i="9"/>
  <c r="AA58" i="9"/>
  <c r="AB58" i="9"/>
  <c r="AC58" i="9"/>
  <c r="AD58" i="9"/>
  <c r="AE58" i="9"/>
  <c r="AF58" i="9"/>
  <c r="AG58" i="9"/>
  <c r="AI58" i="9"/>
  <c r="AJ58" i="9"/>
  <c r="AK58" i="9"/>
  <c r="L58" i="9"/>
  <c r="M58" i="9"/>
  <c r="N58" i="9"/>
  <c r="K58" i="9"/>
  <c r="P20" i="5" l="1"/>
  <c r="P21" i="5" s="1"/>
  <c r="N21" i="5"/>
  <c r="O20" i="5"/>
  <c r="O21" i="5" s="1"/>
  <c r="Q9" i="5" l="1"/>
  <c r="Q10" i="5"/>
  <c r="Q11" i="5"/>
  <c r="Q8" i="5"/>
  <c r="Q20" i="5" l="1"/>
  <c r="Q21" i="5" s="1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U63" i="9"/>
  <c r="T63" i="9"/>
  <c r="S63" i="9"/>
  <c r="R63" i="9"/>
  <c r="Q63" i="9"/>
  <c r="P63" i="9"/>
  <c r="N63" i="9"/>
  <c r="M63" i="9"/>
  <c r="L63" i="9"/>
  <c r="K63" i="9"/>
  <c r="J63" i="9"/>
  <c r="I63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U62" i="9"/>
  <c r="T62" i="9"/>
  <c r="S62" i="9"/>
  <c r="R62" i="9"/>
  <c r="Q62" i="9"/>
  <c r="P62" i="9"/>
  <c r="N62" i="9"/>
  <c r="M62" i="9"/>
  <c r="L62" i="9"/>
  <c r="K62" i="9"/>
  <c r="J62" i="9"/>
  <c r="I62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N61" i="9"/>
  <c r="M61" i="9"/>
  <c r="L61" i="9"/>
  <c r="K61" i="9"/>
  <c r="J61" i="9"/>
  <c r="I61" i="9"/>
  <c r="Y59" i="9"/>
  <c r="X59" i="9"/>
  <c r="W59" i="9"/>
  <c r="V59" i="9"/>
  <c r="U59" i="9"/>
  <c r="T59" i="9"/>
  <c r="S59" i="9"/>
  <c r="R59" i="9"/>
  <c r="Q59" i="9"/>
  <c r="P59" i="9"/>
  <c r="N59" i="9"/>
  <c r="M59" i="9"/>
  <c r="L59" i="9"/>
  <c r="K59" i="9"/>
  <c r="J59" i="9"/>
  <c r="I59" i="9"/>
  <c r="AN58" i="9"/>
  <c r="AM58" i="9"/>
  <c r="AL58" i="9"/>
  <c r="J58" i="9"/>
  <c r="I58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Y57" i="9"/>
  <c r="X57" i="9"/>
  <c r="W57" i="9"/>
  <c r="V57" i="9"/>
  <c r="U57" i="9"/>
  <c r="T57" i="9"/>
  <c r="S57" i="9"/>
  <c r="R57" i="9"/>
  <c r="Q57" i="9"/>
  <c r="P57" i="9"/>
  <c r="N57" i="9"/>
  <c r="M57" i="9"/>
  <c r="L57" i="9"/>
  <c r="K57" i="9"/>
  <c r="J57" i="9"/>
  <c r="I57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Y56" i="9"/>
  <c r="X56" i="9"/>
  <c r="W56" i="9"/>
  <c r="V56" i="9"/>
  <c r="U56" i="9"/>
  <c r="T56" i="9"/>
  <c r="S56" i="9"/>
  <c r="R56" i="9"/>
  <c r="Q56" i="9"/>
  <c r="P56" i="9"/>
  <c r="N56" i="9"/>
  <c r="M56" i="9"/>
  <c r="L56" i="9"/>
  <c r="K56" i="9"/>
  <c r="J56" i="9"/>
  <c r="I56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Y55" i="9"/>
  <c r="X55" i="9"/>
  <c r="W55" i="9"/>
  <c r="V55" i="9"/>
  <c r="U55" i="9"/>
  <c r="T55" i="9"/>
  <c r="S55" i="9"/>
  <c r="R55" i="9"/>
  <c r="Q55" i="9"/>
  <c r="P55" i="9"/>
  <c r="N55" i="9"/>
  <c r="M55" i="9"/>
  <c r="L55" i="9"/>
  <c r="K55" i="9"/>
  <c r="J55" i="9"/>
  <c r="I55" i="9"/>
  <c r="BB52" i="9"/>
  <c r="AY52" i="9"/>
  <c r="AX52" i="9"/>
  <c r="AO52" i="9" s="1"/>
  <c r="AP52" i="9" s="1"/>
  <c r="AW52" i="9"/>
  <c r="AQ52" i="9" s="1"/>
  <c r="AV52" i="9"/>
  <c r="AT52" i="9"/>
  <c r="AS52" i="9"/>
  <c r="AR52" i="9"/>
  <c r="H52" i="9"/>
  <c r="BB50" i="9"/>
  <c r="AY50" i="9"/>
  <c r="AX50" i="9"/>
  <c r="AO50" i="9" s="1"/>
  <c r="AP50" i="9" s="1"/>
  <c r="AW50" i="9"/>
  <c r="AQ50" i="9" s="1"/>
  <c r="AV50" i="9"/>
  <c r="AT50" i="9"/>
  <c r="AS50" i="9"/>
  <c r="AR50" i="9"/>
  <c r="H50" i="9"/>
  <c r="BB49" i="9"/>
  <c r="AY49" i="9"/>
  <c r="AX49" i="9"/>
  <c r="AO49" i="9" s="1"/>
  <c r="AP49" i="9" s="1"/>
  <c r="AW49" i="9"/>
  <c r="AQ49" i="9" s="1"/>
  <c r="AV49" i="9"/>
  <c r="AT49" i="9"/>
  <c r="AS49" i="9"/>
  <c r="AR49" i="9"/>
  <c r="H49" i="9"/>
  <c r="BB48" i="9"/>
  <c r="AY48" i="9"/>
  <c r="AX48" i="9"/>
  <c r="AO48" i="9" s="1"/>
  <c r="AP48" i="9" s="1"/>
  <c r="AW48" i="9"/>
  <c r="AQ48" i="9" s="1"/>
  <c r="AV48" i="9"/>
  <c r="AT48" i="9"/>
  <c r="AS48" i="9"/>
  <c r="AR48" i="9"/>
  <c r="H48" i="9"/>
  <c r="BB47" i="9"/>
  <c r="AY47" i="9"/>
  <c r="AX47" i="9"/>
  <c r="AO47" i="9" s="1"/>
  <c r="AP47" i="9" s="1"/>
  <c r="AW47" i="9"/>
  <c r="AQ47" i="9" s="1"/>
  <c r="AV47" i="9"/>
  <c r="AT47" i="9"/>
  <c r="AS47" i="9"/>
  <c r="AR47" i="9"/>
  <c r="H47" i="9"/>
  <c r="BB46" i="9"/>
  <c r="AY46" i="9"/>
  <c r="AX46" i="9"/>
  <c r="AO46" i="9" s="1"/>
  <c r="AP46" i="9" s="1"/>
  <c r="AW46" i="9"/>
  <c r="AQ46" i="9" s="1"/>
  <c r="AV46" i="9"/>
  <c r="AT46" i="9"/>
  <c r="AS46" i="9"/>
  <c r="AR46" i="9"/>
  <c r="H46" i="9"/>
  <c r="BB45" i="9"/>
  <c r="AY45" i="9"/>
  <c r="AX45" i="9"/>
  <c r="AO45" i="9" s="1"/>
  <c r="AP45" i="9" s="1"/>
  <c r="AW45" i="9"/>
  <c r="AQ45" i="9" s="1"/>
  <c r="AV45" i="9"/>
  <c r="AT45" i="9"/>
  <c r="AS45" i="9"/>
  <c r="AR45" i="9"/>
  <c r="H45" i="9"/>
  <c r="BB44" i="9"/>
  <c r="AY44" i="9"/>
  <c r="AX44" i="9"/>
  <c r="AO44" i="9" s="1"/>
  <c r="AP44" i="9" s="1"/>
  <c r="AW44" i="9"/>
  <c r="AQ44" i="9" s="1"/>
  <c r="AV44" i="9"/>
  <c r="AT44" i="9"/>
  <c r="AS44" i="9"/>
  <c r="AR44" i="9"/>
  <c r="H44" i="9"/>
  <c r="BB43" i="9"/>
  <c r="AY43" i="9"/>
  <c r="AX43" i="9"/>
  <c r="AO43" i="9" s="1"/>
  <c r="AP43" i="9" s="1"/>
  <c r="AW43" i="9"/>
  <c r="AQ43" i="9" s="1"/>
  <c r="AV43" i="9"/>
  <c r="AT43" i="9"/>
  <c r="AS43" i="9"/>
  <c r="AR43" i="9"/>
  <c r="H43" i="9"/>
  <c r="BB42" i="9"/>
  <c r="AY42" i="9"/>
  <c r="AX42" i="9"/>
  <c r="AO42" i="9" s="1"/>
  <c r="AP42" i="9" s="1"/>
  <c r="AW42" i="9"/>
  <c r="AQ42" i="9" s="1"/>
  <c r="AV42" i="9"/>
  <c r="AT42" i="9"/>
  <c r="AS42" i="9"/>
  <c r="AR42" i="9"/>
  <c r="H42" i="9"/>
  <c r="BB41" i="9"/>
  <c r="AY41" i="9"/>
  <c r="AX41" i="9"/>
  <c r="AO41" i="9" s="1"/>
  <c r="AP41" i="9" s="1"/>
  <c r="AW41" i="9"/>
  <c r="AQ41" i="9" s="1"/>
  <c r="AV41" i="9"/>
  <c r="AT41" i="9"/>
  <c r="AS41" i="9"/>
  <c r="AR41" i="9"/>
  <c r="H41" i="9"/>
  <c r="BB40" i="9"/>
  <c r="AY40" i="9"/>
  <c r="AX40" i="9"/>
  <c r="AO40" i="9" s="1"/>
  <c r="AP40" i="9" s="1"/>
  <c r="AW40" i="9"/>
  <c r="AQ40" i="9" s="1"/>
  <c r="AV40" i="9"/>
  <c r="AT40" i="9"/>
  <c r="AS40" i="9"/>
  <c r="AR40" i="9"/>
  <c r="H40" i="9"/>
  <c r="BB39" i="9"/>
  <c r="AY39" i="9"/>
  <c r="AX39" i="9"/>
  <c r="AO39" i="9" s="1"/>
  <c r="AW39" i="9"/>
  <c r="AQ39" i="9" s="1"/>
  <c r="AV39" i="9"/>
  <c r="AT39" i="9"/>
  <c r="AS39" i="9"/>
  <c r="AR39" i="9"/>
  <c r="H39" i="9"/>
  <c r="BB38" i="9"/>
  <c r="AY38" i="9"/>
  <c r="AX38" i="9"/>
  <c r="AO38" i="9" s="1"/>
  <c r="AP38" i="9" s="1"/>
  <c r="AW38" i="9"/>
  <c r="AQ38" i="9" s="1"/>
  <c r="AV38" i="9"/>
  <c r="AT38" i="9"/>
  <c r="AS38" i="9"/>
  <c r="AR38" i="9"/>
  <c r="H38" i="9"/>
  <c r="BB37" i="9"/>
  <c r="AY37" i="9"/>
  <c r="AX37" i="9"/>
  <c r="AO37" i="9" s="1"/>
  <c r="AP37" i="9" s="1"/>
  <c r="AW37" i="9"/>
  <c r="AQ37" i="9" s="1"/>
  <c r="AV37" i="9"/>
  <c r="AT37" i="9"/>
  <c r="AS37" i="9"/>
  <c r="AR37" i="9"/>
  <c r="H37" i="9"/>
  <c r="BB36" i="9"/>
  <c r="AY36" i="9"/>
  <c r="AX36" i="9"/>
  <c r="AO36" i="9" s="1"/>
  <c r="AP36" i="9" s="1"/>
  <c r="AW36" i="9"/>
  <c r="AQ36" i="9" s="1"/>
  <c r="AV36" i="9"/>
  <c r="AT36" i="9"/>
  <c r="AS36" i="9"/>
  <c r="AR36" i="9"/>
  <c r="H36" i="9"/>
  <c r="BB35" i="9"/>
  <c r="AY35" i="9"/>
  <c r="AX35" i="9"/>
  <c r="AO35" i="9" s="1"/>
  <c r="AP35" i="9" s="1"/>
  <c r="AW35" i="9"/>
  <c r="AQ35" i="9" s="1"/>
  <c r="AV35" i="9"/>
  <c r="AT35" i="9"/>
  <c r="AS35" i="9"/>
  <c r="AR35" i="9"/>
  <c r="H35" i="9"/>
  <c r="BB34" i="9"/>
  <c r="AY34" i="9"/>
  <c r="AX34" i="9"/>
  <c r="AO34" i="9" s="1"/>
  <c r="AP34" i="9" s="1"/>
  <c r="AW34" i="9"/>
  <c r="AQ34" i="9" s="1"/>
  <c r="AV34" i="9"/>
  <c r="AT34" i="9"/>
  <c r="AS34" i="9"/>
  <c r="AR34" i="9"/>
  <c r="H34" i="9"/>
  <c r="BB33" i="9"/>
  <c r="AY33" i="9"/>
  <c r="AX33" i="9"/>
  <c r="AO33" i="9" s="1"/>
  <c r="AP33" i="9" s="1"/>
  <c r="AW33" i="9"/>
  <c r="AQ33" i="9" s="1"/>
  <c r="AV33" i="9"/>
  <c r="AT33" i="9"/>
  <c r="AS33" i="9"/>
  <c r="AR33" i="9"/>
  <c r="H33" i="9"/>
  <c r="BB32" i="9"/>
  <c r="AY32" i="9"/>
  <c r="AX32" i="9"/>
  <c r="AO32" i="9" s="1"/>
  <c r="AP32" i="9" s="1"/>
  <c r="AW32" i="9"/>
  <c r="AQ32" i="9" s="1"/>
  <c r="AV32" i="9"/>
  <c r="AT32" i="9"/>
  <c r="AS32" i="9"/>
  <c r="AR32" i="9"/>
  <c r="H32" i="9"/>
  <c r="BB31" i="9"/>
  <c r="AY31" i="9"/>
  <c r="AX31" i="9"/>
  <c r="AO31" i="9" s="1"/>
  <c r="AP31" i="9" s="1"/>
  <c r="AW31" i="9"/>
  <c r="AQ31" i="9" s="1"/>
  <c r="AV31" i="9"/>
  <c r="AT31" i="9"/>
  <c r="AS31" i="9"/>
  <c r="AR31" i="9"/>
  <c r="H31" i="9"/>
  <c r="BB30" i="9"/>
  <c r="AY30" i="9"/>
  <c r="AX30" i="9"/>
  <c r="AO30" i="9" s="1"/>
  <c r="AP30" i="9" s="1"/>
  <c r="AW30" i="9"/>
  <c r="AQ30" i="9" s="1"/>
  <c r="AV30" i="9"/>
  <c r="AT30" i="9"/>
  <c r="AS30" i="9"/>
  <c r="AR30" i="9"/>
  <c r="H30" i="9"/>
  <c r="BB29" i="9"/>
  <c r="AY29" i="9"/>
  <c r="AX29" i="9"/>
  <c r="AO29" i="9" s="1"/>
  <c r="AP29" i="9" s="1"/>
  <c r="AW29" i="9"/>
  <c r="AQ29" i="9" s="1"/>
  <c r="AV29" i="9"/>
  <c r="AT29" i="9"/>
  <c r="AS29" i="9"/>
  <c r="AR29" i="9"/>
  <c r="H29" i="9"/>
  <c r="BB28" i="9"/>
  <c r="AY28" i="9"/>
  <c r="AX28" i="9"/>
  <c r="AO28" i="9" s="1"/>
  <c r="AP28" i="9" s="1"/>
  <c r="AW28" i="9"/>
  <c r="AQ28" i="9" s="1"/>
  <c r="AV28" i="9"/>
  <c r="AT28" i="9"/>
  <c r="AS28" i="9"/>
  <c r="AR28" i="9"/>
  <c r="H28" i="9"/>
  <c r="BB27" i="9"/>
  <c r="AY27" i="9"/>
  <c r="AX27" i="9"/>
  <c r="AO27" i="9" s="1"/>
  <c r="AP27" i="9" s="1"/>
  <c r="AW27" i="9"/>
  <c r="AQ27" i="9" s="1"/>
  <c r="AV27" i="9"/>
  <c r="AT27" i="9"/>
  <c r="AS27" i="9"/>
  <c r="AR27" i="9"/>
  <c r="H27" i="9"/>
  <c r="BB26" i="9"/>
  <c r="AY26" i="9"/>
  <c r="AX26" i="9"/>
  <c r="AO26" i="9" s="1"/>
  <c r="AP26" i="9" s="1"/>
  <c r="AW26" i="9"/>
  <c r="AQ26" i="9" s="1"/>
  <c r="AV26" i="9"/>
  <c r="AT26" i="9"/>
  <c r="AS26" i="9"/>
  <c r="AR26" i="9"/>
  <c r="H26" i="9"/>
  <c r="BB51" i="9"/>
  <c r="AY51" i="9"/>
  <c r="AX51" i="9"/>
  <c r="AO51" i="9" s="1"/>
  <c r="AP51" i="9" s="1"/>
  <c r="AW51" i="9"/>
  <c r="AQ51" i="9" s="1"/>
  <c r="AV51" i="9"/>
  <c r="AT51" i="9"/>
  <c r="AS51" i="9"/>
  <c r="AR51" i="9"/>
  <c r="H51" i="9"/>
  <c r="BB25" i="9"/>
  <c r="AY25" i="9"/>
  <c r="AX25" i="9"/>
  <c r="AO25" i="9" s="1"/>
  <c r="AP25" i="9" s="1"/>
  <c r="AW25" i="9"/>
  <c r="AQ25" i="9" s="1"/>
  <c r="AV25" i="9"/>
  <c r="AT25" i="9"/>
  <c r="AS25" i="9"/>
  <c r="AR25" i="9"/>
  <c r="H25" i="9"/>
  <c r="BB24" i="9"/>
  <c r="AY24" i="9"/>
  <c r="AX24" i="9"/>
  <c r="AO24" i="9" s="1"/>
  <c r="AP24" i="9" s="1"/>
  <c r="AW24" i="9"/>
  <c r="AQ24" i="9" s="1"/>
  <c r="AV24" i="9"/>
  <c r="AT24" i="9"/>
  <c r="AS24" i="9"/>
  <c r="AR24" i="9"/>
  <c r="H24" i="9"/>
  <c r="BB23" i="9"/>
  <c r="AY23" i="9"/>
  <c r="AX23" i="9"/>
  <c r="AO23" i="9" s="1"/>
  <c r="AP23" i="9" s="1"/>
  <c r="AW23" i="9"/>
  <c r="AQ23" i="9" s="1"/>
  <c r="AV23" i="9"/>
  <c r="AT23" i="9"/>
  <c r="AS23" i="9"/>
  <c r="AR23" i="9"/>
  <c r="H23" i="9"/>
  <c r="BB22" i="9"/>
  <c r="AY22" i="9"/>
  <c r="AX22" i="9"/>
  <c r="AO22" i="9" s="1"/>
  <c r="AP22" i="9" s="1"/>
  <c r="AW22" i="9"/>
  <c r="AQ22" i="9" s="1"/>
  <c r="AV22" i="9"/>
  <c r="AT22" i="9"/>
  <c r="AS22" i="9"/>
  <c r="AR22" i="9"/>
  <c r="H22" i="9"/>
  <c r="BB21" i="9"/>
  <c r="AY21" i="9"/>
  <c r="AX21" i="9"/>
  <c r="AO21" i="9" s="1"/>
  <c r="AP21" i="9" s="1"/>
  <c r="AW21" i="9"/>
  <c r="AQ21" i="9" s="1"/>
  <c r="AV21" i="9"/>
  <c r="AT21" i="9"/>
  <c r="AS21" i="9"/>
  <c r="AR21" i="9"/>
  <c r="H21" i="9"/>
  <c r="BB20" i="9"/>
  <c r="AY20" i="9"/>
  <c r="AX20" i="9"/>
  <c r="AO20" i="9" s="1"/>
  <c r="AP20" i="9" s="1"/>
  <c r="AW20" i="9"/>
  <c r="AQ20" i="9" s="1"/>
  <c r="AV20" i="9"/>
  <c r="AT20" i="9"/>
  <c r="AS20" i="9"/>
  <c r="AR20" i="9"/>
  <c r="H20" i="9"/>
  <c r="BB19" i="9"/>
  <c r="AY19" i="9"/>
  <c r="AX19" i="9"/>
  <c r="AO19" i="9" s="1"/>
  <c r="AP19" i="9" s="1"/>
  <c r="AW19" i="9"/>
  <c r="AQ19" i="9" s="1"/>
  <c r="AV19" i="9"/>
  <c r="AT19" i="9"/>
  <c r="AS19" i="9"/>
  <c r="AR19" i="9"/>
  <c r="H19" i="9"/>
  <c r="BB18" i="9"/>
  <c r="AY18" i="9"/>
  <c r="AX18" i="9"/>
  <c r="AO18" i="9" s="1"/>
  <c r="AP18" i="9" s="1"/>
  <c r="AW18" i="9"/>
  <c r="AQ18" i="9" s="1"/>
  <c r="AV18" i="9"/>
  <c r="AT18" i="9"/>
  <c r="AS18" i="9"/>
  <c r="AR18" i="9"/>
  <c r="H18" i="9"/>
  <c r="BB17" i="9"/>
  <c r="AY17" i="9"/>
  <c r="AX17" i="9"/>
  <c r="AO17" i="9" s="1"/>
  <c r="AP17" i="9" s="1"/>
  <c r="AW17" i="9"/>
  <c r="AQ17" i="9" s="1"/>
  <c r="AV17" i="9"/>
  <c r="AT17" i="9"/>
  <c r="AS17" i="9"/>
  <c r="AR17" i="9"/>
  <c r="H17" i="9"/>
  <c r="BB16" i="9"/>
  <c r="AY16" i="9"/>
  <c r="AX16" i="9"/>
  <c r="AO16" i="9" s="1"/>
  <c r="AP16" i="9" s="1"/>
  <c r="AW16" i="9"/>
  <c r="AQ16" i="9" s="1"/>
  <c r="AV16" i="9"/>
  <c r="AT16" i="9"/>
  <c r="AS16" i="9"/>
  <c r="AR16" i="9"/>
  <c r="H16" i="9"/>
  <c r="BB15" i="9"/>
  <c r="AY15" i="9"/>
  <c r="AX15" i="9"/>
  <c r="AO15" i="9" s="1"/>
  <c r="AP15" i="9" s="1"/>
  <c r="AW15" i="9"/>
  <c r="AQ15" i="9" s="1"/>
  <c r="AV15" i="9"/>
  <c r="AT15" i="9"/>
  <c r="AS15" i="9"/>
  <c r="AR15" i="9"/>
  <c r="H15" i="9"/>
  <c r="BB14" i="9"/>
  <c r="AY14" i="9"/>
  <c r="AX14" i="9"/>
  <c r="AO14" i="9" s="1"/>
  <c r="AP14" i="9" s="1"/>
  <c r="AW14" i="9"/>
  <c r="AQ14" i="9" s="1"/>
  <c r="AV14" i="9"/>
  <c r="AT14" i="9"/>
  <c r="AS14" i="9"/>
  <c r="AR14" i="9"/>
  <c r="H14" i="9"/>
  <c r="BB13" i="9"/>
  <c r="AY13" i="9"/>
  <c r="AX13" i="9"/>
  <c r="AO13" i="9" s="1"/>
  <c r="AP13" i="9" s="1"/>
  <c r="AW13" i="9"/>
  <c r="AQ13" i="9" s="1"/>
  <c r="AV13" i="9"/>
  <c r="AT13" i="9"/>
  <c r="AS13" i="9"/>
  <c r="AR13" i="9"/>
  <c r="H13" i="9"/>
  <c r="BB12" i="9"/>
  <c r="AY12" i="9"/>
  <c r="AX12" i="9"/>
  <c r="AO12" i="9" s="1"/>
  <c r="AP12" i="9" s="1"/>
  <c r="AW12" i="9"/>
  <c r="AQ12" i="9" s="1"/>
  <c r="AV12" i="9"/>
  <c r="AT12" i="9"/>
  <c r="AS12" i="9"/>
  <c r="AR12" i="9"/>
  <c r="H12" i="9"/>
  <c r="BB11" i="9"/>
  <c r="AY11" i="9"/>
  <c r="AX11" i="9"/>
  <c r="AO11" i="9" s="1"/>
  <c r="AP11" i="9" s="1"/>
  <c r="AW11" i="9"/>
  <c r="AQ11" i="9" s="1"/>
  <c r="AV11" i="9"/>
  <c r="AT11" i="9"/>
  <c r="AS11" i="9"/>
  <c r="AR11" i="9"/>
  <c r="H11" i="9"/>
  <c r="BB10" i="9"/>
  <c r="AY10" i="9"/>
  <c r="AX10" i="9"/>
  <c r="AO10" i="9" s="1"/>
  <c r="AP10" i="9" s="1"/>
  <c r="AW10" i="9"/>
  <c r="AQ10" i="9" s="1"/>
  <c r="AV10" i="9"/>
  <c r="AT10" i="9"/>
  <c r="AS10" i="9"/>
  <c r="AR10" i="9"/>
  <c r="H10" i="9"/>
  <c r="BB9" i="9"/>
  <c r="AY9" i="9"/>
  <c r="AX9" i="9"/>
  <c r="AO9" i="9" s="1"/>
  <c r="AP9" i="9" s="1"/>
  <c r="AW9" i="9"/>
  <c r="AQ9" i="9" s="1"/>
  <c r="AV9" i="9"/>
  <c r="AT9" i="9"/>
  <c r="AS9" i="9"/>
  <c r="AR9" i="9"/>
  <c r="H9" i="9"/>
  <c r="BB8" i="9"/>
  <c r="AY8" i="9"/>
  <c r="AX8" i="9"/>
  <c r="AO8" i="9" s="1"/>
  <c r="AP8" i="9" s="1"/>
  <c r="AW8" i="9"/>
  <c r="AQ8" i="9" s="1"/>
  <c r="AV8" i="9"/>
  <c r="AT8" i="9"/>
  <c r="AS8" i="9"/>
  <c r="AR8" i="9"/>
  <c r="H8" i="9"/>
  <c r="BB7" i="9"/>
  <c r="AY7" i="9"/>
  <c r="AX7" i="9"/>
  <c r="AO7" i="9" s="1"/>
  <c r="AP7" i="9" s="1"/>
  <c r="AW7" i="9"/>
  <c r="AQ7" i="9" s="1"/>
  <c r="AV7" i="9"/>
  <c r="AT7" i="9"/>
  <c r="AS7" i="9"/>
  <c r="AR7" i="9"/>
  <c r="H7" i="9"/>
  <c r="BB6" i="9"/>
  <c r="AY6" i="9"/>
  <c r="AX6" i="9"/>
  <c r="AO6" i="9" s="1"/>
  <c r="AP6" i="9" s="1"/>
  <c r="AW6" i="9"/>
  <c r="AQ6" i="9" s="1"/>
  <c r="AV6" i="9"/>
  <c r="AT6" i="9"/>
  <c r="AS6" i="9"/>
  <c r="AR6" i="9"/>
  <c r="H6" i="9"/>
  <c r="BB5" i="9"/>
  <c r="AY5" i="9"/>
  <c r="AX5" i="9"/>
  <c r="AO5" i="9" s="1"/>
  <c r="AP5" i="9" s="1"/>
  <c r="AW5" i="9"/>
  <c r="AQ5" i="9" s="1"/>
  <c r="AV5" i="9"/>
  <c r="AT5" i="9"/>
  <c r="AS5" i="9"/>
  <c r="AR5" i="9"/>
  <c r="H5" i="9"/>
  <c r="BB4" i="9"/>
  <c r="AY4" i="9"/>
  <c r="AX4" i="9"/>
  <c r="AO4" i="9" s="1"/>
  <c r="AP4" i="9" s="1"/>
  <c r="AW4" i="9"/>
  <c r="AQ4" i="9" s="1"/>
  <c r="AV4" i="9"/>
  <c r="AT4" i="9"/>
  <c r="AS4" i="9"/>
  <c r="AR4" i="9"/>
  <c r="H4" i="9"/>
  <c r="BB3" i="9"/>
  <c r="AY3" i="9"/>
  <c r="AX3" i="9"/>
  <c r="AO3" i="9" s="1"/>
  <c r="AP3" i="9" s="1"/>
  <c r="AW3" i="9"/>
  <c r="AQ3" i="9" s="1"/>
  <c r="AV3" i="9"/>
  <c r="AT3" i="9"/>
  <c r="AS3" i="9"/>
  <c r="AR3" i="9"/>
  <c r="H3" i="9"/>
  <c r="J2" i="9"/>
  <c r="J1" i="9" s="1"/>
  <c r="I1" i="9"/>
  <c r="K1" i="8"/>
  <c r="K3" i="8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P464" i="7"/>
  <c r="Q464" i="7" s="1"/>
  <c r="P463" i="7"/>
  <c r="Q463" i="7" s="1"/>
  <c r="P462" i="7"/>
  <c r="P461" i="7"/>
  <c r="Q461" i="7" s="1"/>
  <c r="P460" i="7"/>
  <c r="Q460" i="7" s="1"/>
  <c r="P459" i="7"/>
  <c r="Q459" i="7" s="1"/>
  <c r="P458" i="7"/>
  <c r="Q458" i="7" s="1"/>
  <c r="P457" i="7"/>
  <c r="Q457" i="7" s="1"/>
  <c r="P456" i="7"/>
  <c r="Q456" i="7" s="1"/>
  <c r="P455" i="7"/>
  <c r="Q455" i="7" s="1"/>
  <c r="P454" i="7"/>
  <c r="P453" i="7"/>
  <c r="Q453" i="7" s="1"/>
  <c r="P452" i="7"/>
  <c r="Q452" i="7" s="1"/>
  <c r="P451" i="7"/>
  <c r="Q451" i="7" s="1"/>
  <c r="P450" i="7"/>
  <c r="Q450" i="7" s="1"/>
  <c r="P449" i="7"/>
  <c r="Q449" i="7" s="1"/>
  <c r="P448" i="7"/>
  <c r="Q448" i="7" s="1"/>
  <c r="P447" i="7"/>
  <c r="Q447" i="7" s="1"/>
  <c r="P446" i="7"/>
  <c r="P445" i="7"/>
  <c r="Q445" i="7" s="1"/>
  <c r="P444" i="7"/>
  <c r="Q444" i="7" s="1"/>
  <c r="P443" i="7"/>
  <c r="Q443" i="7" s="1"/>
  <c r="P442" i="7"/>
  <c r="Q442" i="7" s="1"/>
  <c r="P441" i="7"/>
  <c r="Q441" i="7" s="1"/>
  <c r="P440" i="7"/>
  <c r="Q440" i="7" s="1"/>
  <c r="P439" i="7"/>
  <c r="Q439" i="7" s="1"/>
  <c r="P438" i="7"/>
  <c r="P437" i="7"/>
  <c r="Q437" i="7" s="1"/>
  <c r="P436" i="7"/>
  <c r="Q436" i="7" s="1"/>
  <c r="P435" i="7"/>
  <c r="Q435" i="7" s="1"/>
  <c r="P434" i="7"/>
  <c r="Q434" i="7" s="1"/>
  <c r="P433" i="7"/>
  <c r="Q433" i="7" s="1"/>
  <c r="P432" i="7"/>
  <c r="Q432" i="7" s="1"/>
  <c r="P431" i="7"/>
  <c r="Q431" i="7" s="1"/>
  <c r="P430" i="7"/>
  <c r="P429" i="7"/>
  <c r="Q429" i="7" s="1"/>
  <c r="P428" i="7"/>
  <c r="Q428" i="7" s="1"/>
  <c r="P427" i="7"/>
  <c r="Q427" i="7" s="1"/>
  <c r="P426" i="7"/>
  <c r="Q426" i="7" s="1"/>
  <c r="P425" i="7"/>
  <c r="Q425" i="7" s="1"/>
  <c r="P424" i="7"/>
  <c r="Q424" i="7" s="1"/>
  <c r="P423" i="7"/>
  <c r="Q423" i="7" s="1"/>
  <c r="P422" i="7"/>
  <c r="P421" i="7"/>
  <c r="Q421" i="7" s="1"/>
  <c r="P420" i="7"/>
  <c r="Q420" i="7" s="1"/>
  <c r="P419" i="7"/>
  <c r="Q419" i="7" s="1"/>
  <c r="P418" i="7"/>
  <c r="Q418" i="7" s="1"/>
  <c r="P417" i="7"/>
  <c r="Q417" i="7" s="1"/>
  <c r="P416" i="7"/>
  <c r="Q416" i="7" s="1"/>
  <c r="P415" i="7"/>
  <c r="Q415" i="7" s="1"/>
  <c r="P414" i="7"/>
  <c r="P413" i="7"/>
  <c r="Q413" i="7" s="1"/>
  <c r="P412" i="7"/>
  <c r="Q412" i="7" s="1"/>
  <c r="P411" i="7"/>
  <c r="Q411" i="7" s="1"/>
  <c r="P409" i="7"/>
  <c r="Q409" i="7" s="1"/>
  <c r="P408" i="7"/>
  <c r="Q408" i="7" s="1"/>
  <c r="P407" i="7"/>
  <c r="P406" i="7"/>
  <c r="Q406" i="7" s="1"/>
  <c r="P405" i="7"/>
  <c r="Q405" i="7" s="1"/>
  <c r="P404" i="7"/>
  <c r="P403" i="7"/>
  <c r="Q403" i="7" s="1"/>
  <c r="P402" i="7"/>
  <c r="Q402" i="7" s="1"/>
  <c r="P401" i="7"/>
  <c r="Q401" i="7" s="1"/>
  <c r="P400" i="7"/>
  <c r="Q400" i="7" s="1"/>
  <c r="P399" i="7"/>
  <c r="P398" i="7"/>
  <c r="Q398" i="7" s="1"/>
  <c r="P397" i="7"/>
  <c r="Q397" i="7" s="1"/>
  <c r="P396" i="7"/>
  <c r="P395" i="7"/>
  <c r="Q395" i="7" s="1"/>
  <c r="P394" i="7"/>
  <c r="Q394" i="7" s="1"/>
  <c r="P393" i="7"/>
  <c r="Q393" i="7" s="1"/>
  <c r="P392" i="7"/>
  <c r="P391" i="7"/>
  <c r="P390" i="7"/>
  <c r="Q390" i="7" s="1"/>
  <c r="P389" i="7"/>
  <c r="Q389" i="7" s="1"/>
  <c r="P388" i="7"/>
  <c r="P387" i="7"/>
  <c r="Q387" i="7" s="1"/>
  <c r="P386" i="7"/>
  <c r="Q386" i="7" s="1"/>
  <c r="P385" i="7"/>
  <c r="Q385" i="7" s="1"/>
  <c r="P384" i="7"/>
  <c r="Q384" i="7" s="1"/>
  <c r="P383" i="7"/>
  <c r="P382" i="7"/>
  <c r="Q382" i="7" s="1"/>
  <c r="P381" i="7"/>
  <c r="Q381" i="7" s="1"/>
  <c r="P380" i="7"/>
  <c r="P379" i="7"/>
  <c r="Q379" i="7" s="1"/>
  <c r="P378" i="7"/>
  <c r="Q378" i="7" s="1"/>
  <c r="P377" i="7"/>
  <c r="Q377" i="7" s="1"/>
  <c r="P376" i="7"/>
  <c r="Q376" i="7" s="1"/>
  <c r="P375" i="7"/>
  <c r="P374" i="7"/>
  <c r="Q374" i="7" s="1"/>
  <c r="P373" i="7"/>
  <c r="Q373" i="7" s="1"/>
  <c r="P372" i="7"/>
  <c r="P371" i="7"/>
  <c r="Q371" i="7" s="1"/>
  <c r="P370" i="7"/>
  <c r="Q370" i="7" s="1"/>
  <c r="P369" i="7"/>
  <c r="Q369" i="7" s="1"/>
  <c r="P368" i="7"/>
  <c r="Q368" i="7" s="1"/>
  <c r="P367" i="7"/>
  <c r="P366" i="7"/>
  <c r="Q366" i="7" s="1"/>
  <c r="P365" i="7"/>
  <c r="Q365" i="7" s="1"/>
  <c r="P364" i="7"/>
  <c r="P363" i="7"/>
  <c r="Q363" i="7" s="1"/>
  <c r="P362" i="7"/>
  <c r="Q362" i="7" s="1"/>
  <c r="P361" i="7"/>
  <c r="Q361" i="7" s="1"/>
  <c r="P360" i="7"/>
  <c r="Q360" i="7" s="1"/>
  <c r="P359" i="7"/>
  <c r="P358" i="7"/>
  <c r="Q358" i="7" s="1"/>
  <c r="P357" i="7"/>
  <c r="Q357" i="7" s="1"/>
  <c r="P356" i="7"/>
  <c r="P355" i="7"/>
  <c r="Q355" i="7" s="1"/>
  <c r="P354" i="7"/>
  <c r="Q354" i="7" s="1"/>
  <c r="P353" i="7"/>
  <c r="Q353" i="7" s="1"/>
  <c r="P352" i="7"/>
  <c r="Q352" i="7" s="1"/>
  <c r="P351" i="7"/>
  <c r="P350" i="7"/>
  <c r="Q350" i="7" s="1"/>
  <c r="P349" i="7"/>
  <c r="Q349" i="7" s="1"/>
  <c r="P348" i="7"/>
  <c r="P347" i="7"/>
  <c r="Q347" i="7" s="1"/>
  <c r="P346" i="7"/>
  <c r="Q346" i="7" s="1"/>
  <c r="P345" i="7"/>
  <c r="Q345" i="7" s="1"/>
  <c r="P344" i="7"/>
  <c r="Q344" i="7" s="1"/>
  <c r="P343" i="7"/>
  <c r="P342" i="7"/>
  <c r="Q342" i="7" s="1"/>
  <c r="P341" i="7"/>
  <c r="Q341" i="7" s="1"/>
  <c r="P340" i="7"/>
  <c r="P339" i="7"/>
  <c r="Q339" i="7" s="1"/>
  <c r="P338" i="7"/>
  <c r="Q338" i="7" s="1"/>
  <c r="P337" i="7"/>
  <c r="Q337" i="7" s="1"/>
  <c r="P336" i="7"/>
  <c r="Q336" i="7" s="1"/>
  <c r="P335" i="7"/>
  <c r="P334" i="7"/>
  <c r="Q334" i="7" s="1"/>
  <c r="P333" i="7"/>
  <c r="Q333" i="7" s="1"/>
  <c r="P332" i="7"/>
  <c r="P331" i="7"/>
  <c r="Q331" i="7" s="1"/>
  <c r="P330" i="7"/>
  <c r="Q330" i="7" s="1"/>
  <c r="P329" i="7"/>
  <c r="Q329" i="7" s="1"/>
  <c r="P328" i="7"/>
  <c r="P327" i="7"/>
  <c r="P326" i="7"/>
  <c r="Q326" i="7" s="1"/>
  <c r="P325" i="7"/>
  <c r="Q325" i="7" s="1"/>
  <c r="P324" i="7"/>
  <c r="P323" i="7"/>
  <c r="Q323" i="7" s="1"/>
  <c r="P322" i="7"/>
  <c r="Q322" i="7" s="1"/>
  <c r="P321" i="7"/>
  <c r="Q321" i="7" s="1"/>
  <c r="P320" i="7"/>
  <c r="Q320" i="7" s="1"/>
  <c r="P319" i="7"/>
  <c r="P318" i="7"/>
  <c r="Q318" i="7" s="1"/>
  <c r="P317" i="7"/>
  <c r="Q317" i="7" s="1"/>
  <c r="P316" i="7"/>
  <c r="P315" i="7"/>
  <c r="Q315" i="7" s="1"/>
  <c r="P314" i="7"/>
  <c r="Q314" i="7" s="1"/>
  <c r="P313" i="7"/>
  <c r="Q313" i="7" s="1"/>
  <c r="P312" i="7"/>
  <c r="Q312" i="7" s="1"/>
  <c r="P311" i="7"/>
  <c r="P310" i="7"/>
  <c r="Q310" i="7" s="1"/>
  <c r="P309" i="7"/>
  <c r="Q309" i="7" s="1"/>
  <c r="P308" i="7"/>
  <c r="P307" i="7"/>
  <c r="Q307" i="7" s="1"/>
  <c r="P306" i="7"/>
  <c r="Q306" i="7" s="1"/>
  <c r="P305" i="7"/>
  <c r="Q305" i="7" s="1"/>
  <c r="P304" i="7"/>
  <c r="Q304" i="7" s="1"/>
  <c r="P303" i="7"/>
  <c r="P302" i="7"/>
  <c r="Q302" i="7" s="1"/>
  <c r="P301" i="7"/>
  <c r="Q301" i="7" s="1"/>
  <c r="P300" i="7"/>
  <c r="P299" i="7"/>
  <c r="Q299" i="7" s="1"/>
  <c r="P298" i="7"/>
  <c r="Q298" i="7" s="1"/>
  <c r="P297" i="7"/>
  <c r="Q297" i="7" s="1"/>
  <c r="P296" i="7"/>
  <c r="Q296" i="7" s="1"/>
  <c r="P295" i="7"/>
  <c r="P294" i="7"/>
  <c r="Q294" i="7" s="1"/>
  <c r="P293" i="7"/>
  <c r="Q293" i="7" s="1"/>
  <c r="P292" i="7"/>
  <c r="P291" i="7"/>
  <c r="Q291" i="7" s="1"/>
  <c r="P290" i="7"/>
  <c r="Q290" i="7" s="1"/>
  <c r="P289" i="7"/>
  <c r="Q289" i="7" s="1"/>
  <c r="P288" i="7"/>
  <c r="Q288" i="7" s="1"/>
  <c r="P287" i="7"/>
  <c r="P286" i="7"/>
  <c r="Q286" i="7" s="1"/>
  <c r="P285" i="7"/>
  <c r="Q285" i="7" s="1"/>
  <c r="P284" i="7"/>
  <c r="P283" i="7"/>
  <c r="Q283" i="7" s="1"/>
  <c r="P282" i="7"/>
  <c r="Q282" i="7" s="1"/>
  <c r="P281" i="7"/>
  <c r="Q281" i="7" s="1"/>
  <c r="P280" i="7"/>
  <c r="Q280" i="7" s="1"/>
  <c r="P279" i="7"/>
  <c r="P278" i="7"/>
  <c r="Q278" i="7" s="1"/>
  <c r="P277" i="7"/>
  <c r="Q277" i="7" s="1"/>
  <c r="P276" i="7"/>
  <c r="P275" i="7"/>
  <c r="Q275" i="7" s="1"/>
  <c r="P274" i="7"/>
  <c r="Q274" i="7" s="1"/>
  <c r="P273" i="7"/>
  <c r="Q273" i="7" s="1"/>
  <c r="P272" i="7"/>
  <c r="Q272" i="7" s="1"/>
  <c r="P271" i="7"/>
  <c r="P270" i="7"/>
  <c r="Q270" i="7" s="1"/>
  <c r="P269" i="7"/>
  <c r="Q269" i="7" s="1"/>
  <c r="P268" i="7"/>
  <c r="P267" i="7"/>
  <c r="Q267" i="7" s="1"/>
  <c r="P266" i="7"/>
  <c r="Q266" i="7" s="1"/>
  <c r="P265" i="7"/>
  <c r="Q265" i="7" s="1"/>
  <c r="P264" i="7"/>
  <c r="P263" i="7"/>
  <c r="P262" i="7"/>
  <c r="Q262" i="7" s="1"/>
  <c r="P261" i="7"/>
  <c r="Q261" i="7" s="1"/>
  <c r="P260" i="7"/>
  <c r="P259" i="7"/>
  <c r="Q259" i="7" s="1"/>
  <c r="P258" i="7"/>
  <c r="Q258" i="7" s="1"/>
  <c r="P257" i="7"/>
  <c r="Q257" i="7" s="1"/>
  <c r="P256" i="7"/>
  <c r="Q256" i="7" s="1"/>
  <c r="P255" i="7"/>
  <c r="P254" i="7"/>
  <c r="Q254" i="7" s="1"/>
  <c r="P253" i="7"/>
  <c r="Q253" i="7" s="1"/>
  <c r="P252" i="7"/>
  <c r="P251" i="7"/>
  <c r="Q251" i="7" s="1"/>
  <c r="P250" i="7"/>
  <c r="Q250" i="7" s="1"/>
  <c r="P249" i="7"/>
  <c r="Q249" i="7" s="1"/>
  <c r="P248" i="7"/>
  <c r="Q248" i="7" s="1"/>
  <c r="P247" i="7"/>
  <c r="P246" i="7"/>
  <c r="Q246" i="7" s="1"/>
  <c r="P245" i="7"/>
  <c r="Q245" i="7" s="1"/>
  <c r="P244" i="7"/>
  <c r="P243" i="7"/>
  <c r="Q243" i="7" s="1"/>
  <c r="P242" i="7"/>
  <c r="Q242" i="7" s="1"/>
  <c r="P241" i="7"/>
  <c r="Q241" i="7" s="1"/>
  <c r="P240" i="7"/>
  <c r="Q240" i="7" s="1"/>
  <c r="P239" i="7"/>
  <c r="P238" i="7"/>
  <c r="Q238" i="7" s="1"/>
  <c r="P237" i="7"/>
  <c r="Q237" i="7" s="1"/>
  <c r="P236" i="7"/>
  <c r="P235" i="7"/>
  <c r="Q235" i="7" s="1"/>
  <c r="P234" i="7"/>
  <c r="Q234" i="7" s="1"/>
  <c r="P233" i="7"/>
  <c r="Q233" i="7" s="1"/>
  <c r="P232" i="7"/>
  <c r="Q232" i="7" s="1"/>
  <c r="P231" i="7"/>
  <c r="P230" i="7"/>
  <c r="Q230" i="7" s="1"/>
  <c r="P229" i="7"/>
  <c r="Q229" i="7" s="1"/>
  <c r="P228" i="7"/>
  <c r="P227" i="7"/>
  <c r="Q227" i="7" s="1"/>
  <c r="P226" i="7"/>
  <c r="Q226" i="7" s="1"/>
  <c r="P225" i="7"/>
  <c r="Q225" i="7" s="1"/>
  <c r="P224" i="7"/>
  <c r="Q224" i="7" s="1"/>
  <c r="P223" i="7"/>
  <c r="P222" i="7"/>
  <c r="Q222" i="7" s="1"/>
  <c r="P221" i="7"/>
  <c r="Q221" i="7" s="1"/>
  <c r="P220" i="7"/>
  <c r="P219" i="7"/>
  <c r="Q219" i="7" s="1"/>
  <c r="P218" i="7"/>
  <c r="Q218" i="7" s="1"/>
  <c r="P217" i="7"/>
  <c r="Q217" i="7" s="1"/>
  <c r="P216" i="7"/>
  <c r="Q216" i="7" s="1"/>
  <c r="P215" i="7"/>
  <c r="P214" i="7"/>
  <c r="Q214" i="7" s="1"/>
  <c r="P213" i="7"/>
  <c r="Q213" i="7" s="1"/>
  <c r="P212" i="7"/>
  <c r="P211" i="7"/>
  <c r="Q211" i="7" s="1"/>
  <c r="P210" i="7"/>
  <c r="Q210" i="7" s="1"/>
  <c r="P209" i="7"/>
  <c r="Q209" i="7" s="1"/>
  <c r="P208" i="7"/>
  <c r="Q208" i="7" s="1"/>
  <c r="P207" i="7"/>
  <c r="P206" i="7"/>
  <c r="Q206" i="7" s="1"/>
  <c r="P205" i="7"/>
  <c r="Q205" i="7" s="1"/>
  <c r="P204" i="7"/>
  <c r="P203" i="7"/>
  <c r="Q203" i="7" s="1"/>
  <c r="P202" i="7"/>
  <c r="Q202" i="7" s="1"/>
  <c r="P201" i="7"/>
  <c r="Q201" i="7" s="1"/>
  <c r="P200" i="7"/>
  <c r="P199" i="7"/>
  <c r="P198" i="7"/>
  <c r="Q198" i="7" s="1"/>
  <c r="P197" i="7"/>
  <c r="Q197" i="7" s="1"/>
  <c r="P196" i="7"/>
  <c r="P195" i="7"/>
  <c r="Q195" i="7" s="1"/>
  <c r="P194" i="7"/>
  <c r="Q194" i="7" s="1"/>
  <c r="P193" i="7"/>
  <c r="Q193" i="7" s="1"/>
  <c r="P192" i="7"/>
  <c r="Q192" i="7" s="1"/>
  <c r="P191" i="7"/>
  <c r="P190" i="7"/>
  <c r="Q190" i="7" s="1"/>
  <c r="P189" i="7"/>
  <c r="Q189" i="7" s="1"/>
  <c r="P188" i="7"/>
  <c r="P187" i="7"/>
  <c r="Q187" i="7" s="1"/>
  <c r="P186" i="7"/>
  <c r="Q186" i="7" s="1"/>
  <c r="P185" i="7"/>
  <c r="Q185" i="7" s="1"/>
  <c r="P184" i="7"/>
  <c r="Q184" i="7" s="1"/>
  <c r="P183" i="7"/>
  <c r="P182" i="7"/>
  <c r="Q182" i="7" s="1"/>
  <c r="P181" i="7"/>
  <c r="Q181" i="7" s="1"/>
  <c r="P180" i="7"/>
  <c r="P179" i="7"/>
  <c r="Q179" i="7" s="1"/>
  <c r="P178" i="7"/>
  <c r="Q178" i="7" s="1"/>
  <c r="P177" i="7"/>
  <c r="Q177" i="7" s="1"/>
  <c r="P176" i="7"/>
  <c r="Q176" i="7" s="1"/>
  <c r="P175" i="7"/>
  <c r="P174" i="7"/>
  <c r="Q174" i="7" s="1"/>
  <c r="P173" i="7"/>
  <c r="Q173" i="7" s="1"/>
  <c r="P172" i="7"/>
  <c r="P171" i="7"/>
  <c r="Q171" i="7" s="1"/>
  <c r="P170" i="7"/>
  <c r="Q170" i="7" s="1"/>
  <c r="P169" i="7"/>
  <c r="Q169" i="7" s="1"/>
  <c r="P168" i="7"/>
  <c r="Q168" i="7" s="1"/>
  <c r="P167" i="7"/>
  <c r="P166" i="7"/>
  <c r="Q166" i="7" s="1"/>
  <c r="P165" i="7"/>
  <c r="Q165" i="7" s="1"/>
  <c r="P164" i="7"/>
  <c r="P163" i="7"/>
  <c r="Q163" i="7" s="1"/>
  <c r="P162" i="7"/>
  <c r="Q162" i="7" s="1"/>
  <c r="P161" i="7"/>
  <c r="Q161" i="7" s="1"/>
  <c r="P160" i="7"/>
  <c r="Q160" i="7" s="1"/>
  <c r="P159" i="7"/>
  <c r="P158" i="7"/>
  <c r="Q158" i="7" s="1"/>
  <c r="P157" i="7"/>
  <c r="Q157" i="7" s="1"/>
  <c r="P156" i="7"/>
  <c r="P155" i="7"/>
  <c r="Q155" i="7" s="1"/>
  <c r="P154" i="7"/>
  <c r="Q154" i="7" s="1"/>
  <c r="P153" i="7"/>
  <c r="Q153" i="7" s="1"/>
  <c r="P152" i="7"/>
  <c r="Q152" i="7" s="1"/>
  <c r="P151" i="7"/>
  <c r="P150" i="7"/>
  <c r="Q150" i="7" s="1"/>
  <c r="P149" i="7"/>
  <c r="Q149" i="7" s="1"/>
  <c r="P148" i="7"/>
  <c r="P147" i="7"/>
  <c r="Q147" i="7" s="1"/>
  <c r="P146" i="7"/>
  <c r="Q146" i="7" s="1"/>
  <c r="P145" i="7"/>
  <c r="Q145" i="7" s="1"/>
  <c r="P144" i="7"/>
  <c r="Q144" i="7" s="1"/>
  <c r="P143" i="7"/>
  <c r="P142" i="7"/>
  <c r="Q142" i="7" s="1"/>
  <c r="P141" i="7"/>
  <c r="Q141" i="7" s="1"/>
  <c r="P140" i="7"/>
  <c r="P139" i="7"/>
  <c r="Q139" i="7" s="1"/>
  <c r="P138" i="7"/>
  <c r="Q138" i="7" s="1"/>
  <c r="P137" i="7"/>
  <c r="Q137" i="7" s="1"/>
  <c r="P136" i="7"/>
  <c r="P135" i="7"/>
  <c r="P134" i="7"/>
  <c r="Q134" i="7" s="1"/>
  <c r="P133" i="7"/>
  <c r="Q133" i="7" s="1"/>
  <c r="P132" i="7"/>
  <c r="P131" i="7"/>
  <c r="Q131" i="7" s="1"/>
  <c r="P130" i="7"/>
  <c r="Q130" i="7" s="1"/>
  <c r="P129" i="7"/>
  <c r="Q129" i="7" s="1"/>
  <c r="P128" i="7"/>
  <c r="Q128" i="7" s="1"/>
  <c r="P127" i="7"/>
  <c r="P126" i="7"/>
  <c r="Q126" i="7" s="1"/>
  <c r="P125" i="7"/>
  <c r="Q125" i="7" s="1"/>
  <c r="P124" i="7"/>
  <c r="P123" i="7"/>
  <c r="Q123" i="7" s="1"/>
  <c r="P122" i="7"/>
  <c r="Q122" i="7" s="1"/>
  <c r="P121" i="7"/>
  <c r="Q121" i="7" s="1"/>
  <c r="P120" i="7"/>
  <c r="Q120" i="7" s="1"/>
  <c r="P119" i="7"/>
  <c r="P118" i="7"/>
  <c r="Q118" i="7" s="1"/>
  <c r="P117" i="7"/>
  <c r="Q117" i="7" s="1"/>
  <c r="P116" i="7"/>
  <c r="P115" i="7"/>
  <c r="Q115" i="7" s="1"/>
  <c r="P114" i="7"/>
  <c r="Q114" i="7" s="1"/>
  <c r="P113" i="7"/>
  <c r="Q113" i="7" s="1"/>
  <c r="P112" i="7"/>
  <c r="Q112" i="7" s="1"/>
  <c r="P111" i="7"/>
  <c r="P110" i="7"/>
  <c r="Q110" i="7" s="1"/>
  <c r="P109" i="7"/>
  <c r="Q109" i="7" s="1"/>
  <c r="P108" i="7"/>
  <c r="P107" i="7"/>
  <c r="Q107" i="7" s="1"/>
  <c r="P106" i="7"/>
  <c r="Q106" i="7" s="1"/>
  <c r="P105" i="7"/>
  <c r="Q105" i="7" s="1"/>
  <c r="P104" i="7"/>
  <c r="Q104" i="7" s="1"/>
  <c r="P103" i="7"/>
  <c r="P102" i="7"/>
  <c r="Q102" i="7" s="1"/>
  <c r="P101" i="7"/>
  <c r="Q101" i="7" s="1"/>
  <c r="P100" i="7"/>
  <c r="P99" i="7"/>
  <c r="Q99" i="7" s="1"/>
  <c r="P98" i="7"/>
  <c r="Q98" i="7" s="1"/>
  <c r="P97" i="7"/>
  <c r="Q97" i="7" s="1"/>
  <c r="P96" i="7"/>
  <c r="Q96" i="7" s="1"/>
  <c r="P95" i="7"/>
  <c r="P94" i="7"/>
  <c r="Q94" i="7" s="1"/>
  <c r="P93" i="7"/>
  <c r="Q93" i="7" s="1"/>
  <c r="P92" i="7"/>
  <c r="P91" i="7"/>
  <c r="Q91" i="7" s="1"/>
  <c r="P90" i="7"/>
  <c r="Q90" i="7" s="1"/>
  <c r="P89" i="7"/>
  <c r="Q89" i="7" s="1"/>
  <c r="P88" i="7"/>
  <c r="Q88" i="7" s="1"/>
  <c r="P87" i="7"/>
  <c r="P86" i="7"/>
  <c r="Q86" i="7" s="1"/>
  <c r="P85" i="7"/>
  <c r="Q85" i="7" s="1"/>
  <c r="P84" i="7"/>
  <c r="P83" i="7"/>
  <c r="Q83" i="7" s="1"/>
  <c r="P82" i="7"/>
  <c r="Q82" i="7" s="1"/>
  <c r="P81" i="7"/>
  <c r="Q81" i="7" s="1"/>
  <c r="P80" i="7"/>
  <c r="Q80" i="7" s="1"/>
  <c r="P79" i="7"/>
  <c r="P78" i="7"/>
  <c r="Q78" i="7" s="1"/>
  <c r="P77" i="7"/>
  <c r="Q77" i="7" s="1"/>
  <c r="P76" i="7"/>
  <c r="Q76" i="7" s="1"/>
  <c r="P75" i="7"/>
  <c r="Q75" i="7" s="1"/>
  <c r="P74" i="7"/>
  <c r="Q74" i="7" s="1"/>
  <c r="P73" i="7"/>
  <c r="Q73" i="7" s="1"/>
  <c r="P72" i="7"/>
  <c r="Q72" i="7" s="1"/>
  <c r="P71" i="7"/>
  <c r="P70" i="7"/>
  <c r="Q70" i="7" s="1"/>
  <c r="P69" i="7"/>
  <c r="Q69" i="7" s="1"/>
  <c r="P68" i="7"/>
  <c r="P67" i="7"/>
  <c r="Q67" i="7" s="1"/>
  <c r="P66" i="7"/>
  <c r="Q66" i="7" s="1"/>
  <c r="P65" i="7"/>
  <c r="Q65" i="7" s="1"/>
  <c r="P64" i="7"/>
  <c r="Q64" i="7" s="1"/>
  <c r="P63" i="7"/>
  <c r="P62" i="7"/>
  <c r="Q62" i="7" s="1"/>
  <c r="P61" i="7"/>
  <c r="Q61" i="7" s="1"/>
  <c r="P60" i="7"/>
  <c r="Q60" i="7" s="1"/>
  <c r="P59" i="7"/>
  <c r="Q59" i="7" s="1"/>
  <c r="P58" i="7"/>
  <c r="Q58" i="7" s="1"/>
  <c r="P57" i="7"/>
  <c r="Q57" i="7" s="1"/>
  <c r="P56" i="7"/>
  <c r="Q56" i="7" s="1"/>
  <c r="P55" i="7"/>
  <c r="P54" i="7"/>
  <c r="Q54" i="7" s="1"/>
  <c r="P53" i="7"/>
  <c r="Q53" i="7" s="1"/>
  <c r="P52" i="7"/>
  <c r="P51" i="7"/>
  <c r="Q51" i="7" s="1"/>
  <c r="P50" i="7"/>
  <c r="Q50" i="7" s="1"/>
  <c r="P49" i="7"/>
  <c r="Q49" i="7" s="1"/>
  <c r="P48" i="7"/>
  <c r="Q48" i="7" s="1"/>
  <c r="P47" i="7"/>
  <c r="P46" i="7"/>
  <c r="Q46" i="7" s="1"/>
  <c r="P45" i="7"/>
  <c r="Q45" i="7" s="1"/>
  <c r="P44" i="7"/>
  <c r="Q44" i="7" s="1"/>
  <c r="P43" i="7"/>
  <c r="Q43" i="7" s="1"/>
  <c r="P42" i="7"/>
  <c r="Q42" i="7" s="1"/>
  <c r="P41" i="7"/>
  <c r="Q41" i="7" s="1"/>
  <c r="P40" i="7"/>
  <c r="Q40" i="7" s="1"/>
  <c r="P39" i="7"/>
  <c r="P38" i="7"/>
  <c r="Q38" i="7" s="1"/>
  <c r="P37" i="7"/>
  <c r="Q37" i="7" s="1"/>
  <c r="P36" i="7"/>
  <c r="P35" i="7"/>
  <c r="Q35" i="7" s="1"/>
  <c r="P34" i="7"/>
  <c r="Q34" i="7" s="1"/>
  <c r="P33" i="7"/>
  <c r="Q33" i="7" s="1"/>
  <c r="P32" i="7"/>
  <c r="Q32" i="7" s="1"/>
  <c r="P31" i="7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P22" i="7"/>
  <c r="Q22" i="7" s="1"/>
  <c r="P21" i="7"/>
  <c r="Q21" i="7" s="1"/>
  <c r="P20" i="7"/>
  <c r="P19" i="7"/>
  <c r="Q19" i="7" s="1"/>
  <c r="P18" i="7"/>
  <c r="Q18" i="7" s="1"/>
  <c r="P17" i="7"/>
  <c r="Q17" i="7" s="1"/>
  <c r="P16" i="7"/>
  <c r="Q16" i="7" s="1"/>
  <c r="P15" i="7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P6" i="7"/>
  <c r="Q6" i="7" s="1"/>
  <c r="P5" i="7"/>
  <c r="Q5" i="7" s="1"/>
  <c r="P4" i="7"/>
  <c r="P3" i="7"/>
  <c r="Q3" i="7" s="1"/>
  <c r="P2" i="7"/>
  <c r="Q2" i="7" s="1"/>
  <c r="Q462" i="7"/>
  <c r="Q454" i="7"/>
  <c r="Q446" i="7"/>
  <c r="Q438" i="7"/>
  <c r="Q430" i="7"/>
  <c r="Q422" i="7"/>
  <c r="Q414" i="7"/>
  <c r="Q410" i="7"/>
  <c r="Q407" i="7"/>
  <c r="Q404" i="7"/>
  <c r="Q399" i="7"/>
  <c r="Q396" i="7"/>
  <c r="Q392" i="7"/>
  <c r="Q391" i="7"/>
  <c r="Q388" i="7"/>
  <c r="Q383" i="7"/>
  <c r="Q380" i="7"/>
  <c r="Q375" i="7"/>
  <c r="Q372" i="7"/>
  <c r="Q367" i="7"/>
  <c r="Q364" i="7"/>
  <c r="Q359" i="7"/>
  <c r="Q356" i="7"/>
  <c r="Q351" i="7"/>
  <c r="Q348" i="7"/>
  <c r="Q343" i="7"/>
  <c r="Q340" i="7"/>
  <c r="Q335" i="7"/>
  <c r="Q332" i="7"/>
  <c r="Q328" i="7"/>
  <c r="Q327" i="7"/>
  <c r="Q324" i="7"/>
  <c r="Q319" i="7"/>
  <c r="Q316" i="7"/>
  <c r="Q311" i="7"/>
  <c r="Q308" i="7"/>
  <c r="Q303" i="7"/>
  <c r="Q300" i="7"/>
  <c r="Q295" i="7"/>
  <c r="Q292" i="7"/>
  <c r="Q287" i="7"/>
  <c r="Q284" i="7"/>
  <c r="Q279" i="7"/>
  <c r="Q276" i="7"/>
  <c r="Q271" i="7"/>
  <c r="Q268" i="7"/>
  <c r="Q264" i="7"/>
  <c r="Q263" i="7"/>
  <c r="Q260" i="7"/>
  <c r="Q255" i="7"/>
  <c r="Q252" i="7"/>
  <c r="Q247" i="7"/>
  <c r="Q244" i="7"/>
  <c r="Q239" i="7"/>
  <c r="Q236" i="7"/>
  <c r="Q231" i="7"/>
  <c r="Q228" i="7"/>
  <c r="Q223" i="7"/>
  <c r="Q220" i="7"/>
  <c r="Q215" i="7"/>
  <c r="Q212" i="7"/>
  <c r="Q207" i="7"/>
  <c r="Q204" i="7"/>
  <c r="Q200" i="7"/>
  <c r="Q199" i="7"/>
  <c r="Q196" i="7"/>
  <c r="Q191" i="7"/>
  <c r="Q188" i="7"/>
  <c r="Q183" i="7"/>
  <c r="Q180" i="7"/>
  <c r="Q175" i="7"/>
  <c r="Q172" i="7"/>
  <c r="Q167" i="7"/>
  <c r="Q164" i="7"/>
  <c r="Q159" i="7"/>
  <c r="Q156" i="7"/>
  <c r="Q151" i="7"/>
  <c r="Q148" i="7"/>
  <c r="Q143" i="7"/>
  <c r="Q140" i="7"/>
  <c r="Q136" i="7"/>
  <c r="Q135" i="7"/>
  <c r="Q132" i="7"/>
  <c r="Q127" i="7"/>
  <c r="Q124" i="7"/>
  <c r="Q119" i="7"/>
  <c r="Q116" i="7"/>
  <c r="Q111" i="7"/>
  <c r="Q108" i="7"/>
  <c r="Q103" i="7"/>
  <c r="Q100" i="7"/>
  <c r="Q95" i="7"/>
  <c r="Q92" i="7"/>
  <c r="Q87" i="7"/>
  <c r="Q84" i="7"/>
  <c r="Q79" i="7"/>
  <c r="Q71" i="7"/>
  <c r="Q68" i="7"/>
  <c r="Q63" i="7"/>
  <c r="Q55" i="7"/>
  <c r="Q52" i="7"/>
  <c r="Q47" i="7"/>
  <c r="Q39" i="7"/>
  <c r="Q36" i="7"/>
  <c r="Q31" i="7"/>
  <c r="Q23" i="7"/>
  <c r="Q20" i="7"/>
  <c r="Q15" i="7"/>
  <c r="Q7" i="7"/>
  <c r="Q4" i="7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X52" i="6"/>
  <c r="AW52" i="6"/>
  <c r="AV52" i="6"/>
  <c r="AU52" i="6"/>
  <c r="AS52" i="6"/>
  <c r="AR52" i="6"/>
  <c r="AQ52" i="6"/>
  <c r="AP52" i="6"/>
  <c r="AN52" i="6"/>
  <c r="AX51" i="6"/>
  <c r="AW51" i="6"/>
  <c r="AV51" i="6"/>
  <c r="AU51" i="6"/>
  <c r="AS51" i="6"/>
  <c r="AR51" i="6"/>
  <c r="AQ51" i="6"/>
  <c r="AP51" i="6"/>
  <c r="AN51" i="6"/>
  <c r="AX50" i="6"/>
  <c r="AW50" i="6"/>
  <c r="AV50" i="6"/>
  <c r="AU50" i="6"/>
  <c r="AS50" i="6"/>
  <c r="AR50" i="6"/>
  <c r="AQ50" i="6"/>
  <c r="AP50" i="6"/>
  <c r="AN50" i="6"/>
  <c r="AX49" i="6"/>
  <c r="AW49" i="6"/>
  <c r="AV49" i="6"/>
  <c r="AU49" i="6"/>
  <c r="AS49" i="6"/>
  <c r="AR49" i="6"/>
  <c r="AQ49" i="6"/>
  <c r="AP49" i="6"/>
  <c r="AN49" i="6"/>
  <c r="AX48" i="6"/>
  <c r="AW48" i="6"/>
  <c r="AV48" i="6"/>
  <c r="AU48" i="6"/>
  <c r="AS48" i="6"/>
  <c r="AR48" i="6"/>
  <c r="AQ48" i="6"/>
  <c r="AP48" i="6"/>
  <c r="AN48" i="6"/>
  <c r="AX47" i="6"/>
  <c r="AW47" i="6"/>
  <c r="AV47" i="6"/>
  <c r="AU47" i="6"/>
  <c r="AS47" i="6"/>
  <c r="AR47" i="6"/>
  <c r="AQ47" i="6"/>
  <c r="AP47" i="6"/>
  <c r="AN47" i="6"/>
  <c r="AX46" i="6"/>
  <c r="AW46" i="6"/>
  <c r="AV46" i="6"/>
  <c r="AU46" i="6"/>
  <c r="AS46" i="6"/>
  <c r="AR46" i="6"/>
  <c r="AQ46" i="6"/>
  <c r="AP46" i="6"/>
  <c r="AN46" i="6"/>
  <c r="AX45" i="6"/>
  <c r="AW45" i="6"/>
  <c r="AV45" i="6"/>
  <c r="AU45" i="6"/>
  <c r="AS45" i="6"/>
  <c r="AR45" i="6"/>
  <c r="AQ45" i="6"/>
  <c r="AP45" i="6"/>
  <c r="AN45" i="6"/>
  <c r="AX44" i="6"/>
  <c r="AW44" i="6"/>
  <c r="AV44" i="6"/>
  <c r="AU44" i="6"/>
  <c r="AS44" i="6"/>
  <c r="AR44" i="6"/>
  <c r="AQ44" i="6"/>
  <c r="AP44" i="6"/>
  <c r="AN44" i="6"/>
  <c r="AX43" i="6"/>
  <c r="AW43" i="6"/>
  <c r="AV43" i="6"/>
  <c r="AU43" i="6"/>
  <c r="AS43" i="6"/>
  <c r="AR43" i="6"/>
  <c r="AQ43" i="6"/>
  <c r="AP43" i="6"/>
  <c r="AN43" i="6"/>
  <c r="AX42" i="6"/>
  <c r="AW42" i="6"/>
  <c r="AV42" i="6"/>
  <c r="AU42" i="6"/>
  <c r="AS42" i="6"/>
  <c r="AR42" i="6"/>
  <c r="AQ42" i="6"/>
  <c r="AP42" i="6"/>
  <c r="AN42" i="6"/>
  <c r="AX41" i="6"/>
  <c r="AW41" i="6"/>
  <c r="AV41" i="6"/>
  <c r="AU41" i="6"/>
  <c r="AS41" i="6"/>
  <c r="AR41" i="6"/>
  <c r="AQ41" i="6"/>
  <c r="AP41" i="6"/>
  <c r="AN41" i="6"/>
  <c r="AX40" i="6"/>
  <c r="AW40" i="6"/>
  <c r="AV40" i="6"/>
  <c r="AU40" i="6"/>
  <c r="AS40" i="6"/>
  <c r="AR40" i="6"/>
  <c r="AQ40" i="6"/>
  <c r="AP40" i="6"/>
  <c r="AN40" i="6"/>
  <c r="AX39" i="6"/>
  <c r="AW39" i="6"/>
  <c r="AV39" i="6"/>
  <c r="AU39" i="6"/>
  <c r="AS39" i="6"/>
  <c r="AR39" i="6"/>
  <c r="AQ39" i="6"/>
  <c r="AP39" i="6"/>
  <c r="AN39" i="6"/>
  <c r="AX38" i="6"/>
  <c r="AW38" i="6"/>
  <c r="AV38" i="6"/>
  <c r="AU38" i="6"/>
  <c r="AS38" i="6"/>
  <c r="AR38" i="6"/>
  <c r="AQ38" i="6"/>
  <c r="AP38" i="6"/>
  <c r="AN38" i="6"/>
  <c r="AX37" i="6"/>
  <c r="AW37" i="6"/>
  <c r="AV37" i="6"/>
  <c r="AU37" i="6"/>
  <c r="AS37" i="6"/>
  <c r="AR37" i="6"/>
  <c r="AQ37" i="6"/>
  <c r="AP37" i="6"/>
  <c r="AN37" i="6"/>
  <c r="AX36" i="6"/>
  <c r="AW36" i="6"/>
  <c r="AV36" i="6"/>
  <c r="AU36" i="6"/>
  <c r="AS36" i="6"/>
  <c r="AR36" i="6"/>
  <c r="AQ36" i="6"/>
  <c r="AP36" i="6"/>
  <c r="AN36" i="6"/>
  <c r="AX35" i="6"/>
  <c r="AW35" i="6"/>
  <c r="AV35" i="6"/>
  <c r="AU35" i="6"/>
  <c r="AS35" i="6"/>
  <c r="AR35" i="6"/>
  <c r="AQ35" i="6"/>
  <c r="AP35" i="6"/>
  <c r="AN35" i="6"/>
  <c r="AX34" i="6"/>
  <c r="AW34" i="6"/>
  <c r="AV34" i="6"/>
  <c r="AU34" i="6"/>
  <c r="AS34" i="6"/>
  <c r="AR34" i="6"/>
  <c r="AQ34" i="6"/>
  <c r="AP34" i="6"/>
  <c r="AN34" i="6"/>
  <c r="AX33" i="6"/>
  <c r="AW33" i="6"/>
  <c r="AV33" i="6"/>
  <c r="AU33" i="6"/>
  <c r="AS33" i="6"/>
  <c r="AR33" i="6"/>
  <c r="AQ33" i="6"/>
  <c r="AP33" i="6"/>
  <c r="AN33" i="6"/>
  <c r="AX32" i="6"/>
  <c r="AW32" i="6"/>
  <c r="AV32" i="6"/>
  <c r="AU32" i="6"/>
  <c r="AS32" i="6"/>
  <c r="AR32" i="6"/>
  <c r="AQ32" i="6"/>
  <c r="AP32" i="6"/>
  <c r="AN32" i="6"/>
  <c r="AX31" i="6"/>
  <c r="AW31" i="6"/>
  <c r="AV31" i="6"/>
  <c r="AU31" i="6"/>
  <c r="AS31" i="6"/>
  <c r="AR31" i="6"/>
  <c r="AQ31" i="6"/>
  <c r="AP31" i="6"/>
  <c r="AN31" i="6"/>
  <c r="AX30" i="6"/>
  <c r="AW30" i="6"/>
  <c r="AV30" i="6"/>
  <c r="AU30" i="6"/>
  <c r="AS30" i="6"/>
  <c r="AR30" i="6"/>
  <c r="AQ30" i="6"/>
  <c r="AP30" i="6"/>
  <c r="AN30" i="6"/>
  <c r="AX29" i="6"/>
  <c r="AW29" i="6"/>
  <c r="AV29" i="6"/>
  <c r="AU29" i="6"/>
  <c r="AS29" i="6"/>
  <c r="AR29" i="6"/>
  <c r="AQ29" i="6"/>
  <c r="AP29" i="6"/>
  <c r="AN29" i="6"/>
  <c r="AX28" i="6"/>
  <c r="AW28" i="6"/>
  <c r="AV28" i="6"/>
  <c r="AU28" i="6"/>
  <c r="AS28" i="6"/>
  <c r="AR28" i="6"/>
  <c r="AQ28" i="6"/>
  <c r="AP28" i="6"/>
  <c r="AN28" i="6"/>
  <c r="AX27" i="6"/>
  <c r="AW27" i="6"/>
  <c r="AV27" i="6"/>
  <c r="AU27" i="6"/>
  <c r="AS27" i="6"/>
  <c r="AR27" i="6"/>
  <c r="AQ27" i="6"/>
  <c r="AP27" i="6"/>
  <c r="AN27" i="6"/>
  <c r="AX26" i="6"/>
  <c r="AW26" i="6"/>
  <c r="AV26" i="6"/>
  <c r="AU26" i="6"/>
  <c r="AS26" i="6"/>
  <c r="AR26" i="6"/>
  <c r="AQ26" i="6"/>
  <c r="AP26" i="6"/>
  <c r="AN26" i="6"/>
  <c r="AX25" i="6"/>
  <c r="AW25" i="6"/>
  <c r="AV25" i="6"/>
  <c r="AU25" i="6"/>
  <c r="AS25" i="6"/>
  <c r="AR25" i="6"/>
  <c r="AQ25" i="6"/>
  <c r="AP25" i="6"/>
  <c r="AN25" i="6"/>
  <c r="AX24" i="6"/>
  <c r="AW24" i="6"/>
  <c r="AV24" i="6"/>
  <c r="AU24" i="6"/>
  <c r="AS24" i="6"/>
  <c r="AR24" i="6"/>
  <c r="AQ24" i="6"/>
  <c r="AP24" i="6"/>
  <c r="AN24" i="6"/>
  <c r="AX23" i="6"/>
  <c r="AW23" i="6"/>
  <c r="AV23" i="6"/>
  <c r="AU23" i="6"/>
  <c r="AS23" i="6"/>
  <c r="AR23" i="6"/>
  <c r="AQ23" i="6"/>
  <c r="AP23" i="6"/>
  <c r="AN23" i="6"/>
  <c r="AX22" i="6"/>
  <c r="AW22" i="6"/>
  <c r="AV22" i="6"/>
  <c r="AU22" i="6"/>
  <c r="AS22" i="6"/>
  <c r="AR22" i="6"/>
  <c r="AQ22" i="6"/>
  <c r="AP22" i="6"/>
  <c r="AN22" i="6"/>
  <c r="AX21" i="6"/>
  <c r="AW21" i="6"/>
  <c r="AV21" i="6"/>
  <c r="AU21" i="6"/>
  <c r="AS21" i="6"/>
  <c r="AR21" i="6"/>
  <c r="AQ21" i="6"/>
  <c r="AP21" i="6"/>
  <c r="AN21" i="6"/>
  <c r="AX20" i="6"/>
  <c r="AW20" i="6"/>
  <c r="AV20" i="6"/>
  <c r="AU20" i="6"/>
  <c r="AS20" i="6"/>
  <c r="AR20" i="6"/>
  <c r="AQ20" i="6"/>
  <c r="AP20" i="6"/>
  <c r="AN20" i="6"/>
  <c r="AX19" i="6"/>
  <c r="AW19" i="6"/>
  <c r="AV19" i="6"/>
  <c r="AU19" i="6"/>
  <c r="AS19" i="6"/>
  <c r="AR19" i="6"/>
  <c r="AQ19" i="6"/>
  <c r="AP19" i="6"/>
  <c r="AN19" i="6"/>
  <c r="AX18" i="6"/>
  <c r="AW18" i="6"/>
  <c r="AV18" i="6"/>
  <c r="AU18" i="6"/>
  <c r="AS18" i="6"/>
  <c r="AR18" i="6"/>
  <c r="AQ18" i="6"/>
  <c r="AP18" i="6"/>
  <c r="AN18" i="6"/>
  <c r="AX17" i="6"/>
  <c r="AW17" i="6"/>
  <c r="AV17" i="6"/>
  <c r="AU17" i="6"/>
  <c r="AS17" i="6"/>
  <c r="AR17" i="6"/>
  <c r="AQ17" i="6"/>
  <c r="AP17" i="6"/>
  <c r="AN17" i="6"/>
  <c r="AX16" i="6"/>
  <c r="AW16" i="6"/>
  <c r="AV16" i="6"/>
  <c r="AU16" i="6"/>
  <c r="AS16" i="6"/>
  <c r="AR16" i="6"/>
  <c r="AQ16" i="6"/>
  <c r="AP16" i="6"/>
  <c r="AN16" i="6"/>
  <c r="AX15" i="6"/>
  <c r="AW15" i="6"/>
  <c r="AV15" i="6"/>
  <c r="AU15" i="6"/>
  <c r="AS15" i="6"/>
  <c r="AR15" i="6"/>
  <c r="AQ15" i="6"/>
  <c r="AP15" i="6"/>
  <c r="AN15" i="6"/>
  <c r="AX14" i="6"/>
  <c r="AW14" i="6"/>
  <c r="AV14" i="6"/>
  <c r="AU14" i="6"/>
  <c r="AS14" i="6"/>
  <c r="AR14" i="6"/>
  <c r="AQ14" i="6"/>
  <c r="AP14" i="6"/>
  <c r="AN14" i="6"/>
  <c r="AX13" i="6"/>
  <c r="AW13" i="6"/>
  <c r="AV13" i="6"/>
  <c r="AU13" i="6"/>
  <c r="AS13" i="6"/>
  <c r="AR13" i="6"/>
  <c r="AQ13" i="6"/>
  <c r="AP13" i="6"/>
  <c r="AN13" i="6"/>
  <c r="AX12" i="6"/>
  <c r="AW12" i="6"/>
  <c r="AV12" i="6"/>
  <c r="AU12" i="6"/>
  <c r="AS12" i="6"/>
  <c r="AR12" i="6"/>
  <c r="AQ12" i="6"/>
  <c r="AP12" i="6"/>
  <c r="AN12" i="6"/>
  <c r="AX11" i="6"/>
  <c r="AW11" i="6"/>
  <c r="AV11" i="6"/>
  <c r="AU11" i="6"/>
  <c r="AS11" i="6"/>
  <c r="AR11" i="6"/>
  <c r="AQ11" i="6"/>
  <c r="AP11" i="6"/>
  <c r="AN11" i="6"/>
  <c r="AX10" i="6"/>
  <c r="AW10" i="6"/>
  <c r="AV10" i="6"/>
  <c r="AU10" i="6"/>
  <c r="AS10" i="6"/>
  <c r="AR10" i="6"/>
  <c r="AQ10" i="6"/>
  <c r="AP10" i="6"/>
  <c r="AN10" i="6"/>
  <c r="AX9" i="6"/>
  <c r="AW9" i="6"/>
  <c r="AV9" i="6"/>
  <c r="AU9" i="6"/>
  <c r="AS9" i="6"/>
  <c r="AR9" i="6"/>
  <c r="AQ9" i="6"/>
  <c r="AP9" i="6"/>
  <c r="AN9" i="6"/>
  <c r="AX8" i="6"/>
  <c r="AW8" i="6"/>
  <c r="AV8" i="6"/>
  <c r="AU8" i="6"/>
  <c r="AS8" i="6"/>
  <c r="AR8" i="6"/>
  <c r="AQ8" i="6"/>
  <c r="AP8" i="6"/>
  <c r="AN8" i="6"/>
  <c r="AX7" i="6"/>
  <c r="AW7" i="6"/>
  <c r="AV7" i="6"/>
  <c r="AU7" i="6"/>
  <c r="AS7" i="6"/>
  <c r="AR7" i="6"/>
  <c r="AQ7" i="6"/>
  <c r="AP7" i="6"/>
  <c r="AN7" i="6"/>
  <c r="AX6" i="6"/>
  <c r="AW6" i="6"/>
  <c r="AV6" i="6"/>
  <c r="AU6" i="6"/>
  <c r="AS6" i="6"/>
  <c r="AR6" i="6"/>
  <c r="AQ6" i="6"/>
  <c r="AP6" i="6"/>
  <c r="AN6" i="6"/>
  <c r="AX5" i="6"/>
  <c r="AW5" i="6"/>
  <c r="AV5" i="6"/>
  <c r="AU5" i="6"/>
  <c r="AS5" i="6"/>
  <c r="AR5" i="6"/>
  <c r="AQ5" i="6"/>
  <c r="AP5" i="6"/>
  <c r="AN5" i="6"/>
  <c r="AX4" i="6"/>
  <c r="AW4" i="6"/>
  <c r="AV4" i="6"/>
  <c r="AU4" i="6"/>
  <c r="AS4" i="6"/>
  <c r="AR4" i="6"/>
  <c r="AQ4" i="6"/>
  <c r="AP4" i="6"/>
  <c r="AN4" i="6"/>
  <c r="AX3" i="6"/>
  <c r="AW3" i="6"/>
  <c r="AV3" i="6"/>
  <c r="AU3" i="6"/>
  <c r="AS3" i="6"/>
  <c r="AR3" i="6"/>
  <c r="AQ3" i="6"/>
  <c r="AP3" i="6"/>
  <c r="AN3" i="6"/>
  <c r="J2" i="6"/>
  <c r="I1" i="6"/>
  <c r="AJ65" i="9" l="1"/>
  <c r="AC65" i="9"/>
  <c r="V65" i="9"/>
  <c r="N65" i="9"/>
  <c r="N64" i="9"/>
  <c r="AJ64" i="9"/>
  <c r="AI64" i="9"/>
  <c r="R64" i="9"/>
  <c r="AN60" i="9"/>
  <c r="AM64" i="9"/>
  <c r="AL64" i="9"/>
  <c r="AL60" i="9"/>
  <c r="AM60" i="9"/>
  <c r="AK64" i="9"/>
  <c r="AF64" i="9"/>
  <c r="AE64" i="9"/>
  <c r="Y64" i="9"/>
  <c r="X64" i="9"/>
  <c r="Q60" i="9"/>
  <c r="Q64" i="9"/>
  <c r="J64" i="9"/>
  <c r="I64" i="9"/>
  <c r="AH64" i="9"/>
  <c r="AG64" i="9"/>
  <c r="AP39" i="9"/>
  <c r="AO59" i="9"/>
  <c r="AD64" i="9"/>
  <c r="AC64" i="9"/>
  <c r="AB64" i="9"/>
  <c r="AA64" i="9"/>
  <c r="Z64" i="9"/>
  <c r="W64" i="9"/>
  <c r="V64" i="9"/>
  <c r="U64" i="9"/>
  <c r="T64" i="9"/>
  <c r="L64" i="9"/>
  <c r="P64" i="9"/>
  <c r="K64" i="9"/>
  <c r="M64" i="9"/>
  <c r="S64" i="9"/>
  <c r="AO55" i="9"/>
  <c r="AO54" i="9"/>
  <c r="AO58" i="9"/>
  <c r="AO56" i="9"/>
  <c r="AO57" i="9"/>
  <c r="AZ38" i="9"/>
  <c r="BA38" i="9" s="1"/>
  <c r="AZ12" i="9"/>
  <c r="BA12" i="9" s="1"/>
  <c r="AZ17" i="9"/>
  <c r="BA17" i="9" s="1"/>
  <c r="AZ32" i="9"/>
  <c r="BA32" i="9" s="1"/>
  <c r="AZ46" i="9"/>
  <c r="BA46" i="9" s="1"/>
  <c r="AD60" i="9"/>
  <c r="AZ40" i="9"/>
  <c r="BA40" i="9" s="1"/>
  <c r="N60" i="9"/>
  <c r="AZ19" i="9"/>
  <c r="BA19" i="9" s="1"/>
  <c r="AZ30" i="9"/>
  <c r="BA30" i="9" s="1"/>
  <c r="AZ48" i="9"/>
  <c r="BA48" i="9" s="1"/>
  <c r="K60" i="9"/>
  <c r="P60" i="9"/>
  <c r="T60" i="9"/>
  <c r="X60" i="9"/>
  <c r="AB60" i="9"/>
  <c r="AF60" i="9"/>
  <c r="AJ60" i="9"/>
  <c r="I60" i="9"/>
  <c r="R60" i="9"/>
  <c r="AH60" i="9"/>
  <c r="AZ4" i="9"/>
  <c r="BA4" i="9" s="1"/>
  <c r="AZ10" i="9"/>
  <c r="BA10" i="9" s="1"/>
  <c r="AZ15" i="9"/>
  <c r="BA15" i="9" s="1"/>
  <c r="AZ23" i="9"/>
  <c r="BA23" i="9" s="1"/>
  <c r="AZ28" i="9"/>
  <c r="BA28" i="9" s="1"/>
  <c r="AZ36" i="9"/>
  <c r="BA36" i="9" s="1"/>
  <c r="AZ44" i="9"/>
  <c r="BA44" i="9" s="1"/>
  <c r="M60" i="9"/>
  <c r="V60" i="9"/>
  <c r="Z60" i="9"/>
  <c r="J60" i="9"/>
  <c r="AZ6" i="9"/>
  <c r="BA6" i="9" s="1"/>
  <c r="AZ8" i="9"/>
  <c r="BA8" i="9" s="1"/>
  <c r="AZ21" i="9"/>
  <c r="BA21" i="9" s="1"/>
  <c r="AZ26" i="9"/>
  <c r="BA26" i="9" s="1"/>
  <c r="AZ34" i="9"/>
  <c r="BA34" i="9" s="1"/>
  <c r="AZ42" i="9"/>
  <c r="BA42" i="9" s="1"/>
  <c r="AZ50" i="9"/>
  <c r="BA50" i="9" s="1"/>
  <c r="AZ22" i="9"/>
  <c r="BA22" i="9" s="1"/>
  <c r="AZ27" i="9"/>
  <c r="BA27" i="9" s="1"/>
  <c r="AZ43" i="9"/>
  <c r="BA43" i="9" s="1"/>
  <c r="AZ52" i="9"/>
  <c r="BA52" i="9" s="1"/>
  <c r="AZ5" i="9"/>
  <c r="BA5" i="9" s="1"/>
  <c r="AZ16" i="9"/>
  <c r="BA16" i="9" s="1"/>
  <c r="AZ24" i="9"/>
  <c r="BA24" i="9" s="1"/>
  <c r="AZ29" i="9"/>
  <c r="BA29" i="9" s="1"/>
  <c r="AZ37" i="9"/>
  <c r="BA37" i="9" s="1"/>
  <c r="AZ45" i="9"/>
  <c r="BA45" i="9" s="1"/>
  <c r="AZ9" i="9"/>
  <c r="BA9" i="9" s="1"/>
  <c r="AZ35" i="9"/>
  <c r="BA35" i="9" s="1"/>
  <c r="AZ11" i="9"/>
  <c r="BA11" i="9" s="1"/>
  <c r="K2" i="9"/>
  <c r="AZ13" i="9"/>
  <c r="BA13" i="9" s="1"/>
  <c r="AZ18" i="9"/>
  <c r="BA18" i="9" s="1"/>
  <c r="AZ25" i="9"/>
  <c r="BA25" i="9" s="1"/>
  <c r="AZ31" i="9"/>
  <c r="BA31" i="9" s="1"/>
  <c r="AZ39" i="9"/>
  <c r="BA39" i="9" s="1"/>
  <c r="AZ47" i="9"/>
  <c r="BA47" i="9" s="1"/>
  <c r="L60" i="9"/>
  <c r="U60" i="9"/>
  <c r="Y60" i="9"/>
  <c r="AC60" i="9"/>
  <c r="AG60" i="9"/>
  <c r="AK60" i="9"/>
  <c r="S60" i="9"/>
  <c r="W60" i="9"/>
  <c r="AA60" i="9"/>
  <c r="AE60" i="9"/>
  <c r="AI60" i="9"/>
  <c r="AZ3" i="9"/>
  <c r="BA3" i="9" s="1"/>
  <c r="AZ7" i="9"/>
  <c r="BA7" i="9" s="1"/>
  <c r="AZ14" i="9"/>
  <c r="BA14" i="9" s="1"/>
  <c r="AZ20" i="9"/>
  <c r="BA20" i="9" s="1"/>
  <c r="AZ51" i="9"/>
  <c r="BA51" i="9" s="1"/>
  <c r="AZ33" i="9"/>
  <c r="BA33" i="9" s="1"/>
  <c r="AZ41" i="9"/>
  <c r="BA41" i="9" s="1"/>
  <c r="AZ49" i="9"/>
  <c r="BA49" i="9" s="1"/>
  <c r="AO3" i="6"/>
  <c r="AY6" i="6"/>
  <c r="AZ6" i="6" s="1"/>
  <c r="AO7" i="6"/>
  <c r="AY10" i="6"/>
  <c r="AZ10" i="6" s="1"/>
  <c r="AO11" i="6"/>
  <c r="AO14" i="6"/>
  <c r="AY15" i="6"/>
  <c r="AZ15" i="6" s="1"/>
  <c r="AO16" i="6"/>
  <c r="AY19" i="6"/>
  <c r="AZ19" i="6" s="1"/>
  <c r="AO20" i="6"/>
  <c r="AY23" i="6"/>
  <c r="AZ23" i="6" s="1"/>
  <c r="AO24" i="6"/>
  <c r="AO26" i="6"/>
  <c r="AY29" i="6"/>
  <c r="AZ29" i="6" s="1"/>
  <c r="AO30" i="6"/>
  <c r="AY33" i="6"/>
  <c r="AZ33" i="6" s="1"/>
  <c r="AO34" i="6"/>
  <c r="AY37" i="6"/>
  <c r="AZ37" i="6" s="1"/>
  <c r="AO38" i="6"/>
  <c r="AY41" i="6"/>
  <c r="AZ41" i="6" s="1"/>
  <c r="AO42" i="6"/>
  <c r="AY45" i="6"/>
  <c r="AZ45" i="6" s="1"/>
  <c r="AO46" i="6"/>
  <c r="AY49" i="6"/>
  <c r="AZ49" i="6" s="1"/>
  <c r="AO50" i="6"/>
  <c r="AO52" i="6"/>
  <c r="AY3" i="6"/>
  <c r="AZ3" i="6" s="1"/>
  <c r="AY16" i="6"/>
  <c r="AZ16" i="6" s="1"/>
  <c r="AO17" i="6"/>
  <c r="AY20" i="6"/>
  <c r="AZ20" i="6" s="1"/>
  <c r="AO21" i="6"/>
  <c r="AY24" i="6"/>
  <c r="AZ24" i="6" s="1"/>
  <c r="AO35" i="6"/>
  <c r="AY42" i="6"/>
  <c r="AZ42" i="6" s="1"/>
  <c r="AO43" i="6"/>
  <c r="AE60" i="6"/>
  <c r="AM60" i="6"/>
  <c r="I60" i="6"/>
  <c r="M60" i="6"/>
  <c r="Q60" i="6"/>
  <c r="U60" i="6"/>
  <c r="Y60" i="6"/>
  <c r="AC60" i="6"/>
  <c r="AG60" i="6"/>
  <c r="AK60" i="6"/>
  <c r="AY4" i="6"/>
  <c r="AZ4" i="6" s="1"/>
  <c r="AO5" i="6"/>
  <c r="AY8" i="6"/>
  <c r="AZ8" i="6" s="1"/>
  <c r="AO9" i="6"/>
  <c r="AY12" i="6"/>
  <c r="AZ12" i="6" s="1"/>
  <c r="AO13" i="6"/>
  <c r="AY17" i="6"/>
  <c r="AZ17" i="6" s="1"/>
  <c r="AO18" i="6"/>
  <c r="AY21" i="6"/>
  <c r="AZ21" i="6" s="1"/>
  <c r="AO22" i="6"/>
  <c r="AO25" i="6"/>
  <c r="AY27" i="6"/>
  <c r="AZ27" i="6" s="1"/>
  <c r="AO28" i="6"/>
  <c r="AY31" i="6"/>
  <c r="AZ31" i="6" s="1"/>
  <c r="AO32" i="6"/>
  <c r="AY35" i="6"/>
  <c r="AZ35" i="6" s="1"/>
  <c r="AO36" i="6"/>
  <c r="AY39" i="6"/>
  <c r="AZ39" i="6" s="1"/>
  <c r="AO40" i="6"/>
  <c r="AY43" i="6"/>
  <c r="AZ43" i="6" s="1"/>
  <c r="AO44" i="6"/>
  <c r="AY47" i="6"/>
  <c r="AZ47" i="6" s="1"/>
  <c r="AO48" i="6"/>
  <c r="AY51" i="6"/>
  <c r="AZ51" i="6" s="1"/>
  <c r="AO4" i="6"/>
  <c r="AY7" i="6"/>
  <c r="AZ7" i="6" s="1"/>
  <c r="AO8" i="6"/>
  <c r="AY11" i="6"/>
  <c r="AZ11" i="6" s="1"/>
  <c r="AO12" i="6"/>
  <c r="AY14" i="6"/>
  <c r="AZ14" i="6" s="1"/>
  <c r="AY26" i="6"/>
  <c r="AZ26" i="6" s="1"/>
  <c r="AO27" i="6"/>
  <c r="AY30" i="6"/>
  <c r="AZ30" i="6" s="1"/>
  <c r="AO31" i="6"/>
  <c r="AY34" i="6"/>
  <c r="AZ34" i="6" s="1"/>
  <c r="AY38" i="6"/>
  <c r="AZ38" i="6" s="1"/>
  <c r="AO39" i="6"/>
  <c r="AY46" i="6"/>
  <c r="AZ46" i="6" s="1"/>
  <c r="AO47" i="6"/>
  <c r="AY50" i="6"/>
  <c r="AZ50" i="6" s="1"/>
  <c r="K60" i="6"/>
  <c r="O60" i="6"/>
  <c r="S60" i="6"/>
  <c r="W60" i="6"/>
  <c r="AA60" i="6"/>
  <c r="AI60" i="6"/>
  <c r="AY5" i="6"/>
  <c r="AZ5" i="6" s="1"/>
  <c r="AO6" i="6"/>
  <c r="AY9" i="6"/>
  <c r="AZ9" i="6" s="1"/>
  <c r="AO10" i="6"/>
  <c r="AY13" i="6"/>
  <c r="AZ13" i="6" s="1"/>
  <c r="AO15" i="6"/>
  <c r="AY18" i="6"/>
  <c r="AZ18" i="6" s="1"/>
  <c r="AO19" i="6"/>
  <c r="AY22" i="6"/>
  <c r="AZ22" i="6" s="1"/>
  <c r="AO23" i="6"/>
  <c r="AY25" i="6"/>
  <c r="AZ25" i="6" s="1"/>
  <c r="AY28" i="6"/>
  <c r="AZ28" i="6" s="1"/>
  <c r="AO29" i="6"/>
  <c r="AY32" i="6"/>
  <c r="AZ32" i="6" s="1"/>
  <c r="AO33" i="6"/>
  <c r="AY36" i="6"/>
  <c r="AZ36" i="6" s="1"/>
  <c r="AO37" i="6"/>
  <c r="AY40" i="6"/>
  <c r="AZ40" i="6" s="1"/>
  <c r="AO41" i="6"/>
  <c r="AY44" i="6"/>
  <c r="AZ44" i="6" s="1"/>
  <c r="AO45" i="6"/>
  <c r="AY48" i="6"/>
  <c r="AZ48" i="6" s="1"/>
  <c r="AO49" i="6"/>
  <c r="AO51" i="6"/>
  <c r="AY52" i="6"/>
  <c r="AZ52" i="6" s="1"/>
  <c r="L60" i="6"/>
  <c r="P60" i="6"/>
  <c r="T60" i="6"/>
  <c r="X60" i="6"/>
  <c r="AB60" i="6"/>
  <c r="AF60" i="6"/>
  <c r="AJ60" i="6"/>
  <c r="J1" i="6"/>
  <c r="K2" i="6"/>
  <c r="J60" i="6"/>
  <c r="N60" i="6"/>
  <c r="R60" i="6"/>
  <c r="V60" i="6"/>
  <c r="Z60" i="6"/>
  <c r="AD60" i="6"/>
  <c r="AH60" i="6"/>
  <c r="AL60" i="6"/>
  <c r="AO60" i="9" l="1"/>
  <c r="L2" i="9"/>
  <c r="K1" i="9"/>
  <c r="K1" i="6"/>
  <c r="L2" i="6"/>
  <c r="M2" i="9" l="1"/>
  <c r="L1" i="9"/>
  <c r="M2" i="6"/>
  <c r="L1" i="6"/>
  <c r="N2" i="9" l="1"/>
  <c r="M1" i="9"/>
  <c r="M1" i="6"/>
  <c r="N2" i="6"/>
  <c r="N1" i="9" l="1"/>
  <c r="P2" i="9"/>
  <c r="N1" i="6"/>
  <c r="O2" i="6"/>
  <c r="Q2" i="9" l="1"/>
  <c r="P1" i="9"/>
  <c r="O1" i="6"/>
  <c r="P2" i="6"/>
  <c r="Q1" i="9" l="1"/>
  <c r="R2" i="9"/>
  <c r="S2" i="9" s="1"/>
  <c r="Q2" i="6"/>
  <c r="P1" i="6"/>
  <c r="R1" i="9" l="1"/>
  <c r="Q1" i="6"/>
  <c r="R2" i="6"/>
  <c r="S1" i="9" l="1"/>
  <c r="T2" i="9"/>
  <c r="R1" i="6"/>
  <c r="S2" i="6"/>
  <c r="U2" i="9" l="1"/>
  <c r="T1" i="9"/>
  <c r="S1" i="6"/>
  <c r="T2" i="6"/>
  <c r="U1" i="9" l="1"/>
  <c r="V2" i="9"/>
  <c r="U2" i="6"/>
  <c r="T1" i="6"/>
  <c r="V1" i="9" l="1"/>
  <c r="W2" i="9"/>
  <c r="U1" i="6"/>
  <c r="V2" i="6"/>
  <c r="W1" i="9" l="1"/>
  <c r="X2" i="9"/>
  <c r="V1" i="6"/>
  <c r="W2" i="6"/>
  <c r="Y2" i="9" l="1"/>
  <c r="X1" i="9"/>
  <c r="W1" i="6"/>
  <c r="X2" i="6"/>
  <c r="Z2" i="9" l="1"/>
  <c r="Y1" i="9"/>
  <c r="Y2" i="6"/>
  <c r="X1" i="6"/>
  <c r="Z1" i="9" l="1"/>
  <c r="AA2" i="9"/>
  <c r="Y1" i="6"/>
  <c r="Z2" i="6"/>
  <c r="AA1" i="9" l="1"/>
  <c r="AB2" i="9"/>
  <c r="Z1" i="6"/>
  <c r="AA2" i="6"/>
  <c r="AC2" i="9" l="1"/>
  <c r="AB1" i="9"/>
  <c r="AA1" i="6"/>
  <c r="AB2" i="6"/>
  <c r="AD2" i="9" l="1"/>
  <c r="AC1" i="9"/>
  <c r="AC2" i="6"/>
  <c r="AB1" i="6"/>
  <c r="AE2" i="9" l="1"/>
  <c r="AD1" i="9"/>
  <c r="AC1" i="6"/>
  <c r="AD2" i="6"/>
  <c r="AE1" i="9" l="1"/>
  <c r="AF2" i="9"/>
  <c r="AD1" i="6"/>
  <c r="AE2" i="6"/>
  <c r="AG2" i="9" l="1"/>
  <c r="AF1" i="9"/>
  <c r="AE1" i="6"/>
  <c r="AF2" i="6"/>
  <c r="AG1" i="9" l="1"/>
  <c r="AH2" i="9"/>
  <c r="AG2" i="6"/>
  <c r="AF1" i="6"/>
  <c r="AI2" i="9" l="1"/>
  <c r="AH1" i="9"/>
  <c r="AG1" i="6"/>
  <c r="AH2" i="6"/>
  <c r="AI1" i="9" l="1"/>
  <c r="AJ2" i="9"/>
  <c r="AH1" i="6"/>
  <c r="AI2" i="6"/>
  <c r="AK2" i="9" l="1"/>
  <c r="AJ1" i="9"/>
  <c r="AI1" i="6"/>
  <c r="AJ2" i="6"/>
  <c r="AK1" i="9" l="1"/>
  <c r="AL2" i="9"/>
  <c r="AK2" i="6"/>
  <c r="AJ1" i="6"/>
  <c r="AL1" i="9" l="1"/>
  <c r="AM2" i="9"/>
  <c r="AN2" i="9" s="1"/>
  <c r="AK1" i="6"/>
  <c r="AL2" i="6"/>
  <c r="AM1" i="9" l="1"/>
  <c r="AN1" i="9"/>
  <c r="AL1" i="6"/>
  <c r="AM2" i="6"/>
  <c r="AM1" i="6" s="1"/>
</calcChain>
</file>

<file path=xl/comments1.xml><?xml version="1.0" encoding="utf-8"?>
<comments xmlns="http://schemas.openxmlformats.org/spreadsheetml/2006/main">
  <authors>
    <author>Eshaa Bannerjee</author>
    <author>Anshu (Senior Executive)</author>
  </authors>
  <commentList>
    <comment ref="AP2" authorId="0" shapeId="0">
      <text>
        <r>
          <rPr>
            <b/>
            <sz val="9"/>
            <color indexed="81"/>
            <rFont val="Tahoma"/>
            <family val="2"/>
          </rPr>
          <t>Eshaa Bannerjee:</t>
        </r>
        <r>
          <rPr>
            <sz val="9"/>
            <color indexed="81"/>
            <rFont val="Tahoma"/>
            <family val="2"/>
          </rPr>
          <t xml:space="preserve">
If the user is off production/system down - this will Column AK -1
</t>
        </r>
      </text>
    </comment>
    <comment ref="AJ32" authorId="1" shapeId="0">
      <text>
        <r>
          <rPr>
            <b/>
            <sz val="9"/>
            <color indexed="81"/>
            <rFont val="Tahoma"/>
            <family val="2"/>
          </rPr>
          <t>Anshu (Senior Executive):</t>
        </r>
        <r>
          <rPr>
            <sz val="9"/>
            <color indexed="81"/>
            <rFont val="Tahoma"/>
            <family val="2"/>
          </rPr>
          <t xml:space="preserve">
Power Outage
</t>
        </r>
      </text>
    </comment>
  </commentList>
</comments>
</file>

<file path=xl/comments2.xml><?xml version="1.0" encoding="utf-8"?>
<comments xmlns="http://schemas.openxmlformats.org/spreadsheetml/2006/main">
  <authors>
    <author>Eshaa Bannerjee</author>
  </authors>
  <commentList>
    <comment ref="AO2" authorId="0" shapeId="0">
      <text>
        <r>
          <rPr>
            <b/>
            <sz val="9"/>
            <color indexed="81"/>
            <rFont val="Tahoma"/>
            <family val="2"/>
          </rPr>
          <t>Eshaa Bannerjee:</t>
        </r>
        <r>
          <rPr>
            <sz val="9"/>
            <color indexed="81"/>
            <rFont val="Tahoma"/>
            <family val="2"/>
          </rPr>
          <t xml:space="preserve">
If the user is off production/system down - this will Column AK -1
</t>
        </r>
      </text>
    </comment>
  </commentList>
</comments>
</file>

<file path=xl/sharedStrings.xml><?xml version="1.0" encoding="utf-8"?>
<sst xmlns="http://schemas.openxmlformats.org/spreadsheetml/2006/main" count="6172" uniqueCount="197">
  <si>
    <t>Employee Name</t>
  </si>
  <si>
    <t>EmpId</t>
  </si>
  <si>
    <t>Abdul Alim</t>
  </si>
  <si>
    <t>Rajesh Kumar Sangwan</t>
  </si>
  <si>
    <t>Ajit Kumar Singh</t>
  </si>
  <si>
    <t>Ambuj Kumar Gupta</t>
  </si>
  <si>
    <t>Amit Kumar</t>
  </si>
  <si>
    <t>Anuj Gupta</t>
  </si>
  <si>
    <t>Bijender .</t>
  </si>
  <si>
    <t>Bipin Kumar</t>
  </si>
  <si>
    <t>Deepak Pal</t>
  </si>
  <si>
    <t>Dheeraj Pandey</t>
  </si>
  <si>
    <t>Firoz .</t>
  </si>
  <si>
    <t>Haider Ali</t>
  </si>
  <si>
    <t>Imran Khan</t>
  </si>
  <si>
    <t>Kanika Bali</t>
  </si>
  <si>
    <t>Majid Khan</t>
  </si>
  <si>
    <t>Manish Anand</t>
  </si>
  <si>
    <t>Manoj Bisht</t>
  </si>
  <si>
    <t>Manoj Kumar</t>
  </si>
  <si>
    <t>Mikki Kumar</t>
  </si>
  <si>
    <t>Mohd Arif</t>
  </si>
  <si>
    <t>Mohd Mohsin</t>
  </si>
  <si>
    <t>Mohd Rashid Ali</t>
  </si>
  <si>
    <t>Moinuddin .</t>
  </si>
  <si>
    <t>Navin Kumar</t>
  </si>
  <si>
    <t>Nikhil Pal</t>
  </si>
  <si>
    <t>Nitish Kumar Jha</t>
  </si>
  <si>
    <t>Parvez Alam</t>
  </si>
  <si>
    <t>Pavan Kumar Sharma</t>
  </si>
  <si>
    <t>Priya Dodani</t>
  </si>
  <si>
    <t>Rajan Gupta</t>
  </si>
  <si>
    <t>Ritu Rani</t>
  </si>
  <si>
    <t>Sanjai Kumar</t>
  </si>
  <si>
    <t>Sanjay Chaturvedi</t>
  </si>
  <si>
    <t>Sanjay Malik</t>
  </si>
  <si>
    <t>Santosh Kumar Dubey</t>
  </si>
  <si>
    <t>Sashikant Singh</t>
  </si>
  <si>
    <t>Satendra Kumar</t>
  </si>
  <si>
    <t>Satpal Mishra</t>
  </si>
  <si>
    <t>Shilendra Kumar</t>
  </si>
  <si>
    <t>Shivam Mishra</t>
  </si>
  <si>
    <t>Shyam Kumar</t>
  </si>
  <si>
    <t>Sonu Chauhan</t>
  </si>
  <si>
    <t>Subham Kumar</t>
  </si>
  <si>
    <t>Subhash Chandra</t>
  </si>
  <si>
    <t>Sunil .</t>
  </si>
  <si>
    <t>Sunil Kumar</t>
  </si>
  <si>
    <t>Sunita Verma</t>
  </si>
  <si>
    <t>Sushant Kaushik</t>
  </si>
  <si>
    <t>Vikas Yadav</t>
  </si>
  <si>
    <t>Vipin Kumar</t>
  </si>
  <si>
    <t>Vipul Singh</t>
  </si>
  <si>
    <t>Vivek Kumar Dubey</t>
  </si>
  <si>
    <t>Wafaat Ali</t>
  </si>
  <si>
    <t>Yogesh Kumar</t>
  </si>
  <si>
    <t>US</t>
  </si>
  <si>
    <t>L</t>
  </si>
  <si>
    <t>P</t>
  </si>
  <si>
    <t>NCNS</t>
  </si>
  <si>
    <t>Grand Total</t>
  </si>
  <si>
    <t>Present</t>
  </si>
  <si>
    <t>Present Atlas</t>
  </si>
  <si>
    <t>Leave</t>
  </si>
  <si>
    <t>PO</t>
  </si>
  <si>
    <t>6th Day</t>
  </si>
  <si>
    <t>WO</t>
  </si>
  <si>
    <t>WD</t>
  </si>
  <si>
    <t>Days</t>
  </si>
  <si>
    <t>Band</t>
  </si>
  <si>
    <t>WFH</t>
  </si>
  <si>
    <t>Group</t>
  </si>
  <si>
    <t>A</t>
  </si>
  <si>
    <t>Yes</t>
  </si>
  <si>
    <t>Prod</t>
  </si>
  <si>
    <t>No</t>
  </si>
  <si>
    <t>EM</t>
  </si>
  <si>
    <t>B</t>
  </si>
  <si>
    <t>Leadership</t>
  </si>
  <si>
    <t>Shift</t>
  </si>
  <si>
    <t>C</t>
  </si>
  <si>
    <t>NA</t>
  </si>
  <si>
    <t>SEP</t>
  </si>
  <si>
    <t>HC</t>
  </si>
  <si>
    <t xml:space="preserve">US </t>
  </si>
  <si>
    <t xml:space="preserve">NCNS </t>
  </si>
  <si>
    <t xml:space="preserve">WD </t>
  </si>
  <si>
    <t>Sys Issue</t>
  </si>
  <si>
    <t>Off Prod</t>
  </si>
  <si>
    <t>Absenteeism</t>
  </si>
  <si>
    <t>X</t>
  </si>
  <si>
    <t>Rejected</t>
  </si>
  <si>
    <t>Applied</t>
  </si>
  <si>
    <t>Approved</t>
  </si>
  <si>
    <t>Citrix ID</t>
  </si>
  <si>
    <t>Month</t>
  </si>
  <si>
    <t>Abdul91223</t>
  </si>
  <si>
    <t>Ajit107869</t>
  </si>
  <si>
    <t>Ambuj96078</t>
  </si>
  <si>
    <t>Amit90699</t>
  </si>
  <si>
    <t>Amit108201</t>
  </si>
  <si>
    <t>Anuj96189</t>
  </si>
  <si>
    <t>Bijender125722</t>
  </si>
  <si>
    <t>Bipin90576</t>
  </si>
  <si>
    <t>Deepak96210</t>
  </si>
  <si>
    <t>Dheeraj110424</t>
  </si>
  <si>
    <t>Dilip Kumar Gajrana</t>
  </si>
  <si>
    <t>Dilip40028</t>
  </si>
  <si>
    <t>Firoz91236</t>
  </si>
  <si>
    <t>Haider96211</t>
  </si>
  <si>
    <t>Imran88490</t>
  </si>
  <si>
    <t>Kanika125188</t>
  </si>
  <si>
    <t>Majid96213</t>
  </si>
  <si>
    <t>Manish119764</t>
  </si>
  <si>
    <t>Manoj119448</t>
  </si>
  <si>
    <t>Manoj145627</t>
  </si>
  <si>
    <t>Mikki119765</t>
  </si>
  <si>
    <t>Mohd125723</t>
  </si>
  <si>
    <t>Mohd110419</t>
  </si>
  <si>
    <t>Mohd106163</t>
  </si>
  <si>
    <t>Mohd Salman</t>
  </si>
  <si>
    <t>Mohd125724</t>
  </si>
  <si>
    <t>Moinuddin106165</t>
  </si>
  <si>
    <t>Navin106161</t>
  </si>
  <si>
    <t>Neha Sharma</t>
  </si>
  <si>
    <t>Neha88585</t>
  </si>
  <si>
    <t>Nitish144804</t>
  </si>
  <si>
    <t>Parvez110428</t>
  </si>
  <si>
    <t>Pavan91521</t>
  </si>
  <si>
    <t>Priti .</t>
  </si>
  <si>
    <t>Priti125810</t>
  </si>
  <si>
    <t>Priya125190</t>
  </si>
  <si>
    <t>Rajan145469</t>
  </si>
  <si>
    <t>Ritu144838</t>
  </si>
  <si>
    <t>Sanjai88492</t>
  </si>
  <si>
    <t>Sanjay145470</t>
  </si>
  <si>
    <t>Sanjay Kumar</t>
  </si>
  <si>
    <t>Sanjay108141</t>
  </si>
  <si>
    <t>Sanjay90698</t>
  </si>
  <si>
    <t>Santosh110422</t>
  </si>
  <si>
    <t>Sashikant125726</t>
  </si>
  <si>
    <t>Satendra96077</t>
  </si>
  <si>
    <t>Satendra110550</t>
  </si>
  <si>
    <t>Shilendra96075</t>
  </si>
  <si>
    <t>Shivam144805</t>
  </si>
  <si>
    <t>Shyam96076</t>
  </si>
  <si>
    <t>Sonu88586</t>
  </si>
  <si>
    <t>Subham144839</t>
  </si>
  <si>
    <t>Subhash108145</t>
  </si>
  <si>
    <t>Sunil144837</t>
  </si>
  <si>
    <t>Sunil96071</t>
  </si>
  <si>
    <t>Sunita110426</t>
  </si>
  <si>
    <t>Sushant110421</t>
  </si>
  <si>
    <t>Vikas96219</t>
  </si>
  <si>
    <t>Vipin106162</t>
  </si>
  <si>
    <t>Vipul108143</t>
  </si>
  <si>
    <t>Virendra Dutt</t>
  </si>
  <si>
    <t>Virendra145467</t>
  </si>
  <si>
    <t>Vivek110425</t>
  </si>
  <si>
    <t>Wafaat125727</t>
  </si>
  <si>
    <t>Yogesh96074</t>
  </si>
  <si>
    <t>Nikhil88629</t>
  </si>
  <si>
    <t>Satpal88493</t>
  </si>
  <si>
    <t>Row Labels</t>
  </si>
  <si>
    <t>L%</t>
  </si>
  <si>
    <t>(Multiple Items)</t>
  </si>
  <si>
    <t>HC - Approved</t>
  </si>
  <si>
    <t>Leave%</t>
  </si>
  <si>
    <t>Rajesh52371</t>
  </si>
  <si>
    <t>Roster Date</t>
  </si>
  <si>
    <t>Shift Time</t>
  </si>
  <si>
    <t>Total</t>
  </si>
  <si>
    <t>Roster</t>
  </si>
  <si>
    <t>App Leave</t>
  </si>
  <si>
    <t>Un-Planned Leave</t>
  </si>
  <si>
    <t>Training</t>
  </si>
  <si>
    <t>Technical Issue</t>
  </si>
  <si>
    <t>Till 6/29</t>
  </si>
  <si>
    <t>Target</t>
  </si>
  <si>
    <t>Hours</t>
  </si>
  <si>
    <t>B Shift Capacity</t>
  </si>
  <si>
    <t>Completed</t>
  </si>
  <si>
    <t>Balance</t>
  </si>
  <si>
    <t>A Shift Capacity</t>
  </si>
  <si>
    <t>B Shift Capacity RnR Day</t>
  </si>
  <si>
    <t>Present Non RnR</t>
  </si>
  <si>
    <t>Present RnR</t>
  </si>
  <si>
    <t>Pre Shift ET Capacity vs Actual</t>
  </si>
  <si>
    <t>11 Hours not worked</t>
  </si>
  <si>
    <t>Worked on Check for 4 Hours and few hours were 45 to 55</t>
  </si>
  <si>
    <t>Comments</t>
  </si>
  <si>
    <t>Training / Off Prod</t>
  </si>
  <si>
    <t>System Issue</t>
  </si>
  <si>
    <t>New Shift</t>
  </si>
  <si>
    <t>Present - Non RnR</t>
  </si>
  <si>
    <t>Present - RnR</t>
  </si>
  <si>
    <t>A Shift Capacity with RnR 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</si>
</sst>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[$-409]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9"/>
      <color rgb="FF44546A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10" fontId="13" fillId="33" borderId="10" xfId="0" applyNumberFormat="1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164" fontId="13" fillId="33" borderId="10" xfId="0" applyNumberFormat="1" applyFont="1" applyFill="1" applyBorder="1" applyAlignment="1">
      <alignment horizontal="center" vertical="center" wrapText="1"/>
    </xf>
    <xf numFmtId="0" fontId="17" fillId="33" borderId="1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vertical="center"/>
    </xf>
    <xf numFmtId="0" fontId="17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17" fillId="33" borderId="10" xfId="0" applyFont="1" applyFill="1" applyBorder="1" applyAlignment="1">
      <alignment vertical="center"/>
    </xf>
    <xf numFmtId="0" fontId="13" fillId="33" borderId="10" xfId="0" applyFont="1" applyFill="1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4" fontId="13" fillId="33" borderId="10" xfId="0" applyNumberFormat="1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10" fontId="13" fillId="33" borderId="10" xfId="0" applyNumberFormat="1" applyFont="1" applyFill="1" applyBorder="1" applyAlignment="1">
      <alignment vertical="center" wrapText="1"/>
    </xf>
    <xf numFmtId="0" fontId="13" fillId="34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vertical="center"/>
    </xf>
    <xf numFmtId="4" fontId="13" fillId="34" borderId="10" xfId="0" applyNumberFormat="1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/>
    </xf>
    <xf numFmtId="165" fontId="13" fillId="33" borderId="11" xfId="0" applyNumberFormat="1" applyFont="1" applyFill="1" applyBorder="1" applyAlignment="1">
      <alignment vertical="center"/>
    </xf>
    <xf numFmtId="165" fontId="0" fillId="0" borderId="0" xfId="0" applyNumberFormat="1"/>
    <xf numFmtId="4" fontId="20" fillId="35" borderId="10" xfId="0" applyNumberFormat="1" applyFont="1" applyFill="1" applyBorder="1" applyAlignment="1">
      <alignment vertical="center"/>
    </xf>
    <xf numFmtId="10" fontId="13" fillId="33" borderId="11" xfId="0" applyNumberFormat="1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20" fillId="0" borderId="10" xfId="0" applyFont="1" applyBorder="1"/>
    <xf numFmtId="165" fontId="20" fillId="0" borderId="10" xfId="0" applyNumberFormat="1" applyFont="1" applyBorder="1"/>
    <xf numFmtId="0" fontId="0" fillId="0" borderId="0" xfId="0" applyAlignment="1">
      <alignment horizontal="left"/>
    </xf>
    <xf numFmtId="10" fontId="0" fillId="0" borderId="0" xfId="0" applyNumberFormat="1"/>
    <xf numFmtId="9" fontId="20" fillId="0" borderId="10" xfId="0" applyNumberFormat="1" applyFont="1" applyBorder="1"/>
    <xf numFmtId="0" fontId="13" fillId="34" borderId="10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vertical="center"/>
    </xf>
    <xf numFmtId="10" fontId="17" fillId="33" borderId="10" xfId="0" applyNumberFormat="1" applyFont="1" applyFill="1" applyBorder="1" applyAlignment="1">
      <alignment vertical="center" wrapText="1"/>
    </xf>
    <xf numFmtId="9" fontId="13" fillId="34" borderId="10" xfId="0" applyNumberFormat="1" applyFont="1" applyFill="1" applyBorder="1" applyAlignment="1">
      <alignment vertical="center" wrapText="1"/>
    </xf>
    <xf numFmtId="0" fontId="21" fillId="0" borderId="0" xfId="0" applyFont="1"/>
    <xf numFmtId="0" fontId="23" fillId="37" borderId="10" xfId="0" applyFont="1" applyFill="1" applyBorder="1" applyAlignment="1">
      <alignment horizontal="center" vertical="center"/>
    </xf>
    <xf numFmtId="18" fontId="23" fillId="37" borderId="1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36" borderId="10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4" fontId="22" fillId="36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22" fillId="36" borderId="12" xfId="0" applyFont="1" applyFill="1" applyBorder="1" applyAlignment="1">
      <alignment horizontal="center" vertical="center"/>
    </xf>
    <xf numFmtId="164" fontId="22" fillId="36" borderId="12" xfId="0" applyNumberFormat="1" applyFont="1" applyFill="1" applyBorder="1" applyAlignment="1">
      <alignment horizontal="center" vertical="center"/>
    </xf>
    <xf numFmtId="0" fontId="17" fillId="0" borderId="0" xfId="0" applyFont="1" applyFill="1"/>
    <xf numFmtId="0" fontId="26" fillId="0" borderId="12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8" fontId="27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/>
    <xf numFmtId="0" fontId="26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29" fillId="0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21">
    <dxf>
      <numFmt numFmtId="14" formatCode="0.00%"/>
    </dxf>
    <dxf>
      <numFmt numFmtId="166" formatCode="0.0%"/>
    </dxf>
    <dxf>
      <numFmt numFmtId="13" formatCode="0%"/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781050</xdr:colOff>
          <xdr:row>1</xdr:row>
          <xdr:rowOff>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2098</xdr:row>
          <xdr:rowOff>76200</xdr:rowOff>
        </xdr:from>
        <xdr:to>
          <xdr:col>0</xdr:col>
          <xdr:colOff>781050</xdr:colOff>
          <xdr:row>2099</xdr:row>
          <xdr:rowOff>76200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781050</xdr:colOff>
          <xdr:row>1</xdr:row>
          <xdr:rowOff>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2359</xdr:row>
          <xdr:rowOff>0</xdr:rowOff>
        </xdr:from>
        <xdr:to>
          <xdr:col>0</xdr:col>
          <xdr:colOff>781050</xdr:colOff>
          <xdr:row>2360</xdr:row>
          <xdr:rowOff>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Genworth\Executive%20-%20MRO\New%20Shift%20Pattern%2007%20September%202021\New%20Shift%20Planner_Effective%207-Sep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ift Planner"/>
      <sheetName val="Final Summary"/>
      <sheetName val="Data Summary"/>
      <sheetName val="Raw Data"/>
    </sheetNames>
    <sheetDataSet>
      <sheetData sheetId="0">
        <row r="1">
          <cell r="B1" t="str">
            <v>User</v>
          </cell>
          <cell r="C1">
            <v>44409</v>
          </cell>
          <cell r="D1">
            <v>44378</v>
          </cell>
          <cell r="E1">
            <v>44348</v>
          </cell>
          <cell r="F1" t="str">
            <v>Opportunities</v>
          </cell>
          <cell r="G1" t="str">
            <v>Overall</v>
          </cell>
          <cell r="H1" t="str">
            <v>Variance</v>
          </cell>
          <cell r="I1" t="str">
            <v>Status</v>
          </cell>
          <cell r="J1" t="str">
            <v>Currect</v>
          </cell>
          <cell r="K1" t="str">
            <v>Proposed</v>
          </cell>
          <cell r="L1" t="str">
            <v>Val</v>
          </cell>
          <cell r="M1" t="str">
            <v>Final Shift</v>
          </cell>
        </row>
        <row r="2">
          <cell r="B2" t="str">
            <v>Nikhil88629</v>
          </cell>
          <cell r="C2">
            <v>24.578173675138771</v>
          </cell>
          <cell r="D2">
            <v>26.497598880093548</v>
          </cell>
          <cell r="E2">
            <v>27.134890382973179</v>
          </cell>
          <cell r="F2">
            <v>3</v>
          </cell>
          <cell r="G2">
            <v>26.070220979401835</v>
          </cell>
          <cell r="H2">
            <v>0</v>
          </cell>
          <cell r="I2" t="str">
            <v>Active</v>
          </cell>
          <cell r="J2" t="str">
            <v>B</v>
          </cell>
          <cell r="K2" t="str">
            <v>A</v>
          </cell>
          <cell r="L2" t="str">
            <v>NA</v>
          </cell>
          <cell r="M2" t="str">
            <v>A</v>
          </cell>
        </row>
        <row r="3">
          <cell r="B3" t="str">
            <v>Firoz91236</v>
          </cell>
          <cell r="C3">
            <v>28.042505172951468</v>
          </cell>
          <cell r="D3">
            <v>27.494512390044861</v>
          </cell>
          <cell r="E3">
            <v>23.920938046183391</v>
          </cell>
          <cell r="F3">
            <v>3</v>
          </cell>
          <cell r="G3">
            <v>26.485985203059908</v>
          </cell>
          <cell r="H3">
            <v>0</v>
          </cell>
          <cell r="I3" t="str">
            <v>Active</v>
          </cell>
          <cell r="J3" t="str">
            <v>A</v>
          </cell>
          <cell r="K3" t="str">
            <v>B</v>
          </cell>
          <cell r="L3" t="str">
            <v>Yes</v>
          </cell>
          <cell r="M3" t="str">
            <v>C</v>
          </cell>
        </row>
        <row r="4">
          <cell r="B4" t="str">
            <v>Amit90699</v>
          </cell>
          <cell r="C4">
            <v>16.003172792512469</v>
          </cell>
          <cell r="D4">
            <v>14.448223272960409</v>
          </cell>
          <cell r="E4">
            <v>12.657663807581997</v>
          </cell>
          <cell r="F4">
            <v>3</v>
          </cell>
          <cell r="G4">
            <v>14.369686624351624</v>
          </cell>
          <cell r="H4">
            <v>0.27814783609378979</v>
          </cell>
          <cell r="I4" t="str">
            <v>Active</v>
          </cell>
          <cell r="J4" t="str">
            <v>B</v>
          </cell>
          <cell r="K4" t="str">
            <v>A</v>
          </cell>
          <cell r="L4" t="str">
            <v>Check</v>
          </cell>
          <cell r="M4" t="str">
            <v>B</v>
          </cell>
        </row>
        <row r="5">
          <cell r="B5" t="str">
            <v>Imran88490</v>
          </cell>
          <cell r="C5">
            <v>22.424510481435576</v>
          </cell>
          <cell r="D5">
            <v>21.388732683586241</v>
          </cell>
          <cell r="E5">
            <v>22.637008525372703</v>
          </cell>
          <cell r="F5">
            <v>3</v>
          </cell>
          <cell r="G5">
            <v>22.150083896798176</v>
          </cell>
          <cell r="H5">
            <v>0</v>
          </cell>
          <cell r="I5" t="str">
            <v>Active</v>
          </cell>
          <cell r="J5" t="str">
            <v>B</v>
          </cell>
          <cell r="K5" t="str">
            <v>A</v>
          </cell>
          <cell r="L5" t="str">
            <v>Yes</v>
          </cell>
          <cell r="M5" t="str">
            <v>B</v>
          </cell>
        </row>
        <row r="6">
          <cell r="B6" t="str">
            <v>Mohd106163</v>
          </cell>
          <cell r="C6">
            <v>13.559047188142955</v>
          </cell>
          <cell r="D6">
            <v>12.889814101471799</v>
          </cell>
          <cell r="E6">
            <v>15.00258318324012</v>
          </cell>
          <cell r="F6">
            <v>3</v>
          </cell>
          <cell r="G6">
            <v>13.817148157618291</v>
          </cell>
          <cell r="H6">
            <v>0.30590425822598588</v>
          </cell>
          <cell r="I6" t="str">
            <v>Active</v>
          </cell>
          <cell r="J6" t="str">
            <v>B</v>
          </cell>
          <cell r="K6" t="str">
            <v>A</v>
          </cell>
          <cell r="L6" t="str">
            <v>Check</v>
          </cell>
          <cell r="M6" t="str">
            <v>B</v>
          </cell>
        </row>
        <row r="7">
          <cell r="B7" t="str">
            <v>Mohd110419</v>
          </cell>
          <cell r="C7">
            <v>20.749706177714572</v>
          </cell>
          <cell r="D7">
            <v>17.484130626100079</v>
          </cell>
          <cell r="E7">
            <v>17.654751452032109</v>
          </cell>
          <cell r="F7">
            <v>3</v>
          </cell>
          <cell r="G7">
            <v>18.629529418615586</v>
          </cell>
          <cell r="H7">
            <v>6.4157314287371148E-2</v>
          </cell>
          <cell r="I7" t="str">
            <v>Active</v>
          </cell>
          <cell r="J7" t="str">
            <v>B</v>
          </cell>
          <cell r="K7" t="str">
            <v>A</v>
          </cell>
          <cell r="L7" t="str">
            <v>Check</v>
          </cell>
          <cell r="M7" t="str">
            <v>A</v>
          </cell>
        </row>
        <row r="8">
          <cell r="B8" t="str">
            <v>Moinuddin106165</v>
          </cell>
          <cell r="C8">
            <v>20.25210770328103</v>
          </cell>
          <cell r="D8">
            <v>22.993084048650076</v>
          </cell>
          <cell r="E8">
            <v>22.364846919047888</v>
          </cell>
          <cell r="F8">
            <v>3</v>
          </cell>
          <cell r="G8">
            <v>21.870012890326333</v>
          </cell>
          <cell r="H8">
            <v>0</v>
          </cell>
          <cell r="I8" t="str">
            <v>Active</v>
          </cell>
          <cell r="J8" t="str">
            <v>B</v>
          </cell>
          <cell r="K8" t="str">
            <v>A</v>
          </cell>
          <cell r="L8" t="str">
            <v>Yes</v>
          </cell>
          <cell r="M8" t="str">
            <v>A</v>
          </cell>
        </row>
        <row r="9">
          <cell r="B9" t="str">
            <v>Parvez110428</v>
          </cell>
          <cell r="C9">
            <v>20.768771379575963</v>
          </cell>
          <cell r="D9">
            <v>25.443039334067084</v>
          </cell>
          <cell r="E9">
            <v>22.831056727421664</v>
          </cell>
          <cell r="F9">
            <v>3</v>
          </cell>
          <cell r="G9">
            <v>23.014289147021572</v>
          </cell>
          <cell r="H9">
            <v>0</v>
          </cell>
          <cell r="I9" t="str">
            <v>Active</v>
          </cell>
          <cell r="J9" t="str">
            <v>B</v>
          </cell>
          <cell r="K9" t="str">
            <v>A</v>
          </cell>
          <cell r="L9" t="str">
            <v>Yes</v>
          </cell>
          <cell r="M9" t="str">
            <v>A</v>
          </cell>
        </row>
        <row r="10">
          <cell r="B10" t="str">
            <v>Sanjay145470</v>
          </cell>
          <cell r="C10">
            <v>22.453459192681166</v>
          </cell>
          <cell r="D10">
            <v>20.092756720921731</v>
          </cell>
          <cell r="E10">
            <v>19.23115732779598</v>
          </cell>
          <cell r="F10">
            <v>3</v>
          </cell>
          <cell r="G10">
            <v>20.592457747132958</v>
          </cell>
          <cell r="H10">
            <v>0</v>
          </cell>
          <cell r="I10" t="str">
            <v>Active</v>
          </cell>
          <cell r="J10" t="str">
            <v>B</v>
          </cell>
          <cell r="K10" t="str">
            <v>A</v>
          </cell>
          <cell r="L10" t="str">
            <v>Yes</v>
          </cell>
          <cell r="M10" t="str">
            <v>A</v>
          </cell>
        </row>
        <row r="11">
          <cell r="B11" t="str">
            <v>Shilendra96075</v>
          </cell>
          <cell r="C11">
            <v>10.672615661410843</v>
          </cell>
          <cell r="D11">
            <v>14.669104920609316</v>
          </cell>
          <cell r="E11">
            <v>18.505698180958579</v>
          </cell>
          <cell r="F11">
            <v>3</v>
          </cell>
          <cell r="G11">
            <v>14.615806254326245</v>
          </cell>
          <cell r="H11">
            <v>0.26578417137921617</v>
          </cell>
          <cell r="I11" t="str">
            <v>Active</v>
          </cell>
          <cell r="J11" t="str">
            <v>B</v>
          </cell>
          <cell r="K11" t="str">
            <v>A</v>
          </cell>
          <cell r="L11" t="str">
            <v>Check</v>
          </cell>
          <cell r="M11" t="str">
            <v>B</v>
          </cell>
        </row>
        <row r="12">
          <cell r="B12" t="str">
            <v>Shivam144805</v>
          </cell>
          <cell r="C12">
            <v>20.144008559689894</v>
          </cell>
          <cell r="D12">
            <v>18.376428142980931</v>
          </cell>
          <cell r="E12">
            <v>20.980748311504986</v>
          </cell>
          <cell r="F12">
            <v>3</v>
          </cell>
          <cell r="G12">
            <v>19.833728338058602</v>
          </cell>
          <cell r="H12">
            <v>3.6651394406087556E-3</v>
          </cell>
          <cell r="I12" t="str">
            <v>Active</v>
          </cell>
          <cell r="J12" t="str">
            <v>B</v>
          </cell>
          <cell r="K12" t="str">
            <v>A</v>
          </cell>
          <cell r="L12" t="str">
            <v>Check</v>
          </cell>
          <cell r="M12" t="str">
            <v>A</v>
          </cell>
        </row>
        <row r="13">
          <cell r="B13" t="str">
            <v>Shyam96076</v>
          </cell>
          <cell r="C13">
            <v>13.025156888238248</v>
          </cell>
          <cell r="D13">
            <v>17.379000644122389</v>
          </cell>
          <cell r="E13">
            <v>18.575965069413346</v>
          </cell>
          <cell r="F13">
            <v>3</v>
          </cell>
          <cell r="G13">
            <v>16.326707533924662</v>
          </cell>
          <cell r="H13">
            <v>0.17983812236690888</v>
          </cell>
          <cell r="I13" t="str">
            <v>Active</v>
          </cell>
          <cell r="J13" t="str">
            <v>B</v>
          </cell>
          <cell r="K13" t="str">
            <v>A</v>
          </cell>
          <cell r="L13" t="str">
            <v>Check</v>
          </cell>
          <cell r="M13" t="str">
            <v>B</v>
          </cell>
        </row>
        <row r="14">
          <cell r="B14" t="str">
            <v>Sonu88586</v>
          </cell>
          <cell r="C14">
            <v>20.596526631344116</v>
          </cell>
          <cell r="D14">
            <v>23.981837969492275</v>
          </cell>
          <cell r="E14">
            <v>23.653302618550338</v>
          </cell>
          <cell r="F14">
            <v>3</v>
          </cell>
          <cell r="G14">
            <v>22.743889073128912</v>
          </cell>
          <cell r="H14">
            <v>0</v>
          </cell>
          <cell r="I14" t="str">
            <v>Active</v>
          </cell>
          <cell r="J14" t="str">
            <v>B</v>
          </cell>
          <cell r="K14" t="str">
            <v>A</v>
          </cell>
          <cell r="L14" t="str">
            <v>Yes</v>
          </cell>
          <cell r="M14" t="str">
            <v>A</v>
          </cell>
        </row>
        <row r="15">
          <cell r="B15" t="str">
            <v>Subham144839</v>
          </cell>
          <cell r="C15">
            <v>21.806617383728273</v>
          </cell>
          <cell r="D15">
            <v>24.002228759812542</v>
          </cell>
          <cell r="E15">
            <v>21.612007029226785</v>
          </cell>
          <cell r="F15">
            <v>3</v>
          </cell>
          <cell r="G15">
            <v>22.47361772425587</v>
          </cell>
          <cell r="H15">
            <v>0</v>
          </cell>
          <cell r="I15" t="str">
            <v>Active</v>
          </cell>
          <cell r="J15" t="str">
            <v>B</v>
          </cell>
          <cell r="K15" t="str">
            <v>A</v>
          </cell>
          <cell r="L15" t="str">
            <v>Yes</v>
          </cell>
          <cell r="M15" t="str">
            <v>A</v>
          </cell>
        </row>
        <row r="16">
          <cell r="B16" t="str">
            <v>Vikas96219</v>
          </cell>
          <cell r="C16">
            <v>14.167675369276656</v>
          </cell>
          <cell r="D16">
            <v>20.319086910216441</v>
          </cell>
          <cell r="E16">
            <v>19.912975649138637</v>
          </cell>
          <cell r="F16">
            <v>3</v>
          </cell>
          <cell r="G16">
            <v>18.133245976210578</v>
          </cell>
          <cell r="H16">
            <v>8.9087800676947659E-2</v>
          </cell>
          <cell r="I16" t="str">
            <v>Active</v>
          </cell>
          <cell r="J16" t="str">
            <v>B</v>
          </cell>
          <cell r="K16" t="str">
            <v>A</v>
          </cell>
          <cell r="L16" t="str">
            <v>Check</v>
          </cell>
          <cell r="M16" t="str">
            <v>A</v>
          </cell>
        </row>
        <row r="17">
          <cell r="B17" t="str">
            <v>Vipul108143</v>
          </cell>
          <cell r="C17">
            <v>11.685155408824668</v>
          </cell>
          <cell r="D17">
            <v>20.336070757458831</v>
          </cell>
          <cell r="E17">
            <v>16.705824180435982</v>
          </cell>
          <cell r="F17">
            <v>3</v>
          </cell>
          <cell r="G17">
            <v>16.24235011557316</v>
          </cell>
          <cell r="H17">
            <v>0.18407576418683413</v>
          </cell>
          <cell r="I17" t="str">
            <v>Active</v>
          </cell>
          <cell r="J17" t="str">
            <v>B</v>
          </cell>
          <cell r="K17" t="str">
            <v>A</v>
          </cell>
          <cell r="L17" t="str">
            <v>Check</v>
          </cell>
          <cell r="M17" t="str">
            <v>B</v>
          </cell>
        </row>
        <row r="18">
          <cell r="B18" t="str">
            <v>Wafaat125727</v>
          </cell>
          <cell r="C18">
            <v>21.952493277070516</v>
          </cell>
          <cell r="D18">
            <v>21.793903133183498</v>
          </cell>
          <cell r="E18">
            <v>20.457321829851232</v>
          </cell>
          <cell r="F18">
            <v>3</v>
          </cell>
          <cell r="G18">
            <v>21.401239413368415</v>
          </cell>
          <cell r="H18">
            <v>0</v>
          </cell>
          <cell r="I18" t="str">
            <v>Active</v>
          </cell>
          <cell r="J18" t="str">
            <v>B</v>
          </cell>
          <cell r="K18" t="str">
            <v>A</v>
          </cell>
          <cell r="L18" t="str">
            <v>Yes</v>
          </cell>
          <cell r="M18" t="str">
            <v>A</v>
          </cell>
        </row>
        <row r="19">
          <cell r="B19" t="str">
            <v>Ajit107869</v>
          </cell>
          <cell r="C19">
            <v>21.95393622308784</v>
          </cell>
          <cell r="D19">
            <v>18.027257303634848</v>
          </cell>
          <cell r="E19">
            <v>16.919046423509208</v>
          </cell>
          <cell r="F19">
            <v>3</v>
          </cell>
          <cell r="G19">
            <v>18.966746650077301</v>
          </cell>
          <cell r="H19">
            <v>4.721741889503972E-2</v>
          </cell>
          <cell r="I19" t="str">
            <v>Active</v>
          </cell>
          <cell r="J19" t="str">
            <v>A</v>
          </cell>
          <cell r="K19" t="str">
            <v>B</v>
          </cell>
          <cell r="L19" t="str">
            <v>Check</v>
          </cell>
          <cell r="M19" t="str">
            <v>B</v>
          </cell>
        </row>
        <row r="20">
          <cell r="B20" t="str">
            <v>Amit108201</v>
          </cell>
          <cell r="C20">
            <v>19.460248833116758</v>
          </cell>
          <cell r="D20">
            <v>18.829468035111329</v>
          </cell>
          <cell r="E20">
            <v>19.546537525354971</v>
          </cell>
          <cell r="F20">
            <v>3</v>
          </cell>
          <cell r="G20">
            <v>19.278751464527684</v>
          </cell>
          <cell r="H20">
            <v>3.1544053403652295E-2</v>
          </cell>
          <cell r="I20" t="str">
            <v>Active</v>
          </cell>
          <cell r="J20" t="str">
            <v>A</v>
          </cell>
          <cell r="K20" t="str">
            <v>B</v>
          </cell>
          <cell r="L20" t="str">
            <v>Check</v>
          </cell>
          <cell r="M20" t="str">
            <v>B</v>
          </cell>
        </row>
        <row r="21">
          <cell r="B21" t="str">
            <v>Anuj96189</v>
          </cell>
          <cell r="C21">
            <v>17.065001344183646</v>
          </cell>
          <cell r="D21">
            <v>15.134982883608542</v>
          </cell>
          <cell r="E21">
            <v>12.126006938083901</v>
          </cell>
          <cell r="F21">
            <v>3</v>
          </cell>
          <cell r="G21">
            <v>14.775330388625363</v>
          </cell>
          <cell r="H21">
            <v>0.25777057689038863</v>
          </cell>
          <cell r="I21" t="str">
            <v>Active</v>
          </cell>
          <cell r="J21" t="str">
            <v>A</v>
          </cell>
          <cell r="K21" t="str">
            <v>B</v>
          </cell>
          <cell r="L21" t="str">
            <v>Check</v>
          </cell>
          <cell r="M21" t="str">
            <v>B</v>
          </cell>
        </row>
        <row r="22">
          <cell r="B22" t="str">
            <v>Bijender125722</v>
          </cell>
          <cell r="C22">
            <v>22.152392412231031</v>
          </cell>
          <cell r="D22">
            <v>10.64304008195672</v>
          </cell>
          <cell r="E22">
            <v>13.878275862068966</v>
          </cell>
          <cell r="F22">
            <v>3</v>
          </cell>
          <cell r="G22">
            <v>15.557902785418905</v>
          </cell>
          <cell r="H22">
            <v>0.21845854505516571</v>
          </cell>
          <cell r="I22" t="str">
            <v>Active</v>
          </cell>
          <cell r="J22" t="str">
            <v>A</v>
          </cell>
          <cell r="K22" t="str">
            <v>B</v>
          </cell>
          <cell r="L22" t="str">
            <v>Check</v>
          </cell>
          <cell r="M22" t="str">
            <v>B</v>
          </cell>
        </row>
        <row r="23">
          <cell r="B23" t="str">
            <v>Bipin90576</v>
          </cell>
          <cell r="C23">
            <v>23.856092127595847</v>
          </cell>
          <cell r="D23">
            <v>23.353724617587961</v>
          </cell>
          <cell r="E23">
            <v>23.732438450601322</v>
          </cell>
          <cell r="F23">
            <v>3</v>
          </cell>
          <cell r="G23">
            <v>23.64741839859504</v>
          </cell>
          <cell r="H23">
            <v>0</v>
          </cell>
          <cell r="I23" t="str">
            <v>Active</v>
          </cell>
          <cell r="J23" t="str">
            <v>A</v>
          </cell>
          <cell r="K23" t="str">
            <v>B</v>
          </cell>
          <cell r="L23" t="str">
            <v>Yes</v>
          </cell>
          <cell r="M23" t="str">
            <v>B</v>
          </cell>
        </row>
        <row r="24">
          <cell r="B24" t="str">
            <v>Dheeraj110424</v>
          </cell>
          <cell r="C24">
            <v>13.827128328790103</v>
          </cell>
          <cell r="D24">
            <v>12.340193254629321</v>
          </cell>
          <cell r="E24">
            <v>13.939560401963996</v>
          </cell>
          <cell r="F24">
            <v>3</v>
          </cell>
          <cell r="G24">
            <v>13.368960661794473</v>
          </cell>
          <cell r="H24">
            <v>0.32841867500859445</v>
          </cell>
          <cell r="I24" t="str">
            <v>Active</v>
          </cell>
          <cell r="J24" t="str">
            <v>A</v>
          </cell>
          <cell r="K24" t="str">
            <v>B</v>
          </cell>
          <cell r="L24" t="str">
            <v>Check</v>
          </cell>
          <cell r="M24" t="str">
            <v>B</v>
          </cell>
        </row>
        <row r="25">
          <cell r="B25" t="str">
            <v>Haider96211</v>
          </cell>
          <cell r="C25">
            <v>22.072086704703956</v>
          </cell>
          <cell r="D25">
            <v>24.889646042363434</v>
          </cell>
          <cell r="E25">
            <v>28.768970101060308</v>
          </cell>
          <cell r="F25">
            <v>3</v>
          </cell>
          <cell r="G25">
            <v>25.243567616042565</v>
          </cell>
          <cell r="H25">
            <v>0</v>
          </cell>
          <cell r="I25" t="str">
            <v>Active</v>
          </cell>
          <cell r="J25" t="str">
            <v>A</v>
          </cell>
          <cell r="K25" t="str">
            <v>B</v>
          </cell>
          <cell r="L25" t="str">
            <v>Yes</v>
          </cell>
          <cell r="M25" t="str">
            <v>A</v>
          </cell>
        </row>
        <row r="26">
          <cell r="B26" t="str">
            <v>Manoj119448</v>
          </cell>
          <cell r="C26">
            <v>20.245659959873315</v>
          </cell>
          <cell r="D26">
            <v>22.547140341076954</v>
          </cell>
          <cell r="E26">
            <v>22.339746788676806</v>
          </cell>
          <cell r="F26">
            <v>3</v>
          </cell>
          <cell r="G26">
            <v>21.710849029875693</v>
          </cell>
          <cell r="H26">
            <v>0</v>
          </cell>
          <cell r="I26" t="str">
            <v>Active</v>
          </cell>
          <cell r="J26" t="str">
            <v>A</v>
          </cell>
          <cell r="K26" t="str">
            <v>B</v>
          </cell>
          <cell r="L26" t="str">
            <v>Yes</v>
          </cell>
          <cell r="M26" t="str">
            <v>A</v>
          </cell>
        </row>
        <row r="27">
          <cell r="B27" t="str">
            <v>Navin106161</v>
          </cell>
          <cell r="C27">
            <v>19.740755881111962</v>
          </cell>
          <cell r="D27">
            <v>21.583312929692561</v>
          </cell>
          <cell r="E27">
            <v>20.051062536913363</v>
          </cell>
          <cell r="F27">
            <v>3</v>
          </cell>
          <cell r="G27">
            <v>20.458377115905961</v>
          </cell>
          <cell r="H27">
            <v>0</v>
          </cell>
          <cell r="I27" t="str">
            <v>Active</v>
          </cell>
          <cell r="J27" t="str">
            <v>A</v>
          </cell>
          <cell r="K27" t="str">
            <v>B</v>
          </cell>
          <cell r="L27" t="str">
            <v>Yes</v>
          </cell>
          <cell r="M27" t="str">
            <v>B</v>
          </cell>
        </row>
        <row r="28">
          <cell r="B28" t="str">
            <v>Nitish144804</v>
          </cell>
          <cell r="C28">
            <v>21.698801934390989</v>
          </cell>
          <cell r="D28">
            <v>24.227952778973702</v>
          </cell>
          <cell r="E28">
            <v>21.247446457411289</v>
          </cell>
          <cell r="F28">
            <v>3</v>
          </cell>
          <cell r="G28">
            <v>22.391400390258656</v>
          </cell>
          <cell r="H28">
            <v>0</v>
          </cell>
          <cell r="I28" t="str">
            <v>Active</v>
          </cell>
          <cell r="J28" t="str">
            <v>A</v>
          </cell>
          <cell r="K28" t="str">
            <v>B</v>
          </cell>
          <cell r="L28" t="str">
            <v>Yes</v>
          </cell>
          <cell r="M28" t="str">
            <v>A</v>
          </cell>
        </row>
        <row r="29">
          <cell r="B29" t="str">
            <v>Rajan145469</v>
          </cell>
          <cell r="C29">
            <v>19.360419649865765</v>
          </cell>
          <cell r="D29">
            <v>17.844647288195677</v>
          </cell>
          <cell r="E29">
            <v>18.768499759716189</v>
          </cell>
          <cell r="F29">
            <v>3</v>
          </cell>
          <cell r="G29">
            <v>18.657855565925875</v>
          </cell>
          <cell r="H29">
            <v>6.2734368104508165E-2</v>
          </cell>
          <cell r="I29" t="str">
            <v>Active</v>
          </cell>
          <cell r="J29" t="str">
            <v>A</v>
          </cell>
          <cell r="K29" t="str">
            <v>B</v>
          </cell>
          <cell r="L29" t="str">
            <v>Check</v>
          </cell>
          <cell r="M29" t="str">
            <v>B</v>
          </cell>
        </row>
        <row r="30">
          <cell r="B30" t="str">
            <v>Sashikant125726</v>
          </cell>
          <cell r="C30">
            <v>0</v>
          </cell>
          <cell r="D30">
            <v>11.396007754381543</v>
          </cell>
          <cell r="E30">
            <v>13.264798283840891</v>
          </cell>
          <cell r="F30">
            <v>3</v>
          </cell>
          <cell r="G30">
            <v>8.2202686794074769</v>
          </cell>
          <cell r="H30">
            <v>0.5870599763765918</v>
          </cell>
          <cell r="I30" t="str">
            <v>Active</v>
          </cell>
          <cell r="J30" t="str">
            <v>A</v>
          </cell>
          <cell r="K30" t="str">
            <v>B</v>
          </cell>
          <cell r="L30" t="str">
            <v>Check</v>
          </cell>
          <cell r="M30" t="str">
            <v>B</v>
          </cell>
        </row>
        <row r="31">
          <cell r="B31" t="str">
            <v>Satendra110550</v>
          </cell>
          <cell r="C31">
            <v>19.275979333775698</v>
          </cell>
          <cell r="D31">
            <v>18.64793884341745</v>
          </cell>
          <cell r="E31">
            <v>18.845440162271807</v>
          </cell>
          <cell r="F31">
            <v>3</v>
          </cell>
          <cell r="G31">
            <v>18.923119446488318</v>
          </cell>
          <cell r="H31">
            <v>4.9409004010230406E-2</v>
          </cell>
          <cell r="I31" t="str">
            <v>Active</v>
          </cell>
          <cell r="J31" t="str">
            <v>A</v>
          </cell>
          <cell r="K31" t="str">
            <v>B</v>
          </cell>
          <cell r="L31" t="str">
            <v>Check</v>
          </cell>
          <cell r="M31" t="str">
            <v>B</v>
          </cell>
        </row>
        <row r="32">
          <cell r="B32" t="str">
            <v>Satendra96077</v>
          </cell>
          <cell r="C32">
            <v>20.388675768450618</v>
          </cell>
          <cell r="D32">
            <v>20.29832811614185</v>
          </cell>
          <cell r="E32">
            <v>16.659017768445867</v>
          </cell>
          <cell r="F32">
            <v>3</v>
          </cell>
          <cell r="G32">
            <v>19.115340551012778</v>
          </cell>
          <cell r="H32">
            <v>3.975289780021185E-2</v>
          </cell>
          <cell r="I32" t="str">
            <v>Active</v>
          </cell>
          <cell r="J32" t="str">
            <v>A</v>
          </cell>
          <cell r="K32" t="str">
            <v>B</v>
          </cell>
          <cell r="L32" t="str">
            <v>Check</v>
          </cell>
          <cell r="M32" t="str">
            <v>B</v>
          </cell>
        </row>
        <row r="33">
          <cell r="B33" t="str">
            <v>Subhash108145</v>
          </cell>
          <cell r="C33">
            <v>19.872600596125189</v>
          </cell>
          <cell r="D33">
            <v>15.765091743416782</v>
          </cell>
          <cell r="E33">
            <v>16.154377027195611</v>
          </cell>
          <cell r="F33">
            <v>3</v>
          </cell>
          <cell r="G33">
            <v>17.26402312224586</v>
          </cell>
          <cell r="H33">
            <v>0.13275266369406136</v>
          </cell>
          <cell r="I33" t="str">
            <v>Active</v>
          </cell>
          <cell r="J33" t="str">
            <v>A</v>
          </cell>
          <cell r="K33" t="str">
            <v>B</v>
          </cell>
          <cell r="L33" t="str">
            <v>Check</v>
          </cell>
          <cell r="M33" t="str">
            <v>B</v>
          </cell>
        </row>
        <row r="34">
          <cell r="B34" t="str">
            <v>Sunil96071</v>
          </cell>
          <cell r="C34">
            <v>24.732663258534011</v>
          </cell>
          <cell r="D34">
            <v>25.297546570961064</v>
          </cell>
          <cell r="E34">
            <v>20.386326571201277</v>
          </cell>
          <cell r="F34">
            <v>3</v>
          </cell>
          <cell r="G34">
            <v>23.472178800232118</v>
          </cell>
          <cell r="H34">
            <v>0</v>
          </cell>
          <cell r="I34" t="str">
            <v>Active</v>
          </cell>
          <cell r="J34" t="str">
            <v>A</v>
          </cell>
          <cell r="K34" t="str">
            <v>B</v>
          </cell>
          <cell r="L34" t="str">
            <v>Yes</v>
          </cell>
          <cell r="M34" t="str">
            <v>A</v>
          </cell>
        </row>
        <row r="35">
          <cell r="B35" t="str">
            <v>Sunita110426</v>
          </cell>
          <cell r="C35">
            <v>24.37028897465218</v>
          </cell>
          <cell r="D35">
            <v>24.746899928933018</v>
          </cell>
          <cell r="E35">
            <v>29.424901420173754</v>
          </cell>
          <cell r="F35">
            <v>3</v>
          </cell>
          <cell r="G35">
            <v>26.18069677458632</v>
          </cell>
          <cell r="H35">
            <v>0</v>
          </cell>
          <cell r="I35" t="str">
            <v>Active</v>
          </cell>
          <cell r="J35" t="str">
            <v>A</v>
          </cell>
          <cell r="K35" t="str">
            <v>B</v>
          </cell>
          <cell r="L35" t="str">
            <v>Yes</v>
          </cell>
          <cell r="M35" t="str">
            <v>A</v>
          </cell>
        </row>
        <row r="36">
          <cell r="B36" t="str">
            <v>Sushant110421</v>
          </cell>
          <cell r="C36">
            <v>13.160042211349495</v>
          </cell>
          <cell r="D36">
            <v>27.335160174189781</v>
          </cell>
          <cell r="E36">
            <v>18.965890789709587</v>
          </cell>
          <cell r="F36">
            <v>3</v>
          </cell>
          <cell r="G36">
            <v>19.820364391749621</v>
          </cell>
          <cell r="H36">
            <v>4.3364688727424161E-3</v>
          </cell>
          <cell r="I36" t="str">
            <v>Active</v>
          </cell>
          <cell r="J36" t="str">
            <v>A</v>
          </cell>
          <cell r="K36" t="str">
            <v>B</v>
          </cell>
          <cell r="L36" t="str">
            <v>Check</v>
          </cell>
          <cell r="M36" t="str">
            <v>B</v>
          </cell>
        </row>
        <row r="37">
          <cell r="B37" t="str">
            <v>Vipin106162</v>
          </cell>
          <cell r="C37">
            <v>22.06431264730583</v>
          </cell>
          <cell r="D37">
            <v>23.459098829822796</v>
          </cell>
          <cell r="E37">
            <v>25.180757997624564</v>
          </cell>
          <cell r="F37">
            <v>3</v>
          </cell>
          <cell r="G37">
            <v>23.568056491584397</v>
          </cell>
          <cell r="H37">
            <v>0</v>
          </cell>
          <cell r="I37" t="str">
            <v>Active</v>
          </cell>
          <cell r="J37" t="str">
            <v>A</v>
          </cell>
          <cell r="K37" t="str">
            <v>B</v>
          </cell>
          <cell r="L37" t="str">
            <v>Yes</v>
          </cell>
          <cell r="M37" t="str">
            <v>A</v>
          </cell>
        </row>
        <row r="38">
          <cell r="B38" t="str">
            <v>Vivek110425</v>
          </cell>
          <cell r="C38">
            <v>22.725369305732784</v>
          </cell>
          <cell r="D38">
            <v>17.998584773820593</v>
          </cell>
          <cell r="E38">
            <v>19.844128091161014</v>
          </cell>
          <cell r="F38">
            <v>3</v>
          </cell>
          <cell r="G38">
            <v>20.189360723571465</v>
          </cell>
          <cell r="H38">
            <v>0</v>
          </cell>
          <cell r="I38" t="str">
            <v>Active</v>
          </cell>
          <cell r="J38" t="str">
            <v>A</v>
          </cell>
          <cell r="K38" t="str">
            <v>B</v>
          </cell>
          <cell r="L38" t="str">
            <v>Yes</v>
          </cell>
          <cell r="M38" t="str">
            <v>B</v>
          </cell>
        </row>
        <row r="39">
          <cell r="B39" t="str">
            <v>Sunil144837</v>
          </cell>
          <cell r="C39">
            <v>22.867522250564406</v>
          </cell>
          <cell r="D39">
            <v>25.14565166105788</v>
          </cell>
          <cell r="E39">
            <v>22.657202979995187</v>
          </cell>
          <cell r="F39">
            <v>3</v>
          </cell>
          <cell r="G39">
            <v>23.556792297205828</v>
          </cell>
          <cell r="H39">
            <v>0</v>
          </cell>
          <cell r="I39" t="str">
            <v>Active</v>
          </cell>
          <cell r="J39" t="str">
            <v>B</v>
          </cell>
          <cell r="K39" t="str">
            <v>A</v>
          </cell>
          <cell r="L39"/>
          <cell r="M39" t="str">
            <v>A</v>
          </cell>
        </row>
        <row r="40">
          <cell r="B40" t="str">
            <v>Yogesh96074</v>
          </cell>
          <cell r="C40">
            <v>21.393895061502633</v>
          </cell>
          <cell r="D40">
            <v>20.306134422810334</v>
          </cell>
          <cell r="E40">
            <v>22.332452821229968</v>
          </cell>
          <cell r="F40">
            <v>3</v>
          </cell>
          <cell r="G40">
            <v>21.34416076851431</v>
          </cell>
          <cell r="H40">
            <v>0</v>
          </cell>
          <cell r="I40" t="str">
            <v>Active</v>
          </cell>
          <cell r="J40" t="str">
            <v>A</v>
          </cell>
          <cell r="K40" t="str">
            <v>B</v>
          </cell>
          <cell r="L40" t="str">
            <v>Yes</v>
          </cell>
          <cell r="M40" t="str">
            <v>A</v>
          </cell>
        </row>
        <row r="41">
          <cell r="B41" t="str">
            <v>Pavan91521</v>
          </cell>
          <cell r="C41">
            <v>20.198926352407543</v>
          </cell>
          <cell r="D41">
            <v>23.482507911848298</v>
          </cell>
          <cell r="E41">
            <v>26.200758954537775</v>
          </cell>
          <cell r="F41">
            <v>3</v>
          </cell>
          <cell r="G41">
            <v>23.294064406264539</v>
          </cell>
          <cell r="H41">
            <v>0</v>
          </cell>
          <cell r="I41" t="str">
            <v>Active</v>
          </cell>
          <cell r="J41" t="str">
            <v>B</v>
          </cell>
          <cell r="K41" t="str">
            <v>A</v>
          </cell>
          <cell r="L41"/>
          <cell r="M41" t="str">
            <v>A</v>
          </cell>
        </row>
        <row r="42">
          <cell r="B42" t="str">
            <v>Deepak96210</v>
          </cell>
          <cell r="C42">
            <v>20.522117650508363</v>
          </cell>
          <cell r="D42">
            <v>21.607407343051754</v>
          </cell>
          <cell r="E42">
            <v>21.595059920674409</v>
          </cell>
          <cell r="F42">
            <v>3</v>
          </cell>
          <cell r="G42">
            <v>21.241528304744843</v>
          </cell>
          <cell r="H42">
            <v>0</v>
          </cell>
          <cell r="I42" t="str">
            <v>Active</v>
          </cell>
          <cell r="J42" t="str">
            <v>A</v>
          </cell>
          <cell r="K42" t="str">
            <v>B</v>
          </cell>
          <cell r="L42"/>
          <cell r="M42" t="str">
            <v>B</v>
          </cell>
        </row>
        <row r="43">
          <cell r="B43" t="str">
            <v>Satpal88493</v>
          </cell>
          <cell r="C43">
            <v>18.149999999999999</v>
          </cell>
          <cell r="D43">
            <v>14.280459770114945</v>
          </cell>
          <cell r="E43">
            <v>18.761030595813203</v>
          </cell>
          <cell r="F43">
            <v>3</v>
          </cell>
          <cell r="G43">
            <v>17.06383012197605</v>
          </cell>
          <cell r="H43">
            <v>0.1428092330696763</v>
          </cell>
          <cell r="I43" t="str">
            <v>Active</v>
          </cell>
          <cell r="J43" t="str">
            <v>C</v>
          </cell>
          <cell r="K43" t="str">
            <v>C</v>
          </cell>
          <cell r="L43" t="str">
            <v>Check</v>
          </cell>
          <cell r="M43" t="str">
            <v>C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esh Kumar Sangwan" refreshedDate="44441.181235185184" createdVersion="6" refreshedVersion="6" minRefreshableVersion="3" recordCount="679">
  <cacheSource type="worksheet">
    <worksheetSource ref="A1:Q1048576" sheet="Behaviour Trend"/>
  </cacheSource>
  <cacheFields count="18">
    <cacheField name="Employee Name" numFmtId="0">
      <sharedItems containsBlank="1"/>
    </cacheField>
    <cacheField name="EmpId" numFmtId="0">
      <sharedItems containsString="0" containsBlank="1" containsNumber="1" containsInteger="1" minValue="40028" maxValue="145627"/>
    </cacheField>
    <cacheField name="Citrix ID" numFmtId="0">
      <sharedItems containsBlank="1" count="63">
        <s v="Abdul91223"/>
        <s v="Ajit107869"/>
        <s v="Ambuj96078"/>
        <s v="Amit90699"/>
        <s v="Amit108201"/>
        <s v="Anuj96189"/>
        <s v="Bijender125722"/>
        <s v="Bipin90576"/>
        <s v="Deepak96210"/>
        <s v="Dheeraj110424"/>
        <s v="Dilip40028"/>
        <s v="Firoz91236"/>
        <s v="Haider96211"/>
        <s v="Imran88490"/>
        <s v="Kanika125188"/>
        <s v="Majid96213"/>
        <s v="Manish119764"/>
        <s v="Manoj119448"/>
        <s v="Manoj145627"/>
        <s v="Mikki119765"/>
        <s v="Mohd125723"/>
        <s v="Mohd110419"/>
        <s v="Mohd106163"/>
        <s v="Mohd125724"/>
        <s v="Moinuddin106165"/>
        <s v="Navin106161"/>
        <s v="Neha88585"/>
        <s v="Nitish144804"/>
        <s v="Parvez110428"/>
        <s v="Pavan91521"/>
        <s v="Priti125810"/>
        <s v="Priya125190"/>
        <s v="Rajan145469"/>
        <s v="Ritu144838"/>
        <s v="Sanjai88492"/>
        <s v="Sanjay145470"/>
        <s v="Sanjay108141"/>
        <s v="Sanjay90698"/>
        <s v="Santosh110422"/>
        <s v="Sashikant125726"/>
        <s v="Satendra96077"/>
        <s v="Satendra110550"/>
        <s v="Shilendra96075"/>
        <s v="Shivam144805"/>
        <s v="Shyam96076"/>
        <s v="Sonu88586"/>
        <s v="Subham144839"/>
        <s v="Subhash108145"/>
        <s v="Sunil144837"/>
        <s v="Sunil96071"/>
        <s v="Sunita110426"/>
        <s v="Sushant110421"/>
        <s v="Vikas96219"/>
        <s v="Vipin106162"/>
        <s v="Vipul108143"/>
        <s v="Virendra145467"/>
        <s v="Vivek110425"/>
        <s v="Wafaat125727"/>
        <s v="Yogesh96074"/>
        <s v="Nikhil88629"/>
        <s v="Satpal88493"/>
        <s v="Rajesh52371"/>
        <m/>
      </sharedItems>
    </cacheField>
    <cacheField name="Band" numFmtId="0">
      <sharedItems containsBlank="1"/>
    </cacheField>
    <cacheField name="WFH" numFmtId="0">
      <sharedItems containsBlank="1" count="3">
        <s v="Yes"/>
        <s v="No"/>
        <m/>
      </sharedItems>
    </cacheField>
    <cacheField name="Group" numFmtId="0">
      <sharedItems containsBlank="1"/>
    </cacheField>
    <cacheField name="Month" numFmtId="165">
      <sharedItems containsNonDate="0" containsDate="1" containsString="0" containsBlank="1" minDate="2020-09-01T00:00:00" maxDate="2021-08-02T00:00:00" count="13"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m/>
      </sharedItems>
    </cacheField>
    <cacheField name="Present Atlas" numFmtId="0">
      <sharedItems containsString="0" containsBlank="1" containsNumber="1" containsInteger="1" minValue="0" maxValue="23"/>
    </cacheField>
    <cacheField name="Present" numFmtId="0">
      <sharedItems containsString="0" containsBlank="1" containsNumber="1" containsInteger="1" minValue="0" maxValue="23"/>
    </cacheField>
    <cacheField name="Leave" numFmtId="0">
      <sharedItems containsString="0" containsBlank="1" containsNumber="1" containsInteger="1" minValue="0" maxValue="16"/>
    </cacheField>
    <cacheField name="US" numFmtId="0">
      <sharedItems containsString="0" containsBlank="1" containsNumber="1" containsInteger="1" minValue="0" maxValue="23"/>
    </cacheField>
    <cacheField name="NCNS" numFmtId="0">
      <sharedItems containsString="0" containsBlank="1" containsNumber="1" containsInteger="1" minValue="0" maxValue="18"/>
    </cacheField>
    <cacheField name="PO" numFmtId="0">
      <sharedItems containsString="0" containsBlank="1" containsNumber="1" containsInteger="1" minValue="0" maxValue="1"/>
    </cacheField>
    <cacheField name="6th Day" numFmtId="0">
      <sharedItems containsString="0" containsBlank="1" containsNumber="1" containsInteger="1" minValue="0" maxValue="3"/>
    </cacheField>
    <cacheField name="WO" numFmtId="0">
      <sharedItems containsString="0" containsBlank="1" containsNumber="1" containsInteger="1" minValue="0" maxValue="11"/>
    </cacheField>
    <cacheField name="WD" numFmtId="0">
      <sharedItems containsString="0" containsBlank="1" containsNumber="1" containsInteger="1" minValue="0" maxValue="23"/>
    </cacheField>
    <cacheField name="Days" numFmtId="0">
      <sharedItems containsString="0" containsBlank="1" containsNumber="1" containsInteger="1" minValue="6" maxValue="31"/>
    </cacheField>
    <cacheField name="Leave%" numFmtId="0" formula="(Leave+US+NCNS)/W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jesh Kumar Sangwan" refreshedDate="44456.18360300926" createdVersion="6" refreshedVersion="6" minRefreshableVersion="3" recordCount="50">
  <cacheSource type="worksheet">
    <worksheetSource ref="A2:BB52" sheet="Attendance"/>
  </cacheSource>
  <cacheFields count="54">
    <cacheField name="Employee Name" numFmtId="0">
      <sharedItems/>
    </cacheField>
    <cacheField name="Citrix ID" numFmtId="0">
      <sharedItems/>
    </cacheField>
    <cacheField name="EmpId" numFmtId="0">
      <sharedItems containsSemiMixedTypes="0" containsString="0" containsNumber="1" containsInteger="1" minValue="52371" maxValue="145470"/>
    </cacheField>
    <cacheField name="Band" numFmtId="0">
      <sharedItems/>
    </cacheField>
    <cacheField name="WFH" numFmtId="0">
      <sharedItems count="2">
        <s v="Yes"/>
        <s v="No"/>
      </sharedItems>
    </cacheField>
    <cacheField name="Group" numFmtId="0">
      <sharedItems count="3">
        <s v="Prod"/>
        <s v="EM"/>
        <s v="Leadership"/>
      </sharedItems>
    </cacheField>
    <cacheField name="Shift" numFmtId="0">
      <sharedItems containsBlank="1" count="5">
        <s v="A"/>
        <s v="B"/>
        <s v="C"/>
        <s v="NA"/>
        <m u="1"/>
      </sharedItems>
    </cacheField>
    <cacheField name="Leave%" numFmtId="10">
      <sharedItems containsMixedTypes="1" containsNumber="1" minValue="0" maxValue="0.7384615384615385"/>
    </cacheField>
    <cacheField name="1-Sep" numFmtId="0">
      <sharedItems/>
    </cacheField>
    <cacheField name="2-Sep" numFmtId="0">
      <sharedItems/>
    </cacheField>
    <cacheField name="3-Sep" numFmtId="0">
      <sharedItems containsBlank="1"/>
    </cacheField>
    <cacheField name="4-Sep" numFmtId="0">
      <sharedItems/>
    </cacheField>
    <cacheField name="5-Sep" numFmtId="0">
      <sharedItems/>
    </cacheField>
    <cacheField name="6-Sep" numFmtId="0">
      <sharedItems/>
    </cacheField>
    <cacheField name="New Shift" numFmtId="0">
      <sharedItems/>
    </cacheField>
    <cacheField name="7-Sep" numFmtId="0">
      <sharedItems/>
    </cacheField>
    <cacheField name="8-Sep" numFmtId="0">
      <sharedItems/>
    </cacheField>
    <cacheField name="9-Sep" numFmtId="0">
      <sharedItems/>
    </cacheField>
    <cacheField name="10-Sep" numFmtId="0">
      <sharedItems/>
    </cacheField>
    <cacheField name="11-Sep" numFmtId="0">
      <sharedItems/>
    </cacheField>
    <cacheField name="12-Sep" numFmtId="0">
      <sharedItems/>
    </cacheField>
    <cacheField name="13-Sep" numFmtId="0">
      <sharedItems/>
    </cacheField>
    <cacheField name="14-Sep" numFmtId="0">
      <sharedItems containsBlank="1"/>
    </cacheField>
    <cacheField name="15-Sep" numFmtId="0">
      <sharedItems containsBlank="1"/>
    </cacheField>
    <cacheField name="16-Sep" numFmtId="0">
      <sharedItems/>
    </cacheField>
    <cacheField name="17-Sep" numFmtId="0">
      <sharedItems containsBlank="1"/>
    </cacheField>
    <cacheField name="18-Sep" numFmtId="0">
      <sharedItems/>
    </cacheField>
    <cacheField name="19-Sep" numFmtId="0">
      <sharedItems/>
    </cacheField>
    <cacheField name="20-Sep" numFmtId="0">
      <sharedItems containsBlank="1"/>
    </cacheField>
    <cacheField name="21-Sep" numFmtId="0">
      <sharedItems containsBlank="1"/>
    </cacheField>
    <cacheField name="22-Sep" numFmtId="0">
      <sharedItems containsBlank="1"/>
    </cacheField>
    <cacheField name="23-Sep" numFmtId="0">
      <sharedItems containsBlank="1"/>
    </cacheField>
    <cacheField name="24-Sep" numFmtId="0">
      <sharedItems containsBlank="1"/>
    </cacheField>
    <cacheField name="25-Sep" numFmtId="0">
      <sharedItems/>
    </cacheField>
    <cacheField name="26-Sep" numFmtId="0">
      <sharedItems/>
    </cacheField>
    <cacheField name="27-Sep" numFmtId="0">
      <sharedItems containsBlank="1"/>
    </cacheField>
    <cacheField name="28-Sep" numFmtId="0">
      <sharedItems containsBlank="1"/>
    </cacheField>
    <cacheField name="29-Sep" numFmtId="0">
      <sharedItems containsBlank="1"/>
    </cacheField>
    <cacheField name="30-Sep" numFmtId="0">
      <sharedItems containsBlank="1"/>
    </cacheField>
    <cacheField name="1-Oct" numFmtId="0">
      <sharedItems containsNonDate="0" containsString="0" containsBlank="1"/>
    </cacheField>
    <cacheField name="Present Atlas" numFmtId="0">
      <sharedItems containsSemiMixedTypes="0" containsString="0" containsNumber="1" containsInteger="1" minValue="0" maxValue="10"/>
    </cacheField>
    <cacheField name="Present" numFmtId="0">
      <sharedItems containsSemiMixedTypes="0" containsString="0" containsNumber="1" containsInteger="1" minValue="0" maxValue="10"/>
    </cacheField>
    <cacheField name="Leave" numFmtId="0">
      <sharedItems containsSemiMixedTypes="0" containsString="0" containsNumber="1" containsInteger="1" minValue="0" maxValue="4"/>
    </cacheField>
    <cacheField name="US" numFmtId="0">
      <sharedItems containsSemiMixedTypes="0" containsString="0" containsNumber="1" containsInteger="1" minValue="0" maxValue="6"/>
    </cacheField>
    <cacheField name="NCNS" numFmtId="0">
      <sharedItems containsSemiMixedTypes="0" containsString="0" containsNumber="1" containsInteger="1" minValue="0" maxValue="12"/>
    </cacheField>
    <cacheField name="PO" numFmtId="0">
      <sharedItems containsSemiMixedTypes="0" containsString="0" containsNumber="1" containsInteger="1" minValue="1" maxValue="1"/>
    </cacheField>
    <cacheField name="6th Day" numFmtId="0">
      <sharedItems containsSemiMixedTypes="0" containsString="0" containsNumber="1" containsInteger="1" minValue="0" maxValue="1"/>
    </cacheField>
    <cacheField name="WO" numFmtId="0">
      <sharedItems containsSemiMixedTypes="0" containsString="0" containsNumber="1" containsInteger="1" minValue="8" maxValue="8"/>
    </cacheField>
    <cacheField name="Sys Issue" numFmtId="0">
      <sharedItems containsSemiMixedTypes="0" containsString="0" containsNumber="1" containsInteger="1" minValue="0" maxValue="1"/>
    </cacheField>
    <cacheField name="Off Prod" numFmtId="0">
      <sharedItems containsSemiMixedTypes="0" containsString="0" containsNumber="1" containsInteger="1" minValue="0" maxValue="1"/>
    </cacheField>
    <cacheField name="SEP" numFmtId="0">
      <sharedItems containsSemiMixedTypes="0" containsString="0" containsNumber="1" containsInteger="1" minValue="0" maxValue="21"/>
    </cacheField>
    <cacheField name="WD" numFmtId="0">
      <sharedItems containsSemiMixedTypes="0" containsString="0" containsNumber="1" containsInteger="1" minValue="1" maxValue="12"/>
    </cacheField>
    <cacheField name="Days" numFmtId="0">
      <sharedItems containsSemiMixedTypes="0" containsString="0" containsNumber="1" containsInteger="1" minValue="16" maxValue="31"/>
    </cacheField>
    <cacheField name="Appli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9">
  <r>
    <s v="Abdul Alim"/>
    <n v="91223"/>
    <x v="0"/>
    <s v="A"/>
    <x v="0"/>
    <s v="Prod"/>
    <x v="0"/>
    <n v="20"/>
    <n v="20"/>
    <n v="0"/>
    <n v="1"/>
    <n v="0"/>
    <n v="0"/>
    <n v="0"/>
    <n v="9"/>
    <n v="21"/>
    <n v="30"/>
  </r>
  <r>
    <s v="Ajit Kumar Singh"/>
    <n v="107869"/>
    <x v="1"/>
    <s v="A"/>
    <x v="0"/>
    <s v="Prod"/>
    <x v="0"/>
    <n v="21"/>
    <n v="19"/>
    <n v="0"/>
    <n v="0"/>
    <n v="0"/>
    <n v="0"/>
    <n v="0"/>
    <n v="9"/>
    <n v="21"/>
    <n v="30"/>
  </r>
  <r>
    <s v="Ambuj Kumar Gupta"/>
    <n v="96078"/>
    <x v="2"/>
    <s v="A"/>
    <x v="1"/>
    <s v="Prod"/>
    <x v="0"/>
    <n v="0"/>
    <n v="0"/>
    <n v="0"/>
    <n v="0"/>
    <n v="0"/>
    <n v="0"/>
    <n v="0"/>
    <n v="9"/>
    <n v="0"/>
    <n v="9"/>
  </r>
  <r>
    <s v="Amit Kumar"/>
    <n v="90699"/>
    <x v="3"/>
    <s v="A"/>
    <x v="0"/>
    <s v="Prod"/>
    <x v="0"/>
    <n v="16"/>
    <n v="15"/>
    <n v="5"/>
    <n v="0"/>
    <n v="0"/>
    <n v="0"/>
    <n v="2"/>
    <n v="7"/>
    <n v="21"/>
    <n v="28"/>
  </r>
  <r>
    <s v="Amit Kumar"/>
    <n v="108201"/>
    <x v="4"/>
    <s v="A"/>
    <x v="0"/>
    <s v="Prod"/>
    <x v="0"/>
    <n v="21"/>
    <n v="20"/>
    <n v="0"/>
    <n v="0"/>
    <n v="0"/>
    <n v="0"/>
    <n v="0"/>
    <n v="9"/>
    <n v="21"/>
    <n v="30"/>
  </r>
  <r>
    <s v="Anuj Gupta"/>
    <n v="96189"/>
    <x v="5"/>
    <s v="A"/>
    <x v="0"/>
    <s v="Prod"/>
    <x v="0"/>
    <n v="18"/>
    <n v="18"/>
    <n v="2"/>
    <n v="1"/>
    <n v="0"/>
    <n v="0"/>
    <n v="0"/>
    <n v="9"/>
    <n v="21"/>
    <n v="30"/>
  </r>
  <r>
    <s v="Bijender ."/>
    <n v="125722"/>
    <x v="6"/>
    <s v="A"/>
    <x v="0"/>
    <s v="Prod"/>
    <x v="0"/>
    <n v="19"/>
    <n v="11"/>
    <n v="2"/>
    <n v="0"/>
    <n v="0"/>
    <n v="0"/>
    <n v="0"/>
    <n v="9"/>
    <n v="21"/>
    <n v="30"/>
  </r>
  <r>
    <s v="Bipin Kumar"/>
    <n v="90576"/>
    <x v="7"/>
    <s v="A"/>
    <x v="0"/>
    <s v="Prod"/>
    <x v="0"/>
    <n v="21"/>
    <n v="21"/>
    <n v="0"/>
    <n v="0"/>
    <n v="0"/>
    <n v="0"/>
    <n v="3"/>
    <n v="6"/>
    <n v="21"/>
    <n v="27"/>
  </r>
  <r>
    <s v="Deepak Pal"/>
    <n v="96210"/>
    <x v="8"/>
    <s v="A"/>
    <x v="0"/>
    <s v="Prod"/>
    <x v="0"/>
    <n v="21"/>
    <n v="20"/>
    <n v="0"/>
    <n v="0"/>
    <n v="0"/>
    <n v="0"/>
    <n v="0"/>
    <n v="9"/>
    <n v="21"/>
    <n v="30"/>
  </r>
  <r>
    <s v="Dheeraj Pandey"/>
    <n v="110424"/>
    <x v="9"/>
    <s v="A"/>
    <x v="0"/>
    <s v="Prod"/>
    <x v="0"/>
    <n v="21"/>
    <n v="20"/>
    <n v="0"/>
    <n v="0"/>
    <n v="0"/>
    <n v="0"/>
    <n v="0"/>
    <n v="9"/>
    <n v="21"/>
    <n v="30"/>
  </r>
  <r>
    <s v="Dilip Kumar Gajrana"/>
    <n v="40028"/>
    <x v="10"/>
    <s v="A"/>
    <x v="0"/>
    <s v="Prod"/>
    <x v="0"/>
    <n v="20"/>
    <n v="20"/>
    <n v="0"/>
    <n v="1"/>
    <n v="0"/>
    <n v="0"/>
    <n v="0"/>
    <n v="9"/>
    <n v="21"/>
    <n v="30"/>
  </r>
  <r>
    <s v="Firoz ."/>
    <n v="91236"/>
    <x v="11"/>
    <s v="A"/>
    <x v="0"/>
    <s v="Prod"/>
    <x v="0"/>
    <n v="16"/>
    <n v="16"/>
    <n v="5"/>
    <n v="0"/>
    <n v="0"/>
    <n v="0"/>
    <n v="3"/>
    <n v="6"/>
    <n v="21"/>
    <n v="27"/>
  </r>
  <r>
    <s v="Haider Ali"/>
    <n v="96211"/>
    <x v="12"/>
    <s v="A"/>
    <x v="0"/>
    <s v="Prod"/>
    <x v="0"/>
    <n v="21"/>
    <n v="14"/>
    <n v="0"/>
    <n v="0"/>
    <n v="0"/>
    <n v="0"/>
    <n v="0"/>
    <n v="9"/>
    <n v="21"/>
    <n v="30"/>
  </r>
  <r>
    <s v="Imran Khan"/>
    <n v="88490"/>
    <x v="13"/>
    <s v="A"/>
    <x v="0"/>
    <s v="Prod"/>
    <x v="0"/>
    <n v="20"/>
    <n v="20"/>
    <n v="1"/>
    <n v="0"/>
    <n v="0"/>
    <n v="0"/>
    <n v="0"/>
    <n v="9"/>
    <n v="21"/>
    <n v="30"/>
  </r>
  <r>
    <s v="Kanika Bali"/>
    <n v="125188"/>
    <x v="14"/>
    <s v="A"/>
    <x v="1"/>
    <s v="Prod"/>
    <x v="0"/>
    <n v="0"/>
    <n v="0"/>
    <n v="0"/>
    <n v="0"/>
    <n v="0"/>
    <n v="0"/>
    <n v="0"/>
    <n v="9"/>
    <n v="0"/>
    <n v="9"/>
  </r>
  <r>
    <s v="Majid Khan"/>
    <n v="96213"/>
    <x v="15"/>
    <s v="A"/>
    <x v="0"/>
    <s v="Prod"/>
    <x v="0"/>
    <n v="18"/>
    <n v="17"/>
    <n v="1"/>
    <n v="2"/>
    <n v="0"/>
    <n v="0"/>
    <n v="0"/>
    <n v="9"/>
    <n v="21"/>
    <n v="30"/>
  </r>
  <r>
    <s v="Manish Anand"/>
    <n v="119764"/>
    <x v="16"/>
    <s v="A"/>
    <x v="1"/>
    <s v="Prod"/>
    <x v="0"/>
    <n v="0"/>
    <n v="0"/>
    <n v="0"/>
    <n v="0"/>
    <n v="0"/>
    <n v="0"/>
    <n v="0"/>
    <n v="9"/>
    <n v="0"/>
    <n v="9"/>
  </r>
  <r>
    <s v="Manoj Bisht"/>
    <n v="119448"/>
    <x v="17"/>
    <s v="A"/>
    <x v="0"/>
    <s v="Prod"/>
    <x v="0"/>
    <n v="19"/>
    <n v="19"/>
    <n v="2"/>
    <n v="0"/>
    <n v="0"/>
    <n v="0"/>
    <n v="0"/>
    <n v="9"/>
    <n v="21"/>
    <n v="30"/>
  </r>
  <r>
    <s v="Manoj Kumar"/>
    <n v="145627"/>
    <x v="18"/>
    <s v="A"/>
    <x v="0"/>
    <s v="Prod"/>
    <x v="0"/>
    <n v="20"/>
    <n v="20"/>
    <n v="1"/>
    <n v="0"/>
    <n v="0"/>
    <n v="0"/>
    <n v="0"/>
    <n v="9"/>
    <n v="21"/>
    <n v="30"/>
  </r>
  <r>
    <s v="Mikki Kumar"/>
    <n v="119765"/>
    <x v="19"/>
    <s v="A"/>
    <x v="1"/>
    <s v="Prod"/>
    <x v="0"/>
    <n v="0"/>
    <n v="0"/>
    <n v="0"/>
    <n v="0"/>
    <n v="0"/>
    <n v="0"/>
    <n v="0"/>
    <n v="9"/>
    <n v="0"/>
    <n v="9"/>
  </r>
  <r>
    <s v="Mohd Arif"/>
    <n v="125723"/>
    <x v="20"/>
    <s v="A"/>
    <x v="0"/>
    <s v="Prod"/>
    <x v="0"/>
    <n v="21"/>
    <n v="21"/>
    <n v="0"/>
    <n v="0"/>
    <n v="0"/>
    <n v="0"/>
    <n v="0"/>
    <n v="9"/>
    <n v="21"/>
    <n v="30"/>
  </r>
  <r>
    <s v="Mohd Mohsin"/>
    <n v="110419"/>
    <x v="21"/>
    <s v="A"/>
    <x v="0"/>
    <s v="Prod"/>
    <x v="0"/>
    <n v="18"/>
    <n v="17"/>
    <n v="1"/>
    <n v="2"/>
    <n v="0"/>
    <n v="0"/>
    <n v="0"/>
    <n v="9"/>
    <n v="21"/>
    <n v="30"/>
  </r>
  <r>
    <s v="Mohd Rashid Ali"/>
    <n v="106163"/>
    <x v="22"/>
    <s v="A"/>
    <x v="0"/>
    <s v="Prod"/>
    <x v="0"/>
    <n v="20"/>
    <n v="20"/>
    <n v="0"/>
    <n v="1"/>
    <n v="0"/>
    <n v="0"/>
    <n v="0"/>
    <n v="9"/>
    <n v="21"/>
    <n v="30"/>
  </r>
  <r>
    <s v="Mohd Salman"/>
    <n v="125724"/>
    <x v="23"/>
    <s v="A"/>
    <x v="1"/>
    <s v="Prod"/>
    <x v="0"/>
    <n v="0"/>
    <n v="0"/>
    <n v="0"/>
    <n v="0"/>
    <n v="0"/>
    <n v="0"/>
    <n v="0"/>
    <n v="9"/>
    <n v="0"/>
    <n v="9"/>
  </r>
  <r>
    <s v="Moinuddin ."/>
    <n v="106165"/>
    <x v="24"/>
    <s v="A"/>
    <x v="0"/>
    <s v="Prod"/>
    <x v="0"/>
    <n v="21"/>
    <n v="21"/>
    <n v="0"/>
    <n v="0"/>
    <n v="0"/>
    <n v="0"/>
    <n v="0"/>
    <n v="9"/>
    <n v="21"/>
    <n v="30"/>
  </r>
  <r>
    <s v="Navin Kumar"/>
    <n v="106161"/>
    <x v="25"/>
    <s v="A"/>
    <x v="0"/>
    <s v="Prod"/>
    <x v="0"/>
    <n v="21"/>
    <n v="21"/>
    <n v="0"/>
    <n v="0"/>
    <n v="0"/>
    <n v="0"/>
    <n v="0"/>
    <n v="9"/>
    <n v="21"/>
    <n v="30"/>
  </r>
  <r>
    <s v="Neha Sharma"/>
    <n v="88585"/>
    <x v="26"/>
    <s v="A"/>
    <x v="1"/>
    <s v="Prod"/>
    <x v="0"/>
    <n v="0"/>
    <n v="0"/>
    <n v="0"/>
    <n v="0"/>
    <n v="0"/>
    <n v="0"/>
    <n v="0"/>
    <n v="9"/>
    <n v="0"/>
    <n v="9"/>
  </r>
  <r>
    <s v="Nitish Kumar Jha"/>
    <n v="144804"/>
    <x v="27"/>
    <s v="A"/>
    <x v="0"/>
    <s v="Prod"/>
    <x v="0"/>
    <n v="21"/>
    <n v="1"/>
    <n v="0"/>
    <n v="0"/>
    <n v="0"/>
    <n v="0"/>
    <n v="0"/>
    <n v="9"/>
    <n v="21"/>
    <n v="30"/>
  </r>
  <r>
    <s v="Parvez Alam"/>
    <n v="110428"/>
    <x v="28"/>
    <s v="A"/>
    <x v="0"/>
    <s v="Prod"/>
    <x v="0"/>
    <n v="12"/>
    <n v="12"/>
    <n v="9"/>
    <n v="0"/>
    <n v="0"/>
    <n v="0"/>
    <n v="0"/>
    <n v="9"/>
    <n v="21"/>
    <n v="30"/>
  </r>
  <r>
    <s v="Pavan Kumar Sharma"/>
    <n v="91521"/>
    <x v="29"/>
    <s v="A"/>
    <x v="0"/>
    <s v="Prod"/>
    <x v="0"/>
    <n v="16"/>
    <n v="16"/>
    <n v="5"/>
    <n v="0"/>
    <n v="0"/>
    <n v="0"/>
    <n v="0"/>
    <n v="9"/>
    <n v="21"/>
    <n v="30"/>
  </r>
  <r>
    <s v="Priti ."/>
    <n v="125810"/>
    <x v="30"/>
    <s v="A"/>
    <x v="1"/>
    <s v="Prod"/>
    <x v="0"/>
    <n v="0"/>
    <n v="0"/>
    <n v="0"/>
    <n v="0"/>
    <n v="0"/>
    <n v="0"/>
    <n v="0"/>
    <n v="9"/>
    <n v="0"/>
    <n v="9"/>
  </r>
  <r>
    <s v="Priya Dodani"/>
    <n v="125190"/>
    <x v="31"/>
    <s v="A"/>
    <x v="1"/>
    <s v="Prod"/>
    <x v="0"/>
    <n v="0"/>
    <n v="0"/>
    <n v="0"/>
    <n v="0"/>
    <n v="0"/>
    <n v="0"/>
    <n v="0"/>
    <n v="9"/>
    <n v="0"/>
    <n v="9"/>
  </r>
  <r>
    <s v="Rajan Gupta"/>
    <n v="145469"/>
    <x v="32"/>
    <s v="A"/>
    <x v="0"/>
    <s v="Prod"/>
    <x v="0"/>
    <n v="21"/>
    <n v="1"/>
    <n v="0"/>
    <n v="0"/>
    <n v="0"/>
    <n v="0"/>
    <n v="0"/>
    <n v="9"/>
    <n v="21"/>
    <n v="30"/>
  </r>
  <r>
    <s v="Ritu Rani"/>
    <n v="144838"/>
    <x v="33"/>
    <s v="A"/>
    <x v="0"/>
    <s v="Prod"/>
    <x v="0"/>
    <n v="19"/>
    <n v="19"/>
    <n v="0"/>
    <n v="2"/>
    <n v="0"/>
    <n v="0"/>
    <n v="0"/>
    <n v="9"/>
    <n v="21"/>
    <n v="30"/>
  </r>
  <r>
    <s v="Sanjai Kumar"/>
    <n v="88492"/>
    <x v="34"/>
    <s v="A"/>
    <x v="0"/>
    <s v="Prod"/>
    <x v="0"/>
    <n v="21"/>
    <n v="20"/>
    <n v="0"/>
    <n v="0"/>
    <n v="0"/>
    <n v="0"/>
    <n v="3"/>
    <n v="6"/>
    <n v="21"/>
    <n v="27"/>
  </r>
  <r>
    <s v="Sanjay Chaturvedi"/>
    <n v="145470"/>
    <x v="35"/>
    <s v="A"/>
    <x v="1"/>
    <s v="Prod"/>
    <x v="0"/>
    <n v="20"/>
    <n v="0"/>
    <n v="0"/>
    <n v="1"/>
    <n v="0"/>
    <n v="0"/>
    <n v="0"/>
    <n v="9"/>
    <n v="21"/>
    <n v="30"/>
  </r>
  <r>
    <s v="Sanjay Kumar"/>
    <n v="108141"/>
    <x v="36"/>
    <s v="A"/>
    <x v="1"/>
    <s v="Prod"/>
    <x v="0"/>
    <n v="0"/>
    <n v="0"/>
    <n v="0"/>
    <n v="0"/>
    <n v="0"/>
    <n v="0"/>
    <n v="0"/>
    <n v="9"/>
    <n v="0"/>
    <n v="9"/>
  </r>
  <r>
    <s v="Sanjay Malik"/>
    <n v="90698"/>
    <x v="37"/>
    <s v="A"/>
    <x v="0"/>
    <s v="Prod"/>
    <x v="0"/>
    <n v="21"/>
    <n v="21"/>
    <n v="0"/>
    <n v="0"/>
    <n v="0"/>
    <n v="0"/>
    <n v="0"/>
    <n v="9"/>
    <n v="21"/>
    <n v="30"/>
  </r>
  <r>
    <s v="Santosh Kumar Dubey"/>
    <n v="110422"/>
    <x v="38"/>
    <s v="A"/>
    <x v="0"/>
    <s v="Prod"/>
    <x v="0"/>
    <n v="21"/>
    <n v="4"/>
    <n v="0"/>
    <n v="0"/>
    <n v="0"/>
    <n v="0"/>
    <n v="0"/>
    <n v="9"/>
    <n v="21"/>
    <n v="30"/>
  </r>
  <r>
    <s v="Sashikant Singh"/>
    <n v="125726"/>
    <x v="39"/>
    <s v="A"/>
    <x v="0"/>
    <s v="Prod"/>
    <x v="0"/>
    <n v="21"/>
    <n v="13"/>
    <n v="0"/>
    <n v="0"/>
    <n v="0"/>
    <n v="0"/>
    <n v="0"/>
    <n v="9"/>
    <n v="21"/>
    <n v="30"/>
  </r>
  <r>
    <s v="Satendra Kumar"/>
    <n v="96077"/>
    <x v="40"/>
    <s v="A"/>
    <x v="0"/>
    <s v="Prod"/>
    <x v="0"/>
    <n v="21"/>
    <n v="21"/>
    <n v="0"/>
    <n v="0"/>
    <n v="0"/>
    <n v="0"/>
    <n v="0"/>
    <n v="9"/>
    <n v="21"/>
    <n v="30"/>
  </r>
  <r>
    <s v="Satendra Kumar"/>
    <n v="110550"/>
    <x v="41"/>
    <s v="A"/>
    <x v="0"/>
    <s v="Prod"/>
    <x v="0"/>
    <n v="21"/>
    <n v="21"/>
    <n v="0"/>
    <n v="0"/>
    <n v="0"/>
    <n v="0"/>
    <n v="0"/>
    <n v="9"/>
    <n v="21"/>
    <n v="30"/>
  </r>
  <r>
    <s v="Shilendra Kumar"/>
    <n v="96075"/>
    <x v="42"/>
    <s v="A"/>
    <x v="0"/>
    <s v="Prod"/>
    <x v="0"/>
    <n v="21"/>
    <n v="21"/>
    <n v="0"/>
    <n v="0"/>
    <n v="0"/>
    <n v="0"/>
    <n v="0"/>
    <n v="9"/>
    <n v="21"/>
    <n v="30"/>
  </r>
  <r>
    <s v="Shivam Mishra"/>
    <n v="144805"/>
    <x v="43"/>
    <s v="A"/>
    <x v="0"/>
    <s v="Prod"/>
    <x v="0"/>
    <n v="12"/>
    <n v="12"/>
    <n v="0"/>
    <n v="6"/>
    <n v="3"/>
    <n v="0"/>
    <n v="0"/>
    <n v="9"/>
    <n v="21"/>
    <n v="30"/>
  </r>
  <r>
    <s v="Shyam Kumar"/>
    <n v="96076"/>
    <x v="44"/>
    <s v="A"/>
    <x v="0"/>
    <s v="Prod"/>
    <x v="0"/>
    <n v="20"/>
    <n v="20"/>
    <n v="1"/>
    <n v="0"/>
    <n v="0"/>
    <n v="0"/>
    <n v="0"/>
    <n v="9"/>
    <n v="21"/>
    <n v="30"/>
  </r>
  <r>
    <s v="Sonu Chauhan"/>
    <n v="88586"/>
    <x v="45"/>
    <s v="A"/>
    <x v="0"/>
    <s v="Prod"/>
    <x v="0"/>
    <n v="21"/>
    <n v="21"/>
    <n v="0"/>
    <n v="0"/>
    <n v="0"/>
    <n v="0"/>
    <n v="3"/>
    <n v="6"/>
    <n v="21"/>
    <n v="27"/>
  </r>
  <r>
    <s v="Subham Kumar"/>
    <n v="144839"/>
    <x v="46"/>
    <s v="A"/>
    <x v="0"/>
    <s v="Prod"/>
    <x v="0"/>
    <n v="21"/>
    <n v="21"/>
    <n v="0"/>
    <n v="0"/>
    <n v="0"/>
    <n v="0"/>
    <n v="0"/>
    <n v="9"/>
    <n v="21"/>
    <n v="30"/>
  </r>
  <r>
    <s v="Subhash Chandra"/>
    <n v="108145"/>
    <x v="47"/>
    <s v="A"/>
    <x v="0"/>
    <s v="Prod"/>
    <x v="0"/>
    <n v="21"/>
    <n v="21"/>
    <n v="0"/>
    <n v="0"/>
    <n v="0"/>
    <n v="0"/>
    <n v="0"/>
    <n v="9"/>
    <n v="21"/>
    <n v="30"/>
  </r>
  <r>
    <s v="Sunil ."/>
    <n v="144837"/>
    <x v="48"/>
    <s v="A"/>
    <x v="1"/>
    <s v="Prod"/>
    <x v="0"/>
    <n v="21"/>
    <n v="0"/>
    <n v="0"/>
    <n v="0"/>
    <n v="0"/>
    <n v="0"/>
    <n v="0"/>
    <n v="9"/>
    <n v="21"/>
    <n v="30"/>
  </r>
  <r>
    <s v="Sunil Kumar"/>
    <n v="96071"/>
    <x v="49"/>
    <s v="A"/>
    <x v="0"/>
    <s v="Prod"/>
    <x v="0"/>
    <n v="21"/>
    <n v="21"/>
    <n v="0"/>
    <n v="0"/>
    <n v="0"/>
    <n v="0"/>
    <n v="3"/>
    <n v="6"/>
    <n v="21"/>
    <n v="27"/>
  </r>
  <r>
    <s v="Sunita Verma"/>
    <n v="110426"/>
    <x v="50"/>
    <s v="A"/>
    <x v="0"/>
    <s v="Prod"/>
    <x v="0"/>
    <n v="16"/>
    <n v="14"/>
    <n v="5"/>
    <n v="0"/>
    <n v="0"/>
    <n v="0"/>
    <n v="0"/>
    <n v="9"/>
    <n v="21"/>
    <n v="30"/>
  </r>
  <r>
    <s v="Sushant Kaushik"/>
    <n v="110421"/>
    <x v="51"/>
    <s v="A"/>
    <x v="0"/>
    <s v="Prod"/>
    <x v="0"/>
    <n v="18"/>
    <n v="18"/>
    <n v="3"/>
    <n v="0"/>
    <n v="0"/>
    <n v="0"/>
    <n v="0"/>
    <n v="9"/>
    <n v="21"/>
    <n v="30"/>
  </r>
  <r>
    <s v="Vikas Yadav"/>
    <n v="96219"/>
    <x v="52"/>
    <s v="A"/>
    <x v="0"/>
    <s v="Prod"/>
    <x v="0"/>
    <n v="11"/>
    <n v="11"/>
    <n v="10"/>
    <n v="0"/>
    <n v="0"/>
    <n v="0"/>
    <n v="0"/>
    <n v="9"/>
    <n v="21"/>
    <n v="30"/>
  </r>
  <r>
    <s v="Vipin Kumar"/>
    <n v="106162"/>
    <x v="53"/>
    <s v="A"/>
    <x v="0"/>
    <s v="Prod"/>
    <x v="0"/>
    <n v="21"/>
    <n v="21"/>
    <n v="0"/>
    <n v="0"/>
    <n v="0"/>
    <n v="0"/>
    <n v="0"/>
    <n v="9"/>
    <n v="21"/>
    <n v="30"/>
  </r>
  <r>
    <s v="Vipul Singh"/>
    <n v="108143"/>
    <x v="54"/>
    <s v="A"/>
    <x v="0"/>
    <s v="Prod"/>
    <x v="0"/>
    <n v="20"/>
    <n v="19"/>
    <n v="0"/>
    <n v="1"/>
    <n v="0"/>
    <n v="0"/>
    <n v="0"/>
    <n v="9"/>
    <n v="21"/>
    <n v="30"/>
  </r>
  <r>
    <s v="Virendra Dutt"/>
    <n v="145467"/>
    <x v="55"/>
    <s v="A"/>
    <x v="0"/>
    <s v="Prod"/>
    <x v="0"/>
    <n v="21"/>
    <n v="1"/>
    <n v="0"/>
    <n v="0"/>
    <n v="0"/>
    <n v="0"/>
    <n v="0"/>
    <n v="9"/>
    <n v="21"/>
    <n v="30"/>
  </r>
  <r>
    <s v="Vivek Kumar Dubey"/>
    <n v="110425"/>
    <x v="56"/>
    <s v="A"/>
    <x v="0"/>
    <s v="Prod"/>
    <x v="0"/>
    <n v="21"/>
    <n v="18"/>
    <n v="0"/>
    <n v="0"/>
    <n v="0"/>
    <n v="0"/>
    <n v="0"/>
    <n v="9"/>
    <n v="21"/>
    <n v="30"/>
  </r>
  <r>
    <s v="Wafaat Ali"/>
    <n v="125727"/>
    <x v="57"/>
    <s v="A"/>
    <x v="0"/>
    <s v="Prod"/>
    <x v="0"/>
    <n v="19"/>
    <n v="19"/>
    <n v="1"/>
    <n v="1"/>
    <n v="0"/>
    <n v="0"/>
    <n v="0"/>
    <n v="9"/>
    <n v="21"/>
    <n v="30"/>
  </r>
  <r>
    <s v="Yogesh Kumar"/>
    <n v="96074"/>
    <x v="58"/>
    <s v="A"/>
    <x v="0"/>
    <s v="Prod"/>
    <x v="0"/>
    <n v="20"/>
    <n v="20"/>
    <n v="0"/>
    <n v="1"/>
    <n v="0"/>
    <n v="0"/>
    <n v="0"/>
    <n v="9"/>
    <n v="21"/>
    <n v="30"/>
  </r>
  <r>
    <s v="Nikhil Pal"/>
    <n v="88629"/>
    <x v="59"/>
    <s v="A"/>
    <x v="0"/>
    <s v="EM"/>
    <x v="0"/>
    <n v="20"/>
    <n v="20"/>
    <n v="1"/>
    <n v="0"/>
    <n v="0"/>
    <n v="0"/>
    <n v="3"/>
    <n v="6"/>
    <n v="21"/>
    <n v="27"/>
  </r>
  <r>
    <s v="Satpal Mishra"/>
    <n v="88493"/>
    <x v="60"/>
    <s v="A"/>
    <x v="0"/>
    <s v="EM"/>
    <x v="0"/>
    <n v="21"/>
    <n v="21"/>
    <n v="0"/>
    <n v="0"/>
    <n v="0"/>
    <n v="0"/>
    <n v="3"/>
    <n v="6"/>
    <n v="21"/>
    <n v="27"/>
  </r>
  <r>
    <s v="Abdul Alim"/>
    <n v="91223"/>
    <x v="0"/>
    <s v="A"/>
    <x v="0"/>
    <s v="Prod"/>
    <x v="1"/>
    <n v="13"/>
    <n v="11"/>
    <n v="1"/>
    <n v="8"/>
    <n v="0"/>
    <n v="0"/>
    <n v="0"/>
    <n v="0"/>
    <n v="22"/>
    <n v="22"/>
  </r>
  <r>
    <s v="Ajit Kumar Singh"/>
    <n v="107869"/>
    <x v="1"/>
    <s v="A"/>
    <x v="0"/>
    <s v="Prod"/>
    <x v="1"/>
    <n v="22"/>
    <n v="22"/>
    <n v="0"/>
    <n v="0"/>
    <n v="0"/>
    <n v="0"/>
    <n v="0"/>
    <n v="0"/>
    <n v="22"/>
    <n v="22"/>
  </r>
  <r>
    <s v="Ambuj Kumar Gupta"/>
    <n v="96078"/>
    <x v="2"/>
    <s v="A"/>
    <x v="1"/>
    <s v="Prod"/>
    <x v="1"/>
    <n v="21"/>
    <n v="0"/>
    <n v="0"/>
    <n v="0"/>
    <n v="0"/>
    <n v="0"/>
    <n v="0"/>
    <n v="0"/>
    <n v="21"/>
    <n v="21"/>
  </r>
  <r>
    <s v="Amit Kumar"/>
    <n v="90699"/>
    <x v="3"/>
    <s v="A"/>
    <x v="0"/>
    <s v="Prod"/>
    <x v="1"/>
    <n v="22"/>
    <n v="22"/>
    <n v="0"/>
    <n v="0"/>
    <n v="0"/>
    <n v="0"/>
    <n v="0"/>
    <n v="0"/>
    <n v="22"/>
    <n v="22"/>
  </r>
  <r>
    <s v="Amit Kumar"/>
    <n v="108201"/>
    <x v="4"/>
    <s v="A"/>
    <x v="0"/>
    <s v="Prod"/>
    <x v="1"/>
    <n v="21"/>
    <n v="20"/>
    <n v="0"/>
    <n v="1"/>
    <n v="0"/>
    <n v="0"/>
    <n v="0"/>
    <n v="0"/>
    <n v="22"/>
    <n v="22"/>
  </r>
  <r>
    <s v="Anuj Gupta"/>
    <n v="96189"/>
    <x v="5"/>
    <s v="A"/>
    <x v="0"/>
    <s v="Prod"/>
    <x v="1"/>
    <n v="21"/>
    <n v="20"/>
    <n v="1"/>
    <n v="0"/>
    <n v="0"/>
    <n v="0"/>
    <n v="0"/>
    <n v="0"/>
    <n v="22"/>
    <n v="22"/>
  </r>
  <r>
    <s v="Bijender ."/>
    <n v="125722"/>
    <x v="6"/>
    <s v="A"/>
    <x v="0"/>
    <s v="Prod"/>
    <x v="1"/>
    <n v="21"/>
    <n v="5"/>
    <n v="0"/>
    <n v="0"/>
    <n v="0"/>
    <n v="0"/>
    <n v="0"/>
    <n v="0"/>
    <n v="21"/>
    <n v="21"/>
  </r>
  <r>
    <s v="Bipin Kumar"/>
    <n v="90576"/>
    <x v="7"/>
    <s v="A"/>
    <x v="0"/>
    <s v="Prod"/>
    <x v="1"/>
    <n v="14"/>
    <n v="14"/>
    <n v="8"/>
    <n v="0"/>
    <n v="0"/>
    <n v="0"/>
    <n v="0"/>
    <n v="0"/>
    <n v="22"/>
    <n v="22"/>
  </r>
  <r>
    <s v="Deepak Pal"/>
    <n v="96210"/>
    <x v="8"/>
    <s v="A"/>
    <x v="0"/>
    <s v="Prod"/>
    <x v="1"/>
    <n v="22"/>
    <n v="21"/>
    <n v="0"/>
    <n v="0"/>
    <n v="0"/>
    <n v="0"/>
    <n v="0"/>
    <n v="0"/>
    <n v="22"/>
    <n v="22"/>
  </r>
  <r>
    <s v="Dheeraj Pandey"/>
    <n v="110424"/>
    <x v="9"/>
    <s v="A"/>
    <x v="0"/>
    <s v="Prod"/>
    <x v="1"/>
    <n v="21"/>
    <n v="19"/>
    <n v="1"/>
    <n v="0"/>
    <n v="0"/>
    <n v="0"/>
    <n v="0"/>
    <n v="0"/>
    <n v="22"/>
    <n v="22"/>
  </r>
  <r>
    <s v="Dilip Kumar Gajrana"/>
    <n v="40028"/>
    <x v="10"/>
    <s v="A"/>
    <x v="0"/>
    <s v="Prod"/>
    <x v="1"/>
    <n v="20"/>
    <n v="20"/>
    <n v="1"/>
    <n v="1"/>
    <n v="0"/>
    <n v="0"/>
    <n v="0"/>
    <n v="0"/>
    <n v="22"/>
    <n v="22"/>
  </r>
  <r>
    <s v="Haider Ali"/>
    <n v="96211"/>
    <x v="12"/>
    <s v="A"/>
    <x v="0"/>
    <s v="Prod"/>
    <x v="1"/>
    <n v="22"/>
    <n v="22"/>
    <n v="0"/>
    <n v="0"/>
    <n v="0"/>
    <n v="0"/>
    <n v="0"/>
    <n v="0"/>
    <n v="22"/>
    <n v="22"/>
  </r>
  <r>
    <s v="Imran Khan"/>
    <n v="88490"/>
    <x v="13"/>
    <s v="A"/>
    <x v="0"/>
    <s v="Prod"/>
    <x v="1"/>
    <n v="22"/>
    <n v="22"/>
    <n v="0"/>
    <n v="0"/>
    <n v="0"/>
    <n v="0"/>
    <n v="0"/>
    <n v="0"/>
    <n v="22"/>
    <n v="22"/>
  </r>
  <r>
    <s v="Kanika Bali"/>
    <n v="125188"/>
    <x v="14"/>
    <s v="A"/>
    <x v="1"/>
    <s v="Prod"/>
    <x v="1"/>
    <n v="21"/>
    <n v="0"/>
    <n v="0"/>
    <n v="0"/>
    <n v="0"/>
    <n v="0"/>
    <n v="0"/>
    <n v="0"/>
    <n v="21"/>
    <n v="21"/>
  </r>
  <r>
    <s v="Majid Khan"/>
    <n v="96213"/>
    <x v="15"/>
    <s v="A"/>
    <x v="0"/>
    <s v="Prod"/>
    <x v="1"/>
    <n v="14"/>
    <n v="14"/>
    <n v="2"/>
    <n v="6"/>
    <n v="0"/>
    <n v="0"/>
    <n v="0"/>
    <n v="0"/>
    <n v="22"/>
    <n v="22"/>
  </r>
  <r>
    <s v="Manish Anand"/>
    <n v="119764"/>
    <x v="16"/>
    <s v="A"/>
    <x v="1"/>
    <s v="Prod"/>
    <x v="1"/>
    <n v="21"/>
    <n v="0"/>
    <n v="0"/>
    <n v="0"/>
    <n v="0"/>
    <n v="0"/>
    <n v="0"/>
    <n v="0"/>
    <n v="21"/>
    <n v="21"/>
  </r>
  <r>
    <s v="Manoj Bisht"/>
    <n v="119448"/>
    <x v="17"/>
    <s v="A"/>
    <x v="0"/>
    <s v="Prod"/>
    <x v="1"/>
    <n v="16"/>
    <n v="16"/>
    <n v="6"/>
    <n v="0"/>
    <n v="0"/>
    <n v="0"/>
    <n v="0"/>
    <n v="0"/>
    <n v="22"/>
    <n v="22"/>
  </r>
  <r>
    <s v="Manoj Kumar"/>
    <n v="145627"/>
    <x v="18"/>
    <s v="A"/>
    <x v="0"/>
    <s v="Prod"/>
    <x v="1"/>
    <n v="20"/>
    <n v="20"/>
    <n v="0"/>
    <n v="2"/>
    <n v="0"/>
    <n v="0"/>
    <n v="0"/>
    <n v="0"/>
    <n v="22"/>
    <n v="22"/>
  </r>
  <r>
    <s v="Mikki Kumar"/>
    <n v="119765"/>
    <x v="19"/>
    <s v="A"/>
    <x v="1"/>
    <s v="Prod"/>
    <x v="1"/>
    <n v="21"/>
    <n v="0"/>
    <n v="0"/>
    <n v="0"/>
    <n v="0"/>
    <n v="0"/>
    <n v="0"/>
    <n v="0"/>
    <n v="21"/>
    <n v="21"/>
  </r>
  <r>
    <s v="Mohd Arif"/>
    <n v="125723"/>
    <x v="20"/>
    <s v="A"/>
    <x v="0"/>
    <s v="Prod"/>
    <x v="1"/>
    <n v="22"/>
    <n v="22"/>
    <n v="0"/>
    <n v="0"/>
    <n v="0"/>
    <n v="0"/>
    <n v="0"/>
    <n v="0"/>
    <n v="22"/>
    <n v="22"/>
  </r>
  <r>
    <s v="Mohd Mohsin"/>
    <n v="110419"/>
    <x v="21"/>
    <s v="A"/>
    <x v="0"/>
    <s v="Prod"/>
    <x v="1"/>
    <n v="22"/>
    <n v="22"/>
    <n v="0"/>
    <n v="0"/>
    <n v="0"/>
    <n v="0"/>
    <n v="0"/>
    <n v="0"/>
    <n v="22"/>
    <n v="22"/>
  </r>
  <r>
    <s v="Mohd Rashid Ali"/>
    <n v="106163"/>
    <x v="22"/>
    <s v="A"/>
    <x v="0"/>
    <s v="Prod"/>
    <x v="1"/>
    <n v="20"/>
    <n v="20"/>
    <n v="0"/>
    <n v="2"/>
    <n v="0"/>
    <n v="0"/>
    <n v="0"/>
    <n v="0"/>
    <n v="22"/>
    <n v="22"/>
  </r>
  <r>
    <s v="Mohd Salman"/>
    <n v="125724"/>
    <x v="23"/>
    <s v="A"/>
    <x v="1"/>
    <s v="Prod"/>
    <x v="1"/>
    <n v="21"/>
    <n v="0"/>
    <n v="0"/>
    <n v="0"/>
    <n v="0"/>
    <n v="0"/>
    <n v="0"/>
    <n v="0"/>
    <n v="21"/>
    <n v="21"/>
  </r>
  <r>
    <s v="Moinuddin ."/>
    <n v="106165"/>
    <x v="24"/>
    <s v="A"/>
    <x v="0"/>
    <s v="Prod"/>
    <x v="1"/>
    <n v="22"/>
    <n v="22"/>
    <n v="0"/>
    <n v="0"/>
    <n v="0"/>
    <n v="0"/>
    <n v="0"/>
    <n v="0"/>
    <n v="22"/>
    <n v="22"/>
  </r>
  <r>
    <s v="Navin Kumar"/>
    <n v="106161"/>
    <x v="25"/>
    <s v="A"/>
    <x v="0"/>
    <s v="Prod"/>
    <x v="1"/>
    <n v="22"/>
    <n v="22"/>
    <n v="0"/>
    <n v="0"/>
    <n v="0"/>
    <n v="0"/>
    <n v="0"/>
    <n v="0"/>
    <n v="22"/>
    <n v="22"/>
  </r>
  <r>
    <s v="Neha Sharma"/>
    <n v="88585"/>
    <x v="26"/>
    <s v="A"/>
    <x v="1"/>
    <s v="Prod"/>
    <x v="1"/>
    <n v="22"/>
    <n v="0"/>
    <n v="0"/>
    <n v="0"/>
    <n v="0"/>
    <n v="0"/>
    <n v="0"/>
    <n v="0"/>
    <n v="22"/>
    <n v="22"/>
  </r>
  <r>
    <s v="Nitish Kumar Jha"/>
    <n v="144804"/>
    <x v="27"/>
    <s v="A"/>
    <x v="0"/>
    <s v="Prod"/>
    <x v="1"/>
    <n v="22"/>
    <n v="4"/>
    <n v="0"/>
    <n v="0"/>
    <n v="0"/>
    <n v="0"/>
    <n v="0"/>
    <n v="0"/>
    <n v="22"/>
    <n v="22"/>
  </r>
  <r>
    <s v="Parvez Alam"/>
    <n v="110428"/>
    <x v="28"/>
    <s v="A"/>
    <x v="0"/>
    <s v="Prod"/>
    <x v="1"/>
    <n v="22"/>
    <n v="21"/>
    <n v="0"/>
    <n v="0"/>
    <n v="0"/>
    <n v="0"/>
    <n v="0"/>
    <n v="0"/>
    <n v="22"/>
    <n v="22"/>
  </r>
  <r>
    <s v="Pavan Kumar Sharma"/>
    <n v="91521"/>
    <x v="29"/>
    <s v="A"/>
    <x v="0"/>
    <s v="Prod"/>
    <x v="1"/>
    <n v="20"/>
    <n v="20"/>
    <n v="0"/>
    <n v="2"/>
    <n v="0"/>
    <n v="0"/>
    <n v="0"/>
    <n v="0"/>
    <n v="22"/>
    <n v="22"/>
  </r>
  <r>
    <s v="Priti ."/>
    <n v="125810"/>
    <x v="30"/>
    <s v="A"/>
    <x v="1"/>
    <s v="Prod"/>
    <x v="1"/>
    <n v="21"/>
    <n v="0"/>
    <n v="0"/>
    <n v="0"/>
    <n v="0"/>
    <n v="0"/>
    <n v="0"/>
    <n v="0"/>
    <n v="21"/>
    <n v="21"/>
  </r>
  <r>
    <s v="Priya Dodani"/>
    <n v="125190"/>
    <x v="31"/>
    <s v="A"/>
    <x v="1"/>
    <s v="Prod"/>
    <x v="1"/>
    <n v="21"/>
    <n v="0"/>
    <n v="0"/>
    <n v="0"/>
    <n v="0"/>
    <n v="0"/>
    <n v="0"/>
    <n v="0"/>
    <n v="21"/>
    <n v="21"/>
  </r>
  <r>
    <s v="Rajan Gupta"/>
    <n v="145469"/>
    <x v="32"/>
    <s v="A"/>
    <x v="0"/>
    <s v="Prod"/>
    <x v="1"/>
    <n v="22"/>
    <n v="4"/>
    <n v="0"/>
    <n v="0"/>
    <n v="0"/>
    <n v="0"/>
    <n v="0"/>
    <n v="0"/>
    <n v="22"/>
    <n v="22"/>
  </r>
  <r>
    <s v="Ritu Rani"/>
    <n v="144838"/>
    <x v="33"/>
    <s v="A"/>
    <x v="0"/>
    <s v="Prod"/>
    <x v="1"/>
    <n v="21"/>
    <n v="21"/>
    <n v="0"/>
    <n v="1"/>
    <n v="0"/>
    <n v="0"/>
    <n v="0"/>
    <n v="0"/>
    <n v="22"/>
    <n v="22"/>
  </r>
  <r>
    <s v="Sanjai Kumar"/>
    <n v="88492"/>
    <x v="34"/>
    <s v="A"/>
    <x v="0"/>
    <s v="Prod"/>
    <x v="1"/>
    <n v="22"/>
    <n v="22"/>
    <n v="0"/>
    <n v="0"/>
    <n v="0"/>
    <n v="0"/>
    <n v="0"/>
    <n v="0"/>
    <n v="22"/>
    <n v="22"/>
  </r>
  <r>
    <s v="Sanjay Chaturvedi"/>
    <n v="145470"/>
    <x v="35"/>
    <s v="A"/>
    <x v="0"/>
    <s v="Prod"/>
    <x v="1"/>
    <n v="19"/>
    <n v="4"/>
    <n v="3"/>
    <n v="0"/>
    <n v="0"/>
    <n v="0"/>
    <n v="0"/>
    <n v="0"/>
    <n v="22"/>
    <n v="22"/>
  </r>
  <r>
    <s v="Sanjay Kumar"/>
    <n v="108141"/>
    <x v="36"/>
    <s v="A"/>
    <x v="1"/>
    <s v="Prod"/>
    <x v="1"/>
    <n v="21"/>
    <n v="0"/>
    <n v="0"/>
    <n v="0"/>
    <n v="0"/>
    <n v="0"/>
    <n v="0"/>
    <n v="0"/>
    <n v="21"/>
    <n v="21"/>
  </r>
  <r>
    <s v="Sanjay Malik"/>
    <n v="90698"/>
    <x v="37"/>
    <s v="A"/>
    <x v="0"/>
    <s v="Prod"/>
    <x v="1"/>
    <n v="22"/>
    <n v="21"/>
    <n v="0"/>
    <n v="0"/>
    <n v="0"/>
    <n v="0"/>
    <n v="0"/>
    <n v="0"/>
    <n v="22"/>
    <n v="22"/>
  </r>
  <r>
    <s v="Santosh Kumar Dubey"/>
    <n v="110422"/>
    <x v="38"/>
    <s v="A"/>
    <x v="0"/>
    <s v="Prod"/>
    <x v="1"/>
    <n v="21"/>
    <n v="14"/>
    <n v="0"/>
    <n v="0"/>
    <n v="0"/>
    <n v="0"/>
    <n v="0"/>
    <n v="0"/>
    <n v="21"/>
    <n v="21"/>
  </r>
  <r>
    <s v="Sashikant Singh"/>
    <n v="125726"/>
    <x v="39"/>
    <s v="A"/>
    <x v="1"/>
    <s v="Prod"/>
    <x v="1"/>
    <n v="16"/>
    <n v="0"/>
    <n v="4"/>
    <n v="1"/>
    <n v="0"/>
    <n v="0"/>
    <n v="0"/>
    <n v="0"/>
    <n v="21"/>
    <n v="21"/>
  </r>
  <r>
    <s v="Satendra Kumar"/>
    <n v="96077"/>
    <x v="40"/>
    <s v="A"/>
    <x v="0"/>
    <s v="Prod"/>
    <x v="1"/>
    <n v="20"/>
    <n v="20"/>
    <n v="2"/>
    <n v="0"/>
    <n v="0"/>
    <n v="0"/>
    <n v="0"/>
    <n v="0"/>
    <n v="22"/>
    <n v="22"/>
  </r>
  <r>
    <s v="Satendra Kumar"/>
    <n v="110550"/>
    <x v="41"/>
    <s v="A"/>
    <x v="0"/>
    <s v="Prod"/>
    <x v="1"/>
    <n v="22"/>
    <n v="21"/>
    <n v="0"/>
    <n v="0"/>
    <n v="0"/>
    <n v="0"/>
    <n v="0"/>
    <n v="0"/>
    <n v="22"/>
    <n v="22"/>
  </r>
  <r>
    <s v="Shilendra Kumar"/>
    <n v="96075"/>
    <x v="42"/>
    <s v="A"/>
    <x v="0"/>
    <s v="Prod"/>
    <x v="1"/>
    <n v="16"/>
    <n v="16"/>
    <n v="0"/>
    <n v="5"/>
    <n v="0"/>
    <n v="0"/>
    <n v="0"/>
    <n v="0"/>
    <n v="21"/>
    <n v="21"/>
  </r>
  <r>
    <s v="Shivam Mishra"/>
    <n v="144805"/>
    <x v="43"/>
    <s v="A"/>
    <x v="0"/>
    <s v="Prod"/>
    <x v="1"/>
    <n v="11"/>
    <n v="11"/>
    <n v="10"/>
    <n v="1"/>
    <n v="0"/>
    <n v="0"/>
    <n v="0"/>
    <n v="0"/>
    <n v="22"/>
    <n v="22"/>
  </r>
  <r>
    <s v="Shyam Kumar"/>
    <n v="96076"/>
    <x v="44"/>
    <s v="A"/>
    <x v="0"/>
    <s v="Prod"/>
    <x v="1"/>
    <n v="21"/>
    <n v="19"/>
    <n v="1"/>
    <n v="0"/>
    <n v="0"/>
    <n v="0"/>
    <n v="0"/>
    <n v="0"/>
    <n v="22"/>
    <n v="22"/>
  </r>
  <r>
    <s v="Sonu Chauhan"/>
    <n v="88586"/>
    <x v="45"/>
    <s v="A"/>
    <x v="0"/>
    <s v="Prod"/>
    <x v="1"/>
    <n v="21"/>
    <n v="21"/>
    <n v="1"/>
    <n v="0"/>
    <n v="0"/>
    <n v="0"/>
    <n v="0"/>
    <n v="0"/>
    <n v="22"/>
    <n v="22"/>
  </r>
  <r>
    <s v="Subham Kumar"/>
    <n v="144839"/>
    <x v="46"/>
    <s v="A"/>
    <x v="0"/>
    <s v="Prod"/>
    <x v="1"/>
    <n v="22"/>
    <n v="22"/>
    <n v="0"/>
    <n v="0"/>
    <n v="0"/>
    <n v="0"/>
    <n v="0"/>
    <n v="0"/>
    <n v="22"/>
    <n v="22"/>
  </r>
  <r>
    <s v="Subhash Chandra"/>
    <n v="108145"/>
    <x v="47"/>
    <s v="A"/>
    <x v="0"/>
    <s v="Prod"/>
    <x v="1"/>
    <n v="22"/>
    <n v="22"/>
    <n v="0"/>
    <n v="0"/>
    <n v="0"/>
    <n v="0"/>
    <n v="0"/>
    <n v="0"/>
    <n v="22"/>
    <n v="22"/>
  </r>
  <r>
    <s v="Sunil ."/>
    <n v="144837"/>
    <x v="48"/>
    <s v="A"/>
    <x v="1"/>
    <s v="Prod"/>
    <x v="1"/>
    <n v="21"/>
    <n v="0"/>
    <n v="0"/>
    <n v="0"/>
    <n v="0"/>
    <n v="0"/>
    <n v="0"/>
    <n v="0"/>
    <n v="21"/>
    <n v="21"/>
  </r>
  <r>
    <s v="Sunil Kumar"/>
    <n v="96071"/>
    <x v="49"/>
    <s v="A"/>
    <x v="0"/>
    <s v="Prod"/>
    <x v="1"/>
    <n v="22"/>
    <n v="22"/>
    <n v="0"/>
    <n v="0"/>
    <n v="0"/>
    <n v="0"/>
    <n v="0"/>
    <n v="0"/>
    <n v="22"/>
    <n v="22"/>
  </r>
  <r>
    <s v="Sunita Verma"/>
    <n v="110426"/>
    <x v="50"/>
    <s v="A"/>
    <x v="0"/>
    <s v="Prod"/>
    <x v="1"/>
    <n v="22"/>
    <n v="22"/>
    <n v="0"/>
    <n v="0"/>
    <n v="0"/>
    <n v="0"/>
    <n v="0"/>
    <n v="0"/>
    <n v="22"/>
    <n v="22"/>
  </r>
  <r>
    <s v="Sushant Kaushik"/>
    <n v="110421"/>
    <x v="51"/>
    <s v="A"/>
    <x v="0"/>
    <s v="Prod"/>
    <x v="1"/>
    <n v="20"/>
    <n v="19"/>
    <n v="2"/>
    <n v="0"/>
    <n v="0"/>
    <n v="0"/>
    <n v="0"/>
    <n v="0"/>
    <n v="22"/>
    <n v="22"/>
  </r>
  <r>
    <s v="Vikas Yadav"/>
    <n v="96219"/>
    <x v="52"/>
    <s v="A"/>
    <x v="0"/>
    <s v="Prod"/>
    <x v="1"/>
    <n v="22"/>
    <n v="22"/>
    <n v="0"/>
    <n v="0"/>
    <n v="0"/>
    <n v="0"/>
    <n v="0"/>
    <n v="0"/>
    <n v="22"/>
    <n v="22"/>
  </r>
  <r>
    <s v="Vipin Kumar"/>
    <n v="106162"/>
    <x v="53"/>
    <s v="A"/>
    <x v="0"/>
    <s v="Prod"/>
    <x v="1"/>
    <n v="16"/>
    <n v="16"/>
    <n v="5"/>
    <n v="1"/>
    <n v="0"/>
    <n v="0"/>
    <n v="0"/>
    <n v="0"/>
    <n v="22"/>
    <n v="22"/>
  </r>
  <r>
    <s v="Vipul Singh"/>
    <n v="108143"/>
    <x v="54"/>
    <s v="A"/>
    <x v="0"/>
    <s v="Prod"/>
    <x v="1"/>
    <n v="22"/>
    <n v="22"/>
    <n v="0"/>
    <n v="0"/>
    <n v="0"/>
    <n v="0"/>
    <n v="0"/>
    <n v="0"/>
    <n v="22"/>
    <n v="22"/>
  </r>
  <r>
    <s v="Virendra Dutt"/>
    <n v="145467"/>
    <x v="55"/>
    <s v="A"/>
    <x v="1"/>
    <s v="Prod"/>
    <x v="1"/>
    <n v="20"/>
    <n v="0"/>
    <n v="0"/>
    <n v="2"/>
    <n v="0"/>
    <n v="0"/>
    <n v="0"/>
    <n v="0"/>
    <n v="22"/>
    <n v="22"/>
  </r>
  <r>
    <s v="Vivek Kumar Dubey"/>
    <n v="110425"/>
    <x v="56"/>
    <s v="A"/>
    <x v="0"/>
    <s v="Prod"/>
    <x v="1"/>
    <n v="20"/>
    <n v="20"/>
    <n v="2"/>
    <n v="0"/>
    <n v="0"/>
    <n v="0"/>
    <n v="0"/>
    <n v="0"/>
    <n v="22"/>
    <n v="22"/>
  </r>
  <r>
    <s v="Wafaat Ali"/>
    <n v="125727"/>
    <x v="57"/>
    <s v="A"/>
    <x v="0"/>
    <s v="Prod"/>
    <x v="1"/>
    <n v="21"/>
    <n v="21"/>
    <n v="0"/>
    <n v="1"/>
    <n v="0"/>
    <n v="0"/>
    <n v="0"/>
    <n v="0"/>
    <n v="22"/>
    <n v="22"/>
  </r>
  <r>
    <s v="Yogesh Kumar"/>
    <n v="96074"/>
    <x v="58"/>
    <s v="A"/>
    <x v="0"/>
    <s v="Prod"/>
    <x v="1"/>
    <n v="22"/>
    <n v="22"/>
    <n v="0"/>
    <n v="0"/>
    <n v="0"/>
    <n v="0"/>
    <n v="0"/>
    <n v="0"/>
    <n v="22"/>
    <n v="22"/>
  </r>
  <r>
    <s v="Firoz ."/>
    <n v="91236"/>
    <x v="11"/>
    <s v="A"/>
    <x v="0"/>
    <s v="EM"/>
    <x v="1"/>
    <n v="19"/>
    <n v="19"/>
    <n v="3"/>
    <n v="0"/>
    <n v="0"/>
    <n v="0"/>
    <n v="0"/>
    <n v="0"/>
    <n v="22"/>
    <n v="22"/>
  </r>
  <r>
    <s v="Nikhil Pal"/>
    <n v="88629"/>
    <x v="59"/>
    <s v="A"/>
    <x v="0"/>
    <s v="EM"/>
    <x v="1"/>
    <n v="20"/>
    <n v="20"/>
    <n v="1"/>
    <n v="0"/>
    <n v="0"/>
    <n v="0"/>
    <n v="0"/>
    <n v="0"/>
    <n v="21"/>
    <n v="21"/>
  </r>
  <r>
    <s v="Satpal Mishra"/>
    <n v="88493"/>
    <x v="60"/>
    <s v="A"/>
    <x v="0"/>
    <s v="EM"/>
    <x v="1"/>
    <n v="21"/>
    <n v="17"/>
    <n v="1"/>
    <n v="0"/>
    <n v="0"/>
    <n v="0"/>
    <n v="0"/>
    <n v="0"/>
    <n v="22"/>
    <n v="22"/>
  </r>
  <r>
    <s v="Abdul Alim"/>
    <n v="91223"/>
    <x v="0"/>
    <s v="A"/>
    <x v="0"/>
    <s v="Prod"/>
    <x v="2"/>
    <n v="18"/>
    <n v="17"/>
    <n v="0"/>
    <n v="2"/>
    <n v="0"/>
    <n v="0"/>
    <n v="0"/>
    <n v="0"/>
    <n v="20"/>
    <n v="20"/>
  </r>
  <r>
    <s v="Ajit Kumar Singh"/>
    <n v="107869"/>
    <x v="1"/>
    <s v="A"/>
    <x v="0"/>
    <s v="Prod"/>
    <x v="2"/>
    <n v="19"/>
    <n v="19"/>
    <n v="0"/>
    <n v="1"/>
    <n v="0"/>
    <n v="0"/>
    <n v="0"/>
    <n v="0"/>
    <n v="20"/>
    <n v="20"/>
  </r>
  <r>
    <s v="Ambuj Kumar Gupta"/>
    <n v="96078"/>
    <x v="2"/>
    <s v="A"/>
    <x v="1"/>
    <s v="Prod"/>
    <x v="2"/>
    <n v="18"/>
    <n v="0"/>
    <n v="0"/>
    <n v="0"/>
    <n v="0"/>
    <n v="0"/>
    <n v="0"/>
    <n v="0"/>
    <n v="18"/>
    <n v="18"/>
  </r>
  <r>
    <s v="Amit Kumar"/>
    <n v="90699"/>
    <x v="3"/>
    <s v="A"/>
    <x v="0"/>
    <s v="Prod"/>
    <x v="2"/>
    <n v="19"/>
    <n v="19"/>
    <n v="1"/>
    <n v="0"/>
    <n v="0"/>
    <n v="0"/>
    <n v="0"/>
    <n v="0"/>
    <n v="20"/>
    <n v="20"/>
  </r>
  <r>
    <s v="Amit Kumar"/>
    <n v="108201"/>
    <x v="4"/>
    <s v="A"/>
    <x v="0"/>
    <s v="Prod"/>
    <x v="2"/>
    <n v="20"/>
    <n v="20"/>
    <n v="0"/>
    <n v="0"/>
    <n v="0"/>
    <n v="0"/>
    <n v="0"/>
    <n v="0"/>
    <n v="20"/>
    <n v="20"/>
  </r>
  <r>
    <s v="Anuj Gupta"/>
    <n v="96189"/>
    <x v="5"/>
    <s v="A"/>
    <x v="0"/>
    <s v="Prod"/>
    <x v="2"/>
    <n v="16"/>
    <n v="14"/>
    <n v="4"/>
    <n v="1"/>
    <n v="0"/>
    <n v="0"/>
    <n v="0"/>
    <n v="0"/>
    <n v="21"/>
    <n v="21"/>
  </r>
  <r>
    <s v="Bijender ."/>
    <n v="125722"/>
    <x v="6"/>
    <s v="A"/>
    <x v="0"/>
    <s v="Prod"/>
    <x v="2"/>
    <n v="17"/>
    <n v="6"/>
    <n v="0"/>
    <n v="3"/>
    <n v="0"/>
    <n v="0"/>
    <n v="0"/>
    <n v="0"/>
    <n v="20"/>
    <n v="20"/>
  </r>
  <r>
    <s v="Bipin Kumar"/>
    <n v="90576"/>
    <x v="7"/>
    <s v="A"/>
    <x v="0"/>
    <s v="Prod"/>
    <x v="2"/>
    <n v="10"/>
    <n v="10"/>
    <n v="10"/>
    <n v="0"/>
    <n v="0"/>
    <n v="0"/>
    <n v="0"/>
    <n v="0"/>
    <n v="20"/>
    <n v="20"/>
  </r>
  <r>
    <s v="Deepak Pal"/>
    <n v="96210"/>
    <x v="8"/>
    <s v="A"/>
    <x v="0"/>
    <s v="Prod"/>
    <x v="2"/>
    <n v="17"/>
    <n v="17"/>
    <n v="3"/>
    <n v="0"/>
    <n v="0"/>
    <n v="0"/>
    <n v="0"/>
    <n v="0"/>
    <n v="20"/>
    <n v="20"/>
  </r>
  <r>
    <s v="Dheeraj Pandey"/>
    <n v="110424"/>
    <x v="9"/>
    <s v="A"/>
    <x v="0"/>
    <s v="Prod"/>
    <x v="2"/>
    <n v="15"/>
    <n v="11"/>
    <n v="0"/>
    <n v="6"/>
    <n v="0"/>
    <n v="0"/>
    <n v="0"/>
    <n v="0"/>
    <n v="21"/>
    <n v="21"/>
  </r>
  <r>
    <s v="Dilip Kumar Gajrana"/>
    <n v="40028"/>
    <x v="10"/>
    <s v="A"/>
    <x v="0"/>
    <s v="Prod"/>
    <x v="2"/>
    <n v="17"/>
    <n v="17"/>
    <n v="3"/>
    <n v="0"/>
    <n v="0"/>
    <n v="0"/>
    <n v="0"/>
    <n v="0"/>
    <n v="20"/>
    <n v="20"/>
  </r>
  <r>
    <s v="Haider Ali"/>
    <n v="96211"/>
    <x v="12"/>
    <s v="A"/>
    <x v="0"/>
    <s v="Prod"/>
    <x v="2"/>
    <n v="15"/>
    <n v="15"/>
    <n v="5"/>
    <n v="0"/>
    <n v="0"/>
    <n v="0"/>
    <n v="0"/>
    <n v="0"/>
    <n v="20"/>
    <n v="20"/>
  </r>
  <r>
    <s v="Imran Khan"/>
    <n v="88490"/>
    <x v="13"/>
    <s v="A"/>
    <x v="0"/>
    <s v="Prod"/>
    <x v="2"/>
    <n v="18"/>
    <n v="18"/>
    <n v="0"/>
    <n v="2"/>
    <n v="0"/>
    <n v="0"/>
    <n v="0"/>
    <n v="0"/>
    <n v="20"/>
    <n v="20"/>
  </r>
  <r>
    <s v="Kanika Bali"/>
    <n v="125188"/>
    <x v="14"/>
    <s v="A"/>
    <x v="1"/>
    <s v="Prod"/>
    <x v="2"/>
    <n v="20"/>
    <n v="0"/>
    <n v="0"/>
    <n v="0"/>
    <n v="0"/>
    <n v="0"/>
    <n v="0"/>
    <n v="0"/>
    <n v="20"/>
    <n v="20"/>
  </r>
  <r>
    <s v="Majid Khan"/>
    <n v="96213"/>
    <x v="15"/>
    <s v="A"/>
    <x v="0"/>
    <s v="Prod"/>
    <x v="2"/>
    <n v="15"/>
    <n v="15"/>
    <n v="1"/>
    <n v="4"/>
    <n v="0"/>
    <n v="0"/>
    <n v="0"/>
    <n v="0"/>
    <n v="20"/>
    <n v="20"/>
  </r>
  <r>
    <s v="Manish Anand"/>
    <n v="119764"/>
    <x v="16"/>
    <s v="A"/>
    <x v="1"/>
    <s v="Prod"/>
    <x v="2"/>
    <n v="20"/>
    <n v="0"/>
    <n v="0"/>
    <n v="0"/>
    <n v="0"/>
    <n v="0"/>
    <n v="0"/>
    <n v="0"/>
    <n v="20"/>
    <n v="20"/>
  </r>
  <r>
    <s v="Manoj Bisht"/>
    <n v="119448"/>
    <x v="17"/>
    <s v="A"/>
    <x v="0"/>
    <s v="Prod"/>
    <x v="2"/>
    <n v="11"/>
    <n v="10"/>
    <n v="9"/>
    <n v="1"/>
    <n v="0"/>
    <n v="0"/>
    <n v="0"/>
    <n v="0"/>
    <n v="21"/>
    <n v="21"/>
  </r>
  <r>
    <s v="Manoj Kumar"/>
    <n v="145627"/>
    <x v="18"/>
    <s v="A"/>
    <x v="0"/>
    <s v="Prod"/>
    <x v="2"/>
    <n v="18"/>
    <n v="18"/>
    <n v="0"/>
    <n v="2"/>
    <n v="0"/>
    <n v="0"/>
    <n v="0"/>
    <n v="0"/>
    <n v="20"/>
    <n v="20"/>
  </r>
  <r>
    <s v="Mikki Kumar"/>
    <n v="119765"/>
    <x v="19"/>
    <s v="A"/>
    <x v="1"/>
    <s v="Prod"/>
    <x v="2"/>
    <n v="20"/>
    <n v="0"/>
    <n v="0"/>
    <n v="0"/>
    <n v="0"/>
    <n v="0"/>
    <n v="0"/>
    <n v="0"/>
    <n v="20"/>
    <n v="20"/>
  </r>
  <r>
    <s v="Mohd Arif"/>
    <n v="125723"/>
    <x v="20"/>
    <s v="A"/>
    <x v="0"/>
    <s v="Prod"/>
    <x v="2"/>
    <n v="17"/>
    <n v="16"/>
    <n v="0"/>
    <n v="3"/>
    <n v="0"/>
    <n v="0"/>
    <n v="0"/>
    <n v="0"/>
    <n v="20"/>
    <n v="20"/>
  </r>
  <r>
    <s v="Mohd Mohsin"/>
    <n v="110419"/>
    <x v="21"/>
    <s v="A"/>
    <x v="0"/>
    <s v="Prod"/>
    <x v="2"/>
    <n v="18"/>
    <n v="18"/>
    <n v="0"/>
    <n v="3"/>
    <n v="0"/>
    <n v="0"/>
    <n v="0"/>
    <n v="0"/>
    <n v="21"/>
    <n v="21"/>
  </r>
  <r>
    <s v="Mohd Rashid Ali"/>
    <n v="106163"/>
    <x v="22"/>
    <s v="A"/>
    <x v="0"/>
    <s v="Prod"/>
    <x v="2"/>
    <n v="19"/>
    <n v="19"/>
    <n v="0"/>
    <n v="1"/>
    <n v="0"/>
    <n v="0"/>
    <n v="0"/>
    <n v="0"/>
    <n v="20"/>
    <n v="20"/>
  </r>
  <r>
    <s v="Moinuddin ."/>
    <n v="106165"/>
    <x v="24"/>
    <s v="A"/>
    <x v="0"/>
    <s v="Prod"/>
    <x v="2"/>
    <n v="20"/>
    <n v="20"/>
    <n v="0"/>
    <n v="0"/>
    <n v="0"/>
    <n v="0"/>
    <n v="0"/>
    <n v="0"/>
    <n v="20"/>
    <n v="20"/>
  </r>
  <r>
    <s v="Navin Kumar"/>
    <n v="106161"/>
    <x v="25"/>
    <s v="A"/>
    <x v="0"/>
    <s v="Prod"/>
    <x v="2"/>
    <n v="5"/>
    <n v="5"/>
    <n v="10"/>
    <n v="6"/>
    <n v="0"/>
    <n v="0"/>
    <n v="0"/>
    <n v="0"/>
    <n v="21"/>
    <n v="21"/>
  </r>
  <r>
    <s v="Neha Sharma"/>
    <n v="88585"/>
    <x v="26"/>
    <s v="A"/>
    <x v="1"/>
    <s v="Prod"/>
    <x v="2"/>
    <n v="20"/>
    <n v="0"/>
    <n v="0"/>
    <n v="0"/>
    <n v="0"/>
    <n v="0"/>
    <n v="0"/>
    <n v="0"/>
    <n v="20"/>
    <n v="20"/>
  </r>
  <r>
    <s v="Nitish Kumar Jha"/>
    <n v="144804"/>
    <x v="27"/>
    <s v="A"/>
    <x v="0"/>
    <s v="Prod"/>
    <x v="2"/>
    <n v="10"/>
    <n v="2"/>
    <n v="10"/>
    <n v="1"/>
    <n v="0"/>
    <n v="0"/>
    <n v="0"/>
    <n v="0"/>
    <n v="21"/>
    <n v="21"/>
  </r>
  <r>
    <s v="Parvez Alam"/>
    <n v="110428"/>
    <x v="28"/>
    <s v="A"/>
    <x v="0"/>
    <s v="Prod"/>
    <x v="2"/>
    <n v="18"/>
    <n v="18"/>
    <n v="2"/>
    <n v="0"/>
    <n v="0"/>
    <n v="0"/>
    <n v="0"/>
    <n v="0"/>
    <n v="20"/>
    <n v="20"/>
  </r>
  <r>
    <s v="Pavan Kumar Sharma"/>
    <n v="91521"/>
    <x v="29"/>
    <s v="A"/>
    <x v="0"/>
    <s v="Prod"/>
    <x v="2"/>
    <n v="19"/>
    <n v="19"/>
    <n v="1"/>
    <n v="0"/>
    <n v="0"/>
    <n v="0"/>
    <n v="0"/>
    <n v="0"/>
    <n v="20"/>
    <n v="20"/>
  </r>
  <r>
    <s v="Priya Dodani"/>
    <n v="125190"/>
    <x v="31"/>
    <s v="A"/>
    <x v="1"/>
    <s v="Prod"/>
    <x v="2"/>
    <n v="20"/>
    <n v="0"/>
    <n v="0"/>
    <n v="0"/>
    <n v="0"/>
    <n v="0"/>
    <n v="0"/>
    <n v="0"/>
    <n v="20"/>
    <n v="20"/>
  </r>
  <r>
    <s v="Rajan Gupta"/>
    <n v="145469"/>
    <x v="32"/>
    <s v="A"/>
    <x v="0"/>
    <s v="Prod"/>
    <x v="2"/>
    <n v="17"/>
    <n v="7"/>
    <n v="0"/>
    <n v="3"/>
    <n v="0"/>
    <n v="0"/>
    <n v="0"/>
    <n v="0"/>
    <n v="20"/>
    <n v="20"/>
  </r>
  <r>
    <s v="Ritu Rani"/>
    <n v="144838"/>
    <x v="33"/>
    <s v="A"/>
    <x v="0"/>
    <s v="Prod"/>
    <x v="2"/>
    <n v="12"/>
    <n v="8"/>
    <n v="0"/>
    <n v="9"/>
    <n v="0"/>
    <n v="0"/>
    <n v="0"/>
    <n v="0"/>
    <n v="21"/>
    <n v="21"/>
  </r>
  <r>
    <s v="Sanjai Kumar"/>
    <n v="88492"/>
    <x v="34"/>
    <s v="A"/>
    <x v="0"/>
    <s v="Prod"/>
    <x v="2"/>
    <n v="15"/>
    <n v="14"/>
    <n v="5"/>
    <n v="0"/>
    <n v="0"/>
    <n v="0"/>
    <n v="0"/>
    <n v="0"/>
    <n v="20"/>
    <n v="20"/>
  </r>
  <r>
    <s v="Sanjay Chaturvedi"/>
    <n v="145470"/>
    <x v="35"/>
    <s v="A"/>
    <x v="1"/>
    <s v="Prod"/>
    <x v="2"/>
    <n v="16"/>
    <n v="0"/>
    <n v="0"/>
    <n v="4"/>
    <n v="0"/>
    <n v="0"/>
    <n v="0"/>
    <n v="0"/>
    <n v="20"/>
    <n v="20"/>
  </r>
  <r>
    <s v="Sanjay Kumar"/>
    <n v="108141"/>
    <x v="36"/>
    <s v="A"/>
    <x v="1"/>
    <s v="Prod"/>
    <x v="2"/>
    <n v="18"/>
    <n v="0"/>
    <n v="0"/>
    <n v="0"/>
    <n v="0"/>
    <n v="0"/>
    <n v="0"/>
    <n v="0"/>
    <n v="18"/>
    <n v="18"/>
  </r>
  <r>
    <s v="Sanjay Malik"/>
    <n v="90698"/>
    <x v="37"/>
    <s v="A"/>
    <x v="0"/>
    <s v="Prod"/>
    <x v="2"/>
    <n v="20"/>
    <n v="20"/>
    <n v="0"/>
    <n v="0"/>
    <n v="0"/>
    <n v="0"/>
    <n v="0"/>
    <n v="0"/>
    <n v="20"/>
    <n v="20"/>
  </r>
  <r>
    <s v="Santosh Kumar Dubey"/>
    <n v="110422"/>
    <x v="38"/>
    <s v="A"/>
    <x v="0"/>
    <s v="Prod"/>
    <x v="2"/>
    <n v="15"/>
    <n v="15"/>
    <n v="5"/>
    <n v="0"/>
    <n v="0"/>
    <n v="0"/>
    <n v="0"/>
    <n v="0"/>
    <n v="20"/>
    <n v="20"/>
  </r>
  <r>
    <s v="Sashikant Singh"/>
    <n v="125726"/>
    <x v="39"/>
    <s v="A"/>
    <x v="0"/>
    <s v="Prod"/>
    <x v="2"/>
    <n v="1"/>
    <n v="1"/>
    <n v="16"/>
    <n v="3"/>
    <n v="0"/>
    <n v="0"/>
    <n v="0"/>
    <n v="0"/>
    <n v="20"/>
    <n v="20"/>
  </r>
  <r>
    <s v="Satendra Kumar"/>
    <n v="96077"/>
    <x v="40"/>
    <s v="A"/>
    <x v="0"/>
    <s v="Prod"/>
    <x v="2"/>
    <n v="19"/>
    <n v="19"/>
    <n v="0"/>
    <n v="1"/>
    <n v="0"/>
    <n v="0"/>
    <n v="0"/>
    <n v="0"/>
    <n v="20"/>
    <n v="20"/>
  </r>
  <r>
    <s v="Satendra Kumar"/>
    <n v="110550"/>
    <x v="41"/>
    <s v="A"/>
    <x v="0"/>
    <s v="Prod"/>
    <x v="2"/>
    <n v="14"/>
    <n v="12"/>
    <n v="6"/>
    <n v="0"/>
    <n v="0"/>
    <n v="0"/>
    <n v="0"/>
    <n v="0"/>
    <n v="20"/>
    <n v="20"/>
  </r>
  <r>
    <s v="Shilendra Kumar"/>
    <n v="96075"/>
    <x v="42"/>
    <s v="A"/>
    <x v="0"/>
    <s v="Prod"/>
    <x v="2"/>
    <n v="20"/>
    <n v="10"/>
    <n v="0"/>
    <n v="0"/>
    <n v="0"/>
    <n v="0"/>
    <n v="0"/>
    <n v="0"/>
    <n v="20"/>
    <n v="20"/>
  </r>
  <r>
    <s v="Shivam Mishra"/>
    <n v="144805"/>
    <x v="43"/>
    <s v="A"/>
    <x v="1"/>
    <s v="Prod"/>
    <x v="2"/>
    <n v="0"/>
    <n v="0"/>
    <n v="0"/>
    <n v="21"/>
    <n v="0"/>
    <n v="0"/>
    <n v="0"/>
    <n v="0"/>
    <n v="21"/>
    <n v="21"/>
  </r>
  <r>
    <s v="Shyam Kumar"/>
    <n v="96076"/>
    <x v="44"/>
    <s v="A"/>
    <x v="0"/>
    <s v="Prod"/>
    <x v="2"/>
    <n v="18"/>
    <n v="18"/>
    <n v="1"/>
    <n v="1"/>
    <n v="0"/>
    <n v="0"/>
    <n v="0"/>
    <n v="0"/>
    <n v="20"/>
    <n v="20"/>
  </r>
  <r>
    <s v="Sonu Chauhan"/>
    <n v="88586"/>
    <x v="45"/>
    <s v="A"/>
    <x v="0"/>
    <s v="Prod"/>
    <x v="2"/>
    <n v="19"/>
    <n v="19"/>
    <n v="1"/>
    <n v="0"/>
    <n v="0"/>
    <n v="0"/>
    <n v="0"/>
    <n v="0"/>
    <n v="20"/>
    <n v="20"/>
  </r>
  <r>
    <s v="Subham Kumar"/>
    <n v="144839"/>
    <x v="46"/>
    <s v="A"/>
    <x v="0"/>
    <s v="Prod"/>
    <x v="2"/>
    <n v="19"/>
    <n v="6"/>
    <n v="0"/>
    <n v="1"/>
    <n v="0"/>
    <n v="0"/>
    <n v="0"/>
    <n v="0"/>
    <n v="20"/>
    <n v="20"/>
  </r>
  <r>
    <s v="Subhash Chandra"/>
    <n v="108145"/>
    <x v="47"/>
    <s v="A"/>
    <x v="0"/>
    <s v="Prod"/>
    <x v="2"/>
    <n v="18"/>
    <n v="18"/>
    <n v="0"/>
    <n v="2"/>
    <n v="0"/>
    <n v="0"/>
    <n v="0"/>
    <n v="0"/>
    <n v="20"/>
    <n v="20"/>
  </r>
  <r>
    <s v="Sunil ."/>
    <n v="144837"/>
    <x v="48"/>
    <s v="A"/>
    <x v="0"/>
    <s v="Prod"/>
    <x v="2"/>
    <n v="20"/>
    <n v="5"/>
    <n v="0"/>
    <n v="0"/>
    <n v="0"/>
    <n v="0"/>
    <n v="0"/>
    <n v="0"/>
    <n v="20"/>
    <n v="20"/>
  </r>
  <r>
    <s v="Sunil Kumar"/>
    <n v="96071"/>
    <x v="49"/>
    <s v="A"/>
    <x v="0"/>
    <s v="Prod"/>
    <x v="2"/>
    <n v="20"/>
    <n v="20"/>
    <n v="0"/>
    <n v="0"/>
    <n v="0"/>
    <n v="0"/>
    <n v="0"/>
    <n v="0"/>
    <n v="20"/>
    <n v="20"/>
  </r>
  <r>
    <s v="Sunita Verma"/>
    <n v="110426"/>
    <x v="50"/>
    <s v="A"/>
    <x v="0"/>
    <s v="Prod"/>
    <x v="2"/>
    <n v="16"/>
    <n v="15"/>
    <n v="4"/>
    <n v="0"/>
    <n v="0"/>
    <n v="0"/>
    <n v="0"/>
    <n v="0"/>
    <n v="20"/>
    <n v="20"/>
  </r>
  <r>
    <s v="Sushant Kaushik"/>
    <n v="110421"/>
    <x v="51"/>
    <s v="A"/>
    <x v="0"/>
    <s v="Prod"/>
    <x v="2"/>
    <n v="14"/>
    <n v="14"/>
    <n v="6"/>
    <n v="0"/>
    <n v="0"/>
    <n v="0"/>
    <n v="0"/>
    <n v="0"/>
    <n v="20"/>
    <n v="20"/>
  </r>
  <r>
    <s v="Vikas Yadav"/>
    <n v="96219"/>
    <x v="52"/>
    <s v="A"/>
    <x v="0"/>
    <s v="Prod"/>
    <x v="2"/>
    <n v="20"/>
    <n v="20"/>
    <n v="0"/>
    <n v="0"/>
    <n v="0"/>
    <n v="0"/>
    <n v="0"/>
    <n v="0"/>
    <n v="20"/>
    <n v="20"/>
  </r>
  <r>
    <s v="Vipin Kumar"/>
    <n v="106162"/>
    <x v="53"/>
    <s v="A"/>
    <x v="0"/>
    <s v="Prod"/>
    <x v="2"/>
    <n v="14"/>
    <n v="14"/>
    <n v="5"/>
    <n v="1"/>
    <n v="0"/>
    <n v="0"/>
    <n v="0"/>
    <n v="0"/>
    <n v="20"/>
    <n v="20"/>
  </r>
  <r>
    <s v="Vipul Singh"/>
    <n v="108143"/>
    <x v="54"/>
    <s v="A"/>
    <x v="0"/>
    <s v="Prod"/>
    <x v="2"/>
    <n v="14"/>
    <n v="14"/>
    <n v="5"/>
    <n v="1"/>
    <n v="0"/>
    <n v="0"/>
    <n v="0"/>
    <n v="0"/>
    <n v="20"/>
    <n v="20"/>
  </r>
  <r>
    <s v="Virendra Dutt"/>
    <n v="145467"/>
    <x v="55"/>
    <s v="A"/>
    <x v="1"/>
    <s v="Prod"/>
    <x v="2"/>
    <n v="16"/>
    <n v="0"/>
    <n v="0"/>
    <n v="5"/>
    <n v="0"/>
    <n v="0"/>
    <n v="0"/>
    <n v="0"/>
    <n v="21"/>
    <n v="21"/>
  </r>
  <r>
    <s v="Vivek Kumar Dubey"/>
    <n v="110425"/>
    <x v="56"/>
    <s v="A"/>
    <x v="0"/>
    <s v="Prod"/>
    <x v="2"/>
    <n v="16"/>
    <n v="16"/>
    <n v="3"/>
    <n v="1"/>
    <n v="0"/>
    <n v="0"/>
    <n v="0"/>
    <n v="0"/>
    <n v="20"/>
    <n v="20"/>
  </r>
  <r>
    <s v="Wafaat Ali"/>
    <n v="125727"/>
    <x v="57"/>
    <s v="A"/>
    <x v="0"/>
    <s v="Prod"/>
    <x v="2"/>
    <n v="20"/>
    <n v="20"/>
    <n v="0"/>
    <n v="0"/>
    <n v="0"/>
    <n v="0"/>
    <n v="0"/>
    <n v="0"/>
    <n v="20"/>
    <n v="20"/>
  </r>
  <r>
    <s v="Yogesh Kumar"/>
    <n v="96074"/>
    <x v="58"/>
    <s v="A"/>
    <x v="0"/>
    <s v="Prod"/>
    <x v="2"/>
    <n v="16"/>
    <n v="16"/>
    <n v="3"/>
    <n v="1"/>
    <n v="0"/>
    <n v="0"/>
    <n v="0"/>
    <n v="0"/>
    <n v="20"/>
    <n v="20"/>
  </r>
  <r>
    <s v="Nikhil Pal"/>
    <n v="88629"/>
    <x v="59"/>
    <s v="A"/>
    <x v="0"/>
    <s v="EM"/>
    <x v="2"/>
    <n v="19"/>
    <n v="19"/>
    <n v="1"/>
    <n v="0"/>
    <n v="0"/>
    <n v="0"/>
    <n v="0"/>
    <n v="0"/>
    <n v="20"/>
    <n v="20"/>
  </r>
  <r>
    <s v="Satpal Mishra"/>
    <n v="88493"/>
    <x v="60"/>
    <s v="A"/>
    <x v="0"/>
    <s v="EM"/>
    <x v="2"/>
    <n v="20"/>
    <n v="18"/>
    <n v="0"/>
    <n v="0"/>
    <n v="0"/>
    <n v="0"/>
    <n v="0"/>
    <n v="0"/>
    <n v="20"/>
    <n v="20"/>
  </r>
  <r>
    <s v="Firoz ."/>
    <n v="91236"/>
    <x v="11"/>
    <s v="A"/>
    <x v="0"/>
    <s v="EM"/>
    <x v="2"/>
    <n v="18"/>
    <n v="15"/>
    <n v="2"/>
    <n v="0"/>
    <n v="0"/>
    <n v="0"/>
    <n v="0"/>
    <n v="0"/>
    <n v="20"/>
    <n v="20"/>
  </r>
  <r>
    <s v="Abdul Alim"/>
    <n v="91223"/>
    <x v="0"/>
    <s v="A"/>
    <x v="0"/>
    <s v="Prod"/>
    <x v="3"/>
    <n v="17"/>
    <n v="17"/>
    <n v="1"/>
    <n v="5"/>
    <n v="0"/>
    <n v="0"/>
    <n v="0"/>
    <n v="0"/>
    <n v="23"/>
    <n v="23"/>
  </r>
  <r>
    <s v="Ajit Kumar Singh"/>
    <n v="107869"/>
    <x v="1"/>
    <s v="A"/>
    <x v="0"/>
    <s v="Prod"/>
    <x v="3"/>
    <n v="22"/>
    <n v="21"/>
    <n v="0"/>
    <n v="0"/>
    <n v="0"/>
    <n v="0"/>
    <n v="0"/>
    <n v="0"/>
    <n v="22"/>
    <n v="22"/>
  </r>
  <r>
    <s v="Ambuj Kumar Gupta"/>
    <n v="96078"/>
    <x v="2"/>
    <s v="A"/>
    <x v="1"/>
    <s v="Prod"/>
    <x v="3"/>
    <n v="22"/>
    <n v="0"/>
    <n v="1"/>
    <n v="0"/>
    <n v="0"/>
    <n v="0"/>
    <n v="0"/>
    <n v="0"/>
    <n v="23"/>
    <n v="23"/>
  </r>
  <r>
    <s v="Amit Kumar"/>
    <n v="90699"/>
    <x v="3"/>
    <s v="A"/>
    <x v="0"/>
    <s v="Prod"/>
    <x v="3"/>
    <n v="17"/>
    <n v="17"/>
    <n v="5"/>
    <n v="0"/>
    <n v="0"/>
    <n v="0"/>
    <n v="0"/>
    <n v="0"/>
    <n v="22"/>
    <n v="22"/>
  </r>
  <r>
    <s v="Amit Kumar"/>
    <n v="108201"/>
    <x v="4"/>
    <s v="A"/>
    <x v="0"/>
    <s v="Prod"/>
    <x v="3"/>
    <n v="19"/>
    <n v="19"/>
    <n v="0"/>
    <n v="3"/>
    <n v="0"/>
    <n v="0"/>
    <n v="0"/>
    <n v="0"/>
    <n v="22"/>
    <n v="22"/>
  </r>
  <r>
    <s v="Anuj Gupta"/>
    <n v="96189"/>
    <x v="5"/>
    <s v="A"/>
    <x v="0"/>
    <s v="Prod"/>
    <x v="3"/>
    <n v="19"/>
    <n v="16"/>
    <n v="2"/>
    <n v="1"/>
    <n v="0"/>
    <n v="0"/>
    <n v="0"/>
    <n v="0"/>
    <n v="22"/>
    <n v="22"/>
  </r>
  <r>
    <s v="Bijender ."/>
    <n v="125722"/>
    <x v="6"/>
    <s v="A"/>
    <x v="0"/>
    <s v="Prod"/>
    <x v="3"/>
    <n v="19"/>
    <n v="19"/>
    <n v="0"/>
    <n v="3"/>
    <n v="0"/>
    <n v="0"/>
    <n v="0"/>
    <n v="0"/>
    <n v="22"/>
    <n v="22"/>
  </r>
  <r>
    <s v="Bipin Kumar"/>
    <n v="90576"/>
    <x v="7"/>
    <s v="A"/>
    <x v="0"/>
    <s v="Prod"/>
    <x v="3"/>
    <n v="22"/>
    <n v="22"/>
    <n v="0"/>
    <n v="0"/>
    <n v="0"/>
    <n v="0"/>
    <n v="0"/>
    <n v="0"/>
    <n v="22"/>
    <n v="22"/>
  </r>
  <r>
    <s v="Deepak Pal"/>
    <n v="96210"/>
    <x v="8"/>
    <s v="A"/>
    <x v="0"/>
    <s v="Prod"/>
    <x v="3"/>
    <n v="22"/>
    <n v="22"/>
    <n v="0"/>
    <n v="0"/>
    <n v="0"/>
    <n v="0"/>
    <n v="0"/>
    <n v="0"/>
    <n v="22"/>
    <n v="22"/>
  </r>
  <r>
    <s v="Dheeraj Pandey"/>
    <n v="110424"/>
    <x v="9"/>
    <s v="A"/>
    <x v="0"/>
    <s v="Prod"/>
    <x v="3"/>
    <n v="13"/>
    <n v="11"/>
    <n v="9"/>
    <n v="0"/>
    <n v="0"/>
    <n v="0"/>
    <n v="0"/>
    <n v="0"/>
    <n v="22"/>
    <n v="22"/>
  </r>
  <r>
    <s v="Dilip Kumar Gajrana"/>
    <n v="40028"/>
    <x v="10"/>
    <s v="A"/>
    <x v="0"/>
    <s v="Prod"/>
    <x v="3"/>
    <n v="18"/>
    <n v="10"/>
    <n v="3"/>
    <n v="2"/>
    <n v="0"/>
    <n v="0"/>
    <n v="0"/>
    <n v="0"/>
    <n v="23"/>
    <n v="23"/>
  </r>
  <r>
    <s v="Haider Ali"/>
    <n v="96211"/>
    <x v="12"/>
    <s v="A"/>
    <x v="0"/>
    <s v="Prod"/>
    <x v="3"/>
    <n v="18"/>
    <n v="15"/>
    <n v="2"/>
    <n v="2"/>
    <n v="0"/>
    <n v="0"/>
    <n v="0"/>
    <n v="0"/>
    <n v="22"/>
    <n v="22"/>
  </r>
  <r>
    <s v="Imran Khan"/>
    <n v="88490"/>
    <x v="13"/>
    <s v="A"/>
    <x v="0"/>
    <s v="Prod"/>
    <x v="3"/>
    <n v="20"/>
    <n v="20"/>
    <n v="1"/>
    <n v="2"/>
    <n v="0"/>
    <n v="0"/>
    <n v="0"/>
    <n v="0"/>
    <n v="23"/>
    <n v="23"/>
  </r>
  <r>
    <s v="Kanika Bali"/>
    <n v="125188"/>
    <x v="14"/>
    <s v="A"/>
    <x v="1"/>
    <s v="Prod"/>
    <x v="3"/>
    <n v="21"/>
    <n v="0"/>
    <n v="0"/>
    <n v="2"/>
    <n v="0"/>
    <n v="0"/>
    <n v="0"/>
    <n v="0"/>
    <n v="23"/>
    <n v="23"/>
  </r>
  <r>
    <s v="Majid Khan"/>
    <n v="96213"/>
    <x v="15"/>
    <s v="A"/>
    <x v="0"/>
    <s v="Prod"/>
    <x v="3"/>
    <n v="19"/>
    <n v="9"/>
    <n v="0"/>
    <n v="3"/>
    <n v="0"/>
    <n v="0"/>
    <n v="0"/>
    <n v="0"/>
    <n v="22"/>
    <n v="22"/>
  </r>
  <r>
    <s v="Manish Anand"/>
    <n v="119764"/>
    <x v="16"/>
    <s v="A"/>
    <x v="1"/>
    <s v="Prod"/>
    <x v="3"/>
    <n v="21"/>
    <n v="0"/>
    <n v="0"/>
    <n v="2"/>
    <n v="0"/>
    <n v="0"/>
    <n v="0"/>
    <n v="0"/>
    <n v="23"/>
    <n v="23"/>
  </r>
  <r>
    <s v="Manoj Bisht"/>
    <n v="119448"/>
    <x v="17"/>
    <s v="A"/>
    <x v="0"/>
    <s v="Prod"/>
    <x v="3"/>
    <n v="19"/>
    <n v="10"/>
    <n v="2"/>
    <n v="1"/>
    <n v="0"/>
    <n v="0"/>
    <n v="0"/>
    <n v="0"/>
    <n v="22"/>
    <n v="22"/>
  </r>
  <r>
    <s v="Manoj Kumar"/>
    <n v="145627"/>
    <x v="18"/>
    <s v="A"/>
    <x v="0"/>
    <s v="Prod"/>
    <x v="3"/>
    <n v="19"/>
    <n v="19"/>
    <n v="2"/>
    <n v="1"/>
    <n v="0"/>
    <n v="0"/>
    <n v="0"/>
    <n v="0"/>
    <n v="22"/>
    <n v="22"/>
  </r>
  <r>
    <s v="Mikki Kumar"/>
    <n v="119765"/>
    <x v="19"/>
    <s v="A"/>
    <x v="1"/>
    <s v="Prod"/>
    <x v="3"/>
    <n v="22"/>
    <n v="0"/>
    <n v="0"/>
    <n v="1"/>
    <n v="0"/>
    <n v="0"/>
    <n v="0"/>
    <n v="0"/>
    <n v="23"/>
    <n v="23"/>
  </r>
  <r>
    <s v="Mohd Arif"/>
    <n v="125723"/>
    <x v="20"/>
    <s v="A"/>
    <x v="0"/>
    <s v="Prod"/>
    <x v="3"/>
    <n v="20"/>
    <n v="19"/>
    <n v="0"/>
    <n v="1"/>
    <n v="1"/>
    <n v="0"/>
    <n v="0"/>
    <n v="0"/>
    <n v="22"/>
    <n v="22"/>
  </r>
  <r>
    <s v="Mohd Mohsin"/>
    <n v="110419"/>
    <x v="21"/>
    <s v="A"/>
    <x v="0"/>
    <s v="Prod"/>
    <x v="3"/>
    <n v="21"/>
    <n v="21"/>
    <n v="0"/>
    <n v="1"/>
    <n v="0"/>
    <n v="0"/>
    <n v="0"/>
    <n v="0"/>
    <n v="22"/>
    <n v="22"/>
  </r>
  <r>
    <s v="Mohd Rashid Ali"/>
    <n v="106163"/>
    <x v="22"/>
    <s v="A"/>
    <x v="0"/>
    <s v="Prod"/>
    <x v="3"/>
    <n v="20"/>
    <n v="20"/>
    <n v="0"/>
    <n v="2"/>
    <n v="0"/>
    <n v="0"/>
    <n v="0"/>
    <n v="0"/>
    <n v="22"/>
    <n v="22"/>
  </r>
  <r>
    <s v="Moinuddin ."/>
    <n v="106165"/>
    <x v="24"/>
    <s v="A"/>
    <x v="0"/>
    <s v="Prod"/>
    <x v="3"/>
    <n v="22"/>
    <n v="22"/>
    <n v="0"/>
    <n v="0"/>
    <n v="0"/>
    <n v="0"/>
    <n v="0"/>
    <n v="0"/>
    <n v="22"/>
    <n v="22"/>
  </r>
  <r>
    <s v="Navin Kumar"/>
    <n v="106161"/>
    <x v="25"/>
    <s v="A"/>
    <x v="0"/>
    <s v="Prod"/>
    <x v="3"/>
    <n v="18"/>
    <n v="18"/>
    <n v="0"/>
    <n v="4"/>
    <n v="0"/>
    <n v="0"/>
    <n v="0"/>
    <n v="0"/>
    <n v="22"/>
    <n v="22"/>
  </r>
  <r>
    <s v="Neha Sharma"/>
    <n v="88585"/>
    <x v="26"/>
    <s v="A"/>
    <x v="1"/>
    <s v="Prod"/>
    <x v="3"/>
    <n v="22"/>
    <n v="0"/>
    <n v="0"/>
    <n v="0"/>
    <n v="0"/>
    <n v="0"/>
    <n v="0"/>
    <n v="0"/>
    <n v="22"/>
    <n v="22"/>
  </r>
  <r>
    <s v="Nitish Kumar Jha"/>
    <n v="144804"/>
    <x v="27"/>
    <s v="A"/>
    <x v="0"/>
    <s v="Prod"/>
    <x v="3"/>
    <n v="21"/>
    <n v="15"/>
    <n v="1"/>
    <n v="0"/>
    <n v="0"/>
    <n v="0"/>
    <n v="0"/>
    <n v="0"/>
    <n v="22"/>
    <n v="22"/>
  </r>
  <r>
    <s v="Parvez Alam"/>
    <n v="110428"/>
    <x v="28"/>
    <s v="A"/>
    <x v="0"/>
    <s v="Prod"/>
    <x v="3"/>
    <n v="21"/>
    <n v="14"/>
    <n v="2"/>
    <n v="0"/>
    <n v="0"/>
    <n v="0"/>
    <n v="0"/>
    <n v="0"/>
    <n v="23"/>
    <n v="23"/>
  </r>
  <r>
    <s v="Pavan Kumar Sharma"/>
    <n v="91521"/>
    <x v="29"/>
    <s v="A"/>
    <x v="0"/>
    <s v="Prod"/>
    <x v="3"/>
    <n v="18"/>
    <n v="17"/>
    <n v="4"/>
    <n v="1"/>
    <n v="0"/>
    <n v="0"/>
    <n v="0"/>
    <n v="0"/>
    <n v="23"/>
    <n v="23"/>
  </r>
  <r>
    <s v="Priya Dodani"/>
    <n v="125190"/>
    <x v="31"/>
    <s v="A"/>
    <x v="1"/>
    <s v="Prod"/>
    <x v="3"/>
    <n v="21"/>
    <n v="0"/>
    <n v="0"/>
    <n v="2"/>
    <n v="0"/>
    <n v="0"/>
    <n v="0"/>
    <n v="0"/>
    <n v="23"/>
    <n v="23"/>
  </r>
  <r>
    <s v="Rajan Gupta"/>
    <n v="145469"/>
    <x v="32"/>
    <s v="A"/>
    <x v="0"/>
    <s v="Prod"/>
    <x v="3"/>
    <n v="19"/>
    <n v="19"/>
    <n v="0"/>
    <n v="3"/>
    <n v="0"/>
    <n v="0"/>
    <n v="0"/>
    <n v="0"/>
    <n v="22"/>
    <n v="22"/>
  </r>
  <r>
    <s v="Ritu Rani"/>
    <n v="144838"/>
    <x v="33"/>
    <s v="A"/>
    <x v="0"/>
    <s v="Prod"/>
    <x v="3"/>
    <n v="21"/>
    <n v="20"/>
    <n v="0"/>
    <n v="1"/>
    <n v="0"/>
    <n v="0"/>
    <n v="0"/>
    <n v="0"/>
    <n v="22"/>
    <n v="22"/>
  </r>
  <r>
    <s v="Sanjai Kumar"/>
    <n v="88492"/>
    <x v="34"/>
    <s v="A"/>
    <x v="0"/>
    <s v="Prod"/>
    <x v="3"/>
    <n v="21"/>
    <n v="15"/>
    <n v="0"/>
    <n v="1"/>
    <n v="0"/>
    <n v="0"/>
    <n v="0"/>
    <n v="0"/>
    <n v="22"/>
    <n v="22"/>
  </r>
  <r>
    <s v="Sanjay Chaturvedi"/>
    <n v="145470"/>
    <x v="35"/>
    <s v="A"/>
    <x v="0"/>
    <s v="Prod"/>
    <x v="3"/>
    <n v="2"/>
    <n v="2"/>
    <n v="0"/>
    <n v="20"/>
    <n v="0"/>
    <n v="0"/>
    <n v="0"/>
    <n v="0"/>
    <n v="22"/>
    <n v="22"/>
  </r>
  <r>
    <s v="Sanjay Kumar"/>
    <n v="108141"/>
    <x v="36"/>
    <s v="A"/>
    <x v="1"/>
    <s v="Prod"/>
    <x v="3"/>
    <n v="22"/>
    <n v="0"/>
    <n v="0"/>
    <n v="0"/>
    <n v="0"/>
    <n v="0"/>
    <n v="0"/>
    <n v="0"/>
    <n v="22"/>
    <n v="22"/>
  </r>
  <r>
    <s v="Sanjay Malik"/>
    <n v="90698"/>
    <x v="37"/>
    <s v="A"/>
    <x v="0"/>
    <s v="Prod"/>
    <x v="3"/>
    <n v="21"/>
    <n v="20"/>
    <n v="1"/>
    <n v="0"/>
    <n v="0"/>
    <n v="0"/>
    <n v="0"/>
    <n v="0"/>
    <n v="22"/>
    <n v="22"/>
  </r>
  <r>
    <s v="Santosh Kumar Dubey"/>
    <n v="110422"/>
    <x v="38"/>
    <s v="A"/>
    <x v="0"/>
    <s v="Prod"/>
    <x v="3"/>
    <n v="18"/>
    <n v="18"/>
    <n v="1"/>
    <n v="4"/>
    <n v="0"/>
    <n v="0"/>
    <n v="0"/>
    <n v="0"/>
    <n v="23"/>
    <n v="23"/>
  </r>
  <r>
    <s v="Sashikant Singh"/>
    <n v="125726"/>
    <x v="39"/>
    <s v="A"/>
    <x v="0"/>
    <s v="Prod"/>
    <x v="3"/>
    <n v="17"/>
    <n v="11"/>
    <n v="0"/>
    <n v="4"/>
    <n v="1"/>
    <n v="0"/>
    <n v="0"/>
    <n v="0"/>
    <n v="22"/>
    <n v="22"/>
  </r>
  <r>
    <s v="Satendra Kumar"/>
    <n v="96077"/>
    <x v="40"/>
    <s v="A"/>
    <x v="0"/>
    <s v="Prod"/>
    <x v="3"/>
    <n v="20"/>
    <n v="19"/>
    <n v="2"/>
    <n v="0"/>
    <n v="0"/>
    <n v="0"/>
    <n v="0"/>
    <n v="0"/>
    <n v="22"/>
    <n v="22"/>
  </r>
  <r>
    <s v="Satendra Kumar"/>
    <n v="110550"/>
    <x v="41"/>
    <s v="A"/>
    <x v="0"/>
    <s v="Prod"/>
    <x v="3"/>
    <n v="22"/>
    <n v="13"/>
    <n v="0"/>
    <n v="0"/>
    <n v="0"/>
    <n v="0"/>
    <n v="0"/>
    <n v="0"/>
    <n v="22"/>
    <n v="22"/>
  </r>
  <r>
    <s v="Shilendra Kumar"/>
    <n v="96075"/>
    <x v="42"/>
    <s v="A"/>
    <x v="0"/>
    <s v="Prod"/>
    <x v="3"/>
    <n v="22"/>
    <n v="8"/>
    <n v="0"/>
    <n v="0"/>
    <n v="0"/>
    <n v="0"/>
    <n v="0"/>
    <n v="0"/>
    <n v="22"/>
    <n v="22"/>
  </r>
  <r>
    <s v="Shivam Mishra"/>
    <n v="144805"/>
    <x v="43"/>
    <s v="A"/>
    <x v="1"/>
    <s v="Prod"/>
    <x v="3"/>
    <n v="2"/>
    <n v="0"/>
    <n v="0"/>
    <n v="20"/>
    <n v="1"/>
    <n v="0"/>
    <n v="0"/>
    <n v="0"/>
    <n v="23"/>
    <n v="23"/>
  </r>
  <r>
    <s v="Shyam Kumar"/>
    <n v="96076"/>
    <x v="44"/>
    <s v="A"/>
    <x v="0"/>
    <s v="Prod"/>
    <x v="3"/>
    <n v="20"/>
    <n v="19"/>
    <n v="1"/>
    <n v="1"/>
    <n v="0"/>
    <n v="0"/>
    <n v="0"/>
    <n v="0"/>
    <n v="22"/>
    <n v="22"/>
  </r>
  <r>
    <s v="Sonu Chauhan"/>
    <n v="88586"/>
    <x v="45"/>
    <s v="A"/>
    <x v="0"/>
    <s v="Prod"/>
    <x v="3"/>
    <n v="20"/>
    <n v="20"/>
    <n v="2"/>
    <n v="0"/>
    <n v="0"/>
    <n v="0"/>
    <n v="0"/>
    <n v="0"/>
    <n v="22"/>
    <n v="22"/>
  </r>
  <r>
    <s v="Subham Kumar"/>
    <n v="144839"/>
    <x v="46"/>
    <s v="A"/>
    <x v="0"/>
    <s v="Prod"/>
    <x v="3"/>
    <n v="17"/>
    <n v="17"/>
    <n v="4"/>
    <n v="1"/>
    <n v="0"/>
    <n v="0"/>
    <n v="0"/>
    <n v="0"/>
    <n v="22"/>
    <n v="22"/>
  </r>
  <r>
    <s v="Subhash Chandra"/>
    <n v="108145"/>
    <x v="47"/>
    <s v="A"/>
    <x v="0"/>
    <s v="Prod"/>
    <x v="3"/>
    <n v="22"/>
    <n v="22"/>
    <n v="0"/>
    <n v="0"/>
    <n v="0"/>
    <n v="0"/>
    <n v="0"/>
    <n v="0"/>
    <n v="22"/>
    <n v="22"/>
  </r>
  <r>
    <s v="Sunil ."/>
    <n v="144837"/>
    <x v="48"/>
    <s v="A"/>
    <x v="0"/>
    <s v="Prod"/>
    <x v="3"/>
    <n v="17"/>
    <n v="17"/>
    <n v="6"/>
    <n v="0"/>
    <n v="0"/>
    <n v="0"/>
    <n v="0"/>
    <n v="0"/>
    <n v="23"/>
    <n v="23"/>
  </r>
  <r>
    <s v="Sunil Kumar"/>
    <n v="96071"/>
    <x v="49"/>
    <s v="A"/>
    <x v="0"/>
    <s v="Prod"/>
    <x v="3"/>
    <n v="15"/>
    <n v="15"/>
    <n v="7"/>
    <n v="0"/>
    <n v="0"/>
    <n v="0"/>
    <n v="0"/>
    <n v="0"/>
    <n v="22"/>
    <n v="22"/>
  </r>
  <r>
    <s v="Sunita Verma"/>
    <n v="110426"/>
    <x v="50"/>
    <s v="A"/>
    <x v="0"/>
    <s v="Prod"/>
    <x v="3"/>
    <n v="18"/>
    <n v="18"/>
    <n v="3"/>
    <n v="2"/>
    <n v="0"/>
    <n v="0"/>
    <n v="0"/>
    <n v="0"/>
    <n v="23"/>
    <n v="23"/>
  </r>
  <r>
    <s v="Sushant Kaushik"/>
    <n v="110421"/>
    <x v="51"/>
    <s v="A"/>
    <x v="0"/>
    <s v="Prod"/>
    <x v="3"/>
    <n v="18"/>
    <n v="11"/>
    <n v="3"/>
    <n v="1"/>
    <n v="0"/>
    <n v="0"/>
    <n v="0"/>
    <n v="0"/>
    <n v="22"/>
    <n v="22"/>
  </r>
  <r>
    <s v="Vikas Yadav"/>
    <n v="96219"/>
    <x v="52"/>
    <s v="A"/>
    <x v="0"/>
    <s v="Prod"/>
    <x v="3"/>
    <n v="21"/>
    <n v="21"/>
    <n v="2"/>
    <n v="0"/>
    <n v="0"/>
    <n v="0"/>
    <n v="0"/>
    <n v="0"/>
    <n v="23"/>
    <n v="23"/>
  </r>
  <r>
    <s v="Vipin Kumar"/>
    <n v="106162"/>
    <x v="53"/>
    <s v="A"/>
    <x v="0"/>
    <s v="Prod"/>
    <x v="3"/>
    <n v="19"/>
    <n v="19"/>
    <n v="0"/>
    <n v="3"/>
    <n v="0"/>
    <n v="0"/>
    <n v="0"/>
    <n v="0"/>
    <n v="22"/>
    <n v="22"/>
  </r>
  <r>
    <s v="Vipul Singh"/>
    <n v="108143"/>
    <x v="54"/>
    <s v="A"/>
    <x v="0"/>
    <s v="Prod"/>
    <x v="3"/>
    <n v="22"/>
    <n v="22"/>
    <n v="0"/>
    <n v="0"/>
    <n v="0"/>
    <n v="0"/>
    <n v="0"/>
    <n v="0"/>
    <n v="22"/>
    <n v="22"/>
  </r>
  <r>
    <s v="Virendra Dutt"/>
    <n v="145467"/>
    <x v="55"/>
    <s v="A"/>
    <x v="1"/>
    <s v="Prod"/>
    <x v="3"/>
    <n v="0"/>
    <n v="0"/>
    <n v="0"/>
    <n v="23"/>
    <n v="0"/>
    <n v="0"/>
    <n v="0"/>
    <n v="0"/>
    <n v="23"/>
    <n v="23"/>
  </r>
  <r>
    <s v="Vivek Kumar Dubey"/>
    <n v="110425"/>
    <x v="56"/>
    <s v="A"/>
    <x v="0"/>
    <s v="Prod"/>
    <x v="3"/>
    <n v="17"/>
    <n v="17"/>
    <n v="4"/>
    <n v="1"/>
    <n v="0"/>
    <n v="0"/>
    <n v="0"/>
    <n v="0"/>
    <n v="22"/>
    <n v="22"/>
  </r>
  <r>
    <s v="Wafaat Ali"/>
    <n v="125727"/>
    <x v="57"/>
    <s v="A"/>
    <x v="0"/>
    <s v="Prod"/>
    <x v="3"/>
    <n v="21"/>
    <n v="13"/>
    <n v="0"/>
    <n v="1"/>
    <n v="0"/>
    <n v="0"/>
    <n v="0"/>
    <n v="0"/>
    <n v="22"/>
    <n v="22"/>
  </r>
  <r>
    <s v="Yogesh Kumar"/>
    <n v="96074"/>
    <x v="58"/>
    <s v="A"/>
    <x v="0"/>
    <s v="Prod"/>
    <x v="3"/>
    <n v="20"/>
    <n v="20"/>
    <n v="2"/>
    <n v="1"/>
    <n v="0"/>
    <n v="0"/>
    <n v="0"/>
    <n v="0"/>
    <n v="23"/>
    <n v="23"/>
  </r>
  <r>
    <s v="Nikhil Pal"/>
    <n v="88629"/>
    <x v="59"/>
    <s v="A"/>
    <x v="0"/>
    <s v="EM"/>
    <x v="3"/>
    <n v="15"/>
    <n v="15"/>
    <n v="7"/>
    <n v="0"/>
    <n v="0"/>
    <n v="0"/>
    <n v="0"/>
    <n v="0"/>
    <n v="22"/>
    <n v="22"/>
  </r>
  <r>
    <s v="Satpal Mishra"/>
    <n v="88493"/>
    <x v="60"/>
    <s v="A"/>
    <x v="0"/>
    <s v="EM"/>
    <x v="3"/>
    <n v="22"/>
    <n v="22"/>
    <n v="0"/>
    <n v="0"/>
    <n v="0"/>
    <n v="0"/>
    <n v="0"/>
    <n v="0"/>
    <n v="22"/>
    <n v="22"/>
  </r>
  <r>
    <s v="Firoz ."/>
    <n v="91236"/>
    <x v="11"/>
    <s v="A"/>
    <x v="0"/>
    <s v="EM"/>
    <x v="3"/>
    <n v="22"/>
    <n v="22"/>
    <n v="0"/>
    <n v="0"/>
    <n v="0"/>
    <n v="0"/>
    <n v="0"/>
    <n v="0"/>
    <n v="22"/>
    <n v="22"/>
  </r>
  <r>
    <s v="Abdul Alim"/>
    <n v="91223"/>
    <x v="0"/>
    <s v="A"/>
    <x v="0"/>
    <s v="Prod"/>
    <x v="4"/>
    <n v="13"/>
    <n v="11"/>
    <n v="0"/>
    <n v="6"/>
    <n v="0"/>
    <n v="0"/>
    <n v="0"/>
    <n v="11"/>
    <n v="19"/>
    <n v="30"/>
  </r>
  <r>
    <s v="Ajit Kumar Singh"/>
    <n v="107869"/>
    <x v="1"/>
    <s v="A"/>
    <x v="0"/>
    <s v="Prod"/>
    <x v="4"/>
    <n v="19"/>
    <n v="19"/>
    <n v="0"/>
    <n v="0"/>
    <n v="0"/>
    <n v="0"/>
    <n v="0"/>
    <n v="11"/>
    <n v="19"/>
    <n v="30"/>
  </r>
  <r>
    <s v="Ambuj Kumar Gupta"/>
    <n v="96078"/>
    <x v="2"/>
    <s v="A"/>
    <x v="1"/>
    <s v="Prod"/>
    <x v="4"/>
    <n v="19"/>
    <n v="0"/>
    <n v="0"/>
    <n v="0"/>
    <n v="0"/>
    <n v="0"/>
    <n v="0"/>
    <n v="11"/>
    <n v="19"/>
    <n v="30"/>
  </r>
  <r>
    <s v="Amit Kumar"/>
    <n v="90699"/>
    <x v="3"/>
    <s v="A"/>
    <x v="0"/>
    <s v="Prod"/>
    <x v="4"/>
    <n v="19"/>
    <n v="19"/>
    <n v="0"/>
    <n v="0"/>
    <n v="0"/>
    <n v="0"/>
    <n v="0"/>
    <n v="11"/>
    <n v="19"/>
    <n v="30"/>
  </r>
  <r>
    <s v="Amit Kumar"/>
    <n v="108201"/>
    <x v="4"/>
    <s v="A"/>
    <x v="0"/>
    <s v="Prod"/>
    <x v="4"/>
    <n v="17"/>
    <n v="17"/>
    <n v="2"/>
    <n v="0"/>
    <n v="0"/>
    <n v="0"/>
    <n v="0"/>
    <n v="11"/>
    <n v="19"/>
    <n v="30"/>
  </r>
  <r>
    <s v="Anuj Gupta"/>
    <n v="96189"/>
    <x v="5"/>
    <s v="A"/>
    <x v="0"/>
    <s v="Prod"/>
    <x v="4"/>
    <n v="19"/>
    <n v="12"/>
    <n v="0"/>
    <n v="0"/>
    <n v="0"/>
    <n v="0"/>
    <n v="0"/>
    <n v="11"/>
    <n v="19"/>
    <n v="30"/>
  </r>
  <r>
    <s v="Bijender ."/>
    <n v="125722"/>
    <x v="6"/>
    <s v="A"/>
    <x v="0"/>
    <s v="Prod"/>
    <x v="4"/>
    <n v="18"/>
    <n v="18"/>
    <n v="0"/>
    <n v="1"/>
    <n v="0"/>
    <n v="0"/>
    <n v="0"/>
    <n v="11"/>
    <n v="19"/>
    <n v="30"/>
  </r>
  <r>
    <s v="Bipin Kumar"/>
    <n v="90576"/>
    <x v="7"/>
    <s v="A"/>
    <x v="0"/>
    <s v="Prod"/>
    <x v="4"/>
    <n v="19"/>
    <n v="19"/>
    <n v="0"/>
    <n v="0"/>
    <n v="0"/>
    <n v="0"/>
    <n v="0"/>
    <n v="11"/>
    <n v="19"/>
    <n v="30"/>
  </r>
  <r>
    <s v="Deepak Pal"/>
    <n v="96210"/>
    <x v="8"/>
    <s v="A"/>
    <x v="0"/>
    <s v="Prod"/>
    <x v="4"/>
    <n v="19"/>
    <n v="19"/>
    <n v="0"/>
    <n v="0"/>
    <n v="0"/>
    <n v="0"/>
    <n v="0"/>
    <n v="11"/>
    <n v="19"/>
    <n v="30"/>
  </r>
  <r>
    <s v="Dheeraj Pandey"/>
    <n v="110424"/>
    <x v="9"/>
    <s v="A"/>
    <x v="0"/>
    <s v="Prod"/>
    <x v="4"/>
    <n v="19"/>
    <n v="19"/>
    <n v="0"/>
    <n v="0"/>
    <n v="0"/>
    <n v="0"/>
    <n v="0"/>
    <n v="11"/>
    <n v="19"/>
    <n v="30"/>
  </r>
  <r>
    <s v="Dilip Kumar Gajrana"/>
    <n v="40028"/>
    <x v="10"/>
    <s v="A"/>
    <x v="0"/>
    <s v="Prod"/>
    <x v="4"/>
    <n v="18"/>
    <n v="18"/>
    <n v="0"/>
    <n v="1"/>
    <n v="0"/>
    <n v="0"/>
    <n v="0"/>
    <n v="11"/>
    <n v="19"/>
    <n v="30"/>
  </r>
  <r>
    <s v="Haider Ali"/>
    <n v="96211"/>
    <x v="12"/>
    <s v="A"/>
    <x v="0"/>
    <s v="Prod"/>
    <x v="4"/>
    <n v="14"/>
    <n v="14"/>
    <n v="0"/>
    <n v="4"/>
    <n v="0"/>
    <n v="0"/>
    <n v="0"/>
    <n v="11"/>
    <n v="18"/>
    <n v="29"/>
  </r>
  <r>
    <s v="Imran Khan"/>
    <n v="88490"/>
    <x v="13"/>
    <s v="A"/>
    <x v="0"/>
    <s v="Prod"/>
    <x v="4"/>
    <n v="19"/>
    <n v="19"/>
    <n v="0"/>
    <n v="0"/>
    <n v="0"/>
    <n v="0"/>
    <n v="0"/>
    <n v="11"/>
    <n v="19"/>
    <n v="30"/>
  </r>
  <r>
    <s v="Kanika Bali"/>
    <n v="125188"/>
    <x v="14"/>
    <s v="A"/>
    <x v="1"/>
    <s v="Prod"/>
    <x v="4"/>
    <n v="19"/>
    <n v="0"/>
    <n v="0"/>
    <n v="0"/>
    <n v="0"/>
    <n v="0"/>
    <n v="0"/>
    <n v="11"/>
    <n v="19"/>
    <n v="30"/>
  </r>
  <r>
    <s v="Majid Khan"/>
    <n v="96213"/>
    <x v="15"/>
    <s v="A"/>
    <x v="0"/>
    <s v="Prod"/>
    <x v="4"/>
    <n v="17"/>
    <n v="17"/>
    <n v="1"/>
    <n v="1"/>
    <n v="0"/>
    <n v="0"/>
    <n v="0"/>
    <n v="11"/>
    <n v="19"/>
    <n v="30"/>
  </r>
  <r>
    <s v="Manish Anand"/>
    <n v="119764"/>
    <x v="16"/>
    <s v="A"/>
    <x v="1"/>
    <s v="Prod"/>
    <x v="4"/>
    <n v="19"/>
    <n v="0"/>
    <n v="0"/>
    <n v="0"/>
    <n v="0"/>
    <n v="0"/>
    <n v="0"/>
    <n v="11"/>
    <n v="19"/>
    <n v="30"/>
  </r>
  <r>
    <s v="Manoj Bisht"/>
    <n v="119448"/>
    <x v="17"/>
    <s v="A"/>
    <x v="0"/>
    <s v="Prod"/>
    <x v="4"/>
    <n v="18"/>
    <n v="12"/>
    <n v="0"/>
    <n v="1"/>
    <n v="0"/>
    <n v="0"/>
    <n v="0"/>
    <n v="11"/>
    <n v="19"/>
    <n v="30"/>
  </r>
  <r>
    <s v="Manoj Kumar"/>
    <n v="145627"/>
    <x v="18"/>
    <s v="A"/>
    <x v="0"/>
    <s v="Prod"/>
    <x v="4"/>
    <n v="19"/>
    <n v="16"/>
    <n v="0"/>
    <n v="0"/>
    <n v="0"/>
    <n v="0"/>
    <n v="0"/>
    <n v="11"/>
    <n v="19"/>
    <n v="30"/>
  </r>
  <r>
    <s v="Mikki Kumar"/>
    <n v="119765"/>
    <x v="19"/>
    <s v="A"/>
    <x v="1"/>
    <s v="Prod"/>
    <x v="4"/>
    <n v="19"/>
    <n v="0"/>
    <n v="0"/>
    <n v="0"/>
    <n v="0"/>
    <n v="0"/>
    <n v="0"/>
    <n v="11"/>
    <n v="19"/>
    <n v="30"/>
  </r>
  <r>
    <s v="Mohd Arif"/>
    <n v="125723"/>
    <x v="20"/>
    <s v="A"/>
    <x v="0"/>
    <s v="Prod"/>
    <x v="4"/>
    <n v="18"/>
    <n v="18"/>
    <n v="0"/>
    <n v="1"/>
    <n v="0"/>
    <n v="0"/>
    <n v="0"/>
    <n v="11"/>
    <n v="19"/>
    <n v="30"/>
  </r>
  <r>
    <s v="Mohd Mohsin"/>
    <n v="110419"/>
    <x v="21"/>
    <s v="A"/>
    <x v="0"/>
    <s v="Prod"/>
    <x v="4"/>
    <n v="19"/>
    <n v="19"/>
    <n v="0"/>
    <n v="0"/>
    <n v="0"/>
    <n v="0"/>
    <n v="0"/>
    <n v="11"/>
    <n v="19"/>
    <n v="30"/>
  </r>
  <r>
    <s v="Mohd Rashid Ali"/>
    <n v="106163"/>
    <x v="22"/>
    <s v="A"/>
    <x v="0"/>
    <s v="Prod"/>
    <x v="4"/>
    <n v="18"/>
    <n v="18"/>
    <n v="0"/>
    <n v="1"/>
    <n v="0"/>
    <n v="0"/>
    <n v="0"/>
    <n v="11"/>
    <n v="19"/>
    <n v="30"/>
  </r>
  <r>
    <s v="Moinuddin ."/>
    <n v="106165"/>
    <x v="24"/>
    <s v="A"/>
    <x v="0"/>
    <s v="Prod"/>
    <x v="4"/>
    <n v="18"/>
    <n v="18"/>
    <n v="0"/>
    <n v="1"/>
    <n v="0"/>
    <n v="0"/>
    <n v="0"/>
    <n v="11"/>
    <n v="19"/>
    <n v="30"/>
  </r>
  <r>
    <s v="Navin Kumar"/>
    <n v="106161"/>
    <x v="25"/>
    <s v="A"/>
    <x v="0"/>
    <s v="Prod"/>
    <x v="4"/>
    <n v="18"/>
    <n v="18"/>
    <n v="1"/>
    <n v="0"/>
    <n v="0"/>
    <n v="0"/>
    <n v="0"/>
    <n v="11"/>
    <n v="19"/>
    <n v="30"/>
  </r>
  <r>
    <s v="Nitish Kumar Jha"/>
    <n v="144804"/>
    <x v="27"/>
    <s v="A"/>
    <x v="0"/>
    <s v="Prod"/>
    <x v="4"/>
    <n v="19"/>
    <n v="18"/>
    <n v="0"/>
    <n v="0"/>
    <n v="0"/>
    <n v="0"/>
    <n v="0"/>
    <n v="11"/>
    <n v="19"/>
    <n v="30"/>
  </r>
  <r>
    <s v="Parvez Alam"/>
    <n v="110428"/>
    <x v="28"/>
    <s v="A"/>
    <x v="0"/>
    <s v="Prod"/>
    <x v="4"/>
    <n v="18"/>
    <n v="18"/>
    <n v="1"/>
    <n v="0"/>
    <n v="0"/>
    <n v="0"/>
    <n v="0"/>
    <n v="11"/>
    <n v="19"/>
    <n v="30"/>
  </r>
  <r>
    <s v="Pavan Kumar Sharma"/>
    <n v="91521"/>
    <x v="29"/>
    <s v="A"/>
    <x v="0"/>
    <s v="Prod"/>
    <x v="4"/>
    <n v="14"/>
    <n v="14"/>
    <n v="5"/>
    <n v="0"/>
    <n v="0"/>
    <n v="0"/>
    <n v="0"/>
    <n v="11"/>
    <n v="19"/>
    <n v="30"/>
  </r>
  <r>
    <s v="Priya Dodani"/>
    <n v="125190"/>
    <x v="31"/>
    <s v="A"/>
    <x v="1"/>
    <s v="Prod"/>
    <x v="4"/>
    <n v="19"/>
    <n v="0"/>
    <n v="0"/>
    <n v="0"/>
    <n v="0"/>
    <n v="0"/>
    <n v="0"/>
    <n v="11"/>
    <n v="19"/>
    <n v="30"/>
  </r>
  <r>
    <s v="Rajan Gupta"/>
    <n v="145469"/>
    <x v="32"/>
    <s v="A"/>
    <x v="0"/>
    <s v="Prod"/>
    <x v="4"/>
    <n v="19"/>
    <n v="19"/>
    <n v="0"/>
    <n v="0"/>
    <n v="0"/>
    <n v="0"/>
    <n v="0"/>
    <n v="11"/>
    <n v="19"/>
    <n v="30"/>
  </r>
  <r>
    <s v="Ritu Rani"/>
    <n v="144838"/>
    <x v="33"/>
    <s v="A"/>
    <x v="0"/>
    <s v="Prod"/>
    <x v="4"/>
    <n v="19"/>
    <n v="19"/>
    <n v="0"/>
    <n v="0"/>
    <n v="0"/>
    <n v="0"/>
    <n v="0"/>
    <n v="11"/>
    <n v="19"/>
    <n v="30"/>
  </r>
  <r>
    <s v="Sanjai Kumar"/>
    <n v="88492"/>
    <x v="34"/>
    <s v="A"/>
    <x v="0"/>
    <s v="Prod"/>
    <x v="4"/>
    <n v="19"/>
    <n v="17"/>
    <n v="0"/>
    <n v="0"/>
    <n v="0"/>
    <n v="0"/>
    <n v="0"/>
    <n v="11"/>
    <n v="19"/>
    <n v="30"/>
  </r>
  <r>
    <s v="Sanjay Chaturvedi"/>
    <n v="145470"/>
    <x v="35"/>
    <s v="A"/>
    <x v="0"/>
    <s v="Prod"/>
    <x v="4"/>
    <n v="14"/>
    <n v="14"/>
    <n v="2"/>
    <n v="2"/>
    <n v="0"/>
    <n v="0"/>
    <n v="0"/>
    <n v="11"/>
    <n v="18"/>
    <n v="29"/>
  </r>
  <r>
    <s v="Sanjay Malik"/>
    <n v="90698"/>
    <x v="37"/>
    <s v="A"/>
    <x v="0"/>
    <s v="Prod"/>
    <x v="4"/>
    <n v="19"/>
    <n v="19"/>
    <n v="0"/>
    <n v="0"/>
    <n v="0"/>
    <n v="0"/>
    <n v="0"/>
    <n v="11"/>
    <n v="19"/>
    <n v="30"/>
  </r>
  <r>
    <s v="Santosh Kumar Dubey"/>
    <n v="110422"/>
    <x v="38"/>
    <s v="A"/>
    <x v="0"/>
    <s v="Prod"/>
    <x v="4"/>
    <n v="9"/>
    <n v="9"/>
    <n v="9"/>
    <n v="1"/>
    <n v="0"/>
    <n v="0"/>
    <n v="0"/>
    <n v="11"/>
    <n v="19"/>
    <n v="30"/>
  </r>
  <r>
    <s v="Sashikant Singh"/>
    <n v="125726"/>
    <x v="39"/>
    <s v="A"/>
    <x v="0"/>
    <s v="Prod"/>
    <x v="4"/>
    <n v="11"/>
    <n v="11"/>
    <n v="0"/>
    <n v="0"/>
    <n v="1"/>
    <n v="0"/>
    <n v="0"/>
    <n v="10"/>
    <n v="12"/>
    <n v="22"/>
  </r>
  <r>
    <s v="Satendra Kumar"/>
    <n v="96077"/>
    <x v="40"/>
    <s v="A"/>
    <x v="0"/>
    <s v="Prod"/>
    <x v="4"/>
    <n v="16"/>
    <n v="14"/>
    <n v="2"/>
    <n v="1"/>
    <n v="0"/>
    <n v="0"/>
    <n v="0"/>
    <n v="11"/>
    <n v="19"/>
    <n v="30"/>
  </r>
  <r>
    <s v="Satendra Kumar"/>
    <n v="110550"/>
    <x v="41"/>
    <s v="A"/>
    <x v="0"/>
    <s v="Prod"/>
    <x v="4"/>
    <n v="19"/>
    <n v="19"/>
    <n v="0"/>
    <n v="0"/>
    <n v="0"/>
    <n v="0"/>
    <n v="0"/>
    <n v="11"/>
    <n v="19"/>
    <n v="30"/>
  </r>
  <r>
    <s v="Shilendra Kumar"/>
    <n v="96075"/>
    <x v="42"/>
    <s v="A"/>
    <x v="0"/>
    <s v="Prod"/>
    <x v="4"/>
    <n v="18"/>
    <n v="15"/>
    <n v="0"/>
    <n v="0"/>
    <n v="0"/>
    <n v="0"/>
    <n v="0"/>
    <n v="11"/>
    <n v="18"/>
    <n v="29"/>
  </r>
  <r>
    <s v="Shivam Mishra"/>
    <n v="144805"/>
    <x v="43"/>
    <s v="A"/>
    <x v="0"/>
    <s v="Prod"/>
    <x v="4"/>
    <n v="19"/>
    <n v="19"/>
    <n v="0"/>
    <n v="0"/>
    <n v="0"/>
    <n v="0"/>
    <n v="0"/>
    <n v="11"/>
    <n v="19"/>
    <n v="30"/>
  </r>
  <r>
    <s v="Shyam Kumar"/>
    <n v="96076"/>
    <x v="44"/>
    <s v="A"/>
    <x v="0"/>
    <s v="Prod"/>
    <x v="4"/>
    <n v="19"/>
    <n v="18"/>
    <n v="0"/>
    <n v="0"/>
    <n v="0"/>
    <n v="0"/>
    <n v="0"/>
    <n v="11"/>
    <n v="19"/>
    <n v="30"/>
  </r>
  <r>
    <s v="Sonu Chauhan"/>
    <n v="88586"/>
    <x v="45"/>
    <s v="A"/>
    <x v="0"/>
    <s v="Prod"/>
    <x v="4"/>
    <n v="17"/>
    <n v="17"/>
    <n v="2"/>
    <n v="0"/>
    <n v="0"/>
    <n v="0"/>
    <n v="0"/>
    <n v="11"/>
    <n v="19"/>
    <n v="30"/>
  </r>
  <r>
    <s v="Subham Kumar"/>
    <n v="144839"/>
    <x v="46"/>
    <s v="A"/>
    <x v="0"/>
    <s v="Prod"/>
    <x v="4"/>
    <n v="19"/>
    <n v="18"/>
    <n v="0"/>
    <n v="0"/>
    <n v="0"/>
    <n v="0"/>
    <n v="0"/>
    <n v="11"/>
    <n v="19"/>
    <n v="30"/>
  </r>
  <r>
    <s v="Subhash Chandra"/>
    <n v="108145"/>
    <x v="47"/>
    <s v="A"/>
    <x v="0"/>
    <s v="Prod"/>
    <x v="4"/>
    <n v="19"/>
    <n v="19"/>
    <n v="0"/>
    <n v="0"/>
    <n v="0"/>
    <n v="0"/>
    <n v="0"/>
    <n v="11"/>
    <n v="19"/>
    <n v="30"/>
  </r>
  <r>
    <s v="Sunil ."/>
    <n v="144837"/>
    <x v="48"/>
    <s v="A"/>
    <x v="1"/>
    <s v="Prod"/>
    <x v="4"/>
    <n v="0"/>
    <n v="0"/>
    <n v="14"/>
    <n v="5"/>
    <n v="0"/>
    <n v="0"/>
    <n v="0"/>
    <n v="11"/>
    <n v="19"/>
    <n v="30"/>
  </r>
  <r>
    <s v="Sunil Kumar"/>
    <n v="96071"/>
    <x v="49"/>
    <s v="A"/>
    <x v="0"/>
    <s v="Prod"/>
    <x v="4"/>
    <n v="19"/>
    <n v="19"/>
    <n v="0"/>
    <n v="0"/>
    <n v="0"/>
    <n v="0"/>
    <n v="0"/>
    <n v="11"/>
    <n v="19"/>
    <n v="30"/>
  </r>
  <r>
    <s v="Sunita Verma"/>
    <n v="110426"/>
    <x v="50"/>
    <s v="A"/>
    <x v="0"/>
    <s v="Prod"/>
    <x v="4"/>
    <n v="18"/>
    <n v="18"/>
    <n v="0"/>
    <n v="1"/>
    <n v="0"/>
    <n v="0"/>
    <n v="0"/>
    <n v="11"/>
    <n v="19"/>
    <n v="30"/>
  </r>
  <r>
    <s v="Sushant Kaushik"/>
    <n v="110421"/>
    <x v="51"/>
    <s v="A"/>
    <x v="0"/>
    <s v="Prod"/>
    <x v="4"/>
    <n v="18"/>
    <n v="15"/>
    <n v="1"/>
    <n v="0"/>
    <n v="0"/>
    <n v="0"/>
    <n v="0"/>
    <n v="11"/>
    <n v="19"/>
    <n v="30"/>
  </r>
  <r>
    <s v="Vikas Yadav"/>
    <n v="96219"/>
    <x v="52"/>
    <s v="A"/>
    <x v="0"/>
    <s v="Prod"/>
    <x v="4"/>
    <n v="10"/>
    <n v="10"/>
    <n v="8"/>
    <n v="0"/>
    <n v="0"/>
    <n v="0"/>
    <n v="0"/>
    <n v="11"/>
    <n v="18"/>
    <n v="29"/>
  </r>
  <r>
    <s v="Vipin Kumar"/>
    <n v="106162"/>
    <x v="53"/>
    <s v="A"/>
    <x v="0"/>
    <s v="Prod"/>
    <x v="4"/>
    <n v="19"/>
    <n v="19"/>
    <n v="0"/>
    <n v="0"/>
    <n v="0"/>
    <n v="0"/>
    <n v="0"/>
    <n v="11"/>
    <n v="19"/>
    <n v="30"/>
  </r>
  <r>
    <s v="Vipul Singh"/>
    <n v="108143"/>
    <x v="54"/>
    <s v="A"/>
    <x v="0"/>
    <s v="Prod"/>
    <x v="4"/>
    <n v="19"/>
    <n v="19"/>
    <n v="0"/>
    <n v="0"/>
    <n v="0"/>
    <n v="0"/>
    <n v="0"/>
    <n v="11"/>
    <n v="19"/>
    <n v="30"/>
  </r>
  <r>
    <s v="Virendra Dutt"/>
    <n v="145467"/>
    <x v="55"/>
    <s v="A"/>
    <x v="0"/>
    <s v="Prod"/>
    <x v="4"/>
    <n v="11"/>
    <n v="11"/>
    <n v="0"/>
    <n v="5"/>
    <n v="0"/>
    <n v="0"/>
    <n v="0"/>
    <n v="11"/>
    <n v="16"/>
    <n v="27"/>
  </r>
  <r>
    <s v="Vivek Kumar Dubey"/>
    <n v="110425"/>
    <x v="56"/>
    <s v="A"/>
    <x v="0"/>
    <s v="Prod"/>
    <x v="4"/>
    <n v="18"/>
    <n v="18"/>
    <n v="1"/>
    <n v="0"/>
    <n v="0"/>
    <n v="0"/>
    <n v="0"/>
    <n v="11"/>
    <n v="19"/>
    <n v="30"/>
  </r>
  <r>
    <s v="Wafaat Ali"/>
    <n v="125727"/>
    <x v="57"/>
    <s v="A"/>
    <x v="0"/>
    <s v="Prod"/>
    <x v="4"/>
    <n v="18"/>
    <n v="8"/>
    <n v="0"/>
    <n v="1"/>
    <n v="0"/>
    <n v="0"/>
    <n v="0"/>
    <n v="11"/>
    <n v="19"/>
    <n v="30"/>
  </r>
  <r>
    <s v="Yogesh Kumar"/>
    <n v="96074"/>
    <x v="58"/>
    <s v="A"/>
    <x v="0"/>
    <s v="Prod"/>
    <x v="4"/>
    <n v="19"/>
    <n v="19"/>
    <n v="0"/>
    <n v="0"/>
    <n v="0"/>
    <n v="0"/>
    <n v="0"/>
    <n v="11"/>
    <n v="19"/>
    <n v="30"/>
  </r>
  <r>
    <s v="Nikhil Pal"/>
    <n v="88629"/>
    <x v="59"/>
    <s v="A"/>
    <x v="0"/>
    <s v="EM"/>
    <x v="4"/>
    <n v="19"/>
    <n v="19"/>
    <n v="0"/>
    <n v="0"/>
    <n v="0"/>
    <n v="0"/>
    <n v="0"/>
    <n v="11"/>
    <n v="19"/>
    <n v="30"/>
  </r>
  <r>
    <s v="Satpal Mishra"/>
    <n v="88493"/>
    <x v="60"/>
    <s v="A"/>
    <x v="0"/>
    <s v="EM"/>
    <x v="4"/>
    <n v="19"/>
    <n v="19"/>
    <n v="0"/>
    <n v="0"/>
    <n v="0"/>
    <n v="0"/>
    <n v="0"/>
    <n v="11"/>
    <n v="19"/>
    <n v="30"/>
  </r>
  <r>
    <s v="Firoz ."/>
    <n v="91236"/>
    <x v="11"/>
    <s v="A"/>
    <x v="0"/>
    <s v="EM"/>
    <x v="4"/>
    <n v="13"/>
    <n v="13"/>
    <n v="4"/>
    <n v="0"/>
    <n v="0"/>
    <n v="0"/>
    <n v="0"/>
    <n v="11"/>
    <n v="17"/>
    <n v="28"/>
  </r>
  <r>
    <s v="Abdul Alim"/>
    <n v="91223"/>
    <x v="0"/>
    <s v="A"/>
    <x v="0"/>
    <s v="Prod"/>
    <x v="5"/>
    <n v="11"/>
    <n v="10"/>
    <n v="1"/>
    <n v="7"/>
    <n v="0"/>
    <n v="1"/>
    <n v="0"/>
    <n v="8"/>
    <n v="19"/>
    <n v="28"/>
  </r>
  <r>
    <s v="Ajit Kumar Singh"/>
    <n v="107869"/>
    <x v="1"/>
    <s v="A"/>
    <x v="0"/>
    <s v="Prod"/>
    <x v="5"/>
    <n v="19"/>
    <n v="19"/>
    <n v="0"/>
    <n v="0"/>
    <n v="0"/>
    <n v="1"/>
    <n v="0"/>
    <n v="8"/>
    <n v="19"/>
    <n v="28"/>
  </r>
  <r>
    <s v="Ambuj Kumar Gupta"/>
    <n v="96078"/>
    <x v="2"/>
    <s v="A"/>
    <x v="1"/>
    <s v="Prod"/>
    <x v="5"/>
    <n v="19"/>
    <n v="0"/>
    <n v="0"/>
    <n v="0"/>
    <n v="0"/>
    <n v="1"/>
    <n v="0"/>
    <n v="8"/>
    <n v="19"/>
    <n v="28"/>
  </r>
  <r>
    <s v="Amit Kumar"/>
    <n v="90699"/>
    <x v="3"/>
    <s v="A"/>
    <x v="0"/>
    <s v="Prod"/>
    <x v="5"/>
    <n v="17"/>
    <n v="17"/>
    <n v="2"/>
    <n v="0"/>
    <n v="0"/>
    <n v="1"/>
    <n v="0"/>
    <n v="8"/>
    <n v="19"/>
    <n v="28"/>
  </r>
  <r>
    <s v="Amit Kumar"/>
    <n v="108201"/>
    <x v="4"/>
    <s v="A"/>
    <x v="0"/>
    <s v="Prod"/>
    <x v="5"/>
    <n v="17"/>
    <n v="17"/>
    <n v="0"/>
    <n v="2"/>
    <n v="0"/>
    <n v="1"/>
    <n v="0"/>
    <n v="8"/>
    <n v="19"/>
    <n v="28"/>
  </r>
  <r>
    <s v="Anuj Gupta"/>
    <n v="96189"/>
    <x v="5"/>
    <s v="A"/>
    <x v="0"/>
    <s v="Prod"/>
    <x v="5"/>
    <n v="14"/>
    <n v="14"/>
    <n v="4"/>
    <n v="1"/>
    <n v="0"/>
    <n v="1"/>
    <n v="0"/>
    <n v="8"/>
    <n v="19"/>
    <n v="28"/>
  </r>
  <r>
    <s v="Bijender ."/>
    <n v="125722"/>
    <x v="6"/>
    <s v="A"/>
    <x v="0"/>
    <s v="Prod"/>
    <x v="5"/>
    <n v="13"/>
    <n v="13"/>
    <n v="1"/>
    <n v="5"/>
    <n v="0"/>
    <n v="1"/>
    <n v="0"/>
    <n v="8"/>
    <n v="19"/>
    <n v="28"/>
  </r>
  <r>
    <s v="Bipin Kumar"/>
    <n v="90576"/>
    <x v="7"/>
    <s v="A"/>
    <x v="0"/>
    <s v="Prod"/>
    <x v="5"/>
    <n v="19"/>
    <n v="19"/>
    <n v="0"/>
    <n v="0"/>
    <n v="0"/>
    <n v="1"/>
    <n v="0"/>
    <n v="8"/>
    <n v="19"/>
    <n v="28"/>
  </r>
  <r>
    <s v="Deepak Pal"/>
    <n v="96210"/>
    <x v="8"/>
    <s v="A"/>
    <x v="0"/>
    <s v="Prod"/>
    <x v="5"/>
    <n v="19"/>
    <n v="19"/>
    <n v="0"/>
    <n v="0"/>
    <n v="0"/>
    <n v="1"/>
    <n v="0"/>
    <n v="8"/>
    <n v="19"/>
    <n v="28"/>
  </r>
  <r>
    <s v="Dheeraj Pandey"/>
    <n v="110424"/>
    <x v="9"/>
    <s v="A"/>
    <x v="0"/>
    <s v="Prod"/>
    <x v="5"/>
    <n v="18"/>
    <n v="18"/>
    <n v="0"/>
    <n v="1"/>
    <n v="0"/>
    <n v="1"/>
    <n v="0"/>
    <n v="8"/>
    <n v="19"/>
    <n v="28"/>
  </r>
  <r>
    <s v="Dilip Kumar Gajrana"/>
    <n v="40028"/>
    <x v="10"/>
    <s v="A"/>
    <x v="0"/>
    <s v="Prod"/>
    <x v="5"/>
    <n v="14"/>
    <n v="11"/>
    <n v="5"/>
    <n v="0"/>
    <n v="0"/>
    <n v="1"/>
    <n v="0"/>
    <n v="8"/>
    <n v="19"/>
    <n v="28"/>
  </r>
  <r>
    <s v="Haider Ali"/>
    <n v="96211"/>
    <x v="12"/>
    <s v="A"/>
    <x v="0"/>
    <s v="Prod"/>
    <x v="5"/>
    <n v="19"/>
    <n v="18"/>
    <n v="0"/>
    <n v="0"/>
    <n v="0"/>
    <n v="1"/>
    <n v="0"/>
    <n v="8"/>
    <n v="19"/>
    <n v="28"/>
  </r>
  <r>
    <s v="Imran Khan"/>
    <n v="88490"/>
    <x v="13"/>
    <s v="A"/>
    <x v="0"/>
    <s v="Prod"/>
    <x v="5"/>
    <n v="18"/>
    <n v="18"/>
    <n v="0"/>
    <n v="1"/>
    <n v="0"/>
    <n v="1"/>
    <n v="0"/>
    <n v="8"/>
    <n v="19"/>
    <n v="28"/>
  </r>
  <r>
    <s v="Kanika Bali"/>
    <n v="125188"/>
    <x v="14"/>
    <s v="A"/>
    <x v="1"/>
    <s v="Prod"/>
    <x v="5"/>
    <n v="19"/>
    <n v="0"/>
    <n v="0"/>
    <n v="0"/>
    <n v="0"/>
    <n v="1"/>
    <n v="0"/>
    <n v="8"/>
    <n v="19"/>
    <n v="28"/>
  </r>
  <r>
    <s v="Majid Khan"/>
    <n v="96213"/>
    <x v="15"/>
    <s v="A"/>
    <x v="0"/>
    <s v="Prod"/>
    <x v="5"/>
    <n v="16"/>
    <n v="12"/>
    <n v="2"/>
    <n v="1"/>
    <n v="0"/>
    <n v="1"/>
    <n v="0"/>
    <n v="8"/>
    <n v="19"/>
    <n v="28"/>
  </r>
  <r>
    <s v="Manish Anand"/>
    <n v="119764"/>
    <x v="16"/>
    <s v="A"/>
    <x v="1"/>
    <s v="Prod"/>
    <x v="5"/>
    <n v="19"/>
    <n v="0"/>
    <n v="0"/>
    <n v="0"/>
    <n v="0"/>
    <n v="1"/>
    <n v="0"/>
    <n v="8"/>
    <n v="19"/>
    <n v="28"/>
  </r>
  <r>
    <s v="Manoj Bisht"/>
    <n v="119448"/>
    <x v="17"/>
    <s v="A"/>
    <x v="0"/>
    <s v="Prod"/>
    <x v="5"/>
    <n v="11"/>
    <n v="11"/>
    <n v="7"/>
    <n v="1"/>
    <n v="0"/>
    <n v="1"/>
    <n v="0"/>
    <n v="8"/>
    <n v="19"/>
    <n v="28"/>
  </r>
  <r>
    <s v="Manoj Kumar"/>
    <n v="145627"/>
    <x v="18"/>
    <s v="A"/>
    <x v="0"/>
    <s v="Prod"/>
    <x v="5"/>
    <n v="15"/>
    <n v="15"/>
    <n v="3"/>
    <n v="1"/>
    <n v="0"/>
    <n v="1"/>
    <n v="0"/>
    <n v="8"/>
    <n v="19"/>
    <n v="28"/>
  </r>
  <r>
    <s v="Mikki Kumar"/>
    <n v="119765"/>
    <x v="19"/>
    <s v="A"/>
    <x v="1"/>
    <s v="Prod"/>
    <x v="5"/>
    <n v="19"/>
    <n v="0"/>
    <n v="0"/>
    <n v="0"/>
    <n v="0"/>
    <n v="1"/>
    <n v="0"/>
    <n v="8"/>
    <n v="19"/>
    <n v="28"/>
  </r>
  <r>
    <s v="Mohd Arif"/>
    <n v="125723"/>
    <x v="20"/>
    <s v="A"/>
    <x v="0"/>
    <s v="Prod"/>
    <x v="5"/>
    <n v="16"/>
    <n v="7"/>
    <n v="0"/>
    <n v="3"/>
    <n v="0"/>
    <n v="1"/>
    <n v="0"/>
    <n v="8"/>
    <n v="19"/>
    <n v="28"/>
  </r>
  <r>
    <s v="Mohd Mohsin"/>
    <n v="110419"/>
    <x v="21"/>
    <s v="A"/>
    <x v="0"/>
    <s v="Prod"/>
    <x v="5"/>
    <n v="11"/>
    <n v="11"/>
    <n v="6"/>
    <n v="2"/>
    <n v="0"/>
    <n v="1"/>
    <n v="0"/>
    <n v="8"/>
    <n v="19"/>
    <n v="28"/>
  </r>
  <r>
    <s v="Mohd Rashid Ali"/>
    <n v="106163"/>
    <x v="22"/>
    <s v="A"/>
    <x v="0"/>
    <s v="Prod"/>
    <x v="5"/>
    <n v="19"/>
    <n v="19"/>
    <n v="0"/>
    <n v="0"/>
    <n v="0"/>
    <n v="1"/>
    <n v="0"/>
    <n v="8"/>
    <n v="19"/>
    <n v="28"/>
  </r>
  <r>
    <s v="Moinuddin ."/>
    <n v="106165"/>
    <x v="24"/>
    <s v="A"/>
    <x v="0"/>
    <s v="Prod"/>
    <x v="5"/>
    <n v="19"/>
    <n v="19"/>
    <n v="0"/>
    <n v="0"/>
    <n v="0"/>
    <n v="1"/>
    <n v="0"/>
    <n v="8"/>
    <n v="19"/>
    <n v="28"/>
  </r>
  <r>
    <s v="Navin Kumar"/>
    <n v="106161"/>
    <x v="25"/>
    <s v="A"/>
    <x v="0"/>
    <s v="Prod"/>
    <x v="5"/>
    <n v="19"/>
    <n v="19"/>
    <n v="0"/>
    <n v="0"/>
    <n v="0"/>
    <n v="1"/>
    <n v="0"/>
    <n v="8"/>
    <n v="19"/>
    <n v="28"/>
  </r>
  <r>
    <s v="Nitish Kumar Jha"/>
    <n v="144804"/>
    <x v="27"/>
    <s v="A"/>
    <x v="0"/>
    <s v="Prod"/>
    <x v="5"/>
    <n v="15"/>
    <n v="15"/>
    <n v="4"/>
    <n v="0"/>
    <n v="0"/>
    <n v="1"/>
    <n v="0"/>
    <n v="8"/>
    <n v="19"/>
    <n v="28"/>
  </r>
  <r>
    <s v="Parvez Alam"/>
    <n v="110428"/>
    <x v="28"/>
    <s v="A"/>
    <x v="0"/>
    <s v="Prod"/>
    <x v="5"/>
    <n v="17"/>
    <n v="17"/>
    <n v="2"/>
    <n v="0"/>
    <n v="0"/>
    <n v="1"/>
    <n v="0"/>
    <n v="8"/>
    <n v="19"/>
    <n v="28"/>
  </r>
  <r>
    <s v="Pavan Kumar Sharma"/>
    <n v="91521"/>
    <x v="29"/>
    <s v="A"/>
    <x v="0"/>
    <s v="Prod"/>
    <x v="5"/>
    <n v="12"/>
    <n v="12"/>
    <n v="7"/>
    <n v="0"/>
    <n v="0"/>
    <n v="1"/>
    <n v="0"/>
    <n v="8"/>
    <n v="19"/>
    <n v="28"/>
  </r>
  <r>
    <s v="Priya Dodani"/>
    <n v="125190"/>
    <x v="31"/>
    <s v="A"/>
    <x v="1"/>
    <s v="Prod"/>
    <x v="5"/>
    <n v="19"/>
    <n v="0"/>
    <n v="0"/>
    <n v="0"/>
    <n v="0"/>
    <n v="1"/>
    <n v="0"/>
    <n v="8"/>
    <n v="19"/>
    <n v="28"/>
  </r>
  <r>
    <s v="Rajan Gupta"/>
    <n v="145469"/>
    <x v="32"/>
    <s v="A"/>
    <x v="0"/>
    <s v="Prod"/>
    <x v="5"/>
    <n v="18"/>
    <n v="18"/>
    <n v="1"/>
    <n v="0"/>
    <n v="0"/>
    <n v="1"/>
    <n v="0"/>
    <n v="8"/>
    <n v="19"/>
    <n v="28"/>
  </r>
  <r>
    <s v="Ritu Rani"/>
    <n v="144838"/>
    <x v="33"/>
    <s v="A"/>
    <x v="0"/>
    <s v="Prod"/>
    <x v="5"/>
    <n v="19"/>
    <n v="11"/>
    <n v="0"/>
    <n v="0"/>
    <n v="0"/>
    <n v="1"/>
    <n v="0"/>
    <n v="8"/>
    <n v="19"/>
    <n v="28"/>
  </r>
  <r>
    <s v="Sanjay Chaturvedi"/>
    <n v="145470"/>
    <x v="35"/>
    <s v="A"/>
    <x v="0"/>
    <s v="Prod"/>
    <x v="5"/>
    <n v="15"/>
    <n v="13"/>
    <n v="2"/>
    <n v="2"/>
    <n v="0"/>
    <n v="1"/>
    <n v="0"/>
    <n v="8"/>
    <n v="19"/>
    <n v="28"/>
  </r>
  <r>
    <s v="Sanjay Malik"/>
    <n v="90698"/>
    <x v="37"/>
    <s v="A"/>
    <x v="0"/>
    <s v="Prod"/>
    <x v="5"/>
    <n v="19"/>
    <n v="19"/>
    <n v="0"/>
    <n v="0"/>
    <n v="0"/>
    <n v="1"/>
    <n v="0"/>
    <n v="8"/>
    <n v="19"/>
    <n v="28"/>
  </r>
  <r>
    <s v="Santosh Kumar Dubey"/>
    <n v="110422"/>
    <x v="38"/>
    <s v="A"/>
    <x v="0"/>
    <s v="Prod"/>
    <x v="5"/>
    <n v="11"/>
    <n v="11"/>
    <n v="8"/>
    <n v="0"/>
    <n v="0"/>
    <n v="1"/>
    <n v="0"/>
    <n v="8"/>
    <n v="19"/>
    <n v="28"/>
  </r>
  <r>
    <s v="Sashikant Singh"/>
    <n v="125726"/>
    <x v="39"/>
    <s v="A"/>
    <x v="0"/>
    <s v="Prod"/>
    <x v="5"/>
    <n v="18"/>
    <n v="1"/>
    <n v="0"/>
    <n v="1"/>
    <n v="0"/>
    <n v="1"/>
    <n v="0"/>
    <n v="8"/>
    <n v="19"/>
    <n v="28"/>
  </r>
  <r>
    <s v="Satendra Kumar"/>
    <n v="96077"/>
    <x v="40"/>
    <s v="A"/>
    <x v="0"/>
    <s v="Prod"/>
    <x v="5"/>
    <n v="14"/>
    <n v="11"/>
    <n v="3"/>
    <n v="2"/>
    <n v="0"/>
    <n v="1"/>
    <n v="0"/>
    <n v="8"/>
    <n v="19"/>
    <n v="28"/>
  </r>
  <r>
    <s v="Satendra Kumar"/>
    <n v="110550"/>
    <x v="41"/>
    <s v="A"/>
    <x v="0"/>
    <s v="Prod"/>
    <x v="5"/>
    <n v="18"/>
    <n v="18"/>
    <n v="0"/>
    <n v="1"/>
    <n v="0"/>
    <n v="1"/>
    <n v="0"/>
    <n v="8"/>
    <n v="19"/>
    <n v="28"/>
  </r>
  <r>
    <s v="Shilendra Kumar"/>
    <n v="96075"/>
    <x v="42"/>
    <s v="A"/>
    <x v="0"/>
    <s v="Prod"/>
    <x v="5"/>
    <n v="19"/>
    <n v="13"/>
    <n v="0"/>
    <n v="0"/>
    <n v="0"/>
    <n v="1"/>
    <n v="0"/>
    <n v="8"/>
    <n v="19"/>
    <n v="28"/>
  </r>
  <r>
    <s v="Shivam Mishra"/>
    <n v="144805"/>
    <x v="43"/>
    <s v="A"/>
    <x v="0"/>
    <s v="Prod"/>
    <x v="5"/>
    <n v="18"/>
    <n v="18"/>
    <n v="0"/>
    <n v="1"/>
    <n v="0"/>
    <n v="1"/>
    <n v="0"/>
    <n v="8"/>
    <n v="19"/>
    <n v="28"/>
  </r>
  <r>
    <s v="Shyam Kumar"/>
    <n v="96076"/>
    <x v="44"/>
    <s v="A"/>
    <x v="0"/>
    <s v="Prod"/>
    <x v="5"/>
    <n v="15"/>
    <n v="15"/>
    <n v="4"/>
    <n v="0"/>
    <n v="0"/>
    <n v="1"/>
    <n v="0"/>
    <n v="8"/>
    <n v="19"/>
    <n v="28"/>
  </r>
  <r>
    <s v="Sonu Chauhan"/>
    <n v="88586"/>
    <x v="45"/>
    <s v="A"/>
    <x v="0"/>
    <s v="Prod"/>
    <x v="5"/>
    <n v="19"/>
    <n v="19"/>
    <n v="0"/>
    <n v="0"/>
    <n v="0"/>
    <n v="1"/>
    <n v="0"/>
    <n v="8"/>
    <n v="19"/>
    <n v="28"/>
  </r>
  <r>
    <s v="Subham Kumar"/>
    <n v="144839"/>
    <x v="46"/>
    <s v="A"/>
    <x v="0"/>
    <s v="Prod"/>
    <x v="5"/>
    <n v="19"/>
    <n v="19"/>
    <n v="0"/>
    <n v="0"/>
    <n v="0"/>
    <n v="1"/>
    <n v="0"/>
    <n v="8"/>
    <n v="19"/>
    <n v="28"/>
  </r>
  <r>
    <s v="Subhash Chandra"/>
    <n v="108145"/>
    <x v="47"/>
    <s v="A"/>
    <x v="0"/>
    <s v="Prod"/>
    <x v="5"/>
    <n v="19"/>
    <n v="19"/>
    <n v="0"/>
    <n v="0"/>
    <n v="0"/>
    <n v="1"/>
    <n v="0"/>
    <n v="8"/>
    <n v="19"/>
    <n v="28"/>
  </r>
  <r>
    <s v="Sunil ."/>
    <n v="144837"/>
    <x v="48"/>
    <s v="A"/>
    <x v="0"/>
    <s v="Prod"/>
    <x v="5"/>
    <n v="6"/>
    <n v="6"/>
    <n v="13"/>
    <n v="0"/>
    <n v="0"/>
    <n v="1"/>
    <n v="0"/>
    <n v="8"/>
    <n v="19"/>
    <n v="28"/>
  </r>
  <r>
    <s v="Sunil Kumar"/>
    <n v="96071"/>
    <x v="49"/>
    <s v="A"/>
    <x v="0"/>
    <s v="Prod"/>
    <x v="5"/>
    <n v="18"/>
    <n v="18"/>
    <n v="0"/>
    <n v="1"/>
    <n v="0"/>
    <n v="1"/>
    <n v="0"/>
    <n v="8"/>
    <n v="19"/>
    <n v="28"/>
  </r>
  <r>
    <s v="Sunita Verma"/>
    <n v="110426"/>
    <x v="50"/>
    <s v="A"/>
    <x v="0"/>
    <s v="Prod"/>
    <x v="5"/>
    <n v="18"/>
    <n v="18"/>
    <n v="0"/>
    <n v="1"/>
    <n v="0"/>
    <n v="1"/>
    <n v="0"/>
    <n v="8"/>
    <n v="19"/>
    <n v="28"/>
  </r>
  <r>
    <s v="Sushant Kaushik"/>
    <n v="110421"/>
    <x v="51"/>
    <s v="A"/>
    <x v="0"/>
    <s v="Prod"/>
    <x v="5"/>
    <n v="15"/>
    <n v="15"/>
    <n v="3"/>
    <n v="1"/>
    <n v="0"/>
    <n v="1"/>
    <n v="0"/>
    <n v="8"/>
    <n v="19"/>
    <n v="28"/>
  </r>
  <r>
    <s v="Vikas Yadav"/>
    <n v="96219"/>
    <x v="52"/>
    <s v="A"/>
    <x v="0"/>
    <s v="Prod"/>
    <x v="5"/>
    <n v="19"/>
    <n v="19"/>
    <n v="0"/>
    <n v="0"/>
    <n v="0"/>
    <n v="1"/>
    <n v="0"/>
    <n v="8"/>
    <n v="19"/>
    <n v="28"/>
  </r>
  <r>
    <s v="Vipin Kumar"/>
    <n v="106162"/>
    <x v="53"/>
    <s v="A"/>
    <x v="0"/>
    <s v="Prod"/>
    <x v="5"/>
    <n v="17"/>
    <n v="17"/>
    <n v="2"/>
    <n v="0"/>
    <n v="0"/>
    <n v="1"/>
    <n v="0"/>
    <n v="8"/>
    <n v="19"/>
    <n v="28"/>
  </r>
  <r>
    <s v="Vipul Singh"/>
    <n v="108143"/>
    <x v="54"/>
    <s v="A"/>
    <x v="0"/>
    <s v="Prod"/>
    <x v="5"/>
    <n v="19"/>
    <n v="19"/>
    <n v="0"/>
    <n v="0"/>
    <n v="0"/>
    <n v="1"/>
    <n v="0"/>
    <n v="8"/>
    <n v="19"/>
    <n v="28"/>
  </r>
  <r>
    <s v="Vivek Kumar Dubey"/>
    <n v="110425"/>
    <x v="56"/>
    <s v="A"/>
    <x v="0"/>
    <s v="Prod"/>
    <x v="5"/>
    <n v="15"/>
    <n v="5"/>
    <n v="4"/>
    <n v="0"/>
    <n v="0"/>
    <n v="1"/>
    <n v="0"/>
    <n v="8"/>
    <n v="19"/>
    <n v="28"/>
  </r>
  <r>
    <s v="Wafaat Ali"/>
    <n v="125727"/>
    <x v="57"/>
    <s v="A"/>
    <x v="0"/>
    <s v="Prod"/>
    <x v="5"/>
    <n v="8"/>
    <n v="8"/>
    <n v="2"/>
    <n v="9"/>
    <n v="0"/>
    <n v="1"/>
    <n v="0"/>
    <n v="8"/>
    <n v="19"/>
    <n v="28"/>
  </r>
  <r>
    <s v="Yogesh Kumar"/>
    <n v="96074"/>
    <x v="58"/>
    <s v="A"/>
    <x v="0"/>
    <s v="Prod"/>
    <x v="5"/>
    <n v="17"/>
    <n v="17"/>
    <n v="0"/>
    <n v="2"/>
    <n v="0"/>
    <n v="1"/>
    <n v="0"/>
    <n v="8"/>
    <n v="19"/>
    <n v="28"/>
  </r>
  <r>
    <s v="Firoz ."/>
    <n v="91236"/>
    <x v="11"/>
    <s v="A"/>
    <x v="0"/>
    <s v="EM"/>
    <x v="5"/>
    <n v="14"/>
    <n v="14"/>
    <n v="5"/>
    <n v="0"/>
    <n v="0"/>
    <n v="1"/>
    <n v="0"/>
    <n v="8"/>
    <n v="19"/>
    <n v="28"/>
  </r>
  <r>
    <s v="Nikhil Pal"/>
    <n v="88629"/>
    <x v="59"/>
    <s v="A"/>
    <x v="0"/>
    <s v="EM"/>
    <x v="5"/>
    <n v="19"/>
    <n v="19"/>
    <n v="0"/>
    <n v="0"/>
    <n v="0"/>
    <n v="1"/>
    <n v="0"/>
    <n v="8"/>
    <n v="19"/>
    <n v="28"/>
  </r>
  <r>
    <s v="Sanjai Kumar"/>
    <n v="88492"/>
    <x v="34"/>
    <s v="A"/>
    <x v="0"/>
    <s v="EM"/>
    <x v="5"/>
    <n v="19"/>
    <n v="19"/>
    <n v="0"/>
    <n v="0"/>
    <n v="0"/>
    <n v="1"/>
    <n v="0"/>
    <n v="8"/>
    <n v="19"/>
    <n v="28"/>
  </r>
  <r>
    <s v="Satpal Mishra"/>
    <n v="88493"/>
    <x v="60"/>
    <s v="A"/>
    <x v="0"/>
    <s v="EM"/>
    <x v="5"/>
    <n v="19"/>
    <n v="19"/>
    <n v="0"/>
    <n v="0"/>
    <n v="0"/>
    <n v="1"/>
    <n v="0"/>
    <n v="8"/>
    <n v="19"/>
    <n v="28"/>
  </r>
  <r>
    <s v="Abdul Alim"/>
    <n v="91223"/>
    <x v="0"/>
    <s v="A"/>
    <x v="0"/>
    <s v="Prod"/>
    <x v="6"/>
    <n v="1"/>
    <n v="1"/>
    <n v="0"/>
    <n v="22"/>
    <n v="0"/>
    <n v="0"/>
    <n v="0"/>
    <n v="8"/>
    <n v="23"/>
    <n v="31"/>
  </r>
  <r>
    <s v="Ajit Kumar Singh"/>
    <n v="107869"/>
    <x v="1"/>
    <s v="A"/>
    <x v="0"/>
    <s v="Prod"/>
    <x v="6"/>
    <n v="20"/>
    <n v="20"/>
    <n v="1"/>
    <n v="2"/>
    <n v="0"/>
    <n v="0"/>
    <n v="0"/>
    <n v="8"/>
    <n v="23"/>
    <n v="31"/>
  </r>
  <r>
    <s v="Ambuj Kumar Gupta"/>
    <n v="96078"/>
    <x v="2"/>
    <s v="A"/>
    <x v="1"/>
    <s v="Prod"/>
    <x v="6"/>
    <n v="23"/>
    <n v="0"/>
    <n v="0"/>
    <n v="0"/>
    <n v="0"/>
    <n v="0"/>
    <n v="0"/>
    <n v="8"/>
    <n v="23"/>
    <n v="31"/>
  </r>
  <r>
    <s v="Amit Kumar"/>
    <n v="90699"/>
    <x v="3"/>
    <s v="A"/>
    <x v="0"/>
    <s v="Prod"/>
    <x v="6"/>
    <n v="21"/>
    <n v="21"/>
    <n v="2"/>
    <n v="0"/>
    <n v="0"/>
    <n v="0"/>
    <n v="0"/>
    <n v="8"/>
    <n v="23"/>
    <n v="31"/>
  </r>
  <r>
    <s v="Amit Kumar"/>
    <n v="108201"/>
    <x v="4"/>
    <s v="A"/>
    <x v="0"/>
    <s v="Prod"/>
    <x v="6"/>
    <n v="23"/>
    <n v="23"/>
    <n v="0"/>
    <n v="0"/>
    <n v="0"/>
    <n v="0"/>
    <n v="0"/>
    <n v="8"/>
    <n v="23"/>
    <n v="31"/>
  </r>
  <r>
    <s v="Anuj Gupta"/>
    <n v="96189"/>
    <x v="5"/>
    <s v="A"/>
    <x v="0"/>
    <s v="Prod"/>
    <x v="6"/>
    <n v="20"/>
    <n v="20"/>
    <n v="1"/>
    <n v="2"/>
    <n v="0"/>
    <n v="0"/>
    <n v="0"/>
    <n v="8"/>
    <n v="23"/>
    <n v="31"/>
  </r>
  <r>
    <s v="Bijender ."/>
    <n v="125722"/>
    <x v="6"/>
    <s v="A"/>
    <x v="0"/>
    <s v="Prod"/>
    <x v="6"/>
    <n v="19"/>
    <n v="19"/>
    <n v="0"/>
    <n v="3"/>
    <n v="1"/>
    <n v="0"/>
    <n v="0"/>
    <n v="8"/>
    <n v="23"/>
    <n v="31"/>
  </r>
  <r>
    <s v="Bipin Kumar"/>
    <n v="90576"/>
    <x v="7"/>
    <s v="A"/>
    <x v="0"/>
    <s v="Prod"/>
    <x v="6"/>
    <n v="12"/>
    <n v="12"/>
    <n v="10"/>
    <n v="1"/>
    <n v="0"/>
    <n v="0"/>
    <n v="0"/>
    <n v="8"/>
    <n v="23"/>
    <n v="31"/>
  </r>
  <r>
    <s v="Deepak Pal"/>
    <n v="96210"/>
    <x v="8"/>
    <s v="A"/>
    <x v="0"/>
    <s v="Prod"/>
    <x v="6"/>
    <n v="23"/>
    <n v="23"/>
    <n v="0"/>
    <n v="0"/>
    <n v="0"/>
    <n v="0"/>
    <n v="0"/>
    <n v="8"/>
    <n v="23"/>
    <n v="31"/>
  </r>
  <r>
    <s v="Dheeraj Pandey"/>
    <n v="110424"/>
    <x v="9"/>
    <s v="A"/>
    <x v="0"/>
    <s v="Prod"/>
    <x v="6"/>
    <n v="23"/>
    <n v="23"/>
    <n v="0"/>
    <n v="0"/>
    <n v="0"/>
    <n v="0"/>
    <n v="0"/>
    <n v="8"/>
    <n v="23"/>
    <n v="31"/>
  </r>
  <r>
    <s v="Haider Ali"/>
    <n v="96211"/>
    <x v="12"/>
    <s v="A"/>
    <x v="0"/>
    <s v="Prod"/>
    <x v="6"/>
    <n v="20"/>
    <n v="20"/>
    <n v="0"/>
    <n v="3"/>
    <n v="0"/>
    <n v="0"/>
    <n v="0"/>
    <n v="8"/>
    <n v="23"/>
    <n v="31"/>
  </r>
  <r>
    <s v="Imran Khan"/>
    <n v="88490"/>
    <x v="13"/>
    <s v="A"/>
    <x v="0"/>
    <s v="Prod"/>
    <x v="6"/>
    <n v="21"/>
    <n v="21"/>
    <n v="0"/>
    <n v="2"/>
    <n v="0"/>
    <n v="0"/>
    <n v="0"/>
    <n v="8"/>
    <n v="23"/>
    <n v="31"/>
  </r>
  <r>
    <s v="Kanika Bali"/>
    <n v="125188"/>
    <x v="14"/>
    <s v="A"/>
    <x v="1"/>
    <s v="Prod"/>
    <x v="6"/>
    <n v="23"/>
    <n v="0"/>
    <n v="0"/>
    <n v="0"/>
    <n v="0"/>
    <n v="0"/>
    <n v="0"/>
    <n v="8"/>
    <n v="23"/>
    <n v="31"/>
  </r>
  <r>
    <s v="Majid Khan"/>
    <n v="96213"/>
    <x v="15"/>
    <s v="A"/>
    <x v="0"/>
    <s v="Prod"/>
    <x v="6"/>
    <n v="19"/>
    <n v="17"/>
    <n v="0"/>
    <n v="4"/>
    <n v="0"/>
    <n v="0"/>
    <n v="0"/>
    <n v="8"/>
    <n v="23"/>
    <n v="31"/>
  </r>
  <r>
    <s v="Manish Anand"/>
    <n v="119764"/>
    <x v="16"/>
    <s v="A"/>
    <x v="1"/>
    <s v="Prod"/>
    <x v="6"/>
    <n v="23"/>
    <n v="0"/>
    <n v="0"/>
    <n v="0"/>
    <n v="0"/>
    <n v="0"/>
    <n v="0"/>
    <n v="8"/>
    <n v="23"/>
    <n v="31"/>
  </r>
  <r>
    <s v="Manoj Bisht"/>
    <n v="119448"/>
    <x v="17"/>
    <s v="A"/>
    <x v="0"/>
    <s v="Prod"/>
    <x v="6"/>
    <n v="19"/>
    <n v="19"/>
    <n v="1"/>
    <n v="3"/>
    <n v="0"/>
    <n v="0"/>
    <n v="0"/>
    <n v="8"/>
    <n v="23"/>
    <n v="31"/>
  </r>
  <r>
    <s v="Manoj Kumar"/>
    <n v="145627"/>
    <x v="18"/>
    <s v="A"/>
    <x v="0"/>
    <s v="Prod"/>
    <x v="6"/>
    <n v="21"/>
    <n v="21"/>
    <n v="0"/>
    <n v="2"/>
    <n v="0"/>
    <n v="0"/>
    <n v="0"/>
    <n v="8"/>
    <n v="23"/>
    <n v="31"/>
  </r>
  <r>
    <s v="Mikki Kumar"/>
    <n v="119765"/>
    <x v="19"/>
    <s v="A"/>
    <x v="1"/>
    <s v="Prod"/>
    <x v="6"/>
    <n v="23"/>
    <n v="0"/>
    <n v="0"/>
    <n v="0"/>
    <n v="0"/>
    <n v="0"/>
    <n v="0"/>
    <n v="8"/>
    <n v="23"/>
    <n v="31"/>
  </r>
  <r>
    <s v="Mohd Arif"/>
    <n v="125723"/>
    <x v="20"/>
    <s v="A"/>
    <x v="0"/>
    <s v="Prod"/>
    <x v="6"/>
    <n v="20"/>
    <n v="19"/>
    <n v="0"/>
    <n v="3"/>
    <n v="0"/>
    <n v="0"/>
    <n v="0"/>
    <n v="8"/>
    <n v="23"/>
    <n v="31"/>
  </r>
  <r>
    <s v="Mohd Mohsin"/>
    <n v="110419"/>
    <x v="21"/>
    <s v="A"/>
    <x v="0"/>
    <s v="Prod"/>
    <x v="6"/>
    <n v="19"/>
    <n v="19"/>
    <n v="0"/>
    <n v="4"/>
    <n v="0"/>
    <n v="0"/>
    <n v="0"/>
    <n v="8"/>
    <n v="23"/>
    <n v="31"/>
  </r>
  <r>
    <s v="Mohd Rashid Ali"/>
    <n v="106163"/>
    <x v="22"/>
    <s v="A"/>
    <x v="0"/>
    <s v="Prod"/>
    <x v="6"/>
    <n v="22"/>
    <n v="22"/>
    <n v="0"/>
    <n v="1"/>
    <n v="0"/>
    <n v="0"/>
    <n v="0"/>
    <n v="8"/>
    <n v="23"/>
    <n v="31"/>
  </r>
  <r>
    <s v="Moinuddin ."/>
    <n v="106165"/>
    <x v="24"/>
    <s v="A"/>
    <x v="0"/>
    <s v="Prod"/>
    <x v="6"/>
    <n v="11"/>
    <n v="11"/>
    <n v="12"/>
    <n v="0"/>
    <n v="0"/>
    <n v="0"/>
    <n v="0"/>
    <n v="8"/>
    <n v="23"/>
    <n v="31"/>
  </r>
  <r>
    <s v="Navin Kumar"/>
    <n v="106161"/>
    <x v="25"/>
    <s v="A"/>
    <x v="0"/>
    <s v="Prod"/>
    <x v="6"/>
    <n v="22"/>
    <n v="22"/>
    <n v="0"/>
    <n v="1"/>
    <n v="0"/>
    <n v="0"/>
    <n v="0"/>
    <n v="8"/>
    <n v="23"/>
    <n v="31"/>
  </r>
  <r>
    <s v="Nitish Kumar Jha"/>
    <n v="144804"/>
    <x v="27"/>
    <s v="A"/>
    <x v="0"/>
    <s v="Prod"/>
    <x v="6"/>
    <n v="21"/>
    <n v="21"/>
    <n v="1"/>
    <n v="1"/>
    <n v="0"/>
    <n v="0"/>
    <n v="0"/>
    <n v="8"/>
    <n v="23"/>
    <n v="31"/>
  </r>
  <r>
    <s v="Parvez Alam"/>
    <n v="110428"/>
    <x v="28"/>
    <s v="A"/>
    <x v="0"/>
    <s v="Prod"/>
    <x v="6"/>
    <n v="18"/>
    <n v="18"/>
    <n v="5"/>
    <n v="0"/>
    <n v="0"/>
    <n v="0"/>
    <n v="0"/>
    <n v="8"/>
    <n v="23"/>
    <n v="31"/>
  </r>
  <r>
    <s v="Pavan Kumar Sharma"/>
    <n v="91521"/>
    <x v="29"/>
    <s v="A"/>
    <x v="0"/>
    <s v="Prod"/>
    <x v="6"/>
    <n v="22"/>
    <n v="22"/>
    <n v="1"/>
    <n v="0"/>
    <n v="0"/>
    <n v="0"/>
    <n v="0"/>
    <n v="8"/>
    <n v="23"/>
    <n v="31"/>
  </r>
  <r>
    <s v="Priya Dodani"/>
    <n v="125190"/>
    <x v="31"/>
    <s v="A"/>
    <x v="1"/>
    <s v="Prod"/>
    <x v="6"/>
    <n v="23"/>
    <n v="0"/>
    <n v="0"/>
    <n v="0"/>
    <n v="0"/>
    <n v="0"/>
    <n v="0"/>
    <n v="8"/>
    <n v="23"/>
    <n v="31"/>
  </r>
  <r>
    <s v="Rajan Gupta"/>
    <n v="145469"/>
    <x v="32"/>
    <s v="A"/>
    <x v="0"/>
    <s v="Prod"/>
    <x v="6"/>
    <n v="21"/>
    <n v="21"/>
    <n v="2"/>
    <n v="0"/>
    <n v="0"/>
    <n v="0"/>
    <n v="0"/>
    <n v="8"/>
    <n v="23"/>
    <n v="31"/>
  </r>
  <r>
    <s v="Ritu Rani"/>
    <n v="144838"/>
    <x v="33"/>
    <s v="A"/>
    <x v="0"/>
    <s v="Prod"/>
    <x v="6"/>
    <n v="19"/>
    <n v="19"/>
    <n v="3"/>
    <n v="1"/>
    <n v="0"/>
    <n v="0"/>
    <n v="0"/>
    <n v="8"/>
    <n v="23"/>
    <n v="31"/>
  </r>
  <r>
    <s v="Sanjay Chaturvedi"/>
    <n v="145470"/>
    <x v="35"/>
    <s v="A"/>
    <x v="0"/>
    <s v="Prod"/>
    <x v="6"/>
    <n v="23"/>
    <n v="23"/>
    <n v="0"/>
    <n v="0"/>
    <n v="0"/>
    <n v="0"/>
    <n v="0"/>
    <n v="8"/>
    <n v="23"/>
    <n v="31"/>
  </r>
  <r>
    <s v="Sanjay Malik"/>
    <n v="90698"/>
    <x v="37"/>
    <s v="A"/>
    <x v="0"/>
    <s v="Prod"/>
    <x v="6"/>
    <n v="18"/>
    <n v="18"/>
    <n v="3"/>
    <n v="2"/>
    <n v="0"/>
    <n v="0"/>
    <n v="0"/>
    <n v="8"/>
    <n v="23"/>
    <n v="31"/>
  </r>
  <r>
    <s v="Santosh Kumar Dubey"/>
    <n v="110422"/>
    <x v="38"/>
    <s v="A"/>
    <x v="0"/>
    <s v="Prod"/>
    <x v="6"/>
    <n v="20"/>
    <n v="12"/>
    <n v="0"/>
    <n v="3"/>
    <n v="0"/>
    <n v="0"/>
    <n v="0"/>
    <n v="8"/>
    <n v="23"/>
    <n v="31"/>
  </r>
  <r>
    <s v="Sashikant Singh"/>
    <n v="125726"/>
    <x v="39"/>
    <s v="A"/>
    <x v="0"/>
    <s v="Prod"/>
    <x v="6"/>
    <n v="12"/>
    <n v="11"/>
    <n v="0"/>
    <n v="11"/>
    <n v="0"/>
    <n v="0"/>
    <n v="0"/>
    <n v="8"/>
    <n v="23"/>
    <n v="31"/>
  </r>
  <r>
    <s v="Satendra Kumar"/>
    <n v="96077"/>
    <x v="40"/>
    <s v="A"/>
    <x v="0"/>
    <s v="Prod"/>
    <x v="6"/>
    <n v="18"/>
    <n v="17"/>
    <n v="5"/>
    <n v="0"/>
    <n v="0"/>
    <n v="0"/>
    <n v="0"/>
    <n v="8"/>
    <n v="23"/>
    <n v="31"/>
  </r>
  <r>
    <s v="Satendra Kumar"/>
    <n v="110550"/>
    <x v="41"/>
    <s v="A"/>
    <x v="0"/>
    <s v="Prod"/>
    <x v="6"/>
    <n v="22"/>
    <n v="21"/>
    <n v="0"/>
    <n v="1"/>
    <n v="0"/>
    <n v="0"/>
    <n v="0"/>
    <n v="8"/>
    <n v="23"/>
    <n v="31"/>
  </r>
  <r>
    <s v="Shilendra Kumar"/>
    <n v="96075"/>
    <x v="42"/>
    <s v="A"/>
    <x v="0"/>
    <s v="Prod"/>
    <x v="6"/>
    <n v="21"/>
    <n v="21"/>
    <n v="0"/>
    <n v="2"/>
    <n v="0"/>
    <n v="0"/>
    <n v="0"/>
    <n v="8"/>
    <n v="23"/>
    <n v="31"/>
  </r>
  <r>
    <s v="Shivam Mishra"/>
    <n v="144805"/>
    <x v="43"/>
    <s v="A"/>
    <x v="0"/>
    <s v="Prod"/>
    <x v="6"/>
    <n v="23"/>
    <n v="23"/>
    <n v="0"/>
    <n v="0"/>
    <n v="0"/>
    <n v="0"/>
    <n v="0"/>
    <n v="8"/>
    <n v="23"/>
    <n v="31"/>
  </r>
  <r>
    <s v="Shyam Kumar"/>
    <n v="96076"/>
    <x v="44"/>
    <s v="A"/>
    <x v="0"/>
    <s v="Prod"/>
    <x v="6"/>
    <n v="21"/>
    <n v="21"/>
    <n v="2"/>
    <n v="0"/>
    <n v="0"/>
    <n v="0"/>
    <n v="0"/>
    <n v="8"/>
    <n v="23"/>
    <n v="31"/>
  </r>
  <r>
    <s v="Sonu Chauhan"/>
    <n v="88586"/>
    <x v="45"/>
    <s v="A"/>
    <x v="0"/>
    <s v="Prod"/>
    <x v="6"/>
    <n v="20"/>
    <n v="20"/>
    <n v="3"/>
    <n v="0"/>
    <n v="0"/>
    <n v="0"/>
    <n v="0"/>
    <n v="8"/>
    <n v="23"/>
    <n v="31"/>
  </r>
  <r>
    <s v="Subham Kumar"/>
    <n v="144839"/>
    <x v="46"/>
    <s v="A"/>
    <x v="0"/>
    <s v="Prod"/>
    <x v="6"/>
    <n v="22"/>
    <n v="22"/>
    <n v="0"/>
    <n v="1"/>
    <n v="0"/>
    <n v="0"/>
    <n v="0"/>
    <n v="8"/>
    <n v="23"/>
    <n v="31"/>
  </r>
  <r>
    <s v="Subhash Chandra"/>
    <n v="108145"/>
    <x v="47"/>
    <s v="A"/>
    <x v="0"/>
    <s v="Prod"/>
    <x v="6"/>
    <n v="23"/>
    <n v="23"/>
    <n v="0"/>
    <n v="0"/>
    <n v="0"/>
    <n v="0"/>
    <n v="0"/>
    <n v="8"/>
    <n v="23"/>
    <n v="31"/>
  </r>
  <r>
    <s v="Sunil ."/>
    <n v="144837"/>
    <x v="48"/>
    <s v="A"/>
    <x v="0"/>
    <s v="Prod"/>
    <x v="6"/>
    <n v="22"/>
    <n v="21"/>
    <n v="1"/>
    <n v="0"/>
    <n v="0"/>
    <n v="0"/>
    <n v="0"/>
    <n v="8"/>
    <n v="23"/>
    <n v="31"/>
  </r>
  <r>
    <s v="Sunil Kumar"/>
    <n v="96071"/>
    <x v="49"/>
    <s v="A"/>
    <x v="0"/>
    <s v="Prod"/>
    <x v="6"/>
    <n v="23"/>
    <n v="23"/>
    <n v="0"/>
    <n v="0"/>
    <n v="0"/>
    <n v="0"/>
    <n v="0"/>
    <n v="8"/>
    <n v="23"/>
    <n v="31"/>
  </r>
  <r>
    <s v="Sunita Verma"/>
    <n v="110426"/>
    <x v="50"/>
    <s v="A"/>
    <x v="0"/>
    <s v="Prod"/>
    <x v="6"/>
    <n v="16"/>
    <n v="16"/>
    <n v="6"/>
    <n v="1"/>
    <n v="0"/>
    <n v="0"/>
    <n v="0"/>
    <n v="8"/>
    <n v="23"/>
    <n v="31"/>
  </r>
  <r>
    <s v="Sushant Kaushik"/>
    <n v="110421"/>
    <x v="51"/>
    <s v="A"/>
    <x v="0"/>
    <s v="Prod"/>
    <x v="6"/>
    <n v="19"/>
    <n v="19"/>
    <n v="1"/>
    <n v="3"/>
    <n v="0"/>
    <n v="0"/>
    <n v="0"/>
    <n v="8"/>
    <n v="23"/>
    <n v="31"/>
  </r>
  <r>
    <s v="Vikas Yadav"/>
    <n v="96219"/>
    <x v="52"/>
    <s v="A"/>
    <x v="0"/>
    <s v="Prod"/>
    <x v="6"/>
    <n v="23"/>
    <n v="23"/>
    <n v="0"/>
    <n v="0"/>
    <n v="0"/>
    <n v="0"/>
    <n v="0"/>
    <n v="8"/>
    <n v="23"/>
    <n v="31"/>
  </r>
  <r>
    <s v="Vipin Kumar"/>
    <n v="106162"/>
    <x v="53"/>
    <s v="A"/>
    <x v="0"/>
    <s v="Prod"/>
    <x v="6"/>
    <n v="23"/>
    <n v="23"/>
    <n v="0"/>
    <n v="0"/>
    <n v="0"/>
    <n v="0"/>
    <n v="0"/>
    <n v="8"/>
    <n v="23"/>
    <n v="31"/>
  </r>
  <r>
    <s v="Vipul Singh"/>
    <n v="108143"/>
    <x v="54"/>
    <s v="A"/>
    <x v="0"/>
    <s v="Prod"/>
    <x v="6"/>
    <n v="23"/>
    <n v="23"/>
    <n v="0"/>
    <n v="0"/>
    <n v="0"/>
    <n v="0"/>
    <n v="0"/>
    <n v="8"/>
    <n v="23"/>
    <n v="31"/>
  </r>
  <r>
    <s v="Vivek Kumar Dubey"/>
    <n v="110425"/>
    <x v="56"/>
    <s v="A"/>
    <x v="0"/>
    <s v="Prod"/>
    <x v="6"/>
    <n v="20"/>
    <n v="20"/>
    <n v="0"/>
    <n v="3"/>
    <n v="0"/>
    <n v="0"/>
    <n v="0"/>
    <n v="8"/>
    <n v="23"/>
    <n v="31"/>
  </r>
  <r>
    <s v="Wafaat Ali"/>
    <n v="125727"/>
    <x v="57"/>
    <s v="A"/>
    <x v="0"/>
    <s v="Prod"/>
    <x v="6"/>
    <n v="11"/>
    <n v="8"/>
    <n v="2"/>
    <n v="10"/>
    <n v="0"/>
    <n v="0"/>
    <n v="0"/>
    <n v="8"/>
    <n v="23"/>
    <n v="31"/>
  </r>
  <r>
    <s v="Yogesh Kumar"/>
    <n v="96074"/>
    <x v="58"/>
    <s v="A"/>
    <x v="0"/>
    <s v="Prod"/>
    <x v="6"/>
    <n v="22"/>
    <n v="22"/>
    <n v="0"/>
    <n v="1"/>
    <n v="0"/>
    <n v="0"/>
    <n v="0"/>
    <n v="8"/>
    <n v="23"/>
    <n v="31"/>
  </r>
  <r>
    <s v="Firoz ."/>
    <n v="91236"/>
    <x v="11"/>
    <s v="A"/>
    <x v="0"/>
    <s v="EM"/>
    <x v="6"/>
    <n v="19"/>
    <n v="19"/>
    <n v="4"/>
    <n v="0"/>
    <n v="0"/>
    <n v="0"/>
    <n v="0"/>
    <n v="8"/>
    <n v="23"/>
    <n v="31"/>
  </r>
  <r>
    <s v="Nikhil Pal"/>
    <n v="88629"/>
    <x v="59"/>
    <s v="A"/>
    <x v="0"/>
    <s v="EM"/>
    <x v="6"/>
    <n v="22"/>
    <n v="22"/>
    <n v="1"/>
    <n v="0"/>
    <n v="0"/>
    <n v="0"/>
    <n v="0"/>
    <n v="8"/>
    <n v="23"/>
    <n v="31"/>
  </r>
  <r>
    <s v="Sanjai Kumar"/>
    <n v="88492"/>
    <x v="34"/>
    <s v="A"/>
    <x v="0"/>
    <s v="EM"/>
    <x v="6"/>
    <n v="23"/>
    <n v="20"/>
    <n v="0"/>
    <n v="0"/>
    <n v="0"/>
    <n v="0"/>
    <n v="0"/>
    <n v="8"/>
    <n v="23"/>
    <n v="31"/>
  </r>
  <r>
    <s v="Satpal Mishra"/>
    <n v="88493"/>
    <x v="60"/>
    <s v="A"/>
    <x v="0"/>
    <s v="EM"/>
    <x v="6"/>
    <n v="23"/>
    <n v="23"/>
    <n v="0"/>
    <n v="0"/>
    <n v="0"/>
    <n v="0"/>
    <n v="0"/>
    <n v="8"/>
    <n v="23"/>
    <n v="31"/>
  </r>
  <r>
    <s v="Abdul Alim"/>
    <n v="91223"/>
    <x v="0"/>
    <s v="A"/>
    <x v="0"/>
    <s v="Prod"/>
    <x v="7"/>
    <n v="0"/>
    <n v="0"/>
    <n v="0"/>
    <n v="7"/>
    <n v="14"/>
    <n v="1"/>
    <n v="0"/>
    <n v="8"/>
    <n v="21"/>
    <n v="30"/>
  </r>
  <r>
    <s v="Ajit Kumar Singh"/>
    <n v="107869"/>
    <x v="1"/>
    <s v="A"/>
    <x v="0"/>
    <s v="Prod"/>
    <x v="7"/>
    <n v="16"/>
    <n v="16"/>
    <n v="3"/>
    <n v="2"/>
    <n v="0"/>
    <n v="1"/>
    <n v="0"/>
    <n v="8"/>
    <n v="21"/>
    <n v="30"/>
  </r>
  <r>
    <s v="Ambuj Kumar Gupta"/>
    <n v="96078"/>
    <x v="2"/>
    <s v="A"/>
    <x v="1"/>
    <s v="Prod"/>
    <x v="7"/>
    <n v="20"/>
    <n v="20"/>
    <n v="0"/>
    <n v="0"/>
    <n v="1"/>
    <n v="1"/>
    <n v="0"/>
    <n v="8"/>
    <n v="21"/>
    <n v="30"/>
  </r>
  <r>
    <s v="Amit Kumar"/>
    <n v="90699"/>
    <x v="3"/>
    <s v="A"/>
    <x v="0"/>
    <s v="Prod"/>
    <x v="7"/>
    <n v="6"/>
    <n v="6"/>
    <n v="9"/>
    <n v="6"/>
    <n v="0"/>
    <n v="1"/>
    <n v="0"/>
    <n v="8"/>
    <n v="21"/>
    <n v="30"/>
  </r>
  <r>
    <s v="Amit Kumar"/>
    <n v="108201"/>
    <x v="4"/>
    <s v="A"/>
    <x v="0"/>
    <s v="Prod"/>
    <x v="7"/>
    <n v="21"/>
    <n v="21"/>
    <n v="0"/>
    <n v="0"/>
    <n v="0"/>
    <n v="1"/>
    <n v="0"/>
    <n v="8"/>
    <n v="21"/>
    <n v="30"/>
  </r>
  <r>
    <s v="Anuj Gupta"/>
    <n v="96189"/>
    <x v="5"/>
    <s v="A"/>
    <x v="0"/>
    <s v="Prod"/>
    <x v="7"/>
    <n v="8"/>
    <n v="8"/>
    <n v="9"/>
    <n v="4"/>
    <n v="0"/>
    <n v="1"/>
    <n v="0"/>
    <n v="8"/>
    <n v="21"/>
    <n v="30"/>
  </r>
  <r>
    <s v="Bijender ."/>
    <n v="125722"/>
    <x v="6"/>
    <s v="A"/>
    <x v="0"/>
    <s v="Prod"/>
    <x v="7"/>
    <n v="10"/>
    <n v="10"/>
    <n v="1"/>
    <n v="10"/>
    <n v="0"/>
    <n v="1"/>
    <n v="0"/>
    <n v="8"/>
    <n v="21"/>
    <n v="30"/>
  </r>
  <r>
    <s v="Bipin Kumar"/>
    <n v="90576"/>
    <x v="7"/>
    <s v="A"/>
    <x v="0"/>
    <s v="Prod"/>
    <x v="7"/>
    <n v="16"/>
    <n v="16"/>
    <n v="5"/>
    <n v="0"/>
    <n v="0"/>
    <n v="1"/>
    <n v="0"/>
    <n v="8"/>
    <n v="21"/>
    <n v="30"/>
  </r>
  <r>
    <s v="Deepak Pal"/>
    <n v="96210"/>
    <x v="8"/>
    <s v="A"/>
    <x v="0"/>
    <s v="Prod"/>
    <x v="7"/>
    <n v="18"/>
    <n v="18"/>
    <n v="3"/>
    <n v="0"/>
    <n v="0"/>
    <n v="1"/>
    <n v="0"/>
    <n v="8"/>
    <n v="21"/>
    <n v="30"/>
  </r>
  <r>
    <s v="Dheeraj Pandey"/>
    <n v="110424"/>
    <x v="9"/>
    <s v="A"/>
    <x v="0"/>
    <s v="Prod"/>
    <x v="7"/>
    <n v="9"/>
    <n v="9"/>
    <n v="10"/>
    <n v="2"/>
    <n v="0"/>
    <n v="1"/>
    <n v="0"/>
    <n v="8"/>
    <n v="21"/>
    <n v="30"/>
  </r>
  <r>
    <s v="Haider Ali"/>
    <n v="96211"/>
    <x v="12"/>
    <s v="A"/>
    <x v="0"/>
    <s v="Prod"/>
    <x v="7"/>
    <n v="18"/>
    <n v="18"/>
    <n v="0"/>
    <n v="2"/>
    <n v="1"/>
    <n v="1"/>
    <n v="0"/>
    <n v="8"/>
    <n v="21"/>
    <n v="30"/>
  </r>
  <r>
    <s v="Imran Khan"/>
    <n v="88490"/>
    <x v="13"/>
    <s v="A"/>
    <x v="0"/>
    <s v="Prod"/>
    <x v="7"/>
    <n v="15"/>
    <n v="15"/>
    <n v="5"/>
    <n v="1"/>
    <n v="0"/>
    <n v="1"/>
    <n v="0"/>
    <n v="8"/>
    <n v="21"/>
    <n v="30"/>
  </r>
  <r>
    <s v="Kanika Bali"/>
    <n v="125188"/>
    <x v="14"/>
    <s v="A"/>
    <x v="1"/>
    <s v="Prod"/>
    <x v="7"/>
    <n v="21"/>
    <n v="21"/>
    <n v="0"/>
    <n v="0"/>
    <n v="0"/>
    <n v="1"/>
    <n v="0"/>
    <n v="8"/>
    <n v="21"/>
    <n v="30"/>
  </r>
  <r>
    <s v="Majid Khan"/>
    <n v="96213"/>
    <x v="15"/>
    <s v="A"/>
    <x v="0"/>
    <s v="Prod"/>
    <x v="7"/>
    <n v="5"/>
    <n v="5"/>
    <n v="0"/>
    <n v="13"/>
    <n v="3"/>
    <n v="1"/>
    <n v="0"/>
    <n v="8"/>
    <n v="21"/>
    <n v="30"/>
  </r>
  <r>
    <s v="Manish Anand"/>
    <n v="119764"/>
    <x v="16"/>
    <s v="A"/>
    <x v="1"/>
    <s v="Prod"/>
    <x v="7"/>
    <n v="21"/>
    <n v="21"/>
    <n v="0"/>
    <n v="0"/>
    <n v="0"/>
    <n v="1"/>
    <n v="0"/>
    <n v="8"/>
    <n v="21"/>
    <n v="30"/>
  </r>
  <r>
    <s v="Manoj Bisht"/>
    <n v="119448"/>
    <x v="17"/>
    <s v="A"/>
    <x v="0"/>
    <s v="Prod"/>
    <x v="7"/>
    <n v="13"/>
    <n v="13"/>
    <n v="6"/>
    <n v="2"/>
    <n v="0"/>
    <n v="1"/>
    <n v="0"/>
    <n v="8"/>
    <n v="21"/>
    <n v="30"/>
  </r>
  <r>
    <s v="Manoj Kumar"/>
    <n v="145627"/>
    <x v="18"/>
    <s v="A"/>
    <x v="0"/>
    <s v="Prod"/>
    <x v="7"/>
    <n v="17"/>
    <n v="17"/>
    <n v="2"/>
    <n v="2"/>
    <n v="0"/>
    <n v="1"/>
    <n v="0"/>
    <n v="8"/>
    <n v="21"/>
    <n v="30"/>
  </r>
  <r>
    <s v="Mikki Kumar"/>
    <n v="119765"/>
    <x v="19"/>
    <s v="A"/>
    <x v="1"/>
    <s v="Prod"/>
    <x v="7"/>
    <n v="21"/>
    <n v="21"/>
    <n v="0"/>
    <n v="0"/>
    <n v="0"/>
    <n v="1"/>
    <n v="0"/>
    <n v="8"/>
    <n v="21"/>
    <n v="30"/>
  </r>
  <r>
    <s v="Mohd Arif"/>
    <n v="125723"/>
    <x v="20"/>
    <s v="A"/>
    <x v="0"/>
    <s v="Prod"/>
    <x v="7"/>
    <n v="9"/>
    <n v="9"/>
    <n v="5"/>
    <n v="7"/>
    <n v="0"/>
    <n v="1"/>
    <n v="0"/>
    <n v="8"/>
    <n v="21"/>
    <n v="30"/>
  </r>
  <r>
    <s v="Mohd Mohsin"/>
    <n v="110419"/>
    <x v="21"/>
    <s v="A"/>
    <x v="0"/>
    <s v="Prod"/>
    <x v="7"/>
    <n v="19"/>
    <n v="19"/>
    <n v="0"/>
    <n v="2"/>
    <n v="0"/>
    <n v="1"/>
    <n v="0"/>
    <n v="8"/>
    <n v="21"/>
    <n v="30"/>
  </r>
  <r>
    <s v="Mohd Rashid Ali"/>
    <n v="106163"/>
    <x v="22"/>
    <s v="A"/>
    <x v="0"/>
    <s v="Prod"/>
    <x v="7"/>
    <n v="18"/>
    <n v="18"/>
    <n v="0"/>
    <n v="3"/>
    <n v="0"/>
    <n v="1"/>
    <n v="0"/>
    <n v="8"/>
    <n v="21"/>
    <n v="30"/>
  </r>
  <r>
    <s v="Moinuddin ."/>
    <n v="106165"/>
    <x v="24"/>
    <s v="A"/>
    <x v="0"/>
    <s v="Prod"/>
    <x v="7"/>
    <n v="19"/>
    <n v="19"/>
    <n v="0"/>
    <n v="2"/>
    <n v="0"/>
    <n v="1"/>
    <n v="0"/>
    <n v="8"/>
    <n v="21"/>
    <n v="30"/>
  </r>
  <r>
    <s v="Navin Kumar"/>
    <n v="106161"/>
    <x v="25"/>
    <s v="A"/>
    <x v="0"/>
    <s v="Prod"/>
    <x v="7"/>
    <n v="15"/>
    <n v="15"/>
    <n v="5"/>
    <n v="1"/>
    <n v="0"/>
    <n v="1"/>
    <n v="0"/>
    <n v="8"/>
    <n v="21"/>
    <n v="30"/>
  </r>
  <r>
    <s v="Nitish Kumar Jha"/>
    <n v="144804"/>
    <x v="27"/>
    <s v="A"/>
    <x v="0"/>
    <s v="Prod"/>
    <x v="7"/>
    <n v="21"/>
    <n v="21"/>
    <n v="0"/>
    <n v="0"/>
    <n v="0"/>
    <n v="1"/>
    <n v="0"/>
    <n v="8"/>
    <n v="21"/>
    <n v="30"/>
  </r>
  <r>
    <s v="Parvez Alam"/>
    <n v="110428"/>
    <x v="28"/>
    <s v="A"/>
    <x v="0"/>
    <s v="Prod"/>
    <x v="7"/>
    <n v="13"/>
    <n v="13"/>
    <n v="3"/>
    <n v="3"/>
    <n v="2"/>
    <n v="1"/>
    <n v="0"/>
    <n v="8"/>
    <n v="21"/>
    <n v="30"/>
  </r>
  <r>
    <s v="Pavan Kumar Sharma"/>
    <n v="91521"/>
    <x v="29"/>
    <s v="A"/>
    <x v="0"/>
    <s v="Prod"/>
    <x v="7"/>
    <n v="17"/>
    <n v="17"/>
    <n v="1"/>
    <n v="3"/>
    <n v="0"/>
    <n v="1"/>
    <n v="0"/>
    <n v="8"/>
    <n v="21"/>
    <n v="30"/>
  </r>
  <r>
    <s v="Priya Dodani"/>
    <n v="125190"/>
    <x v="31"/>
    <s v="A"/>
    <x v="1"/>
    <s v="Prod"/>
    <x v="7"/>
    <n v="21"/>
    <n v="21"/>
    <n v="0"/>
    <n v="0"/>
    <n v="0"/>
    <n v="1"/>
    <n v="0"/>
    <n v="8"/>
    <n v="21"/>
    <n v="30"/>
  </r>
  <r>
    <s v="Rajan Gupta"/>
    <n v="145469"/>
    <x v="32"/>
    <s v="A"/>
    <x v="0"/>
    <s v="Prod"/>
    <x v="7"/>
    <n v="10"/>
    <n v="10"/>
    <n v="10"/>
    <n v="1"/>
    <n v="0"/>
    <n v="1"/>
    <n v="0"/>
    <n v="8"/>
    <n v="21"/>
    <n v="30"/>
  </r>
  <r>
    <s v="Ritu Rani"/>
    <n v="144838"/>
    <x v="33"/>
    <s v="A"/>
    <x v="0"/>
    <s v="Prod"/>
    <x v="7"/>
    <n v="17"/>
    <n v="17"/>
    <n v="1"/>
    <n v="3"/>
    <n v="0"/>
    <n v="1"/>
    <n v="0"/>
    <n v="8"/>
    <n v="21"/>
    <n v="30"/>
  </r>
  <r>
    <s v="Sanjay Chaturvedi"/>
    <n v="145470"/>
    <x v="35"/>
    <s v="A"/>
    <x v="0"/>
    <s v="Prod"/>
    <x v="7"/>
    <n v="11"/>
    <n v="11"/>
    <n v="0"/>
    <n v="7"/>
    <n v="3"/>
    <n v="1"/>
    <n v="0"/>
    <n v="8"/>
    <n v="21"/>
    <n v="30"/>
  </r>
  <r>
    <s v="Sanjay Malik"/>
    <n v="90698"/>
    <x v="37"/>
    <s v="A"/>
    <x v="0"/>
    <s v="Prod"/>
    <x v="7"/>
    <n v="17"/>
    <n v="17"/>
    <n v="0"/>
    <n v="4"/>
    <n v="0"/>
    <n v="1"/>
    <n v="0"/>
    <n v="8"/>
    <n v="21"/>
    <n v="30"/>
  </r>
  <r>
    <s v="Santosh Kumar Dubey"/>
    <n v="110422"/>
    <x v="38"/>
    <s v="A"/>
    <x v="0"/>
    <s v="Prod"/>
    <x v="7"/>
    <n v="16"/>
    <n v="16"/>
    <n v="1"/>
    <n v="4"/>
    <n v="0"/>
    <n v="1"/>
    <n v="0"/>
    <n v="8"/>
    <n v="21"/>
    <n v="30"/>
  </r>
  <r>
    <s v="Sashikant Singh"/>
    <n v="125726"/>
    <x v="39"/>
    <s v="A"/>
    <x v="0"/>
    <s v="Prod"/>
    <x v="7"/>
    <n v="8"/>
    <n v="8"/>
    <n v="0"/>
    <n v="12"/>
    <n v="1"/>
    <n v="1"/>
    <n v="0"/>
    <n v="8"/>
    <n v="21"/>
    <n v="30"/>
  </r>
  <r>
    <s v="Satendra Kumar"/>
    <n v="96077"/>
    <x v="40"/>
    <s v="A"/>
    <x v="0"/>
    <s v="Prod"/>
    <x v="7"/>
    <n v="10"/>
    <n v="10"/>
    <n v="0"/>
    <n v="11"/>
    <n v="0"/>
    <n v="1"/>
    <n v="0"/>
    <n v="8"/>
    <n v="21"/>
    <n v="30"/>
  </r>
  <r>
    <s v="Satendra Kumar"/>
    <n v="110550"/>
    <x v="41"/>
    <s v="A"/>
    <x v="0"/>
    <s v="Prod"/>
    <x v="7"/>
    <n v="20"/>
    <n v="20"/>
    <n v="0"/>
    <n v="1"/>
    <n v="0"/>
    <n v="1"/>
    <n v="0"/>
    <n v="8"/>
    <n v="21"/>
    <n v="30"/>
  </r>
  <r>
    <s v="Shilendra Kumar"/>
    <n v="96075"/>
    <x v="42"/>
    <s v="A"/>
    <x v="0"/>
    <s v="Prod"/>
    <x v="7"/>
    <n v="17"/>
    <n v="17"/>
    <n v="1"/>
    <n v="3"/>
    <n v="0"/>
    <n v="1"/>
    <n v="0"/>
    <n v="8"/>
    <n v="21"/>
    <n v="30"/>
  </r>
  <r>
    <s v="Shivam Mishra"/>
    <n v="144805"/>
    <x v="43"/>
    <s v="A"/>
    <x v="0"/>
    <s v="Prod"/>
    <x v="7"/>
    <n v="15"/>
    <n v="15"/>
    <n v="6"/>
    <n v="0"/>
    <n v="0"/>
    <n v="1"/>
    <n v="0"/>
    <n v="8"/>
    <n v="21"/>
    <n v="30"/>
  </r>
  <r>
    <s v="Shyam Kumar"/>
    <n v="96076"/>
    <x v="44"/>
    <s v="A"/>
    <x v="0"/>
    <s v="Prod"/>
    <x v="7"/>
    <n v="19"/>
    <n v="19"/>
    <n v="2"/>
    <n v="0"/>
    <n v="0"/>
    <n v="1"/>
    <n v="0"/>
    <n v="8"/>
    <n v="21"/>
    <n v="30"/>
  </r>
  <r>
    <s v="Sonu Chauhan"/>
    <n v="88586"/>
    <x v="45"/>
    <s v="A"/>
    <x v="0"/>
    <s v="Prod"/>
    <x v="7"/>
    <n v="16"/>
    <n v="16"/>
    <n v="0"/>
    <n v="5"/>
    <n v="0"/>
    <n v="1"/>
    <n v="0"/>
    <n v="8"/>
    <n v="21"/>
    <n v="30"/>
  </r>
  <r>
    <s v="Subham Kumar"/>
    <n v="144839"/>
    <x v="46"/>
    <s v="A"/>
    <x v="0"/>
    <s v="Prod"/>
    <x v="7"/>
    <n v="21"/>
    <n v="21"/>
    <n v="0"/>
    <n v="0"/>
    <n v="0"/>
    <n v="1"/>
    <n v="0"/>
    <n v="8"/>
    <n v="21"/>
    <n v="30"/>
  </r>
  <r>
    <s v="Subhash Chandra"/>
    <n v="108145"/>
    <x v="47"/>
    <s v="A"/>
    <x v="0"/>
    <s v="Prod"/>
    <x v="7"/>
    <n v="21"/>
    <n v="21"/>
    <n v="0"/>
    <n v="0"/>
    <n v="0"/>
    <n v="1"/>
    <n v="0"/>
    <n v="8"/>
    <n v="21"/>
    <n v="30"/>
  </r>
  <r>
    <s v="Sunil ."/>
    <n v="144837"/>
    <x v="48"/>
    <s v="A"/>
    <x v="0"/>
    <s v="Prod"/>
    <x v="7"/>
    <n v="20"/>
    <n v="20"/>
    <n v="0"/>
    <n v="1"/>
    <n v="0"/>
    <n v="1"/>
    <n v="0"/>
    <n v="8"/>
    <n v="21"/>
    <n v="30"/>
  </r>
  <r>
    <s v="Sunil Kumar"/>
    <n v="96071"/>
    <x v="49"/>
    <s v="A"/>
    <x v="0"/>
    <s v="Prod"/>
    <x v="7"/>
    <n v="17"/>
    <n v="17"/>
    <n v="4"/>
    <n v="0"/>
    <n v="0"/>
    <n v="1"/>
    <n v="0"/>
    <n v="8"/>
    <n v="21"/>
    <n v="30"/>
  </r>
  <r>
    <s v="Sunita Verma"/>
    <n v="110426"/>
    <x v="50"/>
    <s v="A"/>
    <x v="0"/>
    <s v="Prod"/>
    <x v="7"/>
    <n v="21"/>
    <n v="21"/>
    <n v="0"/>
    <n v="0"/>
    <n v="0"/>
    <n v="1"/>
    <n v="0"/>
    <n v="8"/>
    <n v="21"/>
    <n v="30"/>
  </r>
  <r>
    <s v="Sushant Kaushik"/>
    <n v="110421"/>
    <x v="51"/>
    <s v="A"/>
    <x v="0"/>
    <s v="Prod"/>
    <x v="7"/>
    <n v="15"/>
    <n v="15"/>
    <n v="1"/>
    <n v="5"/>
    <n v="0"/>
    <n v="1"/>
    <n v="0"/>
    <n v="8"/>
    <n v="21"/>
    <n v="30"/>
  </r>
  <r>
    <s v="Vikas Yadav"/>
    <n v="96219"/>
    <x v="52"/>
    <s v="A"/>
    <x v="0"/>
    <s v="Prod"/>
    <x v="7"/>
    <n v="21"/>
    <n v="21"/>
    <n v="0"/>
    <n v="0"/>
    <n v="0"/>
    <n v="1"/>
    <n v="0"/>
    <n v="8"/>
    <n v="21"/>
    <n v="30"/>
  </r>
  <r>
    <s v="Vipin Kumar"/>
    <n v="106162"/>
    <x v="53"/>
    <s v="A"/>
    <x v="0"/>
    <s v="Prod"/>
    <x v="7"/>
    <n v="17"/>
    <n v="17"/>
    <n v="4"/>
    <n v="0"/>
    <n v="0"/>
    <n v="1"/>
    <n v="0"/>
    <n v="8"/>
    <n v="21"/>
    <n v="30"/>
  </r>
  <r>
    <s v="Vipul Singh"/>
    <n v="108143"/>
    <x v="54"/>
    <s v="A"/>
    <x v="0"/>
    <s v="Prod"/>
    <x v="7"/>
    <n v="19"/>
    <n v="19"/>
    <n v="0"/>
    <n v="2"/>
    <n v="0"/>
    <n v="1"/>
    <n v="0"/>
    <n v="8"/>
    <n v="21"/>
    <n v="30"/>
  </r>
  <r>
    <s v="Vivek Kumar Dubey"/>
    <n v="110425"/>
    <x v="56"/>
    <s v="A"/>
    <x v="0"/>
    <s v="Prod"/>
    <x v="7"/>
    <n v="16"/>
    <n v="16"/>
    <n v="4"/>
    <n v="1"/>
    <n v="0"/>
    <n v="1"/>
    <n v="0"/>
    <n v="8"/>
    <n v="21"/>
    <n v="30"/>
  </r>
  <r>
    <s v="Wafaat Ali"/>
    <n v="125727"/>
    <x v="57"/>
    <s v="A"/>
    <x v="0"/>
    <s v="Prod"/>
    <x v="7"/>
    <n v="14"/>
    <n v="14"/>
    <n v="2"/>
    <n v="5"/>
    <n v="0"/>
    <n v="1"/>
    <n v="0"/>
    <n v="8"/>
    <n v="21"/>
    <n v="30"/>
  </r>
  <r>
    <s v="Yogesh Kumar"/>
    <n v="96074"/>
    <x v="58"/>
    <s v="A"/>
    <x v="0"/>
    <s v="Prod"/>
    <x v="7"/>
    <n v="19"/>
    <n v="19"/>
    <n v="1"/>
    <n v="1"/>
    <n v="0"/>
    <n v="1"/>
    <n v="0"/>
    <n v="8"/>
    <n v="21"/>
    <n v="30"/>
  </r>
  <r>
    <s v="Firoz ."/>
    <n v="91236"/>
    <x v="11"/>
    <s v="A"/>
    <x v="0"/>
    <s v="EM"/>
    <x v="7"/>
    <n v="19"/>
    <n v="19"/>
    <n v="0"/>
    <n v="2"/>
    <n v="0"/>
    <n v="1"/>
    <n v="0"/>
    <n v="8"/>
    <n v="21"/>
    <n v="30"/>
  </r>
  <r>
    <s v="Nikhil Pal"/>
    <n v="88629"/>
    <x v="59"/>
    <s v="A"/>
    <x v="0"/>
    <s v="EM"/>
    <x v="7"/>
    <n v="20"/>
    <n v="20"/>
    <n v="1"/>
    <n v="0"/>
    <n v="0"/>
    <n v="1"/>
    <n v="0"/>
    <n v="8"/>
    <n v="21"/>
    <n v="30"/>
  </r>
  <r>
    <s v="Sanjai Kumar"/>
    <n v="88492"/>
    <x v="34"/>
    <s v="A"/>
    <x v="0"/>
    <s v="Prod"/>
    <x v="7"/>
    <n v="20"/>
    <n v="20"/>
    <n v="0"/>
    <n v="1"/>
    <n v="0"/>
    <n v="1"/>
    <n v="0"/>
    <n v="8"/>
    <n v="21"/>
    <n v="30"/>
  </r>
  <r>
    <s v="Satpal Mishra"/>
    <n v="88493"/>
    <x v="60"/>
    <s v="A"/>
    <x v="0"/>
    <s v="EM"/>
    <x v="7"/>
    <n v="21"/>
    <n v="21"/>
    <n v="0"/>
    <n v="0"/>
    <n v="0"/>
    <n v="1"/>
    <n v="0"/>
    <n v="8"/>
    <n v="21"/>
    <n v="30"/>
  </r>
  <r>
    <s v="Abdul Alim"/>
    <n v="91223"/>
    <x v="0"/>
    <s v="A"/>
    <x v="0"/>
    <s v="Prod"/>
    <x v="8"/>
    <n v="10"/>
    <n v="0"/>
    <n v="0"/>
    <n v="4"/>
    <n v="6"/>
    <n v="1"/>
    <n v="0"/>
    <n v="10"/>
    <n v="20"/>
    <n v="31"/>
  </r>
  <r>
    <s v="Ajit Kumar Singh"/>
    <n v="107869"/>
    <x v="1"/>
    <s v="A"/>
    <x v="0"/>
    <s v="Prod"/>
    <x v="8"/>
    <n v="11"/>
    <n v="11"/>
    <n v="7"/>
    <n v="2"/>
    <n v="0"/>
    <n v="1"/>
    <n v="0"/>
    <n v="10"/>
    <n v="20"/>
    <n v="31"/>
  </r>
  <r>
    <s v="Amit Kumar"/>
    <n v="90699"/>
    <x v="3"/>
    <s v="A"/>
    <x v="0"/>
    <s v="Prod"/>
    <x v="8"/>
    <n v="5"/>
    <n v="5"/>
    <n v="0"/>
    <n v="15"/>
    <n v="0"/>
    <n v="1"/>
    <n v="0"/>
    <n v="10"/>
    <n v="20"/>
    <n v="31"/>
  </r>
  <r>
    <s v="Amit Kumar"/>
    <n v="108201"/>
    <x v="4"/>
    <s v="A"/>
    <x v="0"/>
    <s v="Prod"/>
    <x v="8"/>
    <n v="20"/>
    <n v="20"/>
    <n v="0"/>
    <n v="0"/>
    <n v="0"/>
    <n v="1"/>
    <n v="0"/>
    <n v="10"/>
    <n v="20"/>
    <n v="31"/>
  </r>
  <r>
    <s v="Anuj Gupta"/>
    <n v="96189"/>
    <x v="5"/>
    <s v="A"/>
    <x v="0"/>
    <s v="Prod"/>
    <x v="8"/>
    <n v="17"/>
    <n v="12"/>
    <n v="0"/>
    <n v="3"/>
    <n v="0"/>
    <n v="1"/>
    <n v="0"/>
    <n v="10"/>
    <n v="20"/>
    <n v="31"/>
  </r>
  <r>
    <s v="Bijender ."/>
    <n v="125722"/>
    <x v="6"/>
    <s v="A"/>
    <x v="0"/>
    <s v="Prod"/>
    <x v="8"/>
    <n v="9"/>
    <n v="9"/>
    <n v="1"/>
    <n v="10"/>
    <n v="0"/>
    <n v="1"/>
    <n v="0"/>
    <n v="10"/>
    <n v="20"/>
    <n v="31"/>
  </r>
  <r>
    <s v="Bipin Kumar"/>
    <n v="90576"/>
    <x v="7"/>
    <s v="A"/>
    <x v="0"/>
    <s v="Prod"/>
    <x v="8"/>
    <n v="19"/>
    <n v="19"/>
    <n v="1"/>
    <n v="0"/>
    <n v="0"/>
    <n v="1"/>
    <n v="0"/>
    <n v="10"/>
    <n v="20"/>
    <n v="31"/>
  </r>
  <r>
    <s v="Deepak Pal"/>
    <n v="96210"/>
    <x v="8"/>
    <s v="A"/>
    <x v="0"/>
    <s v="Prod"/>
    <x v="8"/>
    <n v="15"/>
    <n v="15"/>
    <n v="5"/>
    <n v="0"/>
    <n v="0"/>
    <n v="1"/>
    <n v="0"/>
    <n v="10"/>
    <n v="20"/>
    <n v="31"/>
  </r>
  <r>
    <s v="Dheeraj Pandey"/>
    <n v="110424"/>
    <x v="9"/>
    <s v="A"/>
    <x v="0"/>
    <s v="Prod"/>
    <x v="8"/>
    <n v="19"/>
    <n v="19"/>
    <n v="1"/>
    <n v="0"/>
    <n v="0"/>
    <n v="1"/>
    <n v="0"/>
    <n v="10"/>
    <n v="20"/>
    <n v="31"/>
  </r>
  <r>
    <s v="Firoz ."/>
    <n v="91236"/>
    <x v="11"/>
    <s v="A"/>
    <x v="0"/>
    <s v="Prod"/>
    <x v="8"/>
    <n v="15"/>
    <n v="15"/>
    <n v="5"/>
    <n v="0"/>
    <n v="0"/>
    <n v="1"/>
    <n v="0"/>
    <n v="10"/>
    <n v="20"/>
    <n v="31"/>
  </r>
  <r>
    <s v="Haider Ali"/>
    <n v="96211"/>
    <x v="12"/>
    <s v="A"/>
    <x v="0"/>
    <s v="Prod"/>
    <x v="8"/>
    <n v="18"/>
    <n v="14"/>
    <n v="2"/>
    <n v="0"/>
    <n v="0"/>
    <n v="1"/>
    <n v="0"/>
    <n v="10"/>
    <n v="20"/>
    <n v="31"/>
  </r>
  <r>
    <s v="Imran Khan"/>
    <n v="88490"/>
    <x v="13"/>
    <s v="A"/>
    <x v="0"/>
    <s v="Prod"/>
    <x v="8"/>
    <n v="18"/>
    <n v="18"/>
    <n v="0"/>
    <n v="2"/>
    <n v="0"/>
    <n v="1"/>
    <n v="0"/>
    <n v="10"/>
    <n v="20"/>
    <n v="31"/>
  </r>
  <r>
    <s v="Majid Khan"/>
    <n v="96213"/>
    <x v="15"/>
    <s v="A"/>
    <x v="0"/>
    <s v="Prod"/>
    <x v="8"/>
    <n v="15"/>
    <n v="15"/>
    <n v="0"/>
    <n v="5"/>
    <n v="0"/>
    <n v="1"/>
    <n v="0"/>
    <n v="10"/>
    <n v="20"/>
    <n v="31"/>
  </r>
  <r>
    <s v="Manoj Bisht"/>
    <n v="119448"/>
    <x v="17"/>
    <s v="A"/>
    <x v="0"/>
    <s v="Prod"/>
    <x v="8"/>
    <n v="18"/>
    <n v="18"/>
    <n v="0"/>
    <n v="2"/>
    <n v="0"/>
    <n v="1"/>
    <n v="0"/>
    <n v="10"/>
    <n v="20"/>
    <n v="31"/>
  </r>
  <r>
    <s v="Manoj Kumar"/>
    <n v="145627"/>
    <x v="18"/>
    <s v="A"/>
    <x v="0"/>
    <s v="Prod"/>
    <x v="8"/>
    <n v="18"/>
    <n v="18"/>
    <n v="0"/>
    <n v="2"/>
    <n v="0"/>
    <n v="1"/>
    <n v="0"/>
    <n v="10"/>
    <n v="20"/>
    <n v="31"/>
  </r>
  <r>
    <s v="Mohd Arif"/>
    <n v="125723"/>
    <x v="20"/>
    <s v="A"/>
    <x v="0"/>
    <s v="Prod"/>
    <x v="8"/>
    <n v="18"/>
    <n v="14"/>
    <n v="2"/>
    <n v="0"/>
    <n v="0"/>
    <n v="1"/>
    <n v="0"/>
    <n v="10"/>
    <n v="20"/>
    <n v="31"/>
  </r>
  <r>
    <s v="Mohd Mohsin"/>
    <n v="110419"/>
    <x v="21"/>
    <s v="A"/>
    <x v="0"/>
    <s v="Prod"/>
    <x v="8"/>
    <n v="14"/>
    <n v="14"/>
    <n v="4"/>
    <n v="2"/>
    <n v="0"/>
    <n v="1"/>
    <n v="0"/>
    <n v="10"/>
    <n v="20"/>
    <n v="31"/>
  </r>
  <r>
    <s v="Mohd Rashid Ali"/>
    <n v="106163"/>
    <x v="22"/>
    <s v="A"/>
    <x v="0"/>
    <s v="Prod"/>
    <x v="8"/>
    <n v="17"/>
    <n v="17"/>
    <n v="2"/>
    <n v="1"/>
    <n v="0"/>
    <n v="1"/>
    <n v="0"/>
    <n v="10"/>
    <n v="20"/>
    <n v="31"/>
  </r>
  <r>
    <s v="Moinuddin ."/>
    <n v="106165"/>
    <x v="24"/>
    <s v="A"/>
    <x v="0"/>
    <s v="Prod"/>
    <x v="8"/>
    <n v="16"/>
    <n v="16"/>
    <n v="4"/>
    <n v="0"/>
    <n v="0"/>
    <n v="1"/>
    <n v="0"/>
    <n v="10"/>
    <n v="20"/>
    <n v="31"/>
  </r>
  <r>
    <s v="Navin Kumar"/>
    <n v="106161"/>
    <x v="25"/>
    <s v="A"/>
    <x v="0"/>
    <s v="Prod"/>
    <x v="8"/>
    <n v="14"/>
    <n v="14"/>
    <n v="6"/>
    <n v="0"/>
    <n v="0"/>
    <n v="1"/>
    <n v="0"/>
    <n v="10"/>
    <n v="20"/>
    <n v="31"/>
  </r>
  <r>
    <s v="Nikhil Pal"/>
    <n v="88629"/>
    <x v="59"/>
    <s v="A"/>
    <x v="0"/>
    <s v="EM"/>
    <x v="8"/>
    <n v="17"/>
    <n v="17"/>
    <n v="2"/>
    <n v="1"/>
    <n v="0"/>
    <n v="1"/>
    <n v="0"/>
    <n v="10"/>
    <n v="20"/>
    <n v="31"/>
  </r>
  <r>
    <s v="Nitish Kumar Jha"/>
    <n v="144804"/>
    <x v="27"/>
    <s v="A"/>
    <x v="0"/>
    <s v="Prod"/>
    <x v="8"/>
    <n v="20"/>
    <n v="20"/>
    <n v="0"/>
    <n v="0"/>
    <n v="0"/>
    <n v="1"/>
    <n v="0"/>
    <n v="10"/>
    <n v="20"/>
    <n v="31"/>
  </r>
  <r>
    <s v="Parvez Alam"/>
    <n v="110428"/>
    <x v="28"/>
    <s v="A"/>
    <x v="0"/>
    <s v="Prod"/>
    <x v="8"/>
    <n v="17"/>
    <n v="17"/>
    <n v="3"/>
    <n v="0"/>
    <n v="0"/>
    <n v="1"/>
    <n v="0"/>
    <n v="10"/>
    <n v="20"/>
    <n v="31"/>
  </r>
  <r>
    <s v="Pavan Kumar Sharma"/>
    <n v="91521"/>
    <x v="29"/>
    <s v="A"/>
    <x v="0"/>
    <s v="Prod"/>
    <x v="8"/>
    <n v="19"/>
    <n v="19"/>
    <n v="1"/>
    <n v="0"/>
    <n v="0"/>
    <n v="1"/>
    <n v="0"/>
    <n v="10"/>
    <n v="20"/>
    <n v="31"/>
  </r>
  <r>
    <s v="Rajan Gupta"/>
    <n v="145469"/>
    <x v="32"/>
    <s v="A"/>
    <x v="0"/>
    <s v="Prod"/>
    <x v="8"/>
    <n v="20"/>
    <n v="20"/>
    <n v="0"/>
    <n v="0"/>
    <n v="0"/>
    <n v="1"/>
    <n v="0"/>
    <n v="10"/>
    <n v="20"/>
    <n v="31"/>
  </r>
  <r>
    <s v="Ritu Rani"/>
    <n v="144838"/>
    <x v="33"/>
    <s v="A"/>
    <x v="0"/>
    <s v="Prod"/>
    <x v="8"/>
    <n v="17"/>
    <n v="17"/>
    <n v="1"/>
    <n v="2"/>
    <n v="0"/>
    <n v="1"/>
    <n v="0"/>
    <n v="10"/>
    <n v="20"/>
    <n v="31"/>
  </r>
  <r>
    <s v="Sanjai Kumar"/>
    <n v="88492"/>
    <x v="34"/>
    <s v="A"/>
    <x v="0"/>
    <s v="Prod"/>
    <x v="8"/>
    <n v="18"/>
    <n v="18"/>
    <n v="1"/>
    <n v="2"/>
    <n v="0"/>
    <n v="0"/>
    <n v="0"/>
    <n v="10"/>
    <n v="21"/>
    <n v="31"/>
  </r>
  <r>
    <s v="Sanjay Chaturvedi"/>
    <n v="145470"/>
    <x v="35"/>
    <s v="A"/>
    <x v="0"/>
    <s v="Prod"/>
    <x v="8"/>
    <n v="12"/>
    <n v="12"/>
    <n v="0"/>
    <n v="8"/>
    <n v="0"/>
    <n v="1"/>
    <n v="0"/>
    <n v="10"/>
    <n v="20"/>
    <n v="31"/>
  </r>
  <r>
    <s v="Sanjay Malik"/>
    <n v="90698"/>
    <x v="37"/>
    <s v="A"/>
    <x v="0"/>
    <s v="Prod"/>
    <x v="8"/>
    <n v="0"/>
    <n v="0"/>
    <n v="4"/>
    <n v="0"/>
    <n v="0"/>
    <n v="0"/>
    <n v="0"/>
    <n v="2"/>
    <n v="4"/>
    <n v="6"/>
  </r>
  <r>
    <s v="Santosh Kumar Dubey"/>
    <n v="110422"/>
    <x v="38"/>
    <s v="A"/>
    <x v="0"/>
    <s v="Prod"/>
    <x v="8"/>
    <n v="16"/>
    <n v="16"/>
    <n v="0"/>
    <n v="4"/>
    <n v="0"/>
    <n v="1"/>
    <n v="0"/>
    <n v="10"/>
    <n v="20"/>
    <n v="31"/>
  </r>
  <r>
    <s v="Sashikant Singh"/>
    <n v="125726"/>
    <x v="39"/>
    <s v="A"/>
    <x v="0"/>
    <s v="Prod"/>
    <x v="8"/>
    <n v="9"/>
    <n v="9"/>
    <n v="0"/>
    <n v="11"/>
    <n v="0"/>
    <n v="1"/>
    <n v="0"/>
    <n v="10"/>
    <n v="20"/>
    <n v="31"/>
  </r>
  <r>
    <s v="Satendra Kumar"/>
    <n v="96077"/>
    <x v="40"/>
    <s v="A"/>
    <x v="0"/>
    <s v="Prod"/>
    <x v="8"/>
    <n v="13"/>
    <n v="13"/>
    <n v="0"/>
    <n v="7"/>
    <n v="0"/>
    <n v="1"/>
    <n v="0"/>
    <n v="10"/>
    <n v="20"/>
    <n v="31"/>
  </r>
  <r>
    <s v="Satendra Kumar"/>
    <n v="110550"/>
    <x v="41"/>
    <s v="A"/>
    <x v="0"/>
    <s v="Prod"/>
    <x v="8"/>
    <n v="20"/>
    <n v="20"/>
    <n v="0"/>
    <n v="0"/>
    <n v="0"/>
    <n v="1"/>
    <n v="0"/>
    <n v="10"/>
    <n v="20"/>
    <n v="31"/>
  </r>
  <r>
    <s v="Satpal Mishra"/>
    <n v="88493"/>
    <x v="60"/>
    <s v="A"/>
    <x v="0"/>
    <s v="EM"/>
    <x v="8"/>
    <n v="20"/>
    <n v="19"/>
    <n v="0"/>
    <n v="0"/>
    <n v="0"/>
    <n v="1"/>
    <n v="0"/>
    <n v="10"/>
    <n v="20"/>
    <n v="31"/>
  </r>
  <r>
    <s v="Shilendra Kumar"/>
    <n v="96075"/>
    <x v="42"/>
    <s v="A"/>
    <x v="0"/>
    <s v="Prod"/>
    <x v="8"/>
    <n v="12"/>
    <n v="12"/>
    <n v="2"/>
    <n v="6"/>
    <n v="0"/>
    <n v="1"/>
    <n v="0"/>
    <n v="10"/>
    <n v="20"/>
    <n v="31"/>
  </r>
  <r>
    <s v="Shivam Mishra"/>
    <n v="144805"/>
    <x v="43"/>
    <s v="A"/>
    <x v="0"/>
    <s v="Prod"/>
    <x v="8"/>
    <n v="15"/>
    <n v="15"/>
    <n v="5"/>
    <n v="0"/>
    <n v="0"/>
    <n v="1"/>
    <n v="0"/>
    <n v="10"/>
    <n v="20"/>
    <n v="31"/>
  </r>
  <r>
    <s v="Shyam Kumar"/>
    <n v="96076"/>
    <x v="44"/>
    <s v="A"/>
    <x v="0"/>
    <s v="Prod"/>
    <x v="8"/>
    <n v="17"/>
    <n v="17"/>
    <n v="2"/>
    <n v="1"/>
    <n v="0"/>
    <n v="1"/>
    <n v="0"/>
    <n v="10"/>
    <n v="20"/>
    <n v="31"/>
  </r>
  <r>
    <s v="Sonu Chauhan"/>
    <n v="88586"/>
    <x v="45"/>
    <s v="A"/>
    <x v="0"/>
    <s v="Prod"/>
    <x v="8"/>
    <n v="17"/>
    <n v="17"/>
    <n v="3"/>
    <n v="0"/>
    <n v="0"/>
    <n v="1"/>
    <n v="0"/>
    <n v="10"/>
    <n v="20"/>
    <n v="31"/>
  </r>
  <r>
    <s v="Subham Kumar"/>
    <n v="144839"/>
    <x v="46"/>
    <s v="A"/>
    <x v="0"/>
    <s v="Prod"/>
    <x v="8"/>
    <n v="18"/>
    <n v="18"/>
    <n v="0"/>
    <n v="2"/>
    <n v="0"/>
    <n v="1"/>
    <n v="0"/>
    <n v="10"/>
    <n v="20"/>
    <n v="31"/>
  </r>
  <r>
    <s v="Subhash Chandra"/>
    <n v="108145"/>
    <x v="47"/>
    <s v="A"/>
    <x v="0"/>
    <s v="Prod"/>
    <x v="8"/>
    <n v="20"/>
    <n v="20"/>
    <n v="0"/>
    <n v="0"/>
    <n v="0"/>
    <n v="1"/>
    <n v="0"/>
    <n v="10"/>
    <n v="20"/>
    <n v="31"/>
  </r>
  <r>
    <s v="Sunil ."/>
    <n v="144837"/>
    <x v="48"/>
    <s v="A"/>
    <x v="0"/>
    <s v="Prod"/>
    <x v="8"/>
    <n v="20"/>
    <n v="20"/>
    <n v="0"/>
    <n v="0"/>
    <n v="0"/>
    <n v="1"/>
    <n v="0"/>
    <n v="10"/>
    <n v="20"/>
    <n v="31"/>
  </r>
  <r>
    <s v="Sunil Kumar"/>
    <n v="96071"/>
    <x v="49"/>
    <s v="A"/>
    <x v="0"/>
    <s v="Prod"/>
    <x v="8"/>
    <n v="18"/>
    <n v="18"/>
    <n v="2"/>
    <n v="0"/>
    <n v="0"/>
    <n v="1"/>
    <n v="0"/>
    <n v="10"/>
    <n v="20"/>
    <n v="31"/>
  </r>
  <r>
    <s v="Sunita Verma"/>
    <n v="110426"/>
    <x v="50"/>
    <s v="A"/>
    <x v="0"/>
    <s v="Prod"/>
    <x v="8"/>
    <n v="14"/>
    <n v="14"/>
    <n v="6"/>
    <n v="0"/>
    <n v="0"/>
    <n v="1"/>
    <n v="0"/>
    <n v="10"/>
    <n v="20"/>
    <n v="31"/>
  </r>
  <r>
    <s v="Sushant Kaushik"/>
    <n v="110421"/>
    <x v="51"/>
    <s v="A"/>
    <x v="0"/>
    <s v="Prod"/>
    <x v="8"/>
    <n v="17"/>
    <n v="17"/>
    <n v="3"/>
    <n v="0"/>
    <n v="0"/>
    <n v="1"/>
    <n v="0"/>
    <n v="10"/>
    <n v="20"/>
    <n v="31"/>
  </r>
  <r>
    <s v="Vikas Yadav"/>
    <n v="96219"/>
    <x v="52"/>
    <s v="A"/>
    <x v="0"/>
    <s v="Prod"/>
    <x v="8"/>
    <n v="11"/>
    <n v="11"/>
    <n v="9"/>
    <n v="0"/>
    <n v="0"/>
    <n v="1"/>
    <n v="0"/>
    <n v="10"/>
    <n v="20"/>
    <n v="31"/>
  </r>
  <r>
    <s v="Vipin Kumar"/>
    <n v="106162"/>
    <x v="53"/>
    <s v="A"/>
    <x v="0"/>
    <s v="Prod"/>
    <x v="8"/>
    <n v="17"/>
    <n v="17"/>
    <n v="3"/>
    <n v="0"/>
    <n v="0"/>
    <n v="1"/>
    <n v="0"/>
    <n v="10"/>
    <n v="20"/>
    <n v="31"/>
  </r>
  <r>
    <s v="Vipul Singh"/>
    <n v="108143"/>
    <x v="54"/>
    <s v="A"/>
    <x v="0"/>
    <s v="Prod"/>
    <x v="8"/>
    <n v="15"/>
    <n v="15"/>
    <n v="4"/>
    <n v="1"/>
    <n v="0"/>
    <n v="1"/>
    <n v="0"/>
    <n v="10"/>
    <n v="20"/>
    <n v="31"/>
  </r>
  <r>
    <s v="Vivek Kumar Dubey"/>
    <n v="110425"/>
    <x v="56"/>
    <s v="A"/>
    <x v="0"/>
    <s v="Prod"/>
    <x v="8"/>
    <n v="17"/>
    <n v="17"/>
    <n v="2"/>
    <n v="1"/>
    <n v="0"/>
    <n v="1"/>
    <n v="0"/>
    <n v="10"/>
    <n v="20"/>
    <n v="31"/>
  </r>
  <r>
    <s v="Wafaat Ali"/>
    <n v="125727"/>
    <x v="57"/>
    <s v="A"/>
    <x v="0"/>
    <s v="Prod"/>
    <x v="8"/>
    <n v="16"/>
    <n v="16"/>
    <n v="3"/>
    <n v="1"/>
    <n v="0"/>
    <n v="1"/>
    <n v="0"/>
    <n v="10"/>
    <n v="20"/>
    <n v="31"/>
  </r>
  <r>
    <s v="Yogesh Kumar"/>
    <n v="96074"/>
    <x v="58"/>
    <s v="A"/>
    <x v="0"/>
    <s v="Prod"/>
    <x v="8"/>
    <n v="17"/>
    <n v="17"/>
    <n v="2"/>
    <n v="1"/>
    <n v="0"/>
    <n v="1"/>
    <n v="0"/>
    <n v="10"/>
    <n v="20"/>
    <n v="31"/>
  </r>
  <r>
    <s v="Ambuj Kumar Gupta"/>
    <n v="96078"/>
    <x v="2"/>
    <s v="A"/>
    <x v="1"/>
    <s v="Prod"/>
    <x v="8"/>
    <n v="21"/>
    <n v="0"/>
    <n v="0"/>
    <n v="0"/>
    <n v="0"/>
    <n v="0"/>
    <n v="0"/>
    <n v="10"/>
    <n v="21"/>
    <n v="31"/>
  </r>
  <r>
    <s v="Kanika Bali"/>
    <n v="125188"/>
    <x v="14"/>
    <s v="A"/>
    <x v="1"/>
    <s v="Prod"/>
    <x v="8"/>
    <n v="21"/>
    <n v="0"/>
    <n v="0"/>
    <n v="0"/>
    <n v="0"/>
    <n v="0"/>
    <n v="0"/>
    <n v="10"/>
    <n v="21"/>
    <n v="31"/>
  </r>
  <r>
    <s v="Manish Anand"/>
    <n v="119764"/>
    <x v="16"/>
    <s v="A"/>
    <x v="1"/>
    <s v="Prod"/>
    <x v="8"/>
    <n v="21"/>
    <n v="0"/>
    <n v="0"/>
    <n v="0"/>
    <n v="0"/>
    <n v="0"/>
    <n v="0"/>
    <n v="10"/>
    <n v="21"/>
    <n v="31"/>
  </r>
  <r>
    <s v="Mikki Kumar"/>
    <n v="119765"/>
    <x v="19"/>
    <s v="A"/>
    <x v="1"/>
    <s v="Prod"/>
    <x v="8"/>
    <n v="21"/>
    <n v="0"/>
    <n v="0"/>
    <n v="0"/>
    <n v="0"/>
    <n v="0"/>
    <n v="0"/>
    <n v="10"/>
    <n v="21"/>
    <n v="31"/>
  </r>
  <r>
    <s v="Priya Dodani"/>
    <n v="125190"/>
    <x v="31"/>
    <s v="A"/>
    <x v="1"/>
    <s v="Prod"/>
    <x v="8"/>
    <n v="21"/>
    <n v="0"/>
    <n v="0"/>
    <n v="0"/>
    <n v="0"/>
    <n v="0"/>
    <n v="0"/>
    <n v="10"/>
    <n v="21"/>
    <n v="31"/>
  </r>
  <r>
    <s v="Ajit Kumar Singh"/>
    <n v="107869"/>
    <x v="1"/>
    <s v="A"/>
    <x v="0"/>
    <s v="Prod"/>
    <x v="9"/>
    <n v="21"/>
    <n v="21"/>
    <n v="0"/>
    <n v="0"/>
    <n v="0"/>
    <n v="0"/>
    <n v="0"/>
    <n v="8"/>
    <n v="21"/>
    <n v="29"/>
  </r>
  <r>
    <s v="Amit Kumar"/>
    <n v="90699"/>
    <x v="3"/>
    <s v="A"/>
    <x v="0"/>
    <s v="Prod"/>
    <x v="9"/>
    <n v="21"/>
    <n v="21"/>
    <n v="0"/>
    <n v="0"/>
    <n v="0"/>
    <n v="0"/>
    <n v="0"/>
    <n v="8"/>
    <n v="21"/>
    <n v="29"/>
  </r>
  <r>
    <s v="Amit Kumar"/>
    <n v="108201"/>
    <x v="4"/>
    <s v="A"/>
    <x v="0"/>
    <s v="Prod"/>
    <x v="9"/>
    <n v="16"/>
    <n v="16"/>
    <n v="5"/>
    <n v="0"/>
    <n v="0"/>
    <n v="0"/>
    <n v="0"/>
    <n v="8"/>
    <n v="21"/>
    <n v="29"/>
  </r>
  <r>
    <s v="Anuj Gupta"/>
    <n v="96189"/>
    <x v="5"/>
    <s v="A"/>
    <x v="0"/>
    <s v="Prod"/>
    <x v="9"/>
    <n v="15"/>
    <n v="15"/>
    <n v="2"/>
    <n v="4"/>
    <n v="0"/>
    <n v="0"/>
    <n v="0"/>
    <n v="8"/>
    <n v="21"/>
    <n v="29"/>
  </r>
  <r>
    <s v="Bijender ."/>
    <n v="125722"/>
    <x v="6"/>
    <s v="A"/>
    <x v="0"/>
    <s v="Prod"/>
    <x v="9"/>
    <n v="3"/>
    <n v="3"/>
    <n v="0"/>
    <n v="17"/>
    <n v="2"/>
    <n v="0"/>
    <n v="0"/>
    <n v="8"/>
    <n v="22"/>
    <n v="30"/>
  </r>
  <r>
    <s v="Bipin Kumar"/>
    <n v="90576"/>
    <x v="7"/>
    <s v="A"/>
    <x v="0"/>
    <s v="Prod"/>
    <x v="9"/>
    <n v="20"/>
    <n v="20"/>
    <n v="1"/>
    <n v="0"/>
    <n v="0"/>
    <n v="0"/>
    <n v="0"/>
    <n v="8"/>
    <n v="21"/>
    <n v="29"/>
  </r>
  <r>
    <s v="Deepak Pal"/>
    <n v="96210"/>
    <x v="8"/>
    <s v="A"/>
    <x v="0"/>
    <s v="Prod"/>
    <x v="9"/>
    <n v="20"/>
    <n v="20"/>
    <n v="1"/>
    <n v="0"/>
    <n v="0"/>
    <n v="0"/>
    <n v="0"/>
    <n v="8"/>
    <n v="21"/>
    <n v="29"/>
  </r>
  <r>
    <s v="Dheeraj Pandey"/>
    <n v="110424"/>
    <x v="9"/>
    <s v="A"/>
    <x v="0"/>
    <s v="Prod"/>
    <x v="9"/>
    <n v="20"/>
    <n v="20"/>
    <n v="0"/>
    <n v="1"/>
    <n v="0"/>
    <n v="0"/>
    <n v="0"/>
    <n v="8"/>
    <n v="21"/>
    <n v="29"/>
  </r>
  <r>
    <s v="Firoz ."/>
    <n v="91236"/>
    <x v="11"/>
    <s v="A"/>
    <x v="0"/>
    <s v="Prod"/>
    <x v="9"/>
    <n v="20"/>
    <n v="20"/>
    <n v="0"/>
    <n v="1"/>
    <n v="0"/>
    <n v="0"/>
    <n v="0"/>
    <n v="8"/>
    <n v="21"/>
    <n v="29"/>
  </r>
  <r>
    <s v="Haider Ali"/>
    <n v="96211"/>
    <x v="12"/>
    <s v="A"/>
    <x v="0"/>
    <s v="Prod"/>
    <x v="9"/>
    <n v="18"/>
    <n v="18"/>
    <n v="2"/>
    <n v="1"/>
    <n v="0"/>
    <n v="0"/>
    <n v="0"/>
    <n v="8"/>
    <n v="21"/>
    <n v="29"/>
  </r>
  <r>
    <s v="Imran Khan"/>
    <n v="88490"/>
    <x v="13"/>
    <s v="A"/>
    <x v="0"/>
    <s v="Prod"/>
    <x v="9"/>
    <n v="17"/>
    <n v="17"/>
    <n v="0"/>
    <n v="4"/>
    <n v="0"/>
    <n v="0"/>
    <n v="0"/>
    <n v="8"/>
    <n v="21"/>
    <n v="29"/>
  </r>
  <r>
    <s v="Majid Khan"/>
    <n v="96213"/>
    <x v="15"/>
    <s v="A"/>
    <x v="0"/>
    <s v="Prod"/>
    <x v="9"/>
    <n v="20"/>
    <n v="20"/>
    <n v="0"/>
    <n v="1"/>
    <n v="0"/>
    <n v="0"/>
    <n v="0"/>
    <n v="8"/>
    <n v="21"/>
    <n v="29"/>
  </r>
  <r>
    <s v="Manoj Bisht"/>
    <n v="119448"/>
    <x v="17"/>
    <s v="A"/>
    <x v="0"/>
    <s v="Prod"/>
    <x v="9"/>
    <n v="19"/>
    <n v="19"/>
    <n v="0"/>
    <n v="2"/>
    <n v="0"/>
    <n v="0"/>
    <n v="0"/>
    <n v="8"/>
    <n v="21"/>
    <n v="29"/>
  </r>
  <r>
    <s v="Manoj Kumar"/>
    <n v="145627"/>
    <x v="18"/>
    <s v="A"/>
    <x v="0"/>
    <s v="Prod"/>
    <x v="9"/>
    <n v="19"/>
    <n v="19"/>
    <n v="0"/>
    <n v="2"/>
    <n v="0"/>
    <n v="0"/>
    <n v="0"/>
    <n v="8"/>
    <n v="21"/>
    <n v="29"/>
  </r>
  <r>
    <s v="Mohd Arif"/>
    <n v="125723"/>
    <x v="20"/>
    <s v="A"/>
    <x v="0"/>
    <s v="Prod"/>
    <x v="9"/>
    <n v="16"/>
    <n v="16"/>
    <n v="0"/>
    <n v="5"/>
    <n v="0"/>
    <n v="0"/>
    <n v="0"/>
    <n v="8"/>
    <n v="21"/>
    <n v="29"/>
  </r>
  <r>
    <s v="Mohd Mohsin"/>
    <n v="110419"/>
    <x v="21"/>
    <s v="A"/>
    <x v="0"/>
    <s v="Prod"/>
    <x v="9"/>
    <n v="19"/>
    <n v="19"/>
    <n v="1"/>
    <n v="1"/>
    <n v="0"/>
    <n v="0"/>
    <n v="0"/>
    <n v="8"/>
    <n v="21"/>
    <n v="29"/>
  </r>
  <r>
    <s v="Mohd Rashid Ali"/>
    <n v="106163"/>
    <x v="22"/>
    <s v="A"/>
    <x v="0"/>
    <s v="Prod"/>
    <x v="9"/>
    <n v="17"/>
    <n v="17"/>
    <n v="4"/>
    <n v="0"/>
    <n v="0"/>
    <n v="0"/>
    <n v="0"/>
    <n v="8"/>
    <n v="21"/>
    <n v="29"/>
  </r>
  <r>
    <s v="Moinuddin ."/>
    <n v="106165"/>
    <x v="24"/>
    <s v="A"/>
    <x v="0"/>
    <s v="Prod"/>
    <x v="9"/>
    <n v="21"/>
    <n v="21"/>
    <n v="0"/>
    <n v="0"/>
    <n v="0"/>
    <n v="0"/>
    <n v="0"/>
    <n v="8"/>
    <n v="21"/>
    <n v="29"/>
  </r>
  <r>
    <s v="Navin Kumar"/>
    <n v="106161"/>
    <x v="25"/>
    <s v="A"/>
    <x v="0"/>
    <s v="Prod"/>
    <x v="9"/>
    <n v="21"/>
    <n v="21"/>
    <n v="0"/>
    <n v="0"/>
    <n v="0"/>
    <n v="0"/>
    <n v="0"/>
    <n v="8"/>
    <n v="21"/>
    <n v="29"/>
  </r>
  <r>
    <s v="Nikhil Pal"/>
    <n v="88629"/>
    <x v="59"/>
    <s v="A"/>
    <x v="0"/>
    <s v="EM"/>
    <x v="9"/>
    <n v="21"/>
    <n v="21"/>
    <n v="0"/>
    <n v="0"/>
    <n v="0"/>
    <n v="0"/>
    <n v="0"/>
    <n v="8"/>
    <n v="21"/>
    <n v="29"/>
  </r>
  <r>
    <s v="Nitish Kumar Jha"/>
    <n v="144804"/>
    <x v="27"/>
    <s v="A"/>
    <x v="0"/>
    <s v="Prod"/>
    <x v="9"/>
    <n v="16"/>
    <n v="16"/>
    <n v="5"/>
    <n v="0"/>
    <n v="0"/>
    <n v="0"/>
    <n v="0"/>
    <n v="8"/>
    <n v="21"/>
    <n v="29"/>
  </r>
  <r>
    <s v="Parvez Alam"/>
    <n v="110428"/>
    <x v="28"/>
    <s v="A"/>
    <x v="0"/>
    <s v="Prod"/>
    <x v="9"/>
    <n v="20"/>
    <n v="20"/>
    <n v="1"/>
    <n v="0"/>
    <n v="0"/>
    <n v="0"/>
    <n v="0"/>
    <n v="8"/>
    <n v="21"/>
    <n v="29"/>
  </r>
  <r>
    <s v="Pavan Kumar Sharma"/>
    <n v="91521"/>
    <x v="29"/>
    <s v="A"/>
    <x v="0"/>
    <s v="Prod"/>
    <x v="9"/>
    <n v="21"/>
    <n v="21"/>
    <n v="0"/>
    <n v="0"/>
    <n v="0"/>
    <n v="0"/>
    <n v="0"/>
    <n v="8"/>
    <n v="21"/>
    <n v="29"/>
  </r>
  <r>
    <s v="Rajan Gupta"/>
    <n v="145469"/>
    <x v="32"/>
    <s v="A"/>
    <x v="0"/>
    <s v="Prod"/>
    <x v="9"/>
    <n v="21"/>
    <n v="21"/>
    <n v="0"/>
    <n v="0"/>
    <n v="0"/>
    <n v="0"/>
    <n v="0"/>
    <n v="8"/>
    <n v="21"/>
    <n v="29"/>
  </r>
  <r>
    <s v="Ritu Rani"/>
    <n v="144838"/>
    <x v="33"/>
    <s v="A"/>
    <x v="0"/>
    <s v="Prod"/>
    <x v="9"/>
    <n v="18"/>
    <n v="18"/>
    <n v="0"/>
    <n v="3"/>
    <n v="0"/>
    <n v="0"/>
    <n v="0"/>
    <n v="8"/>
    <n v="21"/>
    <n v="29"/>
  </r>
  <r>
    <s v="Sanjai Kumar"/>
    <n v="88492"/>
    <x v="34"/>
    <s v="A"/>
    <x v="0"/>
    <s v="Prod"/>
    <x v="9"/>
    <n v="19"/>
    <n v="19"/>
    <n v="0"/>
    <n v="2"/>
    <n v="0"/>
    <n v="0"/>
    <n v="0"/>
    <n v="8"/>
    <n v="21"/>
    <n v="29"/>
  </r>
  <r>
    <s v="Sanjay Chaturvedi"/>
    <n v="145470"/>
    <x v="35"/>
    <s v="A"/>
    <x v="0"/>
    <s v="Prod"/>
    <x v="9"/>
    <n v="20"/>
    <n v="20"/>
    <n v="0"/>
    <n v="1"/>
    <n v="0"/>
    <n v="0"/>
    <n v="0"/>
    <n v="8"/>
    <n v="21"/>
    <n v="29"/>
  </r>
  <r>
    <s v="Santosh Kumar Dubey"/>
    <n v="110422"/>
    <x v="38"/>
    <s v="A"/>
    <x v="0"/>
    <s v="Prod"/>
    <x v="9"/>
    <n v="20"/>
    <n v="20"/>
    <n v="0"/>
    <n v="1"/>
    <n v="0"/>
    <n v="0"/>
    <n v="0"/>
    <n v="8"/>
    <n v="21"/>
    <n v="29"/>
  </r>
  <r>
    <s v="Sashikant Singh"/>
    <n v="125726"/>
    <x v="39"/>
    <s v="A"/>
    <x v="0"/>
    <s v="Prod"/>
    <x v="9"/>
    <n v="14"/>
    <n v="14"/>
    <n v="0"/>
    <n v="6"/>
    <n v="1"/>
    <n v="0"/>
    <n v="0"/>
    <n v="8"/>
    <n v="21"/>
    <n v="29"/>
  </r>
  <r>
    <s v="Satendra Kumar"/>
    <n v="96077"/>
    <x v="40"/>
    <s v="A"/>
    <x v="0"/>
    <s v="Prod"/>
    <x v="9"/>
    <n v="16"/>
    <n v="16"/>
    <n v="1"/>
    <n v="4"/>
    <n v="0"/>
    <n v="0"/>
    <n v="0"/>
    <n v="8"/>
    <n v="21"/>
    <n v="29"/>
  </r>
  <r>
    <s v="Satendra Kumar"/>
    <n v="110550"/>
    <x v="41"/>
    <s v="A"/>
    <x v="0"/>
    <s v="Prod"/>
    <x v="9"/>
    <n v="16"/>
    <n v="16"/>
    <n v="5"/>
    <n v="0"/>
    <n v="0"/>
    <n v="0"/>
    <n v="0"/>
    <n v="8"/>
    <n v="21"/>
    <n v="29"/>
  </r>
  <r>
    <s v="Satpal Mishra"/>
    <n v="88493"/>
    <x v="60"/>
    <s v="A"/>
    <x v="0"/>
    <s v="EM"/>
    <x v="9"/>
    <n v="21"/>
    <n v="21"/>
    <n v="0"/>
    <n v="0"/>
    <n v="0"/>
    <n v="0"/>
    <n v="0"/>
    <n v="8"/>
    <n v="21"/>
    <n v="29"/>
  </r>
  <r>
    <s v="Shilendra Kumar"/>
    <n v="96075"/>
    <x v="42"/>
    <s v="A"/>
    <x v="0"/>
    <s v="Prod"/>
    <x v="9"/>
    <n v="19"/>
    <n v="19"/>
    <n v="1"/>
    <n v="1"/>
    <n v="0"/>
    <n v="0"/>
    <n v="0"/>
    <n v="8"/>
    <n v="21"/>
    <n v="29"/>
  </r>
  <r>
    <s v="Shivam Mishra"/>
    <n v="144805"/>
    <x v="43"/>
    <s v="A"/>
    <x v="0"/>
    <s v="Prod"/>
    <x v="9"/>
    <n v="21"/>
    <n v="21"/>
    <n v="0"/>
    <n v="0"/>
    <n v="0"/>
    <n v="0"/>
    <n v="0"/>
    <n v="8"/>
    <n v="21"/>
    <n v="29"/>
  </r>
  <r>
    <s v="Shyam Kumar"/>
    <n v="96076"/>
    <x v="44"/>
    <s v="A"/>
    <x v="0"/>
    <s v="Prod"/>
    <x v="9"/>
    <n v="15"/>
    <n v="15"/>
    <n v="4"/>
    <n v="2"/>
    <n v="0"/>
    <n v="0"/>
    <n v="0"/>
    <n v="8"/>
    <n v="21"/>
    <n v="29"/>
  </r>
  <r>
    <s v="Sonu Chauhan"/>
    <n v="88586"/>
    <x v="45"/>
    <s v="A"/>
    <x v="0"/>
    <s v="Prod"/>
    <x v="9"/>
    <n v="21"/>
    <n v="21"/>
    <n v="0"/>
    <n v="0"/>
    <n v="0"/>
    <n v="0"/>
    <n v="0"/>
    <n v="8"/>
    <n v="21"/>
    <n v="29"/>
  </r>
  <r>
    <s v="Subham Kumar"/>
    <n v="144839"/>
    <x v="46"/>
    <s v="A"/>
    <x v="0"/>
    <s v="Prod"/>
    <x v="9"/>
    <n v="21"/>
    <n v="21"/>
    <n v="0"/>
    <n v="0"/>
    <n v="0"/>
    <n v="0"/>
    <n v="0"/>
    <n v="8"/>
    <n v="21"/>
    <n v="29"/>
  </r>
  <r>
    <s v="Subhash Chandra"/>
    <n v="108145"/>
    <x v="47"/>
    <s v="A"/>
    <x v="0"/>
    <s v="Prod"/>
    <x v="9"/>
    <n v="18"/>
    <n v="18"/>
    <n v="3"/>
    <n v="0"/>
    <n v="0"/>
    <n v="0"/>
    <n v="0"/>
    <n v="8"/>
    <n v="21"/>
    <n v="29"/>
  </r>
  <r>
    <s v="Sunil ."/>
    <n v="144837"/>
    <x v="48"/>
    <s v="A"/>
    <x v="0"/>
    <s v="Prod"/>
    <x v="9"/>
    <n v="21"/>
    <n v="21"/>
    <n v="0"/>
    <n v="0"/>
    <n v="0"/>
    <n v="0"/>
    <n v="0"/>
    <n v="8"/>
    <n v="21"/>
    <n v="29"/>
  </r>
  <r>
    <s v="Sunil Kumar"/>
    <n v="96071"/>
    <x v="49"/>
    <s v="A"/>
    <x v="0"/>
    <s v="Prod"/>
    <x v="9"/>
    <n v="18"/>
    <n v="18"/>
    <n v="3"/>
    <n v="0"/>
    <n v="0"/>
    <n v="0"/>
    <n v="0"/>
    <n v="8"/>
    <n v="21"/>
    <n v="29"/>
  </r>
  <r>
    <s v="Sunita Verma"/>
    <n v="110426"/>
    <x v="50"/>
    <s v="A"/>
    <x v="0"/>
    <s v="Prod"/>
    <x v="9"/>
    <n v="19"/>
    <n v="19"/>
    <n v="2"/>
    <n v="0"/>
    <n v="0"/>
    <n v="0"/>
    <n v="0"/>
    <n v="8"/>
    <n v="21"/>
    <n v="29"/>
  </r>
  <r>
    <s v="Sushant Kaushik"/>
    <n v="110421"/>
    <x v="51"/>
    <s v="A"/>
    <x v="0"/>
    <s v="Prod"/>
    <x v="9"/>
    <n v="17"/>
    <n v="17"/>
    <n v="4"/>
    <n v="0"/>
    <n v="0"/>
    <n v="0"/>
    <n v="0"/>
    <n v="8"/>
    <n v="21"/>
    <n v="29"/>
  </r>
  <r>
    <s v="Vikas Yadav"/>
    <n v="96219"/>
    <x v="52"/>
    <s v="A"/>
    <x v="0"/>
    <s v="Prod"/>
    <x v="9"/>
    <n v="19"/>
    <n v="19"/>
    <n v="2"/>
    <n v="0"/>
    <n v="0"/>
    <n v="0"/>
    <n v="0"/>
    <n v="8"/>
    <n v="21"/>
    <n v="29"/>
  </r>
  <r>
    <s v="Vipin Kumar"/>
    <n v="106162"/>
    <x v="53"/>
    <s v="A"/>
    <x v="0"/>
    <s v="Prod"/>
    <x v="9"/>
    <n v="19"/>
    <n v="19"/>
    <n v="2"/>
    <n v="0"/>
    <n v="0"/>
    <n v="0"/>
    <n v="0"/>
    <n v="8"/>
    <n v="21"/>
    <n v="29"/>
  </r>
  <r>
    <s v="Vipul Singh"/>
    <n v="108143"/>
    <x v="54"/>
    <s v="A"/>
    <x v="0"/>
    <s v="Prod"/>
    <x v="9"/>
    <n v="20"/>
    <n v="20"/>
    <n v="0"/>
    <n v="1"/>
    <n v="0"/>
    <n v="0"/>
    <n v="0"/>
    <n v="8"/>
    <n v="21"/>
    <n v="29"/>
  </r>
  <r>
    <s v="Vivek Kumar Dubey"/>
    <n v="110425"/>
    <x v="56"/>
    <s v="A"/>
    <x v="0"/>
    <s v="Prod"/>
    <x v="9"/>
    <n v="16"/>
    <n v="16"/>
    <n v="3"/>
    <n v="2"/>
    <n v="0"/>
    <n v="0"/>
    <n v="0"/>
    <n v="8"/>
    <n v="21"/>
    <n v="29"/>
  </r>
  <r>
    <s v="Wafaat Ali"/>
    <n v="125727"/>
    <x v="57"/>
    <s v="A"/>
    <x v="0"/>
    <s v="Prod"/>
    <x v="9"/>
    <n v="18"/>
    <n v="18"/>
    <n v="1"/>
    <n v="2"/>
    <n v="0"/>
    <n v="0"/>
    <n v="0"/>
    <n v="8"/>
    <n v="21"/>
    <n v="29"/>
  </r>
  <r>
    <s v="Yogesh Kumar"/>
    <n v="96074"/>
    <x v="58"/>
    <s v="A"/>
    <x v="0"/>
    <s v="Prod"/>
    <x v="9"/>
    <n v="16"/>
    <n v="16"/>
    <n v="3"/>
    <n v="2"/>
    <n v="0"/>
    <n v="0"/>
    <n v="0"/>
    <n v="8"/>
    <n v="21"/>
    <n v="29"/>
  </r>
  <r>
    <s v="Ambuj Kumar Gupta"/>
    <n v="96078"/>
    <x v="2"/>
    <s v="A"/>
    <x v="1"/>
    <s v="Prod"/>
    <x v="9"/>
    <n v="22"/>
    <n v="0"/>
    <n v="0"/>
    <n v="0"/>
    <n v="0"/>
    <n v="0"/>
    <n v="0"/>
    <n v="8"/>
    <n v="22"/>
    <n v="30"/>
  </r>
  <r>
    <s v="Kanika Bali"/>
    <n v="125188"/>
    <x v="14"/>
    <s v="A"/>
    <x v="1"/>
    <s v="Prod"/>
    <x v="9"/>
    <n v="22"/>
    <n v="0"/>
    <n v="0"/>
    <n v="0"/>
    <n v="0"/>
    <n v="0"/>
    <n v="0"/>
    <n v="8"/>
    <n v="22"/>
    <n v="30"/>
  </r>
  <r>
    <s v="Manish Anand"/>
    <n v="119764"/>
    <x v="16"/>
    <s v="A"/>
    <x v="1"/>
    <s v="Prod"/>
    <x v="9"/>
    <n v="22"/>
    <n v="0"/>
    <n v="0"/>
    <n v="0"/>
    <n v="0"/>
    <n v="0"/>
    <n v="0"/>
    <n v="8"/>
    <n v="22"/>
    <n v="30"/>
  </r>
  <r>
    <s v="Mikki Kumar"/>
    <n v="119765"/>
    <x v="19"/>
    <s v="A"/>
    <x v="1"/>
    <s v="Prod"/>
    <x v="9"/>
    <n v="22"/>
    <n v="0"/>
    <n v="0"/>
    <n v="0"/>
    <n v="0"/>
    <n v="0"/>
    <n v="0"/>
    <n v="8"/>
    <n v="22"/>
    <n v="30"/>
  </r>
  <r>
    <s v="Priya Dodani"/>
    <n v="125190"/>
    <x v="31"/>
    <s v="A"/>
    <x v="1"/>
    <s v="Prod"/>
    <x v="9"/>
    <n v="22"/>
    <n v="0"/>
    <n v="0"/>
    <n v="0"/>
    <n v="0"/>
    <n v="0"/>
    <n v="0"/>
    <n v="8"/>
    <n v="22"/>
    <n v="30"/>
  </r>
  <r>
    <s v="Ajit Kumar Singh"/>
    <n v="107869"/>
    <x v="1"/>
    <s v="A"/>
    <x v="0"/>
    <s v="Prod"/>
    <x v="10"/>
    <n v="20"/>
    <n v="20"/>
    <n v="1"/>
    <n v="0"/>
    <n v="0"/>
    <n v="1"/>
    <n v="0"/>
    <n v="9"/>
    <n v="21"/>
    <n v="31"/>
  </r>
  <r>
    <s v="Amit Kumar"/>
    <n v="90699"/>
    <x v="3"/>
    <s v="A"/>
    <x v="0"/>
    <s v="Prod"/>
    <x v="10"/>
    <n v="21"/>
    <n v="21"/>
    <n v="0"/>
    <n v="0"/>
    <n v="0"/>
    <n v="1"/>
    <n v="0"/>
    <n v="9"/>
    <n v="21"/>
    <n v="31"/>
  </r>
  <r>
    <s v="Amit Kumar"/>
    <n v="108201"/>
    <x v="4"/>
    <s v="A"/>
    <x v="0"/>
    <s v="Prod"/>
    <x v="10"/>
    <n v="17"/>
    <n v="17"/>
    <n v="0"/>
    <n v="4"/>
    <n v="0"/>
    <n v="1"/>
    <n v="0"/>
    <n v="9"/>
    <n v="21"/>
    <n v="31"/>
  </r>
  <r>
    <s v="Anuj Gupta"/>
    <n v="96189"/>
    <x v="5"/>
    <s v="A"/>
    <x v="0"/>
    <s v="Prod"/>
    <x v="10"/>
    <n v="6"/>
    <n v="6"/>
    <n v="1"/>
    <n v="14"/>
    <n v="0"/>
    <n v="1"/>
    <n v="0"/>
    <n v="9"/>
    <n v="21"/>
    <n v="31"/>
  </r>
  <r>
    <s v="Bijender ."/>
    <n v="125722"/>
    <x v="6"/>
    <s v="A"/>
    <x v="0"/>
    <s v="Prod"/>
    <x v="10"/>
    <n v="10"/>
    <n v="10"/>
    <n v="2"/>
    <n v="5"/>
    <n v="4"/>
    <n v="1"/>
    <n v="0"/>
    <n v="9"/>
    <n v="21"/>
    <n v="31"/>
  </r>
  <r>
    <s v="Bipin Kumar"/>
    <n v="90576"/>
    <x v="7"/>
    <s v="A"/>
    <x v="0"/>
    <s v="Prod"/>
    <x v="10"/>
    <n v="21"/>
    <n v="21"/>
    <n v="0"/>
    <n v="0"/>
    <n v="0"/>
    <n v="1"/>
    <n v="0"/>
    <n v="9"/>
    <n v="21"/>
    <n v="31"/>
  </r>
  <r>
    <s v="Deepak Pal"/>
    <n v="96210"/>
    <x v="8"/>
    <s v="A"/>
    <x v="0"/>
    <s v="Prod"/>
    <x v="10"/>
    <n v="20"/>
    <n v="20"/>
    <n v="0"/>
    <n v="1"/>
    <n v="0"/>
    <n v="1"/>
    <n v="0"/>
    <n v="9"/>
    <n v="21"/>
    <n v="31"/>
  </r>
  <r>
    <s v="Dheeraj Pandey"/>
    <n v="110424"/>
    <x v="9"/>
    <s v="A"/>
    <x v="0"/>
    <s v="Prod"/>
    <x v="10"/>
    <n v="19"/>
    <n v="19"/>
    <n v="1"/>
    <n v="1"/>
    <n v="0"/>
    <n v="1"/>
    <n v="0"/>
    <n v="9"/>
    <n v="21"/>
    <n v="31"/>
  </r>
  <r>
    <s v="Firoz ."/>
    <n v="91236"/>
    <x v="11"/>
    <s v="A"/>
    <x v="0"/>
    <s v="EM"/>
    <x v="10"/>
    <n v="15"/>
    <n v="15"/>
    <n v="3"/>
    <n v="3"/>
    <n v="0"/>
    <n v="1"/>
    <n v="0"/>
    <n v="9"/>
    <n v="21"/>
    <n v="31"/>
  </r>
  <r>
    <s v="Haider Ali"/>
    <n v="96211"/>
    <x v="12"/>
    <s v="A"/>
    <x v="0"/>
    <s v="Prod"/>
    <x v="10"/>
    <n v="18"/>
    <n v="18"/>
    <n v="0"/>
    <n v="3"/>
    <n v="0"/>
    <n v="1"/>
    <n v="0"/>
    <n v="9"/>
    <n v="21"/>
    <n v="31"/>
  </r>
  <r>
    <s v="Imran Khan"/>
    <n v="88490"/>
    <x v="13"/>
    <s v="A"/>
    <x v="0"/>
    <s v="Prod"/>
    <x v="10"/>
    <n v="18"/>
    <n v="18"/>
    <n v="0"/>
    <n v="3"/>
    <n v="0"/>
    <n v="1"/>
    <n v="0"/>
    <n v="9"/>
    <n v="21"/>
    <n v="31"/>
  </r>
  <r>
    <s v="Majid Khan"/>
    <n v="96213"/>
    <x v="15"/>
    <s v="A"/>
    <x v="0"/>
    <s v="Prod"/>
    <x v="10"/>
    <n v="18"/>
    <n v="18"/>
    <n v="1"/>
    <n v="1"/>
    <n v="1"/>
    <n v="1"/>
    <n v="0"/>
    <n v="9"/>
    <n v="21"/>
    <n v="31"/>
  </r>
  <r>
    <s v="Manoj Bisht"/>
    <n v="119448"/>
    <x v="17"/>
    <s v="A"/>
    <x v="0"/>
    <s v="Prod"/>
    <x v="10"/>
    <n v="18"/>
    <n v="18"/>
    <n v="0"/>
    <n v="2"/>
    <n v="1"/>
    <n v="1"/>
    <n v="0"/>
    <n v="9"/>
    <n v="21"/>
    <n v="31"/>
  </r>
  <r>
    <s v="Manoj Kumar"/>
    <n v="145627"/>
    <x v="18"/>
    <s v="A"/>
    <x v="0"/>
    <s v="Prod"/>
    <x v="10"/>
    <n v="18"/>
    <n v="18"/>
    <n v="0"/>
    <n v="3"/>
    <n v="0"/>
    <n v="1"/>
    <n v="0"/>
    <n v="9"/>
    <n v="21"/>
    <n v="31"/>
  </r>
  <r>
    <s v="Mohd Arif"/>
    <n v="125723"/>
    <x v="20"/>
    <s v="A"/>
    <x v="0"/>
    <s v="Prod"/>
    <x v="10"/>
    <n v="13"/>
    <n v="13"/>
    <n v="0"/>
    <n v="8"/>
    <n v="0"/>
    <n v="1"/>
    <n v="0"/>
    <n v="9"/>
    <n v="21"/>
    <n v="31"/>
  </r>
  <r>
    <s v="Mohd Mohsin"/>
    <n v="110419"/>
    <x v="21"/>
    <s v="A"/>
    <x v="0"/>
    <s v="Prod"/>
    <x v="10"/>
    <n v="12"/>
    <n v="12"/>
    <n v="4"/>
    <n v="5"/>
    <n v="0"/>
    <n v="1"/>
    <n v="0"/>
    <n v="9"/>
    <n v="21"/>
    <n v="31"/>
  </r>
  <r>
    <s v="Mohd Rashid Ali"/>
    <n v="106163"/>
    <x v="22"/>
    <s v="A"/>
    <x v="0"/>
    <s v="Prod"/>
    <x v="10"/>
    <n v="18"/>
    <n v="18"/>
    <n v="0"/>
    <n v="3"/>
    <n v="0"/>
    <n v="1"/>
    <n v="0"/>
    <n v="9"/>
    <n v="21"/>
    <n v="31"/>
  </r>
  <r>
    <s v="Moinuddin ."/>
    <n v="106165"/>
    <x v="24"/>
    <s v="A"/>
    <x v="0"/>
    <s v="Prod"/>
    <x v="10"/>
    <n v="19"/>
    <n v="19"/>
    <n v="0"/>
    <n v="2"/>
    <n v="0"/>
    <n v="1"/>
    <n v="0"/>
    <n v="9"/>
    <n v="21"/>
    <n v="31"/>
  </r>
  <r>
    <s v="Navin Kumar"/>
    <n v="106161"/>
    <x v="25"/>
    <s v="A"/>
    <x v="0"/>
    <s v="Prod"/>
    <x v="10"/>
    <n v="21"/>
    <n v="21"/>
    <n v="0"/>
    <n v="0"/>
    <n v="0"/>
    <n v="1"/>
    <n v="0"/>
    <n v="9"/>
    <n v="21"/>
    <n v="31"/>
  </r>
  <r>
    <s v="Nikhil Pal"/>
    <n v="88629"/>
    <x v="59"/>
    <s v="A"/>
    <x v="0"/>
    <s v="EM"/>
    <x v="10"/>
    <n v="19"/>
    <n v="19"/>
    <n v="2"/>
    <n v="0"/>
    <n v="0"/>
    <n v="1"/>
    <n v="0"/>
    <n v="9"/>
    <n v="21"/>
    <n v="31"/>
  </r>
  <r>
    <s v="Nitish Kumar Jha"/>
    <n v="144804"/>
    <x v="27"/>
    <s v="A"/>
    <x v="0"/>
    <s v="Prod"/>
    <x v="10"/>
    <n v="16"/>
    <n v="16"/>
    <n v="5"/>
    <n v="0"/>
    <n v="0"/>
    <n v="1"/>
    <n v="0"/>
    <n v="9"/>
    <n v="21"/>
    <n v="31"/>
  </r>
  <r>
    <s v="Parvez Alam"/>
    <n v="110428"/>
    <x v="28"/>
    <s v="A"/>
    <x v="0"/>
    <s v="Prod"/>
    <x v="10"/>
    <n v="18"/>
    <n v="18"/>
    <n v="1"/>
    <n v="2"/>
    <n v="0"/>
    <n v="1"/>
    <n v="0"/>
    <n v="9"/>
    <n v="21"/>
    <n v="31"/>
  </r>
  <r>
    <s v="Pavan Kumar Sharma"/>
    <n v="91521"/>
    <x v="29"/>
    <s v="A"/>
    <x v="0"/>
    <s v="Prod"/>
    <x v="10"/>
    <n v="14"/>
    <n v="14"/>
    <n v="7"/>
    <n v="0"/>
    <n v="0"/>
    <n v="1"/>
    <n v="0"/>
    <n v="9"/>
    <n v="21"/>
    <n v="31"/>
  </r>
  <r>
    <s v="Rajan Gupta"/>
    <n v="145469"/>
    <x v="32"/>
    <s v="A"/>
    <x v="0"/>
    <s v="Prod"/>
    <x v="10"/>
    <n v="19"/>
    <n v="19"/>
    <n v="0"/>
    <n v="2"/>
    <n v="0"/>
    <n v="1"/>
    <n v="0"/>
    <n v="9"/>
    <n v="21"/>
    <n v="31"/>
  </r>
  <r>
    <s v="Ritu Rani"/>
    <n v="144838"/>
    <x v="33"/>
    <s v="A"/>
    <x v="0"/>
    <s v="Prod"/>
    <x v="10"/>
    <n v="17"/>
    <n v="17"/>
    <n v="0"/>
    <n v="4"/>
    <n v="0"/>
    <n v="1"/>
    <n v="0"/>
    <n v="9"/>
    <n v="21"/>
    <n v="31"/>
  </r>
  <r>
    <s v="Sanjai Kumar"/>
    <n v="88492"/>
    <x v="34"/>
    <s v="A"/>
    <x v="0"/>
    <s v="Prod"/>
    <x v="10"/>
    <n v="20"/>
    <n v="20"/>
    <n v="0"/>
    <n v="0"/>
    <n v="1"/>
    <n v="1"/>
    <n v="0"/>
    <n v="9"/>
    <n v="21"/>
    <n v="31"/>
  </r>
  <r>
    <s v="Sanjay Chaturvedi"/>
    <n v="145470"/>
    <x v="35"/>
    <s v="A"/>
    <x v="0"/>
    <s v="Prod"/>
    <x v="10"/>
    <n v="18"/>
    <n v="18"/>
    <n v="0"/>
    <n v="3"/>
    <n v="0"/>
    <n v="1"/>
    <n v="0"/>
    <n v="9"/>
    <n v="21"/>
    <n v="31"/>
  </r>
  <r>
    <s v="Santosh Kumar Dubey"/>
    <n v="110422"/>
    <x v="38"/>
    <s v="A"/>
    <x v="0"/>
    <s v="Prod"/>
    <x v="10"/>
    <n v="19"/>
    <n v="19"/>
    <n v="0"/>
    <n v="2"/>
    <n v="0"/>
    <n v="1"/>
    <n v="0"/>
    <n v="9"/>
    <n v="21"/>
    <n v="31"/>
  </r>
  <r>
    <s v="Sashikant Singh"/>
    <n v="125726"/>
    <x v="39"/>
    <s v="A"/>
    <x v="0"/>
    <s v="Prod"/>
    <x v="10"/>
    <n v="6"/>
    <n v="6"/>
    <n v="2"/>
    <n v="6"/>
    <n v="7"/>
    <n v="1"/>
    <n v="0"/>
    <n v="9"/>
    <n v="21"/>
    <n v="31"/>
  </r>
  <r>
    <s v="Satendra Kumar"/>
    <n v="96077"/>
    <x v="40"/>
    <s v="A"/>
    <x v="0"/>
    <s v="Prod"/>
    <x v="10"/>
    <n v="18"/>
    <n v="18"/>
    <n v="1"/>
    <n v="2"/>
    <n v="0"/>
    <n v="1"/>
    <n v="0"/>
    <n v="9"/>
    <n v="21"/>
    <n v="31"/>
  </r>
  <r>
    <s v="Satendra Kumar"/>
    <n v="110550"/>
    <x v="41"/>
    <s v="A"/>
    <x v="0"/>
    <s v="Prod"/>
    <x v="10"/>
    <n v="20"/>
    <n v="20"/>
    <n v="0"/>
    <n v="1"/>
    <n v="0"/>
    <n v="1"/>
    <n v="0"/>
    <n v="9"/>
    <n v="21"/>
    <n v="31"/>
  </r>
  <r>
    <s v="Satpal Mishra"/>
    <n v="88493"/>
    <x v="60"/>
    <s v="A"/>
    <x v="0"/>
    <s v="EM"/>
    <x v="10"/>
    <n v="21"/>
    <n v="21"/>
    <n v="0"/>
    <n v="0"/>
    <n v="0"/>
    <n v="1"/>
    <n v="0"/>
    <n v="9"/>
    <n v="21"/>
    <n v="31"/>
  </r>
  <r>
    <s v="Shilendra Kumar"/>
    <n v="96075"/>
    <x v="42"/>
    <s v="A"/>
    <x v="0"/>
    <s v="Prod"/>
    <x v="10"/>
    <n v="18"/>
    <n v="18"/>
    <n v="1"/>
    <n v="2"/>
    <n v="0"/>
    <n v="1"/>
    <n v="0"/>
    <n v="9"/>
    <n v="21"/>
    <n v="31"/>
  </r>
  <r>
    <s v="Shivam Mishra"/>
    <n v="144805"/>
    <x v="43"/>
    <s v="A"/>
    <x v="0"/>
    <s v="Prod"/>
    <x v="10"/>
    <n v="18"/>
    <n v="18"/>
    <n v="0"/>
    <n v="3"/>
    <n v="0"/>
    <n v="1"/>
    <n v="0"/>
    <n v="9"/>
    <n v="21"/>
    <n v="31"/>
  </r>
  <r>
    <s v="Shyam Kumar"/>
    <n v="96076"/>
    <x v="44"/>
    <s v="A"/>
    <x v="0"/>
    <s v="Prod"/>
    <x v="10"/>
    <n v="15"/>
    <n v="15"/>
    <n v="0"/>
    <n v="6"/>
    <n v="0"/>
    <n v="1"/>
    <n v="0"/>
    <n v="9"/>
    <n v="21"/>
    <n v="31"/>
  </r>
  <r>
    <s v="Sonu Chauhan"/>
    <n v="88586"/>
    <x v="45"/>
    <s v="A"/>
    <x v="0"/>
    <s v="Prod"/>
    <x v="10"/>
    <n v="20"/>
    <n v="20"/>
    <n v="0"/>
    <n v="1"/>
    <n v="0"/>
    <n v="1"/>
    <n v="0"/>
    <n v="9"/>
    <n v="21"/>
    <n v="31"/>
  </r>
  <r>
    <s v="Subham Kumar"/>
    <n v="144839"/>
    <x v="46"/>
    <s v="A"/>
    <x v="0"/>
    <s v="Prod"/>
    <x v="10"/>
    <n v="21"/>
    <n v="21"/>
    <n v="0"/>
    <n v="0"/>
    <n v="0"/>
    <n v="1"/>
    <n v="0"/>
    <n v="9"/>
    <n v="21"/>
    <n v="31"/>
  </r>
  <r>
    <s v="Subhash Chandra"/>
    <n v="108145"/>
    <x v="47"/>
    <s v="A"/>
    <x v="0"/>
    <s v="Prod"/>
    <x v="10"/>
    <n v="21"/>
    <n v="21"/>
    <n v="0"/>
    <n v="0"/>
    <n v="0"/>
    <n v="1"/>
    <n v="0"/>
    <n v="9"/>
    <n v="21"/>
    <n v="31"/>
  </r>
  <r>
    <s v="Sunil ."/>
    <n v="144837"/>
    <x v="48"/>
    <s v="A"/>
    <x v="0"/>
    <s v="Prod"/>
    <x v="10"/>
    <n v="17"/>
    <n v="17"/>
    <n v="3"/>
    <n v="1"/>
    <n v="0"/>
    <n v="1"/>
    <n v="0"/>
    <n v="9"/>
    <n v="21"/>
    <n v="31"/>
  </r>
  <r>
    <s v="Sunil Kumar"/>
    <n v="96071"/>
    <x v="49"/>
    <s v="A"/>
    <x v="0"/>
    <s v="Prod"/>
    <x v="10"/>
    <n v="20"/>
    <n v="20"/>
    <n v="0"/>
    <n v="1"/>
    <n v="0"/>
    <n v="1"/>
    <n v="0"/>
    <n v="9"/>
    <n v="21"/>
    <n v="31"/>
  </r>
  <r>
    <s v="Sunita Verma"/>
    <n v="110426"/>
    <x v="50"/>
    <s v="A"/>
    <x v="0"/>
    <s v="Prod"/>
    <x v="10"/>
    <n v="20"/>
    <n v="20"/>
    <n v="1"/>
    <n v="0"/>
    <n v="0"/>
    <n v="1"/>
    <n v="0"/>
    <n v="9"/>
    <n v="21"/>
    <n v="31"/>
  </r>
  <r>
    <s v="Sushant Kaushik"/>
    <n v="110421"/>
    <x v="51"/>
    <s v="A"/>
    <x v="0"/>
    <s v="Prod"/>
    <x v="10"/>
    <n v="18"/>
    <n v="18"/>
    <n v="1"/>
    <n v="2"/>
    <n v="0"/>
    <n v="1"/>
    <n v="0"/>
    <n v="9"/>
    <n v="21"/>
    <n v="31"/>
  </r>
  <r>
    <s v="Vikas Yadav"/>
    <n v="96219"/>
    <x v="52"/>
    <s v="A"/>
    <x v="0"/>
    <s v="Prod"/>
    <x v="10"/>
    <n v="20"/>
    <n v="20"/>
    <n v="0"/>
    <n v="1"/>
    <n v="0"/>
    <n v="1"/>
    <n v="0"/>
    <n v="9"/>
    <n v="21"/>
    <n v="31"/>
  </r>
  <r>
    <s v="Vipin Kumar"/>
    <n v="106162"/>
    <x v="53"/>
    <s v="A"/>
    <x v="0"/>
    <s v="Prod"/>
    <x v="10"/>
    <n v="17"/>
    <n v="17"/>
    <n v="1"/>
    <n v="3"/>
    <n v="0"/>
    <n v="1"/>
    <n v="0"/>
    <n v="9"/>
    <n v="21"/>
    <n v="31"/>
  </r>
  <r>
    <s v="Vipul Singh"/>
    <n v="108143"/>
    <x v="54"/>
    <s v="A"/>
    <x v="0"/>
    <s v="Prod"/>
    <x v="10"/>
    <n v="20"/>
    <n v="20"/>
    <n v="1"/>
    <n v="0"/>
    <n v="0"/>
    <n v="1"/>
    <n v="0"/>
    <n v="9"/>
    <n v="21"/>
    <n v="31"/>
  </r>
  <r>
    <s v="Vivek Kumar Dubey"/>
    <n v="110425"/>
    <x v="56"/>
    <s v="A"/>
    <x v="0"/>
    <s v="Prod"/>
    <x v="10"/>
    <n v="18"/>
    <n v="18"/>
    <n v="1"/>
    <n v="2"/>
    <n v="0"/>
    <n v="1"/>
    <n v="0"/>
    <n v="9"/>
    <n v="21"/>
    <n v="31"/>
  </r>
  <r>
    <s v="Wafaat Ali"/>
    <n v="125727"/>
    <x v="57"/>
    <s v="A"/>
    <x v="0"/>
    <s v="Prod"/>
    <x v="10"/>
    <n v="16"/>
    <n v="16"/>
    <n v="0"/>
    <n v="5"/>
    <n v="0"/>
    <n v="1"/>
    <n v="0"/>
    <n v="9"/>
    <n v="21"/>
    <n v="31"/>
  </r>
  <r>
    <s v="Yogesh Kumar"/>
    <n v="96074"/>
    <x v="58"/>
    <s v="A"/>
    <x v="0"/>
    <s v="Prod"/>
    <x v="10"/>
    <n v="16"/>
    <n v="16"/>
    <n v="0"/>
    <n v="5"/>
    <n v="0"/>
    <n v="1"/>
    <n v="0"/>
    <n v="9"/>
    <n v="21"/>
    <n v="31"/>
  </r>
  <r>
    <s v="Ambuj Kumar Gupta"/>
    <n v="96078"/>
    <x v="2"/>
    <s v="A"/>
    <x v="1"/>
    <s v="Prod"/>
    <x v="10"/>
    <n v="21"/>
    <n v="21"/>
    <n v="0"/>
    <n v="0"/>
    <n v="0"/>
    <n v="1"/>
    <n v="0"/>
    <n v="9"/>
    <n v="21"/>
    <n v="31"/>
  </r>
  <r>
    <s v="Kanika Bali"/>
    <n v="125188"/>
    <x v="14"/>
    <s v="A"/>
    <x v="1"/>
    <s v="Prod"/>
    <x v="10"/>
    <n v="21"/>
    <n v="21"/>
    <n v="0"/>
    <n v="0"/>
    <n v="0"/>
    <n v="1"/>
    <n v="0"/>
    <n v="9"/>
    <n v="21"/>
    <n v="31"/>
  </r>
  <r>
    <s v="Manish Anand"/>
    <n v="119764"/>
    <x v="16"/>
    <s v="A"/>
    <x v="1"/>
    <s v="Prod"/>
    <x v="10"/>
    <n v="21"/>
    <n v="21"/>
    <n v="0"/>
    <n v="0"/>
    <n v="0"/>
    <n v="1"/>
    <n v="0"/>
    <n v="9"/>
    <n v="21"/>
    <n v="31"/>
  </r>
  <r>
    <s v="Mikki Kumar"/>
    <n v="119765"/>
    <x v="19"/>
    <s v="A"/>
    <x v="1"/>
    <s v="Prod"/>
    <x v="10"/>
    <n v="21"/>
    <n v="21"/>
    <n v="0"/>
    <n v="0"/>
    <n v="0"/>
    <n v="1"/>
    <n v="0"/>
    <n v="9"/>
    <n v="21"/>
    <n v="31"/>
  </r>
  <r>
    <s v="Priya Dodani"/>
    <n v="125190"/>
    <x v="31"/>
    <s v="A"/>
    <x v="1"/>
    <s v="Prod"/>
    <x v="10"/>
    <n v="20"/>
    <n v="20"/>
    <n v="0"/>
    <n v="0"/>
    <n v="1"/>
    <n v="1"/>
    <n v="0"/>
    <n v="9"/>
    <n v="21"/>
    <n v="31"/>
  </r>
  <r>
    <s v="Ajit Kumar Singh"/>
    <n v="107869"/>
    <x v="1"/>
    <s v="A"/>
    <x v="0"/>
    <s v="Prod"/>
    <x v="11"/>
    <n v="21"/>
    <n v="21"/>
    <n v="0"/>
    <n v="1"/>
    <n v="0"/>
    <n v="0"/>
    <n v="0"/>
    <n v="9"/>
    <n v="22"/>
    <n v="31"/>
  </r>
  <r>
    <s v="Amit Kumar"/>
    <n v="90699"/>
    <x v="3"/>
    <s v="A"/>
    <x v="0"/>
    <s v="Prod"/>
    <x v="11"/>
    <n v="21"/>
    <n v="21"/>
    <n v="0"/>
    <n v="1"/>
    <n v="0"/>
    <n v="0"/>
    <n v="0"/>
    <n v="9"/>
    <n v="22"/>
    <n v="31"/>
  </r>
  <r>
    <s v="Amit Kumar"/>
    <n v="108201"/>
    <x v="4"/>
    <s v="A"/>
    <x v="0"/>
    <s v="Prod"/>
    <x v="11"/>
    <n v="22"/>
    <n v="22"/>
    <n v="0"/>
    <n v="0"/>
    <n v="0"/>
    <n v="0"/>
    <n v="0"/>
    <n v="9"/>
    <n v="22"/>
    <n v="31"/>
  </r>
  <r>
    <s v="Anuj Gupta"/>
    <n v="96189"/>
    <x v="5"/>
    <s v="A"/>
    <x v="0"/>
    <s v="Prod"/>
    <x v="11"/>
    <n v="19"/>
    <n v="19"/>
    <n v="1"/>
    <n v="2"/>
    <n v="0"/>
    <n v="0"/>
    <n v="0"/>
    <n v="9"/>
    <n v="22"/>
    <n v="31"/>
  </r>
  <r>
    <s v="Bijender ."/>
    <n v="125722"/>
    <x v="6"/>
    <s v="A"/>
    <x v="0"/>
    <s v="Prod"/>
    <x v="11"/>
    <n v="4"/>
    <n v="4"/>
    <n v="1"/>
    <n v="17"/>
    <n v="0"/>
    <n v="0"/>
    <n v="0"/>
    <n v="9"/>
    <n v="22"/>
    <n v="31"/>
  </r>
  <r>
    <s v="Bipin Kumar"/>
    <n v="90576"/>
    <x v="7"/>
    <s v="A"/>
    <x v="0"/>
    <s v="Prod"/>
    <x v="11"/>
    <n v="20"/>
    <n v="20"/>
    <n v="1"/>
    <n v="1"/>
    <n v="0"/>
    <n v="0"/>
    <n v="0"/>
    <n v="9"/>
    <n v="22"/>
    <n v="31"/>
  </r>
  <r>
    <s v="Deepak Pal"/>
    <n v="96210"/>
    <x v="8"/>
    <s v="A"/>
    <x v="0"/>
    <s v="Prod"/>
    <x v="11"/>
    <n v="22"/>
    <n v="22"/>
    <n v="0"/>
    <n v="0"/>
    <n v="0"/>
    <n v="0"/>
    <n v="0"/>
    <n v="9"/>
    <n v="22"/>
    <n v="31"/>
  </r>
  <r>
    <s v="Dheeraj Pandey"/>
    <n v="110424"/>
    <x v="9"/>
    <s v="A"/>
    <x v="0"/>
    <s v="Prod"/>
    <x v="11"/>
    <n v="19"/>
    <n v="19"/>
    <n v="1"/>
    <n v="2"/>
    <n v="0"/>
    <n v="0"/>
    <n v="0"/>
    <n v="9"/>
    <n v="22"/>
    <n v="31"/>
  </r>
  <r>
    <s v="Firoz ."/>
    <n v="91236"/>
    <x v="11"/>
    <s v="A"/>
    <x v="0"/>
    <s v="Prod"/>
    <x v="11"/>
    <n v="20"/>
    <n v="20"/>
    <n v="2"/>
    <n v="0"/>
    <n v="0"/>
    <n v="0"/>
    <n v="0"/>
    <n v="9"/>
    <n v="22"/>
    <n v="31"/>
  </r>
  <r>
    <s v="Haider Ali"/>
    <n v="96211"/>
    <x v="12"/>
    <s v="A"/>
    <x v="0"/>
    <s v="Prod"/>
    <x v="11"/>
    <n v="13"/>
    <n v="13"/>
    <n v="0"/>
    <n v="9"/>
    <n v="0"/>
    <n v="0"/>
    <n v="0"/>
    <n v="9"/>
    <n v="22"/>
    <n v="31"/>
  </r>
  <r>
    <s v="Imran Khan"/>
    <n v="88490"/>
    <x v="13"/>
    <s v="A"/>
    <x v="0"/>
    <s v="Prod"/>
    <x v="11"/>
    <n v="22"/>
    <n v="22"/>
    <n v="0"/>
    <n v="0"/>
    <n v="0"/>
    <n v="0"/>
    <n v="0"/>
    <n v="9"/>
    <n v="22"/>
    <n v="31"/>
  </r>
  <r>
    <s v="Majid Khan"/>
    <n v="96213"/>
    <x v="15"/>
    <s v="A"/>
    <x v="0"/>
    <s v="Prod"/>
    <x v="11"/>
    <n v="11"/>
    <n v="7"/>
    <n v="0"/>
    <n v="3"/>
    <n v="5"/>
    <n v="0"/>
    <n v="0"/>
    <n v="9"/>
    <n v="19"/>
    <n v="28"/>
  </r>
  <r>
    <s v="Manoj Bisht"/>
    <n v="119448"/>
    <x v="17"/>
    <s v="A"/>
    <x v="0"/>
    <s v="Prod"/>
    <x v="11"/>
    <n v="18"/>
    <n v="18"/>
    <n v="0"/>
    <n v="4"/>
    <n v="0"/>
    <n v="0"/>
    <n v="0"/>
    <n v="9"/>
    <n v="22"/>
    <n v="31"/>
  </r>
  <r>
    <s v="Manoj Kumar"/>
    <n v="145627"/>
    <x v="18"/>
    <s v="A"/>
    <x v="0"/>
    <s v="Prod"/>
    <x v="11"/>
    <n v="22"/>
    <n v="17"/>
    <n v="0"/>
    <n v="0"/>
    <n v="0"/>
    <n v="0"/>
    <n v="0"/>
    <n v="9"/>
    <n v="22"/>
    <n v="31"/>
  </r>
  <r>
    <s v="Mohd Arif"/>
    <n v="125723"/>
    <x v="20"/>
    <s v="A"/>
    <x v="0"/>
    <s v="Prod"/>
    <x v="11"/>
    <n v="17"/>
    <n v="13"/>
    <n v="0"/>
    <n v="2"/>
    <n v="0"/>
    <n v="0"/>
    <n v="0"/>
    <n v="9"/>
    <n v="19"/>
    <n v="28"/>
  </r>
  <r>
    <s v="Mohd Mohsin"/>
    <n v="110419"/>
    <x v="21"/>
    <s v="A"/>
    <x v="0"/>
    <s v="Prod"/>
    <x v="11"/>
    <n v="21"/>
    <n v="21"/>
    <n v="1"/>
    <n v="0"/>
    <n v="0"/>
    <n v="0"/>
    <n v="0"/>
    <n v="9"/>
    <n v="22"/>
    <n v="31"/>
  </r>
  <r>
    <s v="Mohd Rashid Ali"/>
    <n v="106163"/>
    <x v="22"/>
    <s v="A"/>
    <x v="0"/>
    <s v="Prod"/>
    <x v="11"/>
    <n v="20"/>
    <n v="20"/>
    <n v="0"/>
    <n v="2"/>
    <n v="0"/>
    <n v="0"/>
    <n v="0"/>
    <n v="9"/>
    <n v="22"/>
    <n v="31"/>
  </r>
  <r>
    <s v="Moinuddin ."/>
    <n v="106165"/>
    <x v="24"/>
    <s v="A"/>
    <x v="0"/>
    <s v="Prod"/>
    <x v="11"/>
    <n v="20"/>
    <n v="20"/>
    <n v="0"/>
    <n v="2"/>
    <n v="0"/>
    <n v="0"/>
    <n v="0"/>
    <n v="9"/>
    <n v="22"/>
    <n v="31"/>
  </r>
  <r>
    <s v="Navin Kumar"/>
    <n v="106161"/>
    <x v="25"/>
    <s v="A"/>
    <x v="0"/>
    <s v="Prod"/>
    <x v="11"/>
    <n v="21"/>
    <n v="21"/>
    <n v="1"/>
    <n v="0"/>
    <n v="0"/>
    <n v="0"/>
    <n v="0"/>
    <n v="9"/>
    <n v="22"/>
    <n v="31"/>
  </r>
  <r>
    <s v="Nikhil Pal"/>
    <n v="88629"/>
    <x v="59"/>
    <s v="A"/>
    <x v="0"/>
    <s v="EM"/>
    <x v="11"/>
    <n v="21"/>
    <n v="21"/>
    <n v="1"/>
    <n v="0"/>
    <n v="0"/>
    <n v="0"/>
    <n v="0"/>
    <n v="9"/>
    <n v="22"/>
    <n v="31"/>
  </r>
  <r>
    <s v="Nitish Kumar Jha"/>
    <n v="144804"/>
    <x v="27"/>
    <s v="A"/>
    <x v="0"/>
    <s v="Prod"/>
    <x v="11"/>
    <n v="22"/>
    <n v="22"/>
    <n v="0"/>
    <n v="0"/>
    <n v="0"/>
    <n v="0"/>
    <n v="0"/>
    <n v="9"/>
    <n v="22"/>
    <n v="31"/>
  </r>
  <r>
    <s v="Parvez Alam"/>
    <n v="110428"/>
    <x v="28"/>
    <s v="A"/>
    <x v="0"/>
    <s v="Prod"/>
    <x v="11"/>
    <n v="20"/>
    <n v="20"/>
    <n v="2"/>
    <n v="0"/>
    <n v="0"/>
    <n v="0"/>
    <n v="0"/>
    <n v="9"/>
    <n v="22"/>
    <n v="31"/>
  </r>
  <r>
    <s v="Pavan Kumar Sharma"/>
    <n v="91521"/>
    <x v="29"/>
    <s v="A"/>
    <x v="0"/>
    <s v="Prod"/>
    <x v="11"/>
    <n v="20"/>
    <n v="20"/>
    <n v="1"/>
    <n v="1"/>
    <n v="0"/>
    <n v="0"/>
    <n v="0"/>
    <n v="9"/>
    <n v="22"/>
    <n v="31"/>
  </r>
  <r>
    <s v="Rajan Gupta"/>
    <n v="145469"/>
    <x v="32"/>
    <s v="A"/>
    <x v="0"/>
    <s v="Prod"/>
    <x v="11"/>
    <n v="22"/>
    <n v="22"/>
    <n v="0"/>
    <n v="0"/>
    <n v="0"/>
    <n v="0"/>
    <n v="0"/>
    <n v="9"/>
    <n v="22"/>
    <n v="31"/>
  </r>
  <r>
    <s v="Ritu Rani"/>
    <n v="144838"/>
    <x v="33"/>
    <s v="A"/>
    <x v="0"/>
    <s v="Prod"/>
    <x v="11"/>
    <n v="16"/>
    <n v="16"/>
    <n v="1"/>
    <n v="5"/>
    <n v="0"/>
    <n v="0"/>
    <n v="0"/>
    <n v="9"/>
    <n v="22"/>
    <n v="31"/>
  </r>
  <r>
    <s v="Sanjai Kumar"/>
    <n v="88492"/>
    <x v="34"/>
    <s v="A"/>
    <x v="0"/>
    <s v="Prod"/>
    <x v="11"/>
    <n v="6"/>
    <n v="6"/>
    <n v="0"/>
    <n v="8"/>
    <n v="0"/>
    <n v="0"/>
    <n v="0"/>
    <n v="9"/>
    <n v="14"/>
    <n v="23"/>
  </r>
  <r>
    <s v="Sanjay Chaturvedi"/>
    <n v="145470"/>
    <x v="35"/>
    <s v="A"/>
    <x v="0"/>
    <s v="Prod"/>
    <x v="11"/>
    <n v="20"/>
    <n v="20"/>
    <n v="0"/>
    <n v="2"/>
    <n v="0"/>
    <n v="0"/>
    <n v="0"/>
    <n v="9"/>
    <n v="22"/>
    <n v="31"/>
  </r>
  <r>
    <s v="Santosh Kumar Dubey"/>
    <n v="110422"/>
    <x v="38"/>
    <s v="A"/>
    <x v="0"/>
    <s v="Prod"/>
    <x v="11"/>
    <n v="21"/>
    <n v="14"/>
    <n v="0"/>
    <n v="1"/>
    <n v="0"/>
    <n v="0"/>
    <n v="0"/>
    <n v="9"/>
    <n v="22"/>
    <n v="31"/>
  </r>
  <r>
    <s v="Sashikant Singh"/>
    <n v="125726"/>
    <x v="39"/>
    <s v="A"/>
    <x v="0"/>
    <s v="Prod"/>
    <x v="11"/>
    <n v="0"/>
    <n v="0"/>
    <n v="0"/>
    <n v="4"/>
    <n v="18"/>
    <n v="0"/>
    <n v="0"/>
    <n v="9"/>
    <n v="22"/>
    <n v="31"/>
  </r>
  <r>
    <s v="Satendra Kumar"/>
    <n v="96077"/>
    <x v="40"/>
    <s v="A"/>
    <x v="0"/>
    <s v="Prod"/>
    <x v="11"/>
    <n v="16"/>
    <n v="16"/>
    <n v="5"/>
    <n v="1"/>
    <n v="0"/>
    <n v="0"/>
    <n v="0"/>
    <n v="9"/>
    <n v="22"/>
    <n v="31"/>
  </r>
  <r>
    <s v="Satendra Kumar"/>
    <n v="110550"/>
    <x v="41"/>
    <s v="A"/>
    <x v="0"/>
    <s v="Prod"/>
    <x v="11"/>
    <n v="19"/>
    <n v="19"/>
    <n v="0"/>
    <n v="3"/>
    <n v="0"/>
    <n v="0"/>
    <n v="0"/>
    <n v="9"/>
    <n v="22"/>
    <n v="31"/>
  </r>
  <r>
    <s v="Satpal Mishra"/>
    <n v="88493"/>
    <x v="60"/>
    <s v="A"/>
    <x v="0"/>
    <s v="EM"/>
    <x v="11"/>
    <n v="19"/>
    <n v="19"/>
    <n v="0"/>
    <n v="3"/>
    <n v="0"/>
    <n v="0"/>
    <n v="0"/>
    <n v="9"/>
    <n v="22"/>
    <n v="31"/>
  </r>
  <r>
    <s v="Shilendra Kumar"/>
    <n v="96075"/>
    <x v="42"/>
    <s v="A"/>
    <x v="0"/>
    <s v="Prod"/>
    <x v="11"/>
    <n v="19"/>
    <n v="19"/>
    <n v="0"/>
    <n v="3"/>
    <n v="0"/>
    <n v="0"/>
    <n v="0"/>
    <n v="9"/>
    <n v="22"/>
    <n v="31"/>
  </r>
  <r>
    <s v="Shivam Mishra"/>
    <n v="144805"/>
    <x v="43"/>
    <s v="A"/>
    <x v="0"/>
    <s v="Prod"/>
    <x v="11"/>
    <n v="22"/>
    <n v="22"/>
    <n v="0"/>
    <n v="0"/>
    <n v="0"/>
    <n v="0"/>
    <n v="0"/>
    <n v="9"/>
    <n v="22"/>
    <n v="31"/>
  </r>
  <r>
    <s v="Shyam Kumar"/>
    <n v="96076"/>
    <x v="44"/>
    <s v="A"/>
    <x v="0"/>
    <s v="Prod"/>
    <x v="11"/>
    <n v="19"/>
    <n v="19"/>
    <n v="1"/>
    <n v="2"/>
    <n v="0"/>
    <n v="0"/>
    <n v="0"/>
    <n v="9"/>
    <n v="22"/>
    <n v="31"/>
  </r>
  <r>
    <s v="Sonu Chauhan"/>
    <n v="88586"/>
    <x v="45"/>
    <s v="A"/>
    <x v="0"/>
    <s v="Prod"/>
    <x v="11"/>
    <n v="21"/>
    <n v="21"/>
    <n v="1"/>
    <n v="0"/>
    <n v="0"/>
    <n v="0"/>
    <n v="0"/>
    <n v="9"/>
    <n v="22"/>
    <n v="31"/>
  </r>
  <r>
    <s v="Subham Kumar"/>
    <n v="144839"/>
    <x v="46"/>
    <s v="A"/>
    <x v="0"/>
    <s v="Prod"/>
    <x v="11"/>
    <n v="22"/>
    <n v="22"/>
    <n v="0"/>
    <n v="0"/>
    <n v="0"/>
    <n v="0"/>
    <n v="0"/>
    <n v="9"/>
    <n v="22"/>
    <n v="31"/>
  </r>
  <r>
    <s v="Subhash Chandra"/>
    <n v="108145"/>
    <x v="47"/>
    <s v="A"/>
    <x v="0"/>
    <s v="Prod"/>
    <x v="11"/>
    <n v="22"/>
    <n v="22"/>
    <n v="0"/>
    <n v="0"/>
    <n v="0"/>
    <n v="0"/>
    <n v="0"/>
    <n v="9"/>
    <n v="22"/>
    <n v="31"/>
  </r>
  <r>
    <s v="Sunil ."/>
    <n v="144837"/>
    <x v="48"/>
    <s v="A"/>
    <x v="0"/>
    <s v="Prod"/>
    <x v="11"/>
    <n v="22"/>
    <n v="22"/>
    <n v="0"/>
    <n v="0"/>
    <n v="0"/>
    <n v="0"/>
    <n v="0"/>
    <n v="9"/>
    <n v="22"/>
    <n v="31"/>
  </r>
  <r>
    <s v="Sunil Kumar"/>
    <n v="96071"/>
    <x v="49"/>
    <s v="A"/>
    <x v="0"/>
    <s v="Prod"/>
    <x v="11"/>
    <n v="16"/>
    <n v="16"/>
    <n v="4"/>
    <n v="2"/>
    <n v="0"/>
    <n v="0"/>
    <n v="0"/>
    <n v="9"/>
    <n v="22"/>
    <n v="31"/>
  </r>
  <r>
    <s v="Sunita Verma"/>
    <n v="110426"/>
    <x v="50"/>
    <s v="A"/>
    <x v="0"/>
    <s v="Prod"/>
    <x v="11"/>
    <n v="19"/>
    <n v="19"/>
    <n v="0"/>
    <n v="3"/>
    <n v="0"/>
    <n v="0"/>
    <n v="0"/>
    <n v="9"/>
    <n v="22"/>
    <n v="31"/>
  </r>
  <r>
    <s v="Sushant Kaushik"/>
    <n v="110421"/>
    <x v="51"/>
    <s v="A"/>
    <x v="0"/>
    <s v="Prod"/>
    <x v="11"/>
    <n v="16"/>
    <n v="16"/>
    <n v="0"/>
    <n v="6"/>
    <n v="0"/>
    <n v="0"/>
    <n v="0"/>
    <n v="9"/>
    <n v="22"/>
    <n v="31"/>
  </r>
  <r>
    <s v="Vikas Yadav"/>
    <n v="96219"/>
    <x v="52"/>
    <s v="A"/>
    <x v="0"/>
    <s v="Prod"/>
    <x v="11"/>
    <n v="21"/>
    <n v="21"/>
    <n v="0"/>
    <n v="1"/>
    <n v="0"/>
    <n v="0"/>
    <n v="0"/>
    <n v="9"/>
    <n v="22"/>
    <n v="31"/>
  </r>
  <r>
    <s v="Vipin Kumar"/>
    <n v="106162"/>
    <x v="53"/>
    <s v="A"/>
    <x v="0"/>
    <s v="Prod"/>
    <x v="11"/>
    <n v="21"/>
    <n v="21"/>
    <n v="0"/>
    <n v="1"/>
    <n v="0"/>
    <n v="0"/>
    <n v="0"/>
    <n v="9"/>
    <n v="22"/>
    <n v="31"/>
  </r>
  <r>
    <s v="Vipul Singh"/>
    <n v="108143"/>
    <x v="54"/>
    <s v="A"/>
    <x v="0"/>
    <s v="Prod"/>
    <x v="11"/>
    <n v="19"/>
    <n v="19"/>
    <n v="0"/>
    <n v="3"/>
    <n v="0"/>
    <n v="0"/>
    <n v="0"/>
    <n v="9"/>
    <n v="22"/>
    <n v="31"/>
  </r>
  <r>
    <s v="Vivek Kumar Dubey"/>
    <n v="110425"/>
    <x v="56"/>
    <s v="A"/>
    <x v="0"/>
    <s v="Prod"/>
    <x v="11"/>
    <n v="18"/>
    <n v="18"/>
    <n v="1"/>
    <n v="3"/>
    <n v="0"/>
    <n v="0"/>
    <n v="0"/>
    <n v="9"/>
    <n v="22"/>
    <n v="31"/>
  </r>
  <r>
    <s v="Wafaat Ali"/>
    <n v="125727"/>
    <x v="57"/>
    <s v="A"/>
    <x v="0"/>
    <s v="Prod"/>
    <x v="11"/>
    <n v="21"/>
    <n v="21"/>
    <n v="0"/>
    <n v="1"/>
    <n v="0"/>
    <n v="0"/>
    <n v="0"/>
    <n v="9"/>
    <n v="22"/>
    <n v="31"/>
  </r>
  <r>
    <s v="Yogesh Kumar"/>
    <n v="96074"/>
    <x v="58"/>
    <s v="A"/>
    <x v="0"/>
    <s v="Prod"/>
    <x v="11"/>
    <n v="19"/>
    <n v="19"/>
    <n v="0"/>
    <n v="3"/>
    <n v="0"/>
    <n v="0"/>
    <n v="0"/>
    <n v="9"/>
    <n v="22"/>
    <n v="31"/>
  </r>
  <r>
    <s v="Ambuj Kumar Gupta"/>
    <n v="96078"/>
    <x v="2"/>
    <s v="A"/>
    <x v="1"/>
    <s v="Prod"/>
    <x v="11"/>
    <n v="22"/>
    <n v="22"/>
    <n v="0"/>
    <n v="0"/>
    <n v="0"/>
    <n v="0"/>
    <n v="0"/>
    <n v="9"/>
    <n v="22"/>
    <n v="31"/>
  </r>
  <r>
    <s v="Kanika Bali"/>
    <n v="125188"/>
    <x v="14"/>
    <s v="A"/>
    <x v="1"/>
    <s v="Prod"/>
    <x v="11"/>
    <n v="22"/>
    <n v="22"/>
    <n v="0"/>
    <n v="0"/>
    <n v="0"/>
    <n v="0"/>
    <n v="0"/>
    <n v="9"/>
    <n v="22"/>
    <n v="31"/>
  </r>
  <r>
    <s v="Manish Anand"/>
    <n v="119764"/>
    <x v="16"/>
    <s v="A"/>
    <x v="1"/>
    <s v="Prod"/>
    <x v="11"/>
    <n v="22"/>
    <n v="22"/>
    <n v="0"/>
    <n v="0"/>
    <n v="0"/>
    <n v="0"/>
    <n v="0"/>
    <n v="9"/>
    <n v="22"/>
    <n v="31"/>
  </r>
  <r>
    <s v="Mikki Kumar"/>
    <n v="119765"/>
    <x v="19"/>
    <s v="A"/>
    <x v="1"/>
    <s v="Prod"/>
    <x v="11"/>
    <n v="22"/>
    <n v="22"/>
    <n v="0"/>
    <n v="0"/>
    <n v="0"/>
    <n v="0"/>
    <n v="0"/>
    <n v="9"/>
    <n v="22"/>
    <n v="31"/>
  </r>
  <r>
    <s v="Priya Dodani"/>
    <n v="125190"/>
    <x v="31"/>
    <s v="A"/>
    <x v="1"/>
    <s v="Prod"/>
    <x v="11"/>
    <n v="22"/>
    <n v="22"/>
    <n v="0"/>
    <n v="0"/>
    <n v="0"/>
    <n v="0"/>
    <n v="0"/>
    <n v="9"/>
    <n v="22"/>
    <n v="31"/>
  </r>
  <r>
    <s v="Rajesh Kumar Sangwan"/>
    <n v="52371"/>
    <x v="61"/>
    <s v="B"/>
    <x v="0"/>
    <s v="Leadership"/>
    <x v="11"/>
    <n v="22"/>
    <n v="22"/>
    <n v="0"/>
    <n v="0"/>
    <n v="0"/>
    <n v="0"/>
    <n v="0"/>
    <n v="9"/>
    <n v="22"/>
    <n v="31"/>
  </r>
  <r>
    <m/>
    <m/>
    <x v="62"/>
    <m/>
    <x v="2"/>
    <m/>
    <x v="12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Ajit Kumar Singh"/>
    <s v="Ajit107869"/>
    <n v="107869"/>
    <s v="A"/>
    <x v="0"/>
    <x v="0"/>
    <x v="0"/>
    <n v="3.125E-2"/>
    <s v="P"/>
    <s v="US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7"/>
    <n v="7"/>
    <n v="0"/>
    <n v="1"/>
    <n v="0"/>
    <n v="1"/>
    <n v="1"/>
    <n v="8"/>
    <n v="0"/>
    <n v="0"/>
    <n v="0"/>
    <n v="8"/>
    <n v="17"/>
    <n v="0"/>
  </r>
  <r>
    <s v="Amit Kumar"/>
    <s v="Amit90699"/>
    <n v="90699"/>
    <s v="A"/>
    <x v="0"/>
    <x v="0"/>
    <x v="1"/>
    <n v="1.5625E-2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s v="Approved"/>
    <s v="Approved"/>
    <s v="Approved"/>
    <s v="Approved"/>
    <s v="Approved"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Amit Kumar"/>
    <s v="Amit108201"/>
    <n v="108201"/>
    <s v="A"/>
    <x v="0"/>
    <x v="0"/>
    <x v="0"/>
    <n v="0.140625"/>
    <s v="P"/>
    <s v="P"/>
    <m/>
    <s v="X"/>
    <s v="X"/>
    <s v="PO"/>
    <s v="B"/>
    <s v="P"/>
    <s v="P"/>
    <s v="P"/>
    <s v="P"/>
    <s v="X"/>
    <s v="X"/>
    <s v="System Issue"/>
    <m/>
    <m/>
    <s v="P"/>
    <m/>
    <s v="X"/>
    <s v="X"/>
    <m/>
    <m/>
    <m/>
    <m/>
    <m/>
    <s v="X"/>
    <s v="X"/>
    <m/>
    <m/>
    <m/>
    <m/>
    <m/>
    <n v="7"/>
    <n v="7"/>
    <n v="1"/>
    <n v="0"/>
    <n v="0"/>
    <n v="1"/>
    <n v="1"/>
    <n v="8"/>
    <n v="1"/>
    <n v="0"/>
    <n v="0"/>
    <n v="8"/>
    <n v="17"/>
    <n v="0"/>
  </r>
  <r>
    <s v="Anuj Gupta"/>
    <s v="Anuj96189"/>
    <n v="96189"/>
    <s v="A"/>
    <x v="0"/>
    <x v="0"/>
    <x v="0"/>
    <n v="0.375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Bijender ."/>
    <s v="Bijender125722"/>
    <n v="125722"/>
    <s v="A"/>
    <x v="0"/>
    <x v="0"/>
    <x v="0"/>
    <n v="0.7384615384615385"/>
    <s v="US"/>
    <s v="US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6"/>
    <n v="6"/>
    <n v="0"/>
    <n v="2"/>
    <n v="0"/>
    <n v="1"/>
    <n v="1"/>
    <n v="8"/>
    <n v="0"/>
    <n v="0"/>
    <n v="0"/>
    <n v="8"/>
    <n v="17"/>
    <n v="0"/>
  </r>
  <r>
    <s v="Bipin Kumar"/>
    <s v="Bipin90576"/>
    <n v="90576"/>
    <s v="A"/>
    <x v="0"/>
    <x v="0"/>
    <x v="0"/>
    <n v="4.6875E-2"/>
    <s v="US"/>
    <s v="US"/>
    <m/>
    <s v="X"/>
    <s v="X"/>
    <s v="PO"/>
    <s v="B"/>
    <s v="P"/>
    <s v="P"/>
    <s v="P"/>
    <s v="P"/>
    <s v="X"/>
    <s v="X"/>
    <s v="P"/>
    <s v="Approved"/>
    <m/>
    <s v="P"/>
    <m/>
    <s v="X"/>
    <s v="X"/>
    <m/>
    <m/>
    <m/>
    <m/>
    <s v="Approved"/>
    <s v="X"/>
    <s v="X"/>
    <m/>
    <m/>
    <m/>
    <m/>
    <m/>
    <n v="6"/>
    <n v="6"/>
    <n v="0"/>
    <n v="2"/>
    <n v="0"/>
    <n v="1"/>
    <n v="1"/>
    <n v="8"/>
    <n v="0"/>
    <n v="0"/>
    <n v="0"/>
    <n v="8"/>
    <n v="17"/>
    <n v="0"/>
  </r>
  <r>
    <s v="Deepak Pal"/>
    <s v="Deepak96210"/>
    <n v="96210"/>
    <s v="A"/>
    <x v="0"/>
    <x v="0"/>
    <x v="0"/>
    <n v="3.125E-2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Dheeraj Pandey"/>
    <s v="Dheeraj110424"/>
    <n v="110424"/>
    <s v="A"/>
    <x v="0"/>
    <x v="0"/>
    <x v="0"/>
    <n v="9.375E-2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Firoz ."/>
    <s v="Firoz91236"/>
    <n v="91236"/>
    <s v="A"/>
    <x v="0"/>
    <x v="1"/>
    <x v="0"/>
    <n v="0.140625"/>
    <s v="P"/>
    <s v="P"/>
    <m/>
    <s v="X"/>
    <s v="X"/>
    <s v="PO"/>
    <s v="C"/>
    <s v="P"/>
    <s v="P"/>
    <s v="P"/>
    <s v="P"/>
    <s v="X"/>
    <s v="X"/>
    <s v="US"/>
    <m/>
    <s v="US"/>
    <s v="US"/>
    <s v="US"/>
    <s v="X"/>
    <s v="X"/>
    <m/>
    <m/>
    <m/>
    <m/>
    <m/>
    <s v="X"/>
    <s v="X"/>
    <m/>
    <m/>
    <m/>
    <m/>
    <m/>
    <n v="6"/>
    <n v="6"/>
    <n v="0"/>
    <n v="4"/>
    <n v="0"/>
    <n v="1"/>
    <n v="1"/>
    <n v="8"/>
    <n v="0"/>
    <n v="0"/>
    <n v="0"/>
    <n v="10"/>
    <n v="19"/>
    <n v="0"/>
  </r>
  <r>
    <s v="Haider Ali"/>
    <s v="Haider96211"/>
    <n v="96211"/>
    <s v="A"/>
    <x v="0"/>
    <x v="0"/>
    <x v="0"/>
    <n v="0.234375"/>
    <s v="US"/>
    <s v="US"/>
    <m/>
    <s v="X"/>
    <s v="X"/>
    <s v="PO"/>
    <s v="A"/>
    <s v="P"/>
    <s v="Rejected"/>
    <s v="P"/>
    <s v="P"/>
    <s v="X"/>
    <s v="X"/>
    <s v="P"/>
    <m/>
    <m/>
    <s v="P"/>
    <s v="US"/>
    <s v="X"/>
    <s v="X"/>
    <m/>
    <m/>
    <s v="Rejected"/>
    <m/>
    <m/>
    <s v="X"/>
    <s v="X"/>
    <m/>
    <m/>
    <m/>
    <m/>
    <m/>
    <n v="5"/>
    <n v="5"/>
    <n v="0"/>
    <n v="3"/>
    <n v="0"/>
    <n v="1"/>
    <n v="1"/>
    <n v="8"/>
    <n v="0"/>
    <n v="0"/>
    <n v="0"/>
    <n v="8"/>
    <n v="17"/>
    <n v="0"/>
  </r>
  <r>
    <s v="Imran Khan"/>
    <s v="Imran88490"/>
    <n v="88490"/>
    <s v="A"/>
    <x v="0"/>
    <x v="0"/>
    <x v="1"/>
    <n v="0.109375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Manoj Bisht"/>
    <s v="Manoj119448"/>
    <n v="119448"/>
    <s v="A"/>
    <x v="0"/>
    <x v="0"/>
    <x v="0"/>
    <n v="0.140625"/>
    <s v="P"/>
    <s v="P"/>
    <m/>
    <s v="X"/>
    <s v="X"/>
    <s v="PO"/>
    <s v="A"/>
    <s v="P"/>
    <s v="P"/>
    <s v="P"/>
    <s v="US"/>
    <s v="X"/>
    <s v="X"/>
    <s v="P"/>
    <m/>
    <m/>
    <s v="US"/>
    <m/>
    <s v="X"/>
    <s v="X"/>
    <m/>
    <m/>
    <m/>
    <s v="Rejected"/>
    <m/>
    <s v="X"/>
    <s v="X"/>
    <m/>
    <m/>
    <m/>
    <s v="Rejected"/>
    <m/>
    <n v="6"/>
    <n v="6"/>
    <n v="0"/>
    <n v="2"/>
    <n v="0"/>
    <n v="1"/>
    <n v="0"/>
    <n v="8"/>
    <n v="0"/>
    <n v="0"/>
    <n v="0"/>
    <n v="8"/>
    <n v="17"/>
    <n v="0"/>
  </r>
  <r>
    <s v="Mohd Mohsin"/>
    <s v="Mohd110419"/>
    <n v="110419"/>
    <s v="A"/>
    <x v="0"/>
    <x v="0"/>
    <x v="1"/>
    <n v="0.1875"/>
    <s v="US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7"/>
    <n v="7"/>
    <n v="0"/>
    <n v="1"/>
    <n v="0"/>
    <n v="1"/>
    <n v="1"/>
    <n v="8"/>
    <n v="0"/>
    <n v="0"/>
    <n v="0"/>
    <n v="8"/>
    <n v="17"/>
    <n v="0"/>
  </r>
  <r>
    <s v="Mohd Rashid Ali"/>
    <s v="Mohd106163"/>
    <n v="106163"/>
    <s v="A"/>
    <x v="0"/>
    <x v="0"/>
    <x v="1"/>
    <n v="0.140625"/>
    <s v="US"/>
    <s v="US"/>
    <s v="US"/>
    <s v="X"/>
    <s v="X"/>
    <s v="PO"/>
    <s v="B"/>
    <s v="US"/>
    <s v="US"/>
    <s v="P"/>
    <s v="P"/>
    <s v="X"/>
    <s v="X"/>
    <s v="US"/>
    <m/>
    <m/>
    <s v="NCNS"/>
    <m/>
    <s v="X"/>
    <s v="X"/>
    <m/>
    <m/>
    <m/>
    <m/>
    <m/>
    <s v="X"/>
    <s v="X"/>
    <m/>
    <m/>
    <m/>
    <m/>
    <m/>
    <n v="2"/>
    <n v="2"/>
    <n v="0"/>
    <n v="6"/>
    <n v="1"/>
    <n v="1"/>
    <n v="1"/>
    <n v="8"/>
    <n v="0"/>
    <n v="0"/>
    <n v="0"/>
    <n v="9"/>
    <n v="18"/>
    <n v="0"/>
  </r>
  <r>
    <s v="Moinuddin ."/>
    <s v="Moinuddin106165"/>
    <n v="106165"/>
    <s v="A"/>
    <x v="0"/>
    <x v="0"/>
    <x v="1"/>
    <n v="6.25E-2"/>
    <s v="P"/>
    <s v="P"/>
    <s v="L"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1"/>
    <n v="0"/>
    <n v="0"/>
    <n v="1"/>
    <n v="1"/>
    <n v="8"/>
    <n v="0"/>
    <n v="0"/>
    <n v="0"/>
    <n v="9"/>
    <n v="18"/>
    <n v="0"/>
  </r>
  <r>
    <s v="Navin Kumar"/>
    <s v="Navin106161"/>
    <n v="106161"/>
    <s v="A"/>
    <x v="0"/>
    <x v="0"/>
    <x v="0"/>
    <n v="1.5625E-2"/>
    <s v="P"/>
    <s v="P"/>
    <m/>
    <s v="X"/>
    <s v="X"/>
    <s v="PO"/>
    <s v="B"/>
    <s v="P"/>
    <s v="P"/>
    <s v="P"/>
    <s v="P"/>
    <s v="X"/>
    <s v="X"/>
    <s v="P"/>
    <m/>
    <m/>
    <s v="P"/>
    <s v="L"/>
    <s v="X"/>
    <s v="X"/>
    <m/>
    <m/>
    <m/>
    <m/>
    <s v="Approved"/>
    <s v="X"/>
    <s v="X"/>
    <m/>
    <m/>
    <m/>
    <m/>
    <m/>
    <n v="8"/>
    <n v="8"/>
    <n v="1"/>
    <n v="0"/>
    <n v="0"/>
    <n v="1"/>
    <n v="1"/>
    <n v="8"/>
    <n v="0"/>
    <n v="0"/>
    <n v="0"/>
    <n v="9"/>
    <n v="18"/>
    <n v="0"/>
  </r>
  <r>
    <s v="Nikhil Pal"/>
    <s v="Nikhil88629"/>
    <n v="88629"/>
    <s v="A"/>
    <x v="0"/>
    <x v="1"/>
    <x v="1"/>
    <n v="4.6875E-2"/>
    <s v="P"/>
    <s v="P"/>
    <m/>
    <s v="X"/>
    <s v="X"/>
    <s v="PO"/>
    <s v="A"/>
    <s v="P"/>
    <s v="P"/>
    <s v="P"/>
    <s v="P"/>
    <s v="X"/>
    <s v="X"/>
    <s v="P"/>
    <m/>
    <m/>
    <s v="P"/>
    <s v="L"/>
    <s v="X"/>
    <s v="X"/>
    <m/>
    <m/>
    <m/>
    <m/>
    <s v="Approved"/>
    <s v="X"/>
    <s v="X"/>
    <m/>
    <m/>
    <m/>
    <m/>
    <m/>
    <n v="8"/>
    <n v="8"/>
    <n v="1"/>
    <n v="0"/>
    <n v="0"/>
    <n v="1"/>
    <n v="1"/>
    <n v="8"/>
    <n v="0"/>
    <n v="0"/>
    <n v="0"/>
    <n v="9"/>
    <n v="18"/>
    <n v="0"/>
  </r>
  <r>
    <s v="Nitish Kumar Jha"/>
    <s v="Nitish144804"/>
    <n v="144804"/>
    <s v="A"/>
    <x v="0"/>
    <x v="0"/>
    <x v="0"/>
    <n v="0.15625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Parvez Alam"/>
    <s v="Parvez110428"/>
    <n v="110428"/>
    <s v="A"/>
    <x v="0"/>
    <x v="0"/>
    <x v="1"/>
    <n v="9.375E-2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Pavan Kumar Sharma"/>
    <s v="Pavan91521"/>
    <n v="91521"/>
    <s v="A"/>
    <x v="0"/>
    <x v="0"/>
    <x v="1"/>
    <n v="0.140625"/>
    <s v="P"/>
    <s v="P"/>
    <m/>
    <s v="X"/>
    <s v="X"/>
    <s v="PO"/>
    <s v="A"/>
    <s v="P"/>
    <s v="P"/>
    <s v="US"/>
    <s v="P"/>
    <s v="X"/>
    <s v="X"/>
    <s v="P"/>
    <m/>
    <m/>
    <s v="US"/>
    <m/>
    <s v="X"/>
    <s v="X"/>
    <m/>
    <m/>
    <m/>
    <s v="Rejected"/>
    <m/>
    <s v="X"/>
    <s v="X"/>
    <m/>
    <m/>
    <m/>
    <m/>
    <m/>
    <n v="6"/>
    <n v="6"/>
    <n v="0"/>
    <n v="2"/>
    <n v="0"/>
    <n v="1"/>
    <n v="1"/>
    <n v="8"/>
    <n v="0"/>
    <n v="0"/>
    <n v="0"/>
    <n v="8"/>
    <n v="17"/>
    <n v="0"/>
  </r>
  <r>
    <s v="Rajan Gupta"/>
    <s v="Rajan145469"/>
    <n v="145469"/>
    <s v="A"/>
    <x v="0"/>
    <x v="0"/>
    <x v="0"/>
    <n v="3.125E-2"/>
    <s v="P"/>
    <s v="P"/>
    <m/>
    <s v="X"/>
    <s v="X"/>
    <s v="PO"/>
    <s v="B"/>
    <s v="P"/>
    <s v="P"/>
    <s v="P"/>
    <s v="Approved"/>
    <s v="X"/>
    <s v="X"/>
    <s v="P"/>
    <m/>
    <m/>
    <s v="P"/>
    <m/>
    <s v="X"/>
    <s v="X"/>
    <m/>
    <m/>
    <m/>
    <m/>
    <m/>
    <s v="X"/>
    <s v="X"/>
    <m/>
    <m/>
    <m/>
    <m/>
    <m/>
    <n v="7"/>
    <n v="7"/>
    <n v="0"/>
    <n v="0"/>
    <n v="0"/>
    <n v="1"/>
    <n v="0"/>
    <n v="8"/>
    <n v="0"/>
    <n v="0"/>
    <n v="0"/>
    <n v="7"/>
    <n v="16"/>
    <n v="0"/>
  </r>
  <r>
    <s v="Ritu Rani"/>
    <s v="Ritu144838"/>
    <n v="144838"/>
    <s v="A"/>
    <x v="0"/>
    <x v="0"/>
    <x v="1"/>
    <n v="0.203125"/>
    <s v="Off Prod"/>
    <s v="SEP"/>
    <s v="SEP"/>
    <s v="X"/>
    <s v="X"/>
    <s v="PO"/>
    <s v="SEP"/>
    <s v="SEP"/>
    <s v="SEP"/>
    <s v="SEP"/>
    <s v="SEP"/>
    <s v="X"/>
    <s v="X"/>
    <s v="SEP"/>
    <s v="SEP"/>
    <s v="SEP"/>
    <s v="SEP"/>
    <s v="SEP"/>
    <s v="X"/>
    <s v="X"/>
    <s v="SEP"/>
    <s v="SEP"/>
    <s v="SEP"/>
    <s v="SEP"/>
    <s v="SEP"/>
    <s v="X"/>
    <s v="X"/>
    <s v="SEP"/>
    <s v="SEP"/>
    <s v="SEP"/>
    <s v="SEP"/>
    <m/>
    <n v="1"/>
    <n v="0"/>
    <n v="0"/>
    <n v="0"/>
    <n v="0"/>
    <n v="1"/>
    <n v="0"/>
    <n v="8"/>
    <n v="0"/>
    <n v="1"/>
    <n v="21"/>
    <n v="1"/>
    <n v="31"/>
    <n v="0"/>
  </r>
  <r>
    <s v="Sanjay Chaturvedi"/>
    <s v="Sanjay145470"/>
    <n v="145470"/>
    <s v="A"/>
    <x v="0"/>
    <x v="0"/>
    <x v="1"/>
    <n v="9.375E-2"/>
    <s v="US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7"/>
    <n v="7"/>
    <n v="0"/>
    <n v="1"/>
    <n v="0"/>
    <n v="1"/>
    <n v="1"/>
    <n v="8"/>
    <n v="0"/>
    <n v="0"/>
    <n v="0"/>
    <n v="8"/>
    <n v="17"/>
    <n v="0"/>
  </r>
  <r>
    <s v="Sashikant Singh"/>
    <s v="Sashikant125726"/>
    <n v="125726"/>
    <s v="A"/>
    <x v="0"/>
    <x v="0"/>
    <x v="0"/>
    <n v="0.6875"/>
    <s v="NCNS"/>
    <s v="P"/>
    <m/>
    <s v="X"/>
    <s v="X"/>
    <s v="PO"/>
    <s v="B"/>
    <s v="NCNS"/>
    <s v="NCNS"/>
    <s v="NCNS"/>
    <s v="NCNS"/>
    <s v="X"/>
    <s v="X"/>
    <s v="NCNS"/>
    <m/>
    <m/>
    <s v="SEP"/>
    <s v="SEP"/>
    <s v="X"/>
    <s v="X"/>
    <s v="SEP"/>
    <s v="SEP"/>
    <s v="SEP"/>
    <s v="SEP"/>
    <s v="SEP"/>
    <s v="X"/>
    <s v="X"/>
    <s v="SEP"/>
    <s v="SEP"/>
    <s v="SEP"/>
    <s v="SEP"/>
    <m/>
    <n v="1"/>
    <n v="1"/>
    <n v="0"/>
    <n v="0"/>
    <n v="6"/>
    <n v="1"/>
    <n v="0"/>
    <n v="8"/>
    <n v="0"/>
    <n v="0"/>
    <n v="11"/>
    <n v="7"/>
    <n v="27"/>
    <n v="0"/>
  </r>
  <r>
    <s v="Satendra Kumar"/>
    <s v="Satendra96077"/>
    <n v="96077"/>
    <s v="A"/>
    <x v="0"/>
    <x v="0"/>
    <x v="0"/>
    <n v="0.21875"/>
    <s v="System Issue"/>
    <s v="P"/>
    <m/>
    <s v="X"/>
    <s v="X"/>
    <s v="PO"/>
    <s v="B"/>
    <s v="P"/>
    <s v="P"/>
    <s v="P"/>
    <s v="P"/>
    <s v="X"/>
    <s v="X"/>
    <s v="P"/>
    <m/>
    <m/>
    <s v="P"/>
    <s v="US"/>
    <s v="X"/>
    <s v="X"/>
    <m/>
    <m/>
    <s v="Rejected"/>
    <s v="Rejected"/>
    <m/>
    <s v="X"/>
    <s v="X"/>
    <m/>
    <m/>
    <m/>
    <m/>
    <m/>
    <n v="7"/>
    <n v="7"/>
    <n v="1"/>
    <n v="1"/>
    <n v="0"/>
    <n v="1"/>
    <n v="1"/>
    <n v="8"/>
    <n v="1"/>
    <n v="0"/>
    <n v="0"/>
    <n v="9"/>
    <n v="18"/>
    <n v="0"/>
  </r>
  <r>
    <s v="Satendra Kumar"/>
    <s v="Satendra110550"/>
    <n v="110550"/>
    <s v="A"/>
    <x v="0"/>
    <x v="0"/>
    <x v="0"/>
    <n v="0.140625"/>
    <s v="P"/>
    <s v="P"/>
    <m/>
    <s v="X"/>
    <s v="X"/>
    <s v="PO"/>
    <s v="B"/>
    <s v="P"/>
    <s v="P"/>
    <s v="P"/>
    <s v="P"/>
    <s v="X"/>
    <s v="X"/>
    <s v="US"/>
    <s v="US"/>
    <s v="US"/>
    <s v="US"/>
    <s v="US"/>
    <s v="X"/>
    <s v="X"/>
    <m/>
    <m/>
    <m/>
    <m/>
    <m/>
    <s v="X"/>
    <s v="X"/>
    <m/>
    <m/>
    <m/>
    <m/>
    <m/>
    <n v="6"/>
    <n v="6"/>
    <n v="0"/>
    <n v="5"/>
    <n v="0"/>
    <n v="1"/>
    <n v="1"/>
    <n v="8"/>
    <n v="0"/>
    <n v="0"/>
    <n v="0"/>
    <n v="11"/>
    <n v="20"/>
    <n v="0"/>
  </r>
  <r>
    <s v="Satpal Mishra"/>
    <s v="Satpal88493"/>
    <n v="88493"/>
    <s v="A"/>
    <x v="0"/>
    <x v="1"/>
    <x v="2"/>
    <n v="4.6875E-2"/>
    <s v="P"/>
    <s v="P"/>
    <m/>
    <s v="X"/>
    <s v="X"/>
    <s v="PO"/>
    <s v="C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hilendra Kumar"/>
    <s v="Shilendra96075"/>
    <n v="96075"/>
    <s v="A"/>
    <x v="0"/>
    <x v="0"/>
    <x v="1"/>
    <n v="0.125"/>
    <s v="P"/>
    <s v="P"/>
    <m/>
    <s v="X"/>
    <s v="X"/>
    <s v="PO"/>
    <s v="B"/>
    <s v="US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7"/>
    <n v="7"/>
    <n v="0"/>
    <n v="1"/>
    <n v="0"/>
    <n v="1"/>
    <n v="1"/>
    <n v="8"/>
    <n v="0"/>
    <n v="0"/>
    <n v="0"/>
    <n v="8"/>
    <n v="17"/>
    <n v="0"/>
  </r>
  <r>
    <s v="Shivam Mishra"/>
    <s v="Shivam144805"/>
    <n v="144805"/>
    <s v="A"/>
    <x v="0"/>
    <x v="0"/>
    <x v="1"/>
    <n v="4.6875E-2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hyam Kumar"/>
    <s v="Shyam96076"/>
    <n v="96076"/>
    <s v="A"/>
    <x v="0"/>
    <x v="0"/>
    <x v="1"/>
    <n v="0.234375"/>
    <s v="P"/>
    <s v="P"/>
    <m/>
    <s v="X"/>
    <s v="X"/>
    <s v="PO"/>
    <s v="B"/>
    <s v="P"/>
    <s v="P"/>
    <s v="US"/>
    <s v="US"/>
    <s v="X"/>
    <s v="X"/>
    <s v="P"/>
    <m/>
    <m/>
    <s v="P"/>
    <s v="US"/>
    <s v="X"/>
    <s v="X"/>
    <m/>
    <m/>
    <m/>
    <m/>
    <s v="Rejected"/>
    <s v="X"/>
    <s v="X"/>
    <m/>
    <m/>
    <m/>
    <m/>
    <m/>
    <n v="6"/>
    <n v="6"/>
    <n v="0"/>
    <n v="3"/>
    <n v="0"/>
    <n v="1"/>
    <n v="0"/>
    <n v="8"/>
    <n v="0"/>
    <n v="0"/>
    <n v="0"/>
    <n v="9"/>
    <n v="18"/>
    <n v="0"/>
  </r>
  <r>
    <s v="Sonu Chauhan"/>
    <s v="Sonu88586"/>
    <n v="88586"/>
    <s v="A"/>
    <x v="0"/>
    <x v="0"/>
    <x v="1"/>
    <n v="3.125E-2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ubham Kumar"/>
    <s v="Subham144839"/>
    <n v="144839"/>
    <s v="A"/>
    <x v="0"/>
    <x v="0"/>
    <x v="1"/>
    <n v="0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ubhash Chandra"/>
    <s v="Subhash108145"/>
    <n v="108145"/>
    <s v="A"/>
    <x v="0"/>
    <x v="0"/>
    <x v="0"/>
    <n v="4.6875E-2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unil ."/>
    <s v="Sunil144837"/>
    <n v="144837"/>
    <s v="A"/>
    <x v="0"/>
    <x v="0"/>
    <x v="1"/>
    <n v="6.25E-2"/>
    <s v="P"/>
    <s v="P"/>
    <m/>
    <s v="X"/>
    <s v="X"/>
    <s v="PO"/>
    <s v="A"/>
    <s v="P"/>
    <s v="P"/>
    <s v="P"/>
    <s v="P"/>
    <s v="X"/>
    <s v="X"/>
    <s v="P"/>
    <m/>
    <m/>
    <s v="US"/>
    <m/>
    <s v="X"/>
    <s v="X"/>
    <m/>
    <m/>
    <m/>
    <m/>
    <m/>
    <s v="X"/>
    <s v="X"/>
    <m/>
    <m/>
    <m/>
    <m/>
    <m/>
    <n v="7"/>
    <n v="7"/>
    <n v="0"/>
    <n v="1"/>
    <n v="0"/>
    <n v="1"/>
    <n v="1"/>
    <n v="8"/>
    <n v="0"/>
    <n v="0"/>
    <n v="0"/>
    <n v="8"/>
    <n v="17"/>
    <n v="0"/>
  </r>
  <r>
    <s v="Sunil Kumar"/>
    <s v="Sunil96071"/>
    <n v="96071"/>
    <s v="A"/>
    <x v="0"/>
    <x v="0"/>
    <x v="0"/>
    <n v="0.15625"/>
    <s v="P"/>
    <s v="P"/>
    <m/>
    <s v="X"/>
    <s v="X"/>
    <s v="PO"/>
    <s v="A"/>
    <s v="P"/>
    <s v="P"/>
    <s v="P"/>
    <s v="P"/>
    <s v="X"/>
    <s v="X"/>
    <s v="P"/>
    <m/>
    <s v="US"/>
    <s v="US"/>
    <s v="US"/>
    <s v="X"/>
    <s v="X"/>
    <m/>
    <m/>
    <m/>
    <m/>
    <m/>
    <s v="X"/>
    <s v="X"/>
    <m/>
    <m/>
    <m/>
    <m/>
    <m/>
    <n v="7"/>
    <n v="7"/>
    <n v="0"/>
    <n v="3"/>
    <n v="0"/>
    <n v="1"/>
    <n v="1"/>
    <n v="8"/>
    <n v="0"/>
    <n v="0"/>
    <n v="0"/>
    <n v="10"/>
    <n v="19"/>
    <n v="0"/>
  </r>
  <r>
    <s v="Sunita Verma"/>
    <s v="Sunita110426"/>
    <n v="110426"/>
    <s v="A"/>
    <x v="0"/>
    <x v="0"/>
    <x v="0"/>
    <n v="9.375E-2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Sushant Kaushik"/>
    <s v="Sushant110421"/>
    <n v="110421"/>
    <s v="A"/>
    <x v="0"/>
    <x v="0"/>
    <x v="0"/>
    <n v="0.203125"/>
    <s v="P"/>
    <s v="P"/>
    <m/>
    <s v="X"/>
    <s v="X"/>
    <s v="PO"/>
    <s v="B"/>
    <s v="P"/>
    <s v="P"/>
    <s v="P"/>
    <s v="P"/>
    <s v="X"/>
    <s v="X"/>
    <s v="P"/>
    <m/>
    <m/>
    <s v="P"/>
    <s v="US"/>
    <s v="X"/>
    <s v="X"/>
    <m/>
    <m/>
    <m/>
    <m/>
    <m/>
    <s v="X"/>
    <s v="X"/>
    <m/>
    <m/>
    <m/>
    <s v="Rejected"/>
    <m/>
    <n v="8"/>
    <n v="8"/>
    <n v="0"/>
    <n v="1"/>
    <n v="0"/>
    <n v="1"/>
    <n v="1"/>
    <n v="8"/>
    <n v="0"/>
    <n v="0"/>
    <n v="0"/>
    <n v="9"/>
    <n v="18"/>
    <n v="0"/>
  </r>
  <r>
    <s v="Vikas Yadav"/>
    <s v="Vikas96219"/>
    <n v="96219"/>
    <s v="A"/>
    <x v="0"/>
    <x v="0"/>
    <x v="1"/>
    <n v="6.25E-2"/>
    <s v="P"/>
    <s v="P"/>
    <m/>
    <s v="X"/>
    <s v="X"/>
    <s v="PO"/>
    <s v="A"/>
    <s v="L"/>
    <s v="L"/>
    <s v="L"/>
    <s v="L"/>
    <s v="X"/>
    <s v="X"/>
    <s v="P"/>
    <m/>
    <m/>
    <s v="P"/>
    <m/>
    <s v="X"/>
    <s v="X"/>
    <m/>
    <m/>
    <m/>
    <m/>
    <m/>
    <s v="X"/>
    <s v="X"/>
    <m/>
    <m/>
    <m/>
    <m/>
    <m/>
    <n v="4"/>
    <n v="4"/>
    <n v="4"/>
    <n v="0"/>
    <n v="0"/>
    <n v="1"/>
    <n v="0"/>
    <n v="8"/>
    <n v="0"/>
    <n v="0"/>
    <n v="0"/>
    <n v="8"/>
    <n v="17"/>
    <n v="0"/>
  </r>
  <r>
    <s v="Vipin Kumar"/>
    <s v="Vipin106162"/>
    <n v="106162"/>
    <s v="A"/>
    <x v="0"/>
    <x v="0"/>
    <x v="0"/>
    <n v="0.109375"/>
    <s v="P"/>
    <s v="P"/>
    <m/>
    <s v="X"/>
    <s v="X"/>
    <s v="PO"/>
    <s v="A"/>
    <s v="P"/>
    <s v="P"/>
    <s v="P"/>
    <s v="P"/>
    <s v="X"/>
    <s v="X"/>
    <s v="P"/>
    <m/>
    <m/>
    <s v="P"/>
    <m/>
    <s v="X"/>
    <s v="X"/>
    <m/>
    <m/>
    <m/>
    <s v="Rejected"/>
    <s v="Rejected"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Vipul Singh"/>
    <s v="Vipul108143"/>
    <n v="108143"/>
    <s v="A"/>
    <x v="0"/>
    <x v="0"/>
    <x v="1"/>
    <n v="7.8125E-2"/>
    <s v="P"/>
    <s v="P"/>
    <m/>
    <s v="X"/>
    <s v="X"/>
    <s v="PO"/>
    <s v="B"/>
    <s v="P"/>
    <s v="P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Vivek Kumar Dubey"/>
    <s v="Vivek110425"/>
    <n v="110425"/>
    <s v="A"/>
    <x v="0"/>
    <x v="0"/>
    <x v="0"/>
    <n v="0.1875"/>
    <s v="P"/>
    <s v="P"/>
    <m/>
    <s v="X"/>
    <s v="X"/>
    <s v="PO"/>
    <s v="B"/>
    <s v="P"/>
    <s v="P"/>
    <s v="P"/>
    <s v="P"/>
    <s v="X"/>
    <s v="X"/>
    <s v="P"/>
    <s v="Rejected"/>
    <s v="Rejected"/>
    <s v="P"/>
    <m/>
    <s v="X"/>
    <s v="X"/>
    <m/>
    <m/>
    <m/>
    <s v="Rejected"/>
    <m/>
    <s v="X"/>
    <s v="X"/>
    <m/>
    <m/>
    <m/>
    <m/>
    <m/>
    <n v="8"/>
    <n v="8"/>
    <n v="0"/>
    <n v="0"/>
    <n v="0"/>
    <n v="1"/>
    <n v="1"/>
    <n v="8"/>
    <n v="0"/>
    <n v="0"/>
    <n v="0"/>
    <n v="8"/>
    <n v="17"/>
    <n v="0"/>
  </r>
  <r>
    <s v="Wafaat Ali"/>
    <s v="Wafaat125727"/>
    <n v="125727"/>
    <s v="A"/>
    <x v="0"/>
    <x v="0"/>
    <x v="1"/>
    <n v="0.140625"/>
    <s v="P"/>
    <s v="P"/>
    <m/>
    <s v="X"/>
    <s v="X"/>
    <s v="PO"/>
    <s v="A"/>
    <s v="P"/>
    <s v="US"/>
    <s v="US"/>
    <s v="P"/>
    <s v="X"/>
    <s v="X"/>
    <s v="P"/>
    <m/>
    <m/>
    <s v="P"/>
    <s v="US"/>
    <s v="X"/>
    <s v="X"/>
    <m/>
    <m/>
    <m/>
    <m/>
    <m/>
    <s v="X"/>
    <s v="X"/>
    <m/>
    <m/>
    <s v="Rejected"/>
    <m/>
    <m/>
    <n v="6"/>
    <n v="6"/>
    <n v="0"/>
    <n v="3"/>
    <n v="0"/>
    <n v="1"/>
    <n v="1"/>
    <n v="8"/>
    <n v="0"/>
    <n v="0"/>
    <n v="0"/>
    <n v="9"/>
    <n v="18"/>
    <n v="0"/>
  </r>
  <r>
    <s v="Yogesh Kumar"/>
    <s v="Yogesh96074"/>
    <n v="96074"/>
    <s v="A"/>
    <x v="0"/>
    <x v="0"/>
    <x v="0"/>
    <n v="0.203125"/>
    <s v="P"/>
    <s v="US"/>
    <s v="US"/>
    <s v="X"/>
    <s v="X"/>
    <s v="PO"/>
    <s v="A"/>
    <s v="P"/>
    <s v="US"/>
    <s v="P"/>
    <s v="P"/>
    <s v="X"/>
    <s v="X"/>
    <s v="P"/>
    <m/>
    <m/>
    <s v="P"/>
    <m/>
    <s v="X"/>
    <s v="X"/>
    <m/>
    <m/>
    <m/>
    <m/>
    <m/>
    <s v="X"/>
    <s v="X"/>
    <m/>
    <m/>
    <m/>
    <m/>
    <m/>
    <n v="6"/>
    <n v="6"/>
    <n v="0"/>
    <n v="3"/>
    <n v="0"/>
    <n v="1"/>
    <n v="1"/>
    <n v="8"/>
    <n v="0"/>
    <n v="0"/>
    <n v="0"/>
    <n v="9"/>
    <n v="18"/>
    <n v="0"/>
  </r>
  <r>
    <s v="Ambuj Kumar Gupta"/>
    <s v="Ambuj96078"/>
    <n v="96078"/>
    <s v="A"/>
    <x v="1"/>
    <x v="0"/>
    <x v="3"/>
    <s v="-"/>
    <s v="NCNS"/>
    <s v="NCNS"/>
    <s v="NCNS"/>
    <s v="X"/>
    <s v="X"/>
    <s v="PO"/>
    <s v="NA"/>
    <s v="NCNS"/>
    <s v="NCNS"/>
    <s v="NCNS"/>
    <s v="NCNS"/>
    <s v="X"/>
    <s v="X"/>
    <s v="NCNS"/>
    <s v="NCNS"/>
    <s v="NCNS"/>
    <s v="NCNS"/>
    <s v="NCNS"/>
    <s v="X"/>
    <s v="X"/>
    <m/>
    <m/>
    <m/>
    <m/>
    <m/>
    <s v="X"/>
    <s v="X"/>
    <m/>
    <m/>
    <m/>
    <m/>
    <m/>
    <n v="0"/>
    <n v="0"/>
    <n v="0"/>
    <n v="0"/>
    <n v="12"/>
    <n v="1"/>
    <n v="0"/>
    <n v="8"/>
    <n v="0"/>
    <n v="0"/>
    <n v="0"/>
    <n v="12"/>
    <n v="21"/>
    <n v="0"/>
  </r>
  <r>
    <s v="Kanika Bali"/>
    <s v="Kanika125188"/>
    <n v="125188"/>
    <s v="A"/>
    <x v="1"/>
    <x v="0"/>
    <x v="3"/>
    <s v="-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  <r>
    <s v="Manish Anand"/>
    <s v="Manish119764"/>
    <n v="119764"/>
    <s v="A"/>
    <x v="1"/>
    <x v="0"/>
    <x v="3"/>
    <s v="-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  <r>
    <s v="Mikki Kumar"/>
    <s v="Mikki119765"/>
    <n v="119765"/>
    <s v="A"/>
    <x v="1"/>
    <x v="0"/>
    <x v="3"/>
    <s v="-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  <r>
    <s v="Priya Dodani"/>
    <s v="Priya125190"/>
    <n v="125190"/>
    <s v="A"/>
    <x v="1"/>
    <x v="0"/>
    <x v="3"/>
    <s v="-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  <r>
    <s v="Santosh Kumar Dubey"/>
    <s v="Santosh110422"/>
    <n v="110422"/>
    <s v="A"/>
    <x v="0"/>
    <x v="0"/>
    <x v="3"/>
    <n v="6.25E-2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  <r>
    <s v="Rajesh Kumar Sangwan"/>
    <s v="Rajesh52371"/>
    <n v="52371"/>
    <s v="B"/>
    <x v="0"/>
    <x v="2"/>
    <x v="3"/>
    <n v="0"/>
    <s v="P"/>
    <s v="P"/>
    <m/>
    <s v="X"/>
    <s v="X"/>
    <s v="PO"/>
    <s v="NA"/>
    <s v="P"/>
    <s v="P"/>
    <s v="P"/>
    <s v="P"/>
    <s v="X"/>
    <s v="X"/>
    <s v="P"/>
    <s v="P"/>
    <s v="P"/>
    <s v="P"/>
    <m/>
    <s v="X"/>
    <s v="X"/>
    <m/>
    <m/>
    <m/>
    <m/>
    <m/>
    <s v="X"/>
    <s v="X"/>
    <m/>
    <m/>
    <m/>
    <m/>
    <m/>
    <n v="10"/>
    <n v="10"/>
    <n v="0"/>
    <n v="0"/>
    <n v="0"/>
    <n v="1"/>
    <n v="1"/>
    <n v="8"/>
    <n v="0"/>
    <n v="0"/>
    <n v="0"/>
    <n v="10"/>
    <n v="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H11" firstHeaderRow="0" firstDataRow="1" firstDataCol="2" rowPageCount="1" colPageCount="1"/>
  <pivotFields count="5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2"/>
        <item x="3"/>
        <item h="1"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8">
    <i>
      <x/>
      <x/>
    </i>
    <i r="1">
      <x v="1"/>
    </i>
    <i r="1">
      <x v="2"/>
    </i>
    <i>
      <x v="1"/>
      <x v="3"/>
    </i>
    <i>
      <x v="2"/>
      <x/>
    </i>
    <i r="1">
      <x v="1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item="1" hier="-1"/>
  </pageFields>
  <dataFields count="6">
    <dataField name="HC" fld="6" subtotal="count" baseField="0" baseItem="0"/>
    <dataField name="P" fld="41" baseField="0" baseItem="1"/>
    <dataField name="L" fld="42" baseField="0" baseItem="1"/>
    <dataField name="US " fld="43" baseField="0" baseItem="0"/>
    <dataField name="NCNS " fld="44" baseField="0" baseItem="0"/>
    <dataField name="WD " fld="51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54" firstHeaderRow="0" firstDataRow="1" firstDataCol="1" rowPageCount="2" colPageCount="1"/>
  <pivotFields count="18">
    <pivotField showAll="0"/>
    <pivotField showAll="0"/>
    <pivotField axis="axisRow" showAll="0" sortType="ascending">
      <items count="6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2"/>
        <item x="21"/>
        <item x="20"/>
        <item x="23"/>
        <item x="24"/>
        <item x="25"/>
        <item x="26"/>
        <item x="59"/>
        <item x="27"/>
        <item x="28"/>
        <item x="29"/>
        <item x="30"/>
        <item x="31"/>
        <item x="32"/>
        <item x="33"/>
        <item x="34"/>
        <item x="36"/>
        <item x="35"/>
        <item x="37"/>
        <item x="38"/>
        <item x="39"/>
        <item x="41"/>
        <item x="40"/>
        <item x="6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2"/>
        <item x="6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12"/>
        <item h="1" x="8"/>
        <item x="9"/>
        <item x="10"/>
        <item x="1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2"/>
  </rowFields>
  <rowItems count="50">
    <i>
      <x v="62"/>
    </i>
    <i>
      <x v="48"/>
    </i>
    <i>
      <x v="4"/>
    </i>
    <i>
      <x v="25"/>
    </i>
    <i>
      <x v="33"/>
    </i>
    <i>
      <x v="1"/>
    </i>
    <i>
      <x v="8"/>
    </i>
    <i>
      <x v="47"/>
    </i>
    <i>
      <x v="43"/>
    </i>
    <i>
      <x v="45"/>
    </i>
    <i>
      <x v="7"/>
    </i>
    <i>
      <x v="27"/>
    </i>
    <i>
      <x v="49"/>
    </i>
    <i>
      <x v="39"/>
    </i>
    <i>
      <x v="24"/>
    </i>
    <i>
      <x v="54"/>
    </i>
    <i>
      <x v="50"/>
    </i>
    <i>
      <x v="18"/>
    </i>
    <i>
      <x v="56"/>
    </i>
    <i>
      <x v="9"/>
    </i>
    <i>
      <x v="37"/>
    </i>
    <i>
      <x v="52"/>
    </i>
    <i>
      <x v="29"/>
    </i>
    <i>
      <x v="13"/>
    </i>
    <i>
      <x v="55"/>
    </i>
    <i>
      <x v="44"/>
    </i>
    <i>
      <x v="17"/>
    </i>
    <i>
      <x v="30"/>
    </i>
    <i>
      <x v="3"/>
    </i>
    <i>
      <x v="41"/>
    </i>
    <i>
      <x v="11"/>
    </i>
    <i>
      <x v="59"/>
    </i>
    <i>
      <x v="20"/>
    </i>
    <i>
      <x v="28"/>
    </i>
    <i>
      <x v="51"/>
    </i>
    <i>
      <x v="21"/>
    </i>
    <i>
      <x v="58"/>
    </i>
    <i>
      <x v="35"/>
    </i>
    <i>
      <x v="15"/>
    </i>
    <i>
      <x v="34"/>
    </i>
    <i>
      <x v="53"/>
    </i>
    <i>
      <x v="60"/>
    </i>
    <i>
      <x v="42"/>
    </i>
    <i>
      <x v="46"/>
    </i>
    <i>
      <x v="12"/>
    </i>
    <i>
      <x v="22"/>
    </i>
    <i>
      <x v="5"/>
    </i>
    <i>
      <x v="40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-1"/>
    <pageField fld="4" item="1" hier="-1"/>
  </pageFields>
  <dataFields count="5">
    <dataField name="L" fld="9" baseField="2" baseItem="0"/>
    <dataField name="US " fld="10" baseField="2" baseItem="0"/>
    <dataField name="NCNS " fld="11" baseField="2" baseItem="0"/>
    <dataField name="WD " fld="15" baseField="2" baseItem="0"/>
    <dataField name="L%" fld="17" baseField="0" baseItem="0" numFmtId="10"/>
  </dataFields>
  <formats count="3"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mments" Target="../comments2.xml"/><Relationship Id="rId5" Type="http://schemas.openxmlformats.org/officeDocument/2006/relationships/control" Target="../activeX/activeX4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GridLines="0" tabSelected="1" topLeftCell="J1" zoomScale="85" zoomScaleNormal="85" workbookViewId="0">
      <selection activeCell="S17" sqref="S17"/>
    </sheetView>
  </sheetViews>
  <sheetFormatPr defaultRowHeight="15" x14ac:dyDescent="0.25"/>
  <cols>
    <col min="1" max="1" width="12.5703125" bestFit="1" customWidth="1"/>
    <col min="2" max="2" width="7.5703125" customWidth="1"/>
    <col min="3" max="3" width="3.28515625" customWidth="1"/>
    <col min="4" max="4" width="4" customWidth="1"/>
    <col min="5" max="5" width="2" customWidth="1"/>
    <col min="6" max="6" width="3.7109375" customWidth="1"/>
    <col min="7" max="7" width="6.28515625" customWidth="1"/>
    <col min="8" max="8" width="4.7109375" customWidth="1"/>
    <col min="13" max="13" width="13.7109375" bestFit="1" customWidth="1"/>
    <col min="22" max="22" width="14.28515625" customWidth="1"/>
    <col min="29" max="29" width="51.42578125" bestFit="1" customWidth="1"/>
  </cols>
  <sheetData>
    <row r="1" spans="1:28" x14ac:dyDescent="0.25">
      <c r="A1" s="7" t="s">
        <v>70</v>
      </c>
      <c r="B1" t="s">
        <v>73</v>
      </c>
    </row>
    <row r="2" spans="1:28" x14ac:dyDescent="0.25">
      <c r="N2" t="s">
        <v>72</v>
      </c>
      <c r="O2" t="s">
        <v>77</v>
      </c>
      <c r="P2" t="s">
        <v>80</v>
      </c>
      <c r="V2" s="59" t="s">
        <v>183</v>
      </c>
      <c r="W2" s="59"/>
      <c r="X2" s="59"/>
      <c r="Y2" s="59"/>
      <c r="Z2" s="59"/>
      <c r="AA2" s="59"/>
      <c r="AB2" s="59"/>
    </row>
    <row r="3" spans="1:28" x14ac:dyDescent="0.25">
      <c r="A3" s="7" t="s">
        <v>71</v>
      </c>
      <c r="B3" s="7" t="s">
        <v>79</v>
      </c>
      <c r="C3" t="s">
        <v>83</v>
      </c>
      <c r="D3" t="s">
        <v>58</v>
      </c>
      <c r="E3" t="s">
        <v>57</v>
      </c>
      <c r="F3" t="s">
        <v>84</v>
      </c>
      <c r="G3" t="s">
        <v>85</v>
      </c>
      <c r="H3" t="s">
        <v>86</v>
      </c>
      <c r="V3" s="45" t="s">
        <v>169</v>
      </c>
      <c r="W3" s="46">
        <v>44452</v>
      </c>
      <c r="X3" s="46" t="s">
        <v>178</v>
      </c>
      <c r="Y3" s="46" t="s">
        <v>179</v>
      </c>
      <c r="Z3" s="46" t="s">
        <v>171</v>
      </c>
      <c r="AA3" s="46" t="s">
        <v>181</v>
      </c>
      <c r="AB3" s="46" t="s">
        <v>182</v>
      </c>
    </row>
    <row r="4" spans="1:28" x14ac:dyDescent="0.25">
      <c r="A4" t="s">
        <v>76</v>
      </c>
      <c r="B4" t="s">
        <v>72</v>
      </c>
      <c r="C4" s="6">
        <v>1</v>
      </c>
      <c r="D4" s="6">
        <v>6</v>
      </c>
      <c r="E4" s="6">
        <v>0</v>
      </c>
      <c r="F4" s="6">
        <v>4</v>
      </c>
      <c r="G4" s="6">
        <v>0</v>
      </c>
      <c r="H4" s="6">
        <v>10</v>
      </c>
      <c r="V4" s="37" t="s">
        <v>170</v>
      </c>
      <c r="W4" s="38">
        <v>0.60416666666666663</v>
      </c>
      <c r="X4" s="44"/>
      <c r="Y4" s="44"/>
      <c r="Z4" s="44"/>
      <c r="AA4" s="44"/>
      <c r="AB4" s="44"/>
    </row>
    <row r="5" spans="1:28" x14ac:dyDescent="0.25">
      <c r="A5" t="s">
        <v>76</v>
      </c>
      <c r="B5" t="s">
        <v>77</v>
      </c>
      <c r="C5" s="6">
        <v>1</v>
      </c>
      <c r="D5" s="6">
        <v>8</v>
      </c>
      <c r="E5" s="6">
        <v>1</v>
      </c>
      <c r="F5" s="6">
        <v>0</v>
      </c>
      <c r="G5" s="6">
        <v>0</v>
      </c>
      <c r="H5" s="6">
        <v>9</v>
      </c>
      <c r="V5" s="39" t="s">
        <v>172</v>
      </c>
      <c r="W5" s="39">
        <v>19</v>
      </c>
      <c r="X5" s="44"/>
      <c r="Y5" s="44"/>
      <c r="Z5" s="44"/>
      <c r="AA5" s="44"/>
      <c r="AB5" s="44"/>
    </row>
    <row r="6" spans="1:28" x14ac:dyDescent="0.25">
      <c r="A6" t="s">
        <v>76</v>
      </c>
      <c r="B6" t="s">
        <v>80</v>
      </c>
      <c r="C6" s="6">
        <v>1</v>
      </c>
      <c r="D6" s="6">
        <v>8</v>
      </c>
      <c r="E6" s="6">
        <v>0</v>
      </c>
      <c r="F6" s="6">
        <v>0</v>
      </c>
      <c r="G6" s="6">
        <v>0</v>
      </c>
      <c r="H6" s="6">
        <v>8</v>
      </c>
      <c r="M6" s="40" t="s">
        <v>169</v>
      </c>
      <c r="N6" s="43">
        <v>44469</v>
      </c>
      <c r="O6" s="36"/>
      <c r="P6" s="36"/>
      <c r="Q6" s="36"/>
      <c r="V6" s="39" t="s">
        <v>61</v>
      </c>
      <c r="W6" s="39">
        <v>19</v>
      </c>
      <c r="X6" s="39">
        <v>40</v>
      </c>
      <c r="Y6" s="39">
        <v>7.83</v>
      </c>
      <c r="Z6" s="39">
        <f>ROUND((W6*X6*Y6),0)-240</f>
        <v>5711</v>
      </c>
      <c r="AA6" s="39">
        <v>4646</v>
      </c>
      <c r="AB6" s="39">
        <f>Z6-AA6</f>
        <v>1065</v>
      </c>
    </row>
    <row r="7" spans="1:28" x14ac:dyDescent="0.25">
      <c r="A7" t="s">
        <v>78</v>
      </c>
      <c r="B7" t="s">
        <v>81</v>
      </c>
      <c r="C7" s="6">
        <v>1</v>
      </c>
      <c r="D7" s="6">
        <v>10</v>
      </c>
      <c r="E7" s="6">
        <v>0</v>
      </c>
      <c r="F7" s="6">
        <v>0</v>
      </c>
      <c r="G7" s="6">
        <v>0</v>
      </c>
      <c r="H7" s="6">
        <v>10</v>
      </c>
      <c r="M7" s="37" t="s">
        <v>170</v>
      </c>
      <c r="N7" s="38">
        <v>0.60416666666666663</v>
      </c>
      <c r="O7" s="38">
        <v>0.97916666666666663</v>
      </c>
      <c r="P7" s="38">
        <v>0.77083333333333337</v>
      </c>
      <c r="Q7" s="37" t="s">
        <v>171</v>
      </c>
      <c r="V7" s="39" t="s">
        <v>173</v>
      </c>
      <c r="W7" s="39">
        <v>0</v>
      </c>
      <c r="X7" s="44"/>
      <c r="Y7" s="44"/>
      <c r="Z7" s="44"/>
      <c r="AA7" s="44"/>
      <c r="AB7" s="44"/>
    </row>
    <row r="8" spans="1:28" x14ac:dyDescent="0.25">
      <c r="A8" t="s">
        <v>74</v>
      </c>
      <c r="B8" t="s">
        <v>72</v>
      </c>
      <c r="C8" s="6">
        <v>22</v>
      </c>
      <c r="D8" s="6">
        <v>151</v>
      </c>
      <c r="E8" s="6">
        <v>3</v>
      </c>
      <c r="F8" s="6">
        <v>23</v>
      </c>
      <c r="G8" s="6">
        <v>6</v>
      </c>
      <c r="H8" s="6">
        <v>11</v>
      </c>
      <c r="M8" s="39" t="s">
        <v>172</v>
      </c>
      <c r="N8" s="39">
        <v>18</v>
      </c>
      <c r="O8" s="39">
        <v>19</v>
      </c>
      <c r="P8" s="39">
        <v>0</v>
      </c>
      <c r="Q8" s="39">
        <f>SUM(N8:P8)</f>
        <v>37</v>
      </c>
      <c r="V8" s="39" t="s">
        <v>174</v>
      </c>
      <c r="W8" s="39">
        <v>0</v>
      </c>
      <c r="X8" s="44"/>
      <c r="Y8" s="44"/>
      <c r="Z8" s="44"/>
      <c r="AA8" s="44"/>
      <c r="AB8" s="44"/>
    </row>
    <row r="9" spans="1:28" x14ac:dyDescent="0.25">
      <c r="A9" t="s">
        <v>74</v>
      </c>
      <c r="B9" t="s">
        <v>77</v>
      </c>
      <c r="C9" s="6">
        <v>18</v>
      </c>
      <c r="D9" s="6">
        <v>116</v>
      </c>
      <c r="E9" s="6">
        <v>5</v>
      </c>
      <c r="F9" s="6">
        <v>18</v>
      </c>
      <c r="G9" s="6">
        <v>1</v>
      </c>
      <c r="H9" s="6">
        <v>9</v>
      </c>
      <c r="M9" s="39" t="s">
        <v>61</v>
      </c>
      <c r="N9" s="39">
        <v>16</v>
      </c>
      <c r="O9" s="39">
        <v>18</v>
      </c>
      <c r="P9" s="39">
        <v>0</v>
      </c>
      <c r="Q9" s="39">
        <f t="shared" ref="Q9:Q15" si="0">SUM(N9:P9)</f>
        <v>34</v>
      </c>
      <c r="V9" s="39" t="s">
        <v>59</v>
      </c>
      <c r="W9" s="39">
        <v>0</v>
      </c>
      <c r="X9" s="44"/>
      <c r="Y9" s="44"/>
      <c r="Z9" s="44"/>
      <c r="AA9" s="44"/>
      <c r="AB9" s="44"/>
    </row>
    <row r="10" spans="1:28" x14ac:dyDescent="0.25">
      <c r="A10" t="s">
        <v>74</v>
      </c>
      <c r="B10" t="s">
        <v>81</v>
      </c>
      <c r="C10" s="6">
        <v>1</v>
      </c>
      <c r="D10" s="6">
        <v>10</v>
      </c>
      <c r="E10" s="6">
        <v>0</v>
      </c>
      <c r="F10" s="6">
        <v>0</v>
      </c>
      <c r="G10" s="6">
        <v>0</v>
      </c>
      <c r="H10" s="6">
        <v>10</v>
      </c>
      <c r="M10" s="39" t="s">
        <v>173</v>
      </c>
      <c r="N10" s="39">
        <v>0</v>
      </c>
      <c r="O10" s="39">
        <v>0</v>
      </c>
      <c r="P10" s="39">
        <v>0</v>
      </c>
      <c r="Q10" s="39">
        <f t="shared" si="0"/>
        <v>0</v>
      </c>
      <c r="V10" s="39" t="s">
        <v>175</v>
      </c>
      <c r="W10" s="39">
        <v>0</v>
      </c>
      <c r="X10" s="44"/>
      <c r="Y10" s="44"/>
      <c r="Z10" s="44"/>
      <c r="AA10" s="44"/>
      <c r="AB10" s="44"/>
    </row>
    <row r="11" spans="1:28" x14ac:dyDescent="0.25">
      <c r="A11" t="s">
        <v>60</v>
      </c>
      <c r="C11" s="6">
        <v>45</v>
      </c>
      <c r="D11" s="6">
        <v>309</v>
      </c>
      <c r="E11" s="6">
        <v>9</v>
      </c>
      <c r="F11" s="6">
        <v>45</v>
      </c>
      <c r="G11" s="6">
        <v>7</v>
      </c>
      <c r="H11" s="6">
        <v>11</v>
      </c>
      <c r="M11" s="39" t="s">
        <v>174</v>
      </c>
      <c r="N11" s="39">
        <v>2</v>
      </c>
      <c r="O11" s="39">
        <v>1</v>
      </c>
      <c r="P11" s="39">
        <v>0</v>
      </c>
      <c r="Q11" s="39">
        <f t="shared" si="0"/>
        <v>3</v>
      </c>
      <c r="V11" s="39" t="s">
        <v>176</v>
      </c>
      <c r="W11" s="39">
        <v>0</v>
      </c>
      <c r="X11" s="44"/>
      <c r="Y11" s="44"/>
      <c r="Z11" s="44"/>
      <c r="AA11" s="44"/>
      <c r="AB11" s="44"/>
    </row>
    <row r="12" spans="1:28" x14ac:dyDescent="0.25">
      <c r="M12" s="39" t="s">
        <v>59</v>
      </c>
      <c r="N12" s="39">
        <f t="shared" ref="N12" si="1">W9</f>
        <v>0</v>
      </c>
      <c r="O12" s="39">
        <v>0</v>
      </c>
      <c r="P12" s="39">
        <v>0</v>
      </c>
      <c r="Q12" s="39">
        <f t="shared" si="0"/>
        <v>0</v>
      </c>
    </row>
    <row r="13" spans="1:28" x14ac:dyDescent="0.25">
      <c r="M13" s="39" t="s">
        <v>88</v>
      </c>
      <c r="N13" s="39">
        <v>0</v>
      </c>
      <c r="O13" s="39">
        <v>0</v>
      </c>
      <c r="P13" s="39">
        <v>0</v>
      </c>
      <c r="Q13" s="39">
        <f t="shared" si="0"/>
        <v>0</v>
      </c>
      <c r="V13" s="59" t="s">
        <v>180</v>
      </c>
      <c r="W13" s="59"/>
      <c r="X13" s="59"/>
      <c r="Y13" s="59"/>
      <c r="Z13" s="59"/>
      <c r="AA13" s="59"/>
      <c r="AB13" s="59"/>
    </row>
    <row r="14" spans="1:28" x14ac:dyDescent="0.25">
      <c r="M14" s="39" t="s">
        <v>175</v>
      </c>
      <c r="N14" s="39">
        <f>W10</f>
        <v>0</v>
      </c>
      <c r="O14" s="39">
        <f t="shared" ref="O14" si="2">W21</f>
        <v>0</v>
      </c>
      <c r="P14" s="39">
        <v>0</v>
      </c>
      <c r="Q14" s="39">
        <f t="shared" si="0"/>
        <v>0</v>
      </c>
      <c r="V14" s="45" t="s">
        <v>169</v>
      </c>
      <c r="W14" s="46">
        <f>W3</f>
        <v>44452</v>
      </c>
      <c r="X14" s="46" t="s">
        <v>178</v>
      </c>
      <c r="Y14" s="46" t="s">
        <v>179</v>
      </c>
      <c r="Z14" s="46" t="s">
        <v>171</v>
      </c>
      <c r="AA14" s="46" t="s">
        <v>181</v>
      </c>
      <c r="AB14" s="46" t="s">
        <v>182</v>
      </c>
    </row>
    <row r="15" spans="1:28" x14ac:dyDescent="0.25">
      <c r="M15" s="39" t="s">
        <v>176</v>
      </c>
      <c r="N15" s="39">
        <v>0</v>
      </c>
      <c r="O15" s="39">
        <v>0</v>
      </c>
      <c r="P15" s="39">
        <v>0</v>
      </c>
      <c r="Q15" s="39">
        <f t="shared" si="0"/>
        <v>0</v>
      </c>
      <c r="V15" s="37" t="s">
        <v>170</v>
      </c>
      <c r="W15" s="38">
        <v>0.97916666666666663</v>
      </c>
      <c r="X15" s="44"/>
      <c r="Y15" s="44"/>
      <c r="Z15" s="44"/>
      <c r="AA15" s="44"/>
      <c r="AB15" s="44"/>
    </row>
    <row r="16" spans="1:28" x14ac:dyDescent="0.25">
      <c r="V16" s="39" t="s">
        <v>172</v>
      </c>
      <c r="W16" s="39">
        <v>21</v>
      </c>
      <c r="X16" s="44"/>
      <c r="Y16" s="44"/>
      <c r="Z16" s="44"/>
      <c r="AA16" s="44"/>
      <c r="AB16" s="44"/>
    </row>
    <row r="17" spans="14:30" x14ac:dyDescent="0.25">
      <c r="V17" s="39" t="s">
        <v>61</v>
      </c>
      <c r="W17" s="39">
        <v>17</v>
      </c>
      <c r="X17" s="39">
        <v>40</v>
      </c>
      <c r="Y17" s="39">
        <v>7.83</v>
      </c>
      <c r="Z17" s="39">
        <f>ROUND((W17*X17*Y17),0)-80-400</f>
        <v>4844</v>
      </c>
      <c r="AA17" s="39">
        <v>2413</v>
      </c>
      <c r="AB17" s="39">
        <f>Z17-AA17</f>
        <v>2431</v>
      </c>
      <c r="AD17">
        <f>2*40*5</f>
        <v>400</v>
      </c>
    </row>
    <row r="18" spans="14:30" x14ac:dyDescent="0.25">
      <c r="V18" s="39" t="s">
        <v>173</v>
      </c>
      <c r="W18" s="39">
        <v>0</v>
      </c>
      <c r="X18" s="44"/>
      <c r="Y18" s="44"/>
      <c r="Z18" s="44"/>
      <c r="AA18" s="44"/>
      <c r="AB18" s="44"/>
    </row>
    <row r="19" spans="14:30" x14ac:dyDescent="0.25">
      <c r="V19" s="39" t="s">
        <v>174</v>
      </c>
      <c r="W19" s="39">
        <v>3</v>
      </c>
      <c r="X19" s="44"/>
      <c r="Y19" s="44"/>
      <c r="Z19" s="44"/>
      <c r="AA19" s="44"/>
      <c r="AB19" s="44"/>
    </row>
    <row r="20" spans="14:30" x14ac:dyDescent="0.25">
      <c r="N20">
        <f>SUM(N9:N15)</f>
        <v>18</v>
      </c>
      <c r="O20">
        <f>SUM(O9:O15)</f>
        <v>19</v>
      </c>
      <c r="P20">
        <f>SUM(P9:P15)</f>
        <v>0</v>
      </c>
      <c r="Q20">
        <f>SUM(Q9:Q15)</f>
        <v>37</v>
      </c>
      <c r="V20" s="39" t="s">
        <v>59</v>
      </c>
      <c r="W20" s="39">
        <v>1</v>
      </c>
      <c r="X20" s="44"/>
      <c r="Y20" s="44"/>
      <c r="Z20" s="44"/>
      <c r="AA20" s="44"/>
      <c r="AB20" s="44"/>
    </row>
    <row r="21" spans="14:30" x14ac:dyDescent="0.25">
      <c r="N21" t="b">
        <f>N20=N8</f>
        <v>1</v>
      </c>
      <c r="O21" t="b">
        <f>O20=O8</f>
        <v>1</v>
      </c>
      <c r="P21" t="b">
        <f>P20=P8</f>
        <v>1</v>
      </c>
      <c r="Q21" t="b">
        <f>Q20=Q8</f>
        <v>1</v>
      </c>
      <c r="V21" s="39" t="s">
        <v>191</v>
      </c>
      <c r="W21" s="39">
        <v>0</v>
      </c>
      <c r="X21" s="44"/>
      <c r="Y21" s="44"/>
      <c r="Z21" s="44"/>
      <c r="AA21" s="44"/>
      <c r="AB21" s="44"/>
    </row>
    <row r="22" spans="14:30" x14ac:dyDescent="0.25">
      <c r="V22" s="39" t="s">
        <v>176</v>
      </c>
      <c r="W22" s="39">
        <v>0</v>
      </c>
      <c r="X22" s="44"/>
      <c r="Y22" s="44"/>
      <c r="Z22" s="44"/>
      <c r="AA22" s="44"/>
      <c r="AB22" s="44"/>
    </row>
    <row r="24" spans="14:30" x14ac:dyDescent="0.25">
      <c r="V24" s="59" t="s">
        <v>196</v>
      </c>
      <c r="W24" s="59"/>
      <c r="X24" s="59"/>
      <c r="Y24" s="59"/>
      <c r="Z24" s="59"/>
      <c r="AA24" s="59"/>
      <c r="AB24" s="59"/>
      <c r="AC24" s="47"/>
    </row>
    <row r="25" spans="14:30" x14ac:dyDescent="0.25">
      <c r="V25" s="45" t="s">
        <v>169</v>
      </c>
      <c r="W25" s="46">
        <v>44452</v>
      </c>
      <c r="X25" s="46" t="s">
        <v>178</v>
      </c>
      <c r="Y25" s="46" t="s">
        <v>179</v>
      </c>
      <c r="Z25" s="46" t="s">
        <v>171</v>
      </c>
      <c r="AA25" s="46" t="s">
        <v>181</v>
      </c>
      <c r="AB25" s="46" t="s">
        <v>182</v>
      </c>
      <c r="AC25" s="49" t="s">
        <v>190</v>
      </c>
    </row>
    <row r="26" spans="14:30" x14ac:dyDescent="0.25">
      <c r="V26" s="37" t="s">
        <v>170</v>
      </c>
      <c r="W26" s="38">
        <v>0.60416666666666663</v>
      </c>
      <c r="X26" s="52"/>
      <c r="Y26" s="52"/>
      <c r="Z26" s="52"/>
      <c r="AA26" s="52"/>
      <c r="AB26" s="52"/>
      <c r="AC26" s="52"/>
    </row>
    <row r="27" spans="14:30" x14ac:dyDescent="0.25">
      <c r="V27" s="39" t="s">
        <v>172</v>
      </c>
      <c r="W27" s="54">
        <f>SUM(W28:W34)</f>
        <v>19</v>
      </c>
      <c r="X27" s="55"/>
      <c r="Y27" s="55"/>
      <c r="Z27" s="55"/>
      <c r="AA27" s="55"/>
      <c r="AB27" s="55"/>
      <c r="AC27" s="55"/>
    </row>
    <row r="28" spans="14:30" x14ac:dyDescent="0.25">
      <c r="V28" s="39" t="s">
        <v>194</v>
      </c>
      <c r="W28" s="54">
        <v>3</v>
      </c>
      <c r="X28" s="54">
        <v>40</v>
      </c>
      <c r="Y28" s="54">
        <v>7.83</v>
      </c>
      <c r="Z28" s="54">
        <f>ROUND((W28*X28*Y28),0)</f>
        <v>940</v>
      </c>
      <c r="AA28" s="54">
        <v>605</v>
      </c>
      <c r="AB28" s="54">
        <f>Z28-AA28</f>
        <v>335</v>
      </c>
      <c r="AC28" s="55"/>
    </row>
    <row r="29" spans="14:30" x14ac:dyDescent="0.25">
      <c r="V29" s="39" t="s">
        <v>195</v>
      </c>
      <c r="W29" s="54">
        <v>16</v>
      </c>
      <c r="X29" s="54">
        <v>55</v>
      </c>
      <c r="Y29" s="54">
        <v>7.83</v>
      </c>
      <c r="Z29" s="54">
        <f>ROUND((W29*X29*Y29),0)</f>
        <v>6890</v>
      </c>
      <c r="AA29" s="54">
        <v>5864</v>
      </c>
      <c r="AB29" s="54">
        <f>Z29-AA29</f>
        <v>1026</v>
      </c>
      <c r="AC29" s="55"/>
    </row>
    <row r="30" spans="14:30" x14ac:dyDescent="0.25">
      <c r="V30" s="39" t="s">
        <v>173</v>
      </c>
      <c r="W30" s="54">
        <v>0</v>
      </c>
      <c r="X30" s="54"/>
      <c r="Y30" s="54"/>
      <c r="Z30" s="54"/>
      <c r="AA30" s="54"/>
      <c r="AB30" s="54"/>
      <c r="AC30" s="55"/>
    </row>
    <row r="31" spans="14:30" x14ac:dyDescent="0.25">
      <c r="V31" s="39" t="s">
        <v>174</v>
      </c>
      <c r="W31" s="54">
        <v>0</v>
      </c>
      <c r="X31" s="54"/>
      <c r="Y31" s="54"/>
      <c r="Z31" s="54"/>
      <c r="AA31" s="54"/>
      <c r="AB31" s="54"/>
      <c r="AC31" s="55"/>
    </row>
    <row r="32" spans="14:30" x14ac:dyDescent="0.25">
      <c r="V32" s="39" t="s">
        <v>59</v>
      </c>
      <c r="W32" s="54">
        <v>0</v>
      </c>
      <c r="X32" s="54"/>
      <c r="Y32" s="54"/>
      <c r="Z32" s="54"/>
      <c r="AA32" s="54"/>
      <c r="AB32" s="54"/>
      <c r="AC32" s="55"/>
    </row>
    <row r="33" spans="20:29" x14ac:dyDescent="0.25">
      <c r="V33" s="39" t="s">
        <v>175</v>
      </c>
      <c r="W33" s="54">
        <v>0</v>
      </c>
      <c r="X33" s="54"/>
      <c r="Y33" s="54"/>
      <c r="Z33" s="54"/>
      <c r="AA33" s="54"/>
      <c r="AB33" s="54"/>
      <c r="AC33" s="55"/>
    </row>
    <row r="34" spans="20:29" x14ac:dyDescent="0.25">
      <c r="V34" s="39" t="s">
        <v>176</v>
      </c>
      <c r="W34" s="54">
        <v>0</v>
      </c>
      <c r="X34" s="54"/>
      <c r="Y34" s="54"/>
      <c r="Z34" s="54"/>
      <c r="AA34" s="54"/>
      <c r="AB34" s="54"/>
      <c r="AC34" s="55"/>
    </row>
    <row r="35" spans="20:29" x14ac:dyDescent="0.25">
      <c r="V35" s="57" t="s">
        <v>171</v>
      </c>
      <c r="W35" s="56">
        <f>SUM(W28:W34)</f>
        <v>19</v>
      </c>
      <c r="X35" s="56">
        <f>SUM(X28:X34)</f>
        <v>95</v>
      </c>
      <c r="Y35" s="56">
        <f t="shared" ref="Y35:AB35" si="3">SUM(Y28:Y34)</f>
        <v>15.66</v>
      </c>
      <c r="Z35" s="56">
        <f t="shared" si="3"/>
        <v>7830</v>
      </c>
      <c r="AA35" s="56">
        <f t="shared" si="3"/>
        <v>6469</v>
      </c>
      <c r="AB35" s="56">
        <f t="shared" si="3"/>
        <v>1361</v>
      </c>
      <c r="AC35" s="55"/>
    </row>
    <row r="36" spans="20:29" x14ac:dyDescent="0.25">
      <c r="V36" s="47"/>
      <c r="W36" s="47"/>
      <c r="X36" s="47"/>
      <c r="Y36" s="47"/>
      <c r="Z36" s="47"/>
      <c r="AA36" s="47"/>
      <c r="AB36" s="47"/>
      <c r="AC36" s="47"/>
    </row>
    <row r="37" spans="20:29" x14ac:dyDescent="0.25">
      <c r="V37" s="58" t="s">
        <v>184</v>
      </c>
      <c r="W37" s="58"/>
      <c r="X37" s="58"/>
      <c r="Y37" s="58"/>
      <c r="Z37" s="58"/>
      <c r="AA37" s="58"/>
      <c r="AB37" s="58"/>
      <c r="AC37" s="52"/>
    </row>
    <row r="38" spans="20:29" x14ac:dyDescent="0.25">
      <c r="V38" s="48" t="s">
        <v>169</v>
      </c>
      <c r="W38" s="49">
        <f>W25</f>
        <v>44452</v>
      </c>
      <c r="X38" s="49" t="s">
        <v>178</v>
      </c>
      <c r="Y38" s="49" t="s">
        <v>179</v>
      </c>
      <c r="Z38" s="49" t="s">
        <v>171</v>
      </c>
      <c r="AA38" s="49" t="s">
        <v>181</v>
      </c>
      <c r="AB38" s="49" t="s">
        <v>182</v>
      </c>
      <c r="AC38" s="49" t="s">
        <v>190</v>
      </c>
    </row>
    <row r="39" spans="20:29" x14ac:dyDescent="0.25">
      <c r="V39" s="50" t="s">
        <v>170</v>
      </c>
      <c r="W39" s="51">
        <v>0.97916666666666663</v>
      </c>
      <c r="X39" s="52"/>
      <c r="Y39" s="52"/>
      <c r="Z39" s="52"/>
      <c r="AA39" s="52"/>
      <c r="AB39" s="52"/>
      <c r="AC39" s="52"/>
    </row>
    <row r="40" spans="20:29" x14ac:dyDescent="0.25">
      <c r="V40" s="53" t="s">
        <v>172</v>
      </c>
      <c r="W40" s="53">
        <v>23</v>
      </c>
      <c r="X40" s="52"/>
      <c r="Y40" s="52"/>
      <c r="Z40" s="52"/>
      <c r="AA40" s="52"/>
      <c r="AB40" s="52"/>
      <c r="AC40" s="52"/>
    </row>
    <row r="41" spans="20:29" x14ac:dyDescent="0.25">
      <c r="V41" s="53" t="s">
        <v>185</v>
      </c>
      <c r="W41" s="53">
        <v>10</v>
      </c>
      <c r="X41" s="53">
        <v>40</v>
      </c>
      <c r="Y41" s="53">
        <v>7.83</v>
      </c>
      <c r="Z41" s="53">
        <f>ROUND((W41*X41*Y41),0)</f>
        <v>3132</v>
      </c>
      <c r="AA41" s="53">
        <v>2280</v>
      </c>
      <c r="AB41" s="53">
        <f>Z41-AA41</f>
        <v>852</v>
      </c>
      <c r="AC41" s="52"/>
    </row>
    <row r="42" spans="20:29" x14ac:dyDescent="0.25">
      <c r="V42" s="53" t="s">
        <v>186</v>
      </c>
      <c r="W42" s="53">
        <v>8</v>
      </c>
      <c r="X42" s="53">
        <v>55</v>
      </c>
      <c r="Y42" s="53">
        <v>9.83</v>
      </c>
      <c r="Z42" s="53">
        <f>ROUND((W42*X42*Y42),0)</f>
        <v>4325</v>
      </c>
      <c r="AA42" s="53">
        <v>3648</v>
      </c>
      <c r="AB42" s="53">
        <f>Z42-AA42</f>
        <v>677</v>
      </c>
      <c r="AC42" s="52"/>
    </row>
    <row r="43" spans="20:29" x14ac:dyDescent="0.25">
      <c r="T43">
        <v>18</v>
      </c>
      <c r="V43" s="53" t="s">
        <v>173</v>
      </c>
      <c r="W43" s="53">
        <v>0</v>
      </c>
      <c r="X43" s="52"/>
      <c r="Y43" s="52"/>
      <c r="Z43" s="52"/>
      <c r="AA43" s="52"/>
      <c r="AB43" s="52"/>
      <c r="AC43" s="52"/>
    </row>
    <row r="44" spans="20:29" x14ac:dyDescent="0.25">
      <c r="V44" s="53" t="s">
        <v>174</v>
      </c>
      <c r="W44" s="53">
        <v>1</v>
      </c>
      <c r="X44" s="52"/>
      <c r="Y44" s="52"/>
      <c r="Z44" s="52"/>
      <c r="AA44" s="52"/>
      <c r="AB44" s="52"/>
      <c r="AC44" s="52"/>
    </row>
    <row r="45" spans="20:29" x14ac:dyDescent="0.25">
      <c r="V45" s="53" t="s">
        <v>59</v>
      </c>
      <c r="W45" s="53">
        <v>0</v>
      </c>
      <c r="X45" s="52"/>
      <c r="Y45" s="52"/>
      <c r="Z45" s="52"/>
      <c r="AA45" s="52"/>
      <c r="AB45" s="52"/>
      <c r="AC45" s="52"/>
    </row>
    <row r="46" spans="20:29" x14ac:dyDescent="0.25">
      <c r="V46" s="53" t="s">
        <v>191</v>
      </c>
      <c r="W46" s="53">
        <v>4</v>
      </c>
      <c r="X46" s="52"/>
      <c r="Y46" s="52"/>
      <c r="Z46" s="52"/>
      <c r="AA46" s="52"/>
      <c r="AB46" s="52"/>
      <c r="AC46" s="52"/>
    </row>
    <row r="47" spans="20:29" x14ac:dyDescent="0.25">
      <c r="V47" s="53" t="s">
        <v>176</v>
      </c>
      <c r="W47" s="53">
        <v>0</v>
      </c>
      <c r="X47" s="52"/>
      <c r="Y47" s="52"/>
      <c r="Z47" s="52"/>
      <c r="AA47" s="52"/>
      <c r="AB47" s="52"/>
      <c r="AC47" s="52"/>
    </row>
    <row r="48" spans="20:29" x14ac:dyDescent="0.25">
      <c r="V48" s="47"/>
      <c r="W48" s="47"/>
      <c r="X48" s="47"/>
      <c r="Y48" s="47"/>
      <c r="Z48" s="47"/>
      <c r="AA48" s="47"/>
      <c r="AB48" s="47"/>
      <c r="AC48" s="47"/>
    </row>
    <row r="49" spans="22:29" x14ac:dyDescent="0.25">
      <c r="V49" s="58" t="s">
        <v>187</v>
      </c>
      <c r="W49" s="58"/>
      <c r="X49" s="58"/>
      <c r="Y49" s="58"/>
      <c r="Z49" s="58"/>
      <c r="AA49" s="58"/>
      <c r="AB49" s="58"/>
      <c r="AC49" s="47"/>
    </row>
    <row r="50" spans="22:29" x14ac:dyDescent="0.25">
      <c r="V50" s="48" t="s">
        <v>169</v>
      </c>
      <c r="W50" s="49">
        <f>W38</f>
        <v>44452</v>
      </c>
      <c r="X50" s="49" t="s">
        <v>178</v>
      </c>
      <c r="Y50" s="49" t="s">
        <v>179</v>
      </c>
      <c r="Z50" s="49" t="s">
        <v>171</v>
      </c>
      <c r="AA50" s="49" t="s">
        <v>181</v>
      </c>
      <c r="AB50" s="49" t="s">
        <v>182</v>
      </c>
      <c r="AC50" s="47" t="s">
        <v>189</v>
      </c>
    </row>
    <row r="51" spans="22:29" x14ac:dyDescent="0.25">
      <c r="V51" s="53" t="s">
        <v>185</v>
      </c>
      <c r="W51" s="53">
        <v>21</v>
      </c>
      <c r="X51" s="53">
        <v>55</v>
      </c>
      <c r="Y51" s="53">
        <v>5</v>
      </c>
      <c r="Z51" s="53">
        <f>ROUND((W51*X51*Y51),0)</f>
        <v>5775</v>
      </c>
      <c r="AA51" s="53">
        <v>4843</v>
      </c>
      <c r="AB51" s="53">
        <f>Z51-AA51</f>
        <v>932</v>
      </c>
      <c r="AC51" s="47" t="s">
        <v>188</v>
      </c>
    </row>
    <row r="52" spans="22:29" x14ac:dyDescent="0.25">
      <c r="V52" s="53" t="s">
        <v>185</v>
      </c>
      <c r="W52" s="53">
        <v>7</v>
      </c>
      <c r="X52" s="53">
        <v>55</v>
      </c>
      <c r="Y52" s="53">
        <v>9</v>
      </c>
      <c r="Z52" s="53">
        <f>ROUND((W52*X52*Y52),0)</f>
        <v>3465</v>
      </c>
      <c r="AA52" s="53">
        <v>2789</v>
      </c>
      <c r="AB52" s="53">
        <f>Z52-AA52</f>
        <v>676</v>
      </c>
      <c r="AC52" s="47"/>
    </row>
    <row r="53" spans="22:29" x14ac:dyDescent="0.25">
      <c r="V53" s="47"/>
      <c r="W53" s="47"/>
      <c r="X53" s="47"/>
      <c r="Y53" s="47"/>
      <c r="Z53" s="47"/>
      <c r="AA53" s="47"/>
      <c r="AB53" s="47"/>
      <c r="AC53" s="47"/>
    </row>
    <row r="54" spans="22:29" x14ac:dyDescent="0.25">
      <c r="V54" s="47"/>
      <c r="W54" s="47"/>
      <c r="X54" s="47"/>
      <c r="Y54" s="47"/>
      <c r="Z54" s="47"/>
      <c r="AA54" s="47"/>
      <c r="AB54" s="47"/>
      <c r="AC54" s="47"/>
    </row>
    <row r="55" spans="22:29" x14ac:dyDescent="0.25">
      <c r="V55" s="47"/>
      <c r="W55" s="47"/>
      <c r="X55" s="47"/>
      <c r="Y55" s="47"/>
      <c r="Z55" s="47"/>
      <c r="AA55" s="47"/>
      <c r="AB55" s="47"/>
      <c r="AC55" s="47"/>
    </row>
    <row r="56" spans="22:29" x14ac:dyDescent="0.25">
      <c r="V56" s="47"/>
      <c r="W56" s="47"/>
      <c r="X56" s="47"/>
      <c r="Y56" s="47"/>
      <c r="Z56" s="47"/>
      <c r="AA56" s="47"/>
      <c r="AB56" s="47"/>
      <c r="AC56" s="47"/>
    </row>
    <row r="57" spans="22:29" x14ac:dyDescent="0.25">
      <c r="V57" s="47"/>
      <c r="W57" s="47"/>
      <c r="X57" s="47"/>
      <c r="Y57" s="47"/>
      <c r="Z57" s="47"/>
      <c r="AA57" s="47"/>
      <c r="AB57" s="47"/>
      <c r="AC57" s="47"/>
    </row>
    <row r="58" spans="22:29" x14ac:dyDescent="0.25">
      <c r="V58" s="47"/>
      <c r="W58" s="47"/>
      <c r="X58" s="47"/>
      <c r="Y58" s="47"/>
      <c r="Z58" s="47"/>
      <c r="AA58" s="47"/>
      <c r="AB58" s="47"/>
      <c r="AC58" s="47"/>
    </row>
    <row r="59" spans="22:29" x14ac:dyDescent="0.25">
      <c r="V59" s="47"/>
      <c r="W59" s="47"/>
      <c r="X59" s="47"/>
      <c r="Y59" s="47"/>
      <c r="Z59" s="47"/>
      <c r="AA59" s="47"/>
      <c r="AB59" s="47"/>
      <c r="AC59" s="47"/>
    </row>
  </sheetData>
  <mergeCells count="5">
    <mergeCell ref="V49:AB49"/>
    <mergeCell ref="V13:AB13"/>
    <mergeCell ref="V2:AB2"/>
    <mergeCell ref="V24:AB24"/>
    <mergeCell ref="V37:AB37"/>
  </mergeCells>
  <pageMargins left="0.7" right="0.7" top="0.75" bottom="0.75" header="0.3" footer="0.3"/>
  <pageSetup orientation="portrait" r:id="rId2"/>
  <ignoredErrors>
    <ignoredError sqref="O20:Q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D71"/>
  <sheetViews>
    <sheetView showGridLines="0" zoomScale="85" zoomScaleNormal="85" workbookViewId="0">
      <pane xSplit="7" ySplit="2" topLeftCell="AE14" activePane="bottomRight" state="frozen"/>
      <selection pane="topRight" activeCell="H1" sqref="H1"/>
      <selection pane="bottomLeft" activeCell="A3" sqref="A3"/>
      <selection pane="bottomRight" activeCell="AK36" sqref="AK36"/>
    </sheetView>
  </sheetViews>
  <sheetFormatPr defaultColWidth="48.7109375" defaultRowHeight="15" x14ac:dyDescent="0.25"/>
  <cols>
    <col min="1" max="1" width="20.85546875" style="8" bestFit="1" customWidth="1"/>
    <col min="2" max="2" width="16.28515625" style="8" bestFit="1" customWidth="1"/>
    <col min="3" max="3" width="11.42578125" style="8" bestFit="1" customWidth="1"/>
    <col min="4" max="4" width="10.42578125" style="8" bestFit="1" customWidth="1"/>
    <col min="5" max="5" width="10" style="8" bestFit="1" customWidth="1"/>
    <col min="6" max="6" width="11.42578125" style="8" bestFit="1" customWidth="1"/>
    <col min="7" max="7" width="10" style="8" hidden="1" customWidth="1"/>
    <col min="8" max="8" width="12.5703125" style="8" bestFit="1" customWidth="1"/>
    <col min="9" max="9" width="15.28515625" style="8" hidden="1" customWidth="1"/>
    <col min="10" max="10" width="11.85546875" style="8" hidden="1" customWidth="1"/>
    <col min="11" max="12" width="11.140625" style="8" hidden="1" customWidth="1"/>
    <col min="13" max="13" width="12.7109375" style="8" hidden="1" customWidth="1"/>
    <col min="14" max="14" width="11.140625" style="8" hidden="1" customWidth="1"/>
    <col min="15" max="15" width="11.140625" style="8" customWidth="1"/>
    <col min="16" max="18" width="11.140625" style="8" bestFit="1" customWidth="1"/>
    <col min="19" max="40" width="12.140625" style="8" bestFit="1" customWidth="1"/>
    <col min="41" max="41" width="17.7109375" style="8" bestFit="1" customWidth="1"/>
    <col min="42" max="42" width="12.7109375" style="8" bestFit="1" customWidth="1"/>
    <col min="43" max="43" width="11" style="8" bestFit="1" customWidth="1"/>
    <col min="44" max="44" width="8.28515625" style="8" bestFit="1" customWidth="1"/>
    <col min="45" max="45" width="10.7109375" style="8" bestFit="1" customWidth="1"/>
    <col min="46" max="46" width="8.42578125" style="8" bestFit="1" customWidth="1"/>
    <col min="47" max="47" width="12.7109375" style="8" bestFit="1" customWidth="1"/>
    <col min="48" max="48" width="9.28515625" style="8" bestFit="1" customWidth="1"/>
    <col min="49" max="49" width="13.5703125" style="8" bestFit="1" customWidth="1"/>
    <col min="50" max="50" width="13.42578125" style="8" bestFit="1" customWidth="1"/>
    <col min="51" max="52" width="9.140625" style="8" bestFit="1" customWidth="1"/>
    <col min="53" max="53" width="10" style="8" bestFit="1" customWidth="1"/>
    <col min="54" max="54" width="12.7109375" style="8" bestFit="1" customWidth="1"/>
    <col min="55" max="16384" width="48.7109375" style="8"/>
  </cols>
  <sheetData>
    <row r="1" spans="1:56" x14ac:dyDescent="0.25">
      <c r="I1" s="8" t="str">
        <f>TEXT(I2,"DDD")</f>
        <v>Wed</v>
      </c>
      <c r="J1" s="8" t="str">
        <f t="shared" ref="J1:AN1" si="0">TEXT(J2,"DDD")</f>
        <v>Thu</v>
      </c>
      <c r="K1" s="8" t="str">
        <f t="shared" si="0"/>
        <v>Fri</v>
      </c>
      <c r="L1" s="8" t="str">
        <f t="shared" si="0"/>
        <v>Sat</v>
      </c>
      <c r="M1" s="8" t="str">
        <f t="shared" si="0"/>
        <v>Sun</v>
      </c>
      <c r="N1" s="8" t="str">
        <f t="shared" si="0"/>
        <v>Mon</v>
      </c>
      <c r="P1" s="8" t="str">
        <f t="shared" si="0"/>
        <v>Tue</v>
      </c>
      <c r="Q1" s="8" t="str">
        <f t="shared" si="0"/>
        <v>Wed</v>
      </c>
      <c r="R1" s="8" t="str">
        <f t="shared" si="0"/>
        <v>Thu</v>
      </c>
      <c r="S1" s="8" t="str">
        <f t="shared" si="0"/>
        <v>Fri</v>
      </c>
      <c r="T1" s="8" t="str">
        <f t="shared" si="0"/>
        <v>Sat</v>
      </c>
      <c r="U1" s="8" t="str">
        <f t="shared" si="0"/>
        <v>Sun</v>
      </c>
      <c r="V1" s="8" t="str">
        <f t="shared" si="0"/>
        <v>Mon</v>
      </c>
      <c r="W1" s="8" t="str">
        <f t="shared" si="0"/>
        <v>Tue</v>
      </c>
      <c r="X1" s="8" t="str">
        <f t="shared" si="0"/>
        <v>Wed</v>
      </c>
      <c r="Y1" s="8" t="str">
        <f t="shared" si="0"/>
        <v>Thu</v>
      </c>
      <c r="Z1" s="8" t="str">
        <f t="shared" si="0"/>
        <v>Fri</v>
      </c>
      <c r="AA1" s="8" t="str">
        <f t="shared" si="0"/>
        <v>Sat</v>
      </c>
      <c r="AB1" s="8" t="str">
        <f t="shared" si="0"/>
        <v>Sun</v>
      </c>
      <c r="AC1" s="8" t="str">
        <f t="shared" si="0"/>
        <v>Mon</v>
      </c>
      <c r="AD1" s="8" t="str">
        <f t="shared" si="0"/>
        <v>Tue</v>
      </c>
      <c r="AE1" s="8" t="str">
        <f t="shared" si="0"/>
        <v>Wed</v>
      </c>
      <c r="AF1" s="8" t="str">
        <f t="shared" si="0"/>
        <v>Thu</v>
      </c>
      <c r="AG1" s="8" t="str">
        <f t="shared" si="0"/>
        <v>Fri</v>
      </c>
      <c r="AH1" s="8" t="str">
        <f t="shared" si="0"/>
        <v>Sat</v>
      </c>
      <c r="AI1" s="8" t="str">
        <f t="shared" si="0"/>
        <v>Sun</v>
      </c>
      <c r="AJ1" s="8" t="str">
        <f t="shared" si="0"/>
        <v>Mon</v>
      </c>
      <c r="AK1" s="8" t="str">
        <f t="shared" si="0"/>
        <v>Tue</v>
      </c>
      <c r="AL1" s="8" t="str">
        <f t="shared" si="0"/>
        <v>Wed</v>
      </c>
      <c r="AM1" s="8" t="str">
        <f t="shared" si="0"/>
        <v>Thu</v>
      </c>
      <c r="AN1" s="8" t="str">
        <f t="shared" si="0"/>
        <v>Fri</v>
      </c>
    </row>
    <row r="2" spans="1:56" x14ac:dyDescent="0.25">
      <c r="A2" s="3" t="s">
        <v>0</v>
      </c>
      <c r="B2" s="3" t="s">
        <v>94</v>
      </c>
      <c r="C2" s="3" t="s">
        <v>1</v>
      </c>
      <c r="D2" s="3" t="s">
        <v>69</v>
      </c>
      <c r="E2" s="3" t="s">
        <v>70</v>
      </c>
      <c r="F2" s="3" t="s">
        <v>71</v>
      </c>
      <c r="G2" s="3" t="s">
        <v>79</v>
      </c>
      <c r="H2" s="3" t="s">
        <v>167</v>
      </c>
      <c r="I2" s="4">
        <v>44440</v>
      </c>
      <c r="J2" s="4">
        <f>I2+1</f>
        <v>44441</v>
      </c>
      <c r="K2" s="4">
        <f t="shared" ref="K2:AN2" si="1">J2+1</f>
        <v>44442</v>
      </c>
      <c r="L2" s="4">
        <f t="shared" si="1"/>
        <v>44443</v>
      </c>
      <c r="M2" s="4">
        <f t="shared" si="1"/>
        <v>44444</v>
      </c>
      <c r="N2" s="4">
        <f t="shared" si="1"/>
        <v>44445</v>
      </c>
      <c r="O2" s="4" t="s">
        <v>193</v>
      </c>
      <c r="P2" s="4">
        <f>N2+1</f>
        <v>44446</v>
      </c>
      <c r="Q2" s="4">
        <f t="shared" si="1"/>
        <v>44447</v>
      </c>
      <c r="R2" s="4">
        <f t="shared" si="1"/>
        <v>44448</v>
      </c>
      <c r="S2" s="4">
        <f t="shared" si="1"/>
        <v>44449</v>
      </c>
      <c r="T2" s="4">
        <f t="shared" si="1"/>
        <v>44450</v>
      </c>
      <c r="U2" s="4">
        <f>T2+1</f>
        <v>44451</v>
      </c>
      <c r="V2" s="4">
        <f t="shared" si="1"/>
        <v>44452</v>
      </c>
      <c r="W2" s="4">
        <f t="shared" si="1"/>
        <v>44453</v>
      </c>
      <c r="X2" s="4">
        <f t="shared" si="1"/>
        <v>44454</v>
      </c>
      <c r="Y2" s="4">
        <f t="shared" si="1"/>
        <v>44455</v>
      </c>
      <c r="Z2" s="4">
        <f t="shared" si="1"/>
        <v>44456</v>
      </c>
      <c r="AA2" s="4">
        <f t="shared" si="1"/>
        <v>44457</v>
      </c>
      <c r="AB2" s="4">
        <f t="shared" si="1"/>
        <v>44458</v>
      </c>
      <c r="AC2" s="4">
        <f t="shared" si="1"/>
        <v>44459</v>
      </c>
      <c r="AD2" s="4">
        <f t="shared" si="1"/>
        <v>44460</v>
      </c>
      <c r="AE2" s="4">
        <f t="shared" si="1"/>
        <v>44461</v>
      </c>
      <c r="AF2" s="4">
        <f t="shared" si="1"/>
        <v>44462</v>
      </c>
      <c r="AG2" s="4">
        <f t="shared" si="1"/>
        <v>44463</v>
      </c>
      <c r="AH2" s="4">
        <f t="shared" si="1"/>
        <v>44464</v>
      </c>
      <c r="AI2" s="4">
        <f t="shared" si="1"/>
        <v>44465</v>
      </c>
      <c r="AJ2" s="4">
        <f t="shared" si="1"/>
        <v>44466</v>
      </c>
      <c r="AK2" s="4">
        <f t="shared" si="1"/>
        <v>44467</v>
      </c>
      <c r="AL2" s="4">
        <f t="shared" si="1"/>
        <v>44468</v>
      </c>
      <c r="AM2" s="4">
        <f t="shared" si="1"/>
        <v>44469</v>
      </c>
      <c r="AN2" s="4">
        <f t="shared" si="1"/>
        <v>44470</v>
      </c>
      <c r="AO2" s="1" t="s">
        <v>62</v>
      </c>
      <c r="AP2" s="2" t="s">
        <v>61</v>
      </c>
      <c r="AQ2" s="2" t="s">
        <v>63</v>
      </c>
      <c r="AR2" s="2" t="s">
        <v>56</v>
      </c>
      <c r="AS2" s="2" t="s">
        <v>59</v>
      </c>
      <c r="AT2" s="2" t="s">
        <v>64</v>
      </c>
      <c r="AU2" s="2" t="s">
        <v>65</v>
      </c>
      <c r="AV2" s="2" t="s">
        <v>66</v>
      </c>
      <c r="AW2" s="2" t="s">
        <v>87</v>
      </c>
      <c r="AX2" s="2" t="s">
        <v>88</v>
      </c>
      <c r="AY2" s="2" t="s">
        <v>82</v>
      </c>
      <c r="AZ2" s="2" t="s">
        <v>67</v>
      </c>
      <c r="BA2" s="2" t="s">
        <v>68</v>
      </c>
      <c r="BB2" s="32" t="s">
        <v>92</v>
      </c>
    </row>
    <row r="3" spans="1:56" x14ac:dyDescent="0.25">
      <c r="A3" s="9" t="s">
        <v>4</v>
      </c>
      <c r="B3" s="9" t="s">
        <v>97</v>
      </c>
      <c r="C3" s="9">
        <v>107869</v>
      </c>
      <c r="D3" s="9" t="s">
        <v>72</v>
      </c>
      <c r="E3" s="9" t="s">
        <v>73</v>
      </c>
      <c r="F3" s="9" t="s">
        <v>74</v>
      </c>
      <c r="G3" s="9" t="s">
        <v>72</v>
      </c>
      <c r="H3" s="34">
        <f>IFERROR((VLOOKUP(B3,'Trend Summary'!$A:$F,6,0)),"-")</f>
        <v>3.125E-2</v>
      </c>
      <c r="I3" s="10" t="s">
        <v>58</v>
      </c>
      <c r="J3" s="10" t="s">
        <v>56</v>
      </c>
      <c r="K3" s="10"/>
      <c r="L3" s="10" t="s">
        <v>90</v>
      </c>
      <c r="M3" s="10" t="s">
        <v>90</v>
      </c>
      <c r="N3" s="10" t="s">
        <v>64</v>
      </c>
      <c r="O3" s="4" t="str">
        <f>VLOOKUP(B3,'[1]Final Shift Planner'!$B$1:$M$49,12,0)</f>
        <v>B</v>
      </c>
      <c r="P3" s="10" t="s">
        <v>58</v>
      </c>
      <c r="Q3" s="10" t="s">
        <v>58</v>
      </c>
      <c r="R3" s="10" t="s">
        <v>58</v>
      </c>
      <c r="S3" s="10" t="s">
        <v>58</v>
      </c>
      <c r="T3" s="10" t="s">
        <v>90</v>
      </c>
      <c r="U3" s="10" t="s">
        <v>90</v>
      </c>
      <c r="V3" s="10" t="s">
        <v>58</v>
      </c>
      <c r="W3" s="10" t="s">
        <v>58</v>
      </c>
      <c r="X3" s="10" t="s">
        <v>58</v>
      </c>
      <c r="Y3" s="10" t="s">
        <v>58</v>
      </c>
      <c r="Z3" s="10" t="s">
        <v>58</v>
      </c>
      <c r="AA3" s="10" t="s">
        <v>90</v>
      </c>
      <c r="AB3" s="10" t="s">
        <v>90</v>
      </c>
      <c r="AC3" s="10" t="s">
        <v>58</v>
      </c>
      <c r="AD3" s="10" t="s">
        <v>58</v>
      </c>
      <c r="AE3" s="10" t="s">
        <v>58</v>
      </c>
      <c r="AF3" s="10" t="s">
        <v>58</v>
      </c>
      <c r="AG3" s="10" t="s">
        <v>56</v>
      </c>
      <c r="AH3" s="10" t="s">
        <v>90</v>
      </c>
      <c r="AI3" s="10" t="s">
        <v>90</v>
      </c>
      <c r="AJ3" s="10" t="s">
        <v>58</v>
      </c>
      <c r="AK3" s="10" t="s">
        <v>58</v>
      </c>
      <c r="AL3" s="10" t="s">
        <v>58</v>
      </c>
      <c r="AM3" s="10" t="s">
        <v>58</v>
      </c>
      <c r="AN3" s="11"/>
      <c r="AO3" s="12">
        <f t="shared" ref="AO3:AO29" si="2">COUNTIF(I3:AN3,"P")+AX3</f>
        <v>18</v>
      </c>
      <c r="AP3" s="12">
        <f t="shared" ref="AP3:AP52" si="3">AO3-AX3</f>
        <v>18</v>
      </c>
      <c r="AQ3" s="12">
        <f t="shared" ref="AQ3:AQ29" si="4">COUNTIF(I3:AN3,"L")+AW3</f>
        <v>0</v>
      </c>
      <c r="AR3" s="12">
        <f t="shared" ref="AR3:AR29" si="5">COUNTIF(I3:AN3,"US")</f>
        <v>2</v>
      </c>
      <c r="AS3" s="12">
        <f t="shared" ref="AS3:AS29" si="6">COUNTIF(I3:AN3,"NCNS")</f>
        <v>0</v>
      </c>
      <c r="AT3" s="12">
        <f t="shared" ref="AT3:AT29" si="7">COUNTIF(I3:AN3,"PO")</f>
        <v>1</v>
      </c>
      <c r="AU3" s="12">
        <f t="shared" ref="AU3:AU29" si="8">COUNTIF(K3:M3,"P")+COUNTIF(S3:T3,"P")+COUNTIF(Z3:AA3,"P")+COUNTIF(AG3:AH3,"P")+COUNTIF(AN3,"P")</f>
        <v>2</v>
      </c>
      <c r="AV3" s="12">
        <f t="shared" ref="AV3:AV29" si="9">COUNTIF(I3:AN3,"X")</f>
        <v>8</v>
      </c>
      <c r="AW3" s="12">
        <f t="shared" ref="AW3:AW29" si="10">COUNTIF(I3:AN3,"System Issue")</f>
        <v>0</v>
      </c>
      <c r="AX3" s="12">
        <f t="shared" ref="AX3:AX29" si="11">COUNTIF(I3:AN3,"Off Prod")</f>
        <v>0</v>
      </c>
      <c r="AY3" s="12">
        <f t="shared" ref="AY3:AY29" si="12">COUNTIF(I3:AN3,"SEP")</f>
        <v>0</v>
      </c>
      <c r="AZ3" s="12">
        <f t="shared" ref="AZ3:AZ52" si="13">AO3+AQ3+AR3+AS3</f>
        <v>20</v>
      </c>
      <c r="BA3" s="12">
        <f t="shared" ref="BA3:BA52" si="14">AZ3+AV3+AT3+AY3</f>
        <v>29</v>
      </c>
      <c r="BB3" s="33">
        <f t="shared" ref="BB3:BB29" si="15">COUNTIF(I3:AN3,"Applied")</f>
        <v>0</v>
      </c>
    </row>
    <row r="4" spans="1:56" x14ac:dyDescent="0.25">
      <c r="A4" s="9" t="s">
        <v>6</v>
      </c>
      <c r="B4" s="9" t="s">
        <v>99</v>
      </c>
      <c r="C4" s="9">
        <v>90699</v>
      </c>
      <c r="D4" s="9" t="s">
        <v>72</v>
      </c>
      <c r="E4" s="9" t="s">
        <v>73</v>
      </c>
      <c r="F4" s="9" t="s">
        <v>74</v>
      </c>
      <c r="G4" s="9" t="s">
        <v>77</v>
      </c>
      <c r="H4" s="34">
        <f>IFERROR((VLOOKUP(B4,'Trend Summary'!$A:$F,6,0)),"-")</f>
        <v>1.5625E-2</v>
      </c>
      <c r="I4" s="10" t="s">
        <v>58</v>
      </c>
      <c r="J4" s="10" t="s">
        <v>58</v>
      </c>
      <c r="K4" s="10"/>
      <c r="L4" s="10" t="s">
        <v>90</v>
      </c>
      <c r="M4" s="10" t="s">
        <v>90</v>
      </c>
      <c r="N4" s="10" t="s">
        <v>64</v>
      </c>
      <c r="O4" s="4" t="str">
        <f>VLOOKUP(B4,'[1]Final Shift Planner'!$B$1:$M$49,12,0)</f>
        <v>B</v>
      </c>
      <c r="P4" s="10" t="s">
        <v>58</v>
      </c>
      <c r="Q4" s="10" t="s">
        <v>58</v>
      </c>
      <c r="R4" s="10" t="s">
        <v>58</v>
      </c>
      <c r="S4" s="10" t="s">
        <v>58</v>
      </c>
      <c r="T4" s="10" t="s">
        <v>90</v>
      </c>
      <c r="U4" s="10" t="s">
        <v>90</v>
      </c>
      <c r="V4" s="10" t="s">
        <v>58</v>
      </c>
      <c r="W4" s="10" t="s">
        <v>58</v>
      </c>
      <c r="X4" s="10" t="s">
        <v>58</v>
      </c>
      <c r="Y4" s="10" t="s">
        <v>58</v>
      </c>
      <c r="Z4" s="10" t="s">
        <v>58</v>
      </c>
      <c r="AA4" s="10" t="s">
        <v>90</v>
      </c>
      <c r="AB4" s="10" t="s">
        <v>90</v>
      </c>
      <c r="AC4" s="10" t="s">
        <v>57</v>
      </c>
      <c r="AD4" s="10" t="s">
        <v>57</v>
      </c>
      <c r="AE4" s="10" t="s">
        <v>57</v>
      </c>
      <c r="AF4" s="10" t="s">
        <v>57</v>
      </c>
      <c r="AG4" s="10" t="s">
        <v>57</v>
      </c>
      <c r="AH4" s="10" t="s">
        <v>90</v>
      </c>
      <c r="AI4" s="10" t="s">
        <v>90</v>
      </c>
      <c r="AJ4" s="10" t="s">
        <v>58</v>
      </c>
      <c r="AK4" s="10" t="s">
        <v>56</v>
      </c>
      <c r="AL4" s="10" t="s">
        <v>58</v>
      </c>
      <c r="AM4" s="10" t="s">
        <v>58</v>
      </c>
      <c r="AN4" s="11"/>
      <c r="AO4" s="12">
        <f t="shared" si="2"/>
        <v>14</v>
      </c>
      <c r="AP4" s="12">
        <f t="shared" si="3"/>
        <v>14</v>
      </c>
      <c r="AQ4" s="12">
        <f t="shared" si="4"/>
        <v>5</v>
      </c>
      <c r="AR4" s="12">
        <f t="shared" si="5"/>
        <v>1</v>
      </c>
      <c r="AS4" s="12">
        <f t="shared" si="6"/>
        <v>0</v>
      </c>
      <c r="AT4" s="12">
        <f t="shared" si="7"/>
        <v>1</v>
      </c>
      <c r="AU4" s="12">
        <f t="shared" si="8"/>
        <v>2</v>
      </c>
      <c r="AV4" s="12">
        <f t="shared" si="9"/>
        <v>8</v>
      </c>
      <c r="AW4" s="12">
        <f t="shared" si="10"/>
        <v>0</v>
      </c>
      <c r="AX4" s="12">
        <f t="shared" si="11"/>
        <v>0</v>
      </c>
      <c r="AY4" s="12">
        <f t="shared" si="12"/>
        <v>0</v>
      </c>
      <c r="AZ4" s="12">
        <f t="shared" si="13"/>
        <v>20</v>
      </c>
      <c r="BA4" s="12">
        <f t="shared" si="14"/>
        <v>29</v>
      </c>
      <c r="BB4" s="33">
        <f t="shared" si="15"/>
        <v>0</v>
      </c>
    </row>
    <row r="5" spans="1:56" ht="30" x14ac:dyDescent="0.25">
      <c r="A5" s="9" t="s">
        <v>6</v>
      </c>
      <c r="B5" s="9" t="s">
        <v>100</v>
      </c>
      <c r="C5" s="9">
        <v>108201</v>
      </c>
      <c r="D5" s="9" t="s">
        <v>72</v>
      </c>
      <c r="E5" s="9" t="s">
        <v>73</v>
      </c>
      <c r="F5" s="9" t="s">
        <v>74</v>
      </c>
      <c r="G5" s="9" t="s">
        <v>72</v>
      </c>
      <c r="H5" s="34">
        <f>IFERROR((VLOOKUP(B5,'Trend Summary'!$A:$F,6,0)),"-")</f>
        <v>0.140625</v>
      </c>
      <c r="I5" s="10" t="s">
        <v>58</v>
      </c>
      <c r="J5" s="10" t="s">
        <v>58</v>
      </c>
      <c r="K5" s="10"/>
      <c r="L5" s="10" t="s">
        <v>90</v>
      </c>
      <c r="M5" s="10" t="s">
        <v>90</v>
      </c>
      <c r="N5" s="10" t="s">
        <v>64</v>
      </c>
      <c r="O5" s="4" t="str">
        <f>VLOOKUP(B5,'[1]Final Shift Planner'!$B$1:$M$49,12,0)</f>
        <v>B</v>
      </c>
      <c r="P5" s="10" t="s">
        <v>58</v>
      </c>
      <c r="Q5" s="10" t="s">
        <v>58</v>
      </c>
      <c r="R5" s="10" t="s">
        <v>58</v>
      </c>
      <c r="S5" s="10" t="s">
        <v>58</v>
      </c>
      <c r="T5" s="10" t="s">
        <v>90</v>
      </c>
      <c r="U5" s="10" t="s">
        <v>90</v>
      </c>
      <c r="V5" s="10" t="s">
        <v>192</v>
      </c>
      <c r="W5" s="10" t="s">
        <v>58</v>
      </c>
      <c r="X5" s="10" t="s">
        <v>58</v>
      </c>
      <c r="Y5" s="10" t="s">
        <v>58</v>
      </c>
      <c r="Z5" s="10" t="s">
        <v>58</v>
      </c>
      <c r="AA5" s="10" t="s">
        <v>90</v>
      </c>
      <c r="AB5" s="10" t="s">
        <v>90</v>
      </c>
      <c r="AC5" s="10" t="s">
        <v>58</v>
      </c>
      <c r="AD5" s="10" t="s">
        <v>58</v>
      </c>
      <c r="AE5" s="10" t="s">
        <v>58</v>
      </c>
      <c r="AF5" s="10" t="s">
        <v>58</v>
      </c>
      <c r="AG5" s="10" t="s">
        <v>56</v>
      </c>
      <c r="AH5" s="10" t="s">
        <v>90</v>
      </c>
      <c r="AI5" s="10" t="s">
        <v>90</v>
      </c>
      <c r="AJ5" s="10" t="s">
        <v>58</v>
      </c>
      <c r="AK5" s="10" t="s">
        <v>58</v>
      </c>
      <c r="AL5" s="10" t="s">
        <v>58</v>
      </c>
      <c r="AM5" s="10" t="s">
        <v>58</v>
      </c>
      <c r="AN5" s="11"/>
      <c r="AO5" s="12">
        <f t="shared" si="2"/>
        <v>18</v>
      </c>
      <c r="AP5" s="12">
        <f t="shared" si="3"/>
        <v>18</v>
      </c>
      <c r="AQ5" s="12">
        <f t="shared" si="4"/>
        <v>1</v>
      </c>
      <c r="AR5" s="12">
        <f t="shared" si="5"/>
        <v>1</v>
      </c>
      <c r="AS5" s="12">
        <f t="shared" si="6"/>
        <v>0</v>
      </c>
      <c r="AT5" s="12">
        <f t="shared" si="7"/>
        <v>1</v>
      </c>
      <c r="AU5" s="12">
        <f t="shared" si="8"/>
        <v>2</v>
      </c>
      <c r="AV5" s="12">
        <f t="shared" si="9"/>
        <v>8</v>
      </c>
      <c r="AW5" s="12">
        <f t="shared" si="10"/>
        <v>1</v>
      </c>
      <c r="AX5" s="12">
        <f t="shared" si="11"/>
        <v>0</v>
      </c>
      <c r="AY5" s="12">
        <f t="shared" si="12"/>
        <v>0</v>
      </c>
      <c r="AZ5" s="12">
        <f t="shared" si="13"/>
        <v>20</v>
      </c>
      <c r="BA5" s="12">
        <f t="shared" si="14"/>
        <v>29</v>
      </c>
      <c r="BB5" s="33">
        <f t="shared" si="15"/>
        <v>0</v>
      </c>
    </row>
    <row r="6" spans="1:56" ht="30" x14ac:dyDescent="0.25">
      <c r="A6" s="9" t="s">
        <v>7</v>
      </c>
      <c r="B6" s="9" t="s">
        <v>101</v>
      </c>
      <c r="C6" s="9">
        <v>96189</v>
      </c>
      <c r="D6" s="9" t="s">
        <v>72</v>
      </c>
      <c r="E6" s="9" t="s">
        <v>73</v>
      </c>
      <c r="F6" s="9" t="s">
        <v>74</v>
      </c>
      <c r="G6" s="9" t="s">
        <v>72</v>
      </c>
      <c r="H6" s="34">
        <f>IFERROR((VLOOKUP(B6,'Trend Summary'!$A:$F,6,0)),"-")</f>
        <v>0.375</v>
      </c>
      <c r="I6" s="10" t="s">
        <v>58</v>
      </c>
      <c r="J6" s="10" t="s">
        <v>58</v>
      </c>
      <c r="K6" s="10"/>
      <c r="L6" s="10" t="s">
        <v>90</v>
      </c>
      <c r="M6" s="10" t="s">
        <v>90</v>
      </c>
      <c r="N6" s="10" t="s">
        <v>64</v>
      </c>
      <c r="O6" s="4" t="str">
        <f>VLOOKUP(B6,'[1]Final Shift Planner'!$B$1:$M$49,12,0)</f>
        <v>B</v>
      </c>
      <c r="P6" s="10" t="s">
        <v>58</v>
      </c>
      <c r="Q6" s="10" t="s">
        <v>58</v>
      </c>
      <c r="R6" s="10" t="s">
        <v>58</v>
      </c>
      <c r="S6" s="10" t="s">
        <v>58</v>
      </c>
      <c r="T6" s="10" t="s">
        <v>90</v>
      </c>
      <c r="U6" s="10" t="s">
        <v>90</v>
      </c>
      <c r="V6" s="10" t="s">
        <v>58</v>
      </c>
      <c r="W6" s="10" t="s">
        <v>58</v>
      </c>
      <c r="X6" s="10" t="s">
        <v>58</v>
      </c>
      <c r="Y6" s="10" t="s">
        <v>57</v>
      </c>
      <c r="Z6" s="10" t="s">
        <v>56</v>
      </c>
      <c r="AA6" s="10" t="s">
        <v>90</v>
      </c>
      <c r="AB6" s="10" t="s">
        <v>90</v>
      </c>
      <c r="AC6" s="10" t="s">
        <v>58</v>
      </c>
      <c r="AD6" s="10" t="s">
        <v>58</v>
      </c>
      <c r="AE6" s="10" t="s">
        <v>58</v>
      </c>
      <c r="AF6" s="10" t="s">
        <v>58</v>
      </c>
      <c r="AG6" s="10" t="s">
        <v>192</v>
      </c>
      <c r="AH6" s="10" t="s">
        <v>90</v>
      </c>
      <c r="AI6" s="10" t="s">
        <v>90</v>
      </c>
      <c r="AJ6" s="10" t="s">
        <v>192</v>
      </c>
      <c r="AK6" s="10" t="s">
        <v>58</v>
      </c>
      <c r="AL6" s="10" t="s">
        <v>58</v>
      </c>
      <c r="AM6" s="10" t="s">
        <v>58</v>
      </c>
      <c r="AN6" s="11"/>
      <c r="AO6" s="12">
        <f t="shared" si="2"/>
        <v>16</v>
      </c>
      <c r="AP6" s="12">
        <f t="shared" si="3"/>
        <v>16</v>
      </c>
      <c r="AQ6" s="12">
        <f t="shared" si="4"/>
        <v>3</v>
      </c>
      <c r="AR6" s="12">
        <f t="shared" si="5"/>
        <v>1</v>
      </c>
      <c r="AS6" s="12">
        <f t="shared" si="6"/>
        <v>0</v>
      </c>
      <c r="AT6" s="12">
        <f t="shared" si="7"/>
        <v>1</v>
      </c>
      <c r="AU6" s="12">
        <f t="shared" si="8"/>
        <v>1</v>
      </c>
      <c r="AV6" s="12">
        <f t="shared" si="9"/>
        <v>8</v>
      </c>
      <c r="AW6" s="12">
        <f t="shared" si="10"/>
        <v>2</v>
      </c>
      <c r="AX6" s="12">
        <f t="shared" si="11"/>
        <v>0</v>
      </c>
      <c r="AY6" s="12">
        <f t="shared" si="12"/>
        <v>0</v>
      </c>
      <c r="AZ6" s="12">
        <f t="shared" si="13"/>
        <v>20</v>
      </c>
      <c r="BA6" s="12">
        <f t="shared" si="14"/>
        <v>29</v>
      </c>
      <c r="BB6" s="33">
        <f t="shared" si="15"/>
        <v>0</v>
      </c>
      <c r="BD6" s="42"/>
    </row>
    <row r="7" spans="1:56" x14ac:dyDescent="0.25">
      <c r="A7" s="9" t="s">
        <v>8</v>
      </c>
      <c r="B7" s="9" t="s">
        <v>102</v>
      </c>
      <c r="C7" s="9">
        <v>125722</v>
      </c>
      <c r="D7" s="9" t="s">
        <v>72</v>
      </c>
      <c r="E7" s="9" t="s">
        <v>73</v>
      </c>
      <c r="F7" s="9" t="s">
        <v>74</v>
      </c>
      <c r="G7" s="9" t="s">
        <v>72</v>
      </c>
      <c r="H7" s="34">
        <f>IFERROR((VLOOKUP(B7,'Trend Summary'!$A:$F,6,0)),"-")</f>
        <v>0.7384615384615385</v>
      </c>
      <c r="I7" s="10" t="s">
        <v>56</v>
      </c>
      <c r="J7" s="10" t="s">
        <v>56</v>
      </c>
      <c r="K7" s="10"/>
      <c r="L7" s="10" t="s">
        <v>90</v>
      </c>
      <c r="M7" s="10" t="s">
        <v>90</v>
      </c>
      <c r="N7" s="10" t="s">
        <v>64</v>
      </c>
      <c r="O7" s="4" t="str">
        <f>VLOOKUP(B7,'[1]Final Shift Planner'!$B$1:$M$49,12,0)</f>
        <v>B</v>
      </c>
      <c r="P7" s="10" t="s">
        <v>58</v>
      </c>
      <c r="Q7" s="10" t="s">
        <v>58</v>
      </c>
      <c r="R7" s="10" t="s">
        <v>58</v>
      </c>
      <c r="S7" s="10" t="s">
        <v>58</v>
      </c>
      <c r="T7" s="10" t="s">
        <v>90</v>
      </c>
      <c r="U7" s="10" t="s">
        <v>90</v>
      </c>
      <c r="V7" s="10" t="s">
        <v>58</v>
      </c>
      <c r="W7" s="10" t="s">
        <v>56</v>
      </c>
      <c r="X7" s="10" t="s">
        <v>58</v>
      </c>
      <c r="Y7" s="10" t="s">
        <v>58</v>
      </c>
      <c r="Z7" s="10" t="s">
        <v>58</v>
      </c>
      <c r="AA7" s="10" t="s">
        <v>90</v>
      </c>
      <c r="AB7" s="10" t="s">
        <v>90</v>
      </c>
      <c r="AC7" s="10" t="s">
        <v>56</v>
      </c>
      <c r="AD7" s="10" t="s">
        <v>56</v>
      </c>
      <c r="AE7" s="10" t="s">
        <v>56</v>
      </c>
      <c r="AF7" s="10" t="s">
        <v>58</v>
      </c>
      <c r="AG7" s="10" t="s">
        <v>58</v>
      </c>
      <c r="AH7" s="10" t="s">
        <v>90</v>
      </c>
      <c r="AI7" s="10" t="s">
        <v>90</v>
      </c>
      <c r="AJ7" s="10" t="s">
        <v>58</v>
      </c>
      <c r="AK7" s="10" t="s">
        <v>58</v>
      </c>
      <c r="AL7" s="10" t="s">
        <v>58</v>
      </c>
      <c r="AM7" s="10" t="s">
        <v>58</v>
      </c>
      <c r="AN7" s="11"/>
      <c r="AO7" s="12">
        <f t="shared" si="2"/>
        <v>14</v>
      </c>
      <c r="AP7" s="12">
        <f t="shared" si="3"/>
        <v>14</v>
      </c>
      <c r="AQ7" s="12">
        <f t="shared" si="4"/>
        <v>0</v>
      </c>
      <c r="AR7" s="12">
        <f t="shared" si="5"/>
        <v>6</v>
      </c>
      <c r="AS7" s="12">
        <f t="shared" si="6"/>
        <v>0</v>
      </c>
      <c r="AT7" s="12">
        <f t="shared" si="7"/>
        <v>1</v>
      </c>
      <c r="AU7" s="12">
        <f t="shared" si="8"/>
        <v>3</v>
      </c>
      <c r="AV7" s="12">
        <f t="shared" si="9"/>
        <v>8</v>
      </c>
      <c r="AW7" s="12">
        <f t="shared" si="10"/>
        <v>0</v>
      </c>
      <c r="AX7" s="12">
        <f t="shared" si="11"/>
        <v>0</v>
      </c>
      <c r="AY7" s="12">
        <f t="shared" si="12"/>
        <v>0</v>
      </c>
      <c r="AZ7" s="12">
        <f t="shared" si="13"/>
        <v>20</v>
      </c>
      <c r="BA7" s="12">
        <f t="shared" si="14"/>
        <v>29</v>
      </c>
      <c r="BB7" s="33">
        <f t="shared" si="15"/>
        <v>0</v>
      </c>
    </row>
    <row r="8" spans="1:56" x14ac:dyDescent="0.25">
      <c r="A8" s="9" t="s">
        <v>9</v>
      </c>
      <c r="B8" s="9" t="s">
        <v>103</v>
      </c>
      <c r="C8" s="9">
        <v>90576</v>
      </c>
      <c r="D8" s="9" t="s">
        <v>72</v>
      </c>
      <c r="E8" s="9" t="s">
        <v>73</v>
      </c>
      <c r="F8" s="9" t="s">
        <v>74</v>
      </c>
      <c r="G8" s="9" t="s">
        <v>72</v>
      </c>
      <c r="H8" s="34">
        <f>IFERROR((VLOOKUP(B8,'Trend Summary'!$A:$F,6,0)),"-")</f>
        <v>4.6875E-2</v>
      </c>
      <c r="I8" s="10" t="s">
        <v>56</v>
      </c>
      <c r="J8" s="10" t="s">
        <v>56</v>
      </c>
      <c r="K8" s="10"/>
      <c r="L8" s="10" t="s">
        <v>90</v>
      </c>
      <c r="M8" s="10" t="s">
        <v>90</v>
      </c>
      <c r="N8" s="10" t="s">
        <v>64</v>
      </c>
      <c r="O8" s="4" t="str">
        <f>VLOOKUP(B8,'[1]Final Shift Planner'!$B$1:$M$49,12,0)</f>
        <v>B</v>
      </c>
      <c r="P8" s="10" t="s">
        <v>58</v>
      </c>
      <c r="Q8" s="10" t="s">
        <v>58</v>
      </c>
      <c r="R8" s="10" t="s">
        <v>58</v>
      </c>
      <c r="S8" s="10" t="s">
        <v>58</v>
      </c>
      <c r="T8" s="10" t="s">
        <v>90</v>
      </c>
      <c r="U8" s="10" t="s">
        <v>90</v>
      </c>
      <c r="V8" s="10" t="s">
        <v>58</v>
      </c>
      <c r="W8" s="10" t="s">
        <v>57</v>
      </c>
      <c r="X8" s="10" t="s">
        <v>58</v>
      </c>
      <c r="Y8" s="10" t="s">
        <v>58</v>
      </c>
      <c r="Z8" s="10" t="s">
        <v>58</v>
      </c>
      <c r="AA8" s="10" t="s">
        <v>90</v>
      </c>
      <c r="AB8" s="10" t="s">
        <v>90</v>
      </c>
      <c r="AC8" s="10" t="s">
        <v>58</v>
      </c>
      <c r="AD8" s="10" t="s">
        <v>58</v>
      </c>
      <c r="AE8" s="10" t="s">
        <v>58</v>
      </c>
      <c r="AF8" s="10" t="s">
        <v>57</v>
      </c>
      <c r="AG8" s="10" t="s">
        <v>58</v>
      </c>
      <c r="AH8" s="10" t="s">
        <v>90</v>
      </c>
      <c r="AI8" s="10" t="s">
        <v>90</v>
      </c>
      <c r="AJ8" s="10" t="s">
        <v>58</v>
      </c>
      <c r="AK8" s="10" t="s">
        <v>58</v>
      </c>
      <c r="AL8" s="10" t="s">
        <v>58</v>
      </c>
      <c r="AM8" s="10" t="s">
        <v>58</v>
      </c>
      <c r="AN8" s="10"/>
      <c r="AO8" s="12">
        <f t="shared" si="2"/>
        <v>16</v>
      </c>
      <c r="AP8" s="12">
        <f t="shared" si="3"/>
        <v>16</v>
      </c>
      <c r="AQ8" s="12">
        <f t="shared" si="4"/>
        <v>2</v>
      </c>
      <c r="AR8" s="12">
        <f t="shared" si="5"/>
        <v>2</v>
      </c>
      <c r="AS8" s="12">
        <f t="shared" si="6"/>
        <v>0</v>
      </c>
      <c r="AT8" s="12">
        <f t="shared" si="7"/>
        <v>1</v>
      </c>
      <c r="AU8" s="12">
        <f t="shared" si="8"/>
        <v>3</v>
      </c>
      <c r="AV8" s="12">
        <f t="shared" si="9"/>
        <v>8</v>
      </c>
      <c r="AW8" s="12">
        <f t="shared" si="10"/>
        <v>0</v>
      </c>
      <c r="AX8" s="12">
        <f t="shared" si="11"/>
        <v>0</v>
      </c>
      <c r="AY8" s="12">
        <f t="shared" si="12"/>
        <v>0</v>
      </c>
      <c r="AZ8" s="12">
        <f t="shared" si="13"/>
        <v>20</v>
      </c>
      <c r="BA8" s="12">
        <f t="shared" si="14"/>
        <v>29</v>
      </c>
      <c r="BB8" s="33">
        <f t="shared" si="15"/>
        <v>0</v>
      </c>
    </row>
    <row r="9" spans="1:56" x14ac:dyDescent="0.25">
      <c r="A9" s="9" t="s">
        <v>10</v>
      </c>
      <c r="B9" s="9" t="s">
        <v>104</v>
      </c>
      <c r="C9" s="9">
        <v>96210</v>
      </c>
      <c r="D9" s="9" t="s">
        <v>72</v>
      </c>
      <c r="E9" s="9" t="s">
        <v>73</v>
      </c>
      <c r="F9" s="9" t="s">
        <v>74</v>
      </c>
      <c r="G9" s="9" t="s">
        <v>72</v>
      </c>
      <c r="H9" s="34">
        <f>IFERROR((VLOOKUP(B9,'Trend Summary'!$A:$F,6,0)),"-")</f>
        <v>3.125E-2</v>
      </c>
      <c r="I9" s="10" t="s">
        <v>58</v>
      </c>
      <c r="J9" s="10" t="s">
        <v>58</v>
      </c>
      <c r="K9" s="10"/>
      <c r="L9" s="10" t="s">
        <v>90</v>
      </c>
      <c r="M9" s="10" t="s">
        <v>90</v>
      </c>
      <c r="N9" s="10" t="s">
        <v>64</v>
      </c>
      <c r="O9" s="4" t="str">
        <f>VLOOKUP(B9,'[1]Final Shift Planner'!$B$1:$M$49,12,0)</f>
        <v>B</v>
      </c>
      <c r="P9" s="10" t="s">
        <v>58</v>
      </c>
      <c r="Q9" s="10" t="s">
        <v>58</v>
      </c>
      <c r="R9" s="10" t="s">
        <v>58</v>
      </c>
      <c r="S9" s="10" t="s">
        <v>58</v>
      </c>
      <c r="T9" s="10" t="s">
        <v>90</v>
      </c>
      <c r="U9" s="10" t="s">
        <v>90</v>
      </c>
      <c r="V9" s="10" t="s">
        <v>58</v>
      </c>
      <c r="W9" s="10" t="s">
        <v>58</v>
      </c>
      <c r="X9" s="10" t="s">
        <v>58</v>
      </c>
      <c r="Y9" s="10" t="s">
        <v>58</v>
      </c>
      <c r="Z9" s="10" t="s">
        <v>58</v>
      </c>
      <c r="AA9" s="10" t="s">
        <v>90</v>
      </c>
      <c r="AB9" s="10" t="s">
        <v>90</v>
      </c>
      <c r="AC9" s="10" t="s">
        <v>58</v>
      </c>
      <c r="AD9" s="10" t="s">
        <v>58</v>
      </c>
      <c r="AE9" s="10" t="s">
        <v>58</v>
      </c>
      <c r="AF9" s="10" t="s">
        <v>56</v>
      </c>
      <c r="AG9" s="10" t="s">
        <v>82</v>
      </c>
      <c r="AH9" s="10" t="s">
        <v>90</v>
      </c>
      <c r="AI9" s="10" t="s">
        <v>90</v>
      </c>
      <c r="AJ9" s="10" t="s">
        <v>82</v>
      </c>
      <c r="AK9" s="10" t="s">
        <v>82</v>
      </c>
      <c r="AL9" s="10" t="s">
        <v>82</v>
      </c>
      <c r="AM9" s="10" t="s">
        <v>82</v>
      </c>
      <c r="AN9" s="10" t="s">
        <v>82</v>
      </c>
      <c r="AO9" s="12">
        <f t="shared" si="2"/>
        <v>14</v>
      </c>
      <c r="AP9" s="12">
        <f t="shared" si="3"/>
        <v>14</v>
      </c>
      <c r="AQ9" s="12">
        <f t="shared" si="4"/>
        <v>0</v>
      </c>
      <c r="AR9" s="12">
        <f t="shared" si="5"/>
        <v>1</v>
      </c>
      <c r="AS9" s="12">
        <f t="shared" si="6"/>
        <v>0</v>
      </c>
      <c r="AT9" s="12">
        <f t="shared" si="7"/>
        <v>1</v>
      </c>
      <c r="AU9" s="12">
        <f t="shared" si="8"/>
        <v>2</v>
      </c>
      <c r="AV9" s="12">
        <f t="shared" si="9"/>
        <v>8</v>
      </c>
      <c r="AW9" s="12">
        <f t="shared" si="10"/>
        <v>0</v>
      </c>
      <c r="AX9" s="12">
        <f t="shared" si="11"/>
        <v>0</v>
      </c>
      <c r="AY9" s="12">
        <f t="shared" si="12"/>
        <v>6</v>
      </c>
      <c r="AZ9" s="12">
        <f t="shared" si="13"/>
        <v>15</v>
      </c>
      <c r="BA9" s="12">
        <f t="shared" si="14"/>
        <v>30</v>
      </c>
      <c r="BB9" s="33">
        <f t="shared" si="15"/>
        <v>0</v>
      </c>
    </row>
    <row r="10" spans="1:56" x14ac:dyDescent="0.25">
      <c r="A10" s="9" t="s">
        <v>11</v>
      </c>
      <c r="B10" s="9" t="s">
        <v>105</v>
      </c>
      <c r="C10" s="9">
        <v>110424</v>
      </c>
      <c r="D10" s="9" t="s">
        <v>72</v>
      </c>
      <c r="E10" s="9" t="s">
        <v>73</v>
      </c>
      <c r="F10" s="9" t="s">
        <v>74</v>
      </c>
      <c r="G10" s="9" t="s">
        <v>72</v>
      </c>
      <c r="H10" s="34">
        <f>IFERROR((VLOOKUP(B10,'Trend Summary'!$A:$F,6,0)),"-")</f>
        <v>9.375E-2</v>
      </c>
      <c r="I10" s="10" t="s">
        <v>58</v>
      </c>
      <c r="J10" s="10" t="s">
        <v>58</v>
      </c>
      <c r="K10" s="10"/>
      <c r="L10" s="10" t="s">
        <v>90</v>
      </c>
      <c r="M10" s="10" t="s">
        <v>90</v>
      </c>
      <c r="N10" s="10" t="s">
        <v>64</v>
      </c>
      <c r="O10" s="4" t="str">
        <f>VLOOKUP(B10,'[1]Final Shift Planner'!$B$1:$M$49,12,0)</f>
        <v>B</v>
      </c>
      <c r="P10" s="10" t="s">
        <v>58</v>
      </c>
      <c r="Q10" s="10" t="s">
        <v>58</v>
      </c>
      <c r="R10" s="10" t="s">
        <v>58</v>
      </c>
      <c r="S10" s="10" t="s">
        <v>58</v>
      </c>
      <c r="T10" s="10" t="s">
        <v>90</v>
      </c>
      <c r="U10" s="10" t="s">
        <v>90</v>
      </c>
      <c r="V10" s="10" t="s">
        <v>58</v>
      </c>
      <c r="W10" s="10" t="s">
        <v>58</v>
      </c>
      <c r="X10" s="10" t="s">
        <v>56</v>
      </c>
      <c r="Y10" s="10" t="s">
        <v>58</v>
      </c>
      <c r="Z10" s="10" t="s">
        <v>58</v>
      </c>
      <c r="AA10" s="10" t="s">
        <v>90</v>
      </c>
      <c r="AB10" s="10" t="s">
        <v>90</v>
      </c>
      <c r="AC10" s="10" t="s">
        <v>58</v>
      </c>
      <c r="AD10" s="10" t="s">
        <v>58</v>
      </c>
      <c r="AE10" s="10" t="s">
        <v>58</v>
      </c>
      <c r="AF10" s="10" t="s">
        <v>58</v>
      </c>
      <c r="AG10" s="10" t="s">
        <v>56</v>
      </c>
      <c r="AH10" s="10" t="s">
        <v>90</v>
      </c>
      <c r="AI10" s="10" t="s">
        <v>90</v>
      </c>
      <c r="AJ10" s="10" t="s">
        <v>58</v>
      </c>
      <c r="AK10" s="10" t="s">
        <v>58</v>
      </c>
      <c r="AL10" s="10" t="s">
        <v>58</v>
      </c>
      <c r="AM10" s="10" t="s">
        <v>58</v>
      </c>
      <c r="AN10" s="11"/>
      <c r="AO10" s="12">
        <f t="shared" si="2"/>
        <v>18</v>
      </c>
      <c r="AP10" s="12">
        <f t="shared" si="3"/>
        <v>18</v>
      </c>
      <c r="AQ10" s="12">
        <f t="shared" si="4"/>
        <v>0</v>
      </c>
      <c r="AR10" s="12">
        <f t="shared" si="5"/>
        <v>2</v>
      </c>
      <c r="AS10" s="12">
        <f t="shared" si="6"/>
        <v>0</v>
      </c>
      <c r="AT10" s="12">
        <f t="shared" si="7"/>
        <v>1</v>
      </c>
      <c r="AU10" s="12">
        <f t="shared" si="8"/>
        <v>2</v>
      </c>
      <c r="AV10" s="12">
        <f t="shared" si="9"/>
        <v>8</v>
      </c>
      <c r="AW10" s="12">
        <f t="shared" si="10"/>
        <v>0</v>
      </c>
      <c r="AX10" s="12">
        <f t="shared" si="11"/>
        <v>0</v>
      </c>
      <c r="AY10" s="12">
        <f t="shared" si="12"/>
        <v>0</v>
      </c>
      <c r="AZ10" s="12">
        <f t="shared" si="13"/>
        <v>20</v>
      </c>
      <c r="BA10" s="12">
        <f t="shared" si="14"/>
        <v>29</v>
      </c>
      <c r="BB10" s="33">
        <f t="shared" si="15"/>
        <v>0</v>
      </c>
    </row>
    <row r="11" spans="1:56" x14ac:dyDescent="0.25">
      <c r="A11" s="9" t="s">
        <v>12</v>
      </c>
      <c r="B11" s="9" t="s">
        <v>108</v>
      </c>
      <c r="C11" s="9">
        <v>91236</v>
      </c>
      <c r="D11" s="9" t="s">
        <v>72</v>
      </c>
      <c r="E11" s="9" t="s">
        <v>73</v>
      </c>
      <c r="F11" s="9" t="s">
        <v>76</v>
      </c>
      <c r="G11" s="9" t="s">
        <v>72</v>
      </c>
      <c r="H11" s="34">
        <f>IFERROR((VLOOKUP(B11,'Trend Summary'!$A:$F,6,0)),"-")</f>
        <v>0.140625</v>
      </c>
      <c r="I11" s="10" t="s">
        <v>58</v>
      </c>
      <c r="J11" s="10" t="s">
        <v>58</v>
      </c>
      <c r="K11" s="10"/>
      <c r="L11" s="10" t="s">
        <v>90</v>
      </c>
      <c r="M11" s="10" t="s">
        <v>90</v>
      </c>
      <c r="N11" s="10" t="s">
        <v>64</v>
      </c>
      <c r="O11" s="4" t="str">
        <f>VLOOKUP(B11,'[1]Final Shift Planner'!$B$1:$M$49,12,0)</f>
        <v>C</v>
      </c>
      <c r="P11" s="10" t="s">
        <v>58</v>
      </c>
      <c r="Q11" s="10" t="s">
        <v>58</v>
      </c>
      <c r="R11" s="10" t="s">
        <v>58</v>
      </c>
      <c r="S11" s="10" t="s">
        <v>58</v>
      </c>
      <c r="T11" s="10" t="s">
        <v>90</v>
      </c>
      <c r="U11" s="10" t="s">
        <v>90</v>
      </c>
      <c r="V11" s="10" t="s">
        <v>56</v>
      </c>
      <c r="W11" s="10" t="s">
        <v>56</v>
      </c>
      <c r="X11" s="10" t="s">
        <v>56</v>
      </c>
      <c r="Y11" s="10" t="s">
        <v>56</v>
      </c>
      <c r="Z11" s="10" t="s">
        <v>56</v>
      </c>
      <c r="AA11" s="10" t="s">
        <v>90</v>
      </c>
      <c r="AB11" s="10" t="s">
        <v>90</v>
      </c>
      <c r="AC11" s="10" t="s">
        <v>58</v>
      </c>
      <c r="AD11" s="10" t="s">
        <v>58</v>
      </c>
      <c r="AE11" s="10" t="s">
        <v>58</v>
      </c>
      <c r="AF11" s="10" t="s">
        <v>58</v>
      </c>
      <c r="AG11" s="10" t="s">
        <v>58</v>
      </c>
      <c r="AH11" s="10" t="s">
        <v>90</v>
      </c>
      <c r="AI11" s="10" t="s">
        <v>90</v>
      </c>
      <c r="AJ11" s="10" t="s">
        <v>58</v>
      </c>
      <c r="AK11" s="10" t="s">
        <v>58</v>
      </c>
      <c r="AL11" s="10" t="s">
        <v>58</v>
      </c>
      <c r="AM11" s="10" t="s">
        <v>58</v>
      </c>
      <c r="AN11" s="11"/>
      <c r="AO11" s="12">
        <f t="shared" si="2"/>
        <v>15</v>
      </c>
      <c r="AP11" s="12">
        <f t="shared" si="3"/>
        <v>15</v>
      </c>
      <c r="AQ11" s="12">
        <f t="shared" si="4"/>
        <v>0</v>
      </c>
      <c r="AR11" s="12">
        <f t="shared" si="5"/>
        <v>5</v>
      </c>
      <c r="AS11" s="12">
        <f t="shared" si="6"/>
        <v>0</v>
      </c>
      <c r="AT11" s="12">
        <f t="shared" si="7"/>
        <v>1</v>
      </c>
      <c r="AU11" s="12">
        <f t="shared" si="8"/>
        <v>2</v>
      </c>
      <c r="AV11" s="12">
        <f t="shared" si="9"/>
        <v>8</v>
      </c>
      <c r="AW11" s="12">
        <f t="shared" si="10"/>
        <v>0</v>
      </c>
      <c r="AX11" s="12">
        <f t="shared" si="11"/>
        <v>0</v>
      </c>
      <c r="AY11" s="12">
        <f t="shared" si="12"/>
        <v>0</v>
      </c>
      <c r="AZ11" s="12">
        <f t="shared" si="13"/>
        <v>20</v>
      </c>
      <c r="BA11" s="12">
        <f t="shared" si="14"/>
        <v>29</v>
      </c>
      <c r="BB11" s="33">
        <f t="shared" si="15"/>
        <v>0</v>
      </c>
    </row>
    <row r="12" spans="1:56" x14ac:dyDescent="0.25">
      <c r="A12" s="9" t="s">
        <v>13</v>
      </c>
      <c r="B12" s="9" t="s">
        <v>109</v>
      </c>
      <c r="C12" s="9">
        <v>96211</v>
      </c>
      <c r="D12" s="9" t="s">
        <v>72</v>
      </c>
      <c r="E12" s="9" t="s">
        <v>73</v>
      </c>
      <c r="F12" s="9" t="s">
        <v>74</v>
      </c>
      <c r="G12" s="9" t="s">
        <v>72</v>
      </c>
      <c r="H12" s="34">
        <f>IFERROR((VLOOKUP(B12,'Trend Summary'!$A:$F,6,0)),"-")</f>
        <v>0.234375</v>
      </c>
      <c r="I12" s="10" t="s">
        <v>56</v>
      </c>
      <c r="J12" s="10" t="s">
        <v>56</v>
      </c>
      <c r="K12" s="10"/>
      <c r="L12" s="10" t="s">
        <v>90</v>
      </c>
      <c r="M12" s="10" t="s">
        <v>90</v>
      </c>
      <c r="N12" s="10" t="s">
        <v>64</v>
      </c>
      <c r="O12" s="4" t="str">
        <f>VLOOKUP(B12,'[1]Final Shift Planner'!$B$1:$M$49,12,0)</f>
        <v>A</v>
      </c>
      <c r="P12" s="10" t="s">
        <v>58</v>
      </c>
      <c r="Q12" s="10" t="s">
        <v>56</v>
      </c>
      <c r="R12" s="10" t="s">
        <v>58</v>
      </c>
      <c r="S12" s="10" t="s">
        <v>58</v>
      </c>
      <c r="T12" s="10" t="s">
        <v>90</v>
      </c>
      <c r="U12" s="10" t="s">
        <v>90</v>
      </c>
      <c r="V12" s="10" t="s">
        <v>58</v>
      </c>
      <c r="W12" s="10" t="s">
        <v>58</v>
      </c>
      <c r="X12" s="10" t="s">
        <v>58</v>
      </c>
      <c r="Y12" s="10" t="s">
        <v>58</v>
      </c>
      <c r="Z12" s="10" t="s">
        <v>58</v>
      </c>
      <c r="AA12" s="10" t="s">
        <v>90</v>
      </c>
      <c r="AB12" s="10" t="s">
        <v>90</v>
      </c>
      <c r="AC12" s="10" t="s">
        <v>58</v>
      </c>
      <c r="AD12" s="10" t="s">
        <v>58</v>
      </c>
      <c r="AE12" s="10" t="s">
        <v>56</v>
      </c>
      <c r="AF12" s="10" t="s">
        <v>58</v>
      </c>
      <c r="AG12" s="10" t="s">
        <v>58</v>
      </c>
      <c r="AH12" s="10" t="s">
        <v>90</v>
      </c>
      <c r="AI12" s="10" t="s">
        <v>90</v>
      </c>
      <c r="AJ12" s="10" t="s">
        <v>56</v>
      </c>
      <c r="AK12" s="10" t="s">
        <v>56</v>
      </c>
      <c r="AL12" s="10" t="s">
        <v>56</v>
      </c>
      <c r="AM12" s="10" t="s">
        <v>58</v>
      </c>
      <c r="AN12" s="11"/>
      <c r="AO12" s="12">
        <f t="shared" si="2"/>
        <v>13</v>
      </c>
      <c r="AP12" s="12">
        <f t="shared" si="3"/>
        <v>13</v>
      </c>
      <c r="AQ12" s="12">
        <f t="shared" si="4"/>
        <v>0</v>
      </c>
      <c r="AR12" s="12">
        <f t="shared" si="5"/>
        <v>7</v>
      </c>
      <c r="AS12" s="12">
        <f t="shared" si="6"/>
        <v>0</v>
      </c>
      <c r="AT12" s="12">
        <f t="shared" si="7"/>
        <v>1</v>
      </c>
      <c r="AU12" s="12">
        <f t="shared" si="8"/>
        <v>3</v>
      </c>
      <c r="AV12" s="12">
        <f t="shared" si="9"/>
        <v>8</v>
      </c>
      <c r="AW12" s="12">
        <f t="shared" si="10"/>
        <v>0</v>
      </c>
      <c r="AX12" s="12">
        <f t="shared" si="11"/>
        <v>0</v>
      </c>
      <c r="AY12" s="12">
        <f t="shared" si="12"/>
        <v>0</v>
      </c>
      <c r="AZ12" s="12">
        <f t="shared" si="13"/>
        <v>20</v>
      </c>
      <c r="BA12" s="12">
        <f t="shared" si="14"/>
        <v>29</v>
      </c>
      <c r="BB12" s="33">
        <f t="shared" si="15"/>
        <v>0</v>
      </c>
    </row>
    <row r="13" spans="1:56" x14ac:dyDescent="0.25">
      <c r="A13" s="9" t="s">
        <v>14</v>
      </c>
      <c r="B13" s="9" t="s">
        <v>110</v>
      </c>
      <c r="C13" s="9">
        <v>88490</v>
      </c>
      <c r="D13" s="9" t="s">
        <v>72</v>
      </c>
      <c r="E13" s="9" t="s">
        <v>73</v>
      </c>
      <c r="F13" s="9" t="s">
        <v>74</v>
      </c>
      <c r="G13" s="9" t="s">
        <v>77</v>
      </c>
      <c r="H13" s="34">
        <f>IFERROR((VLOOKUP(B13,'Trend Summary'!$A:$F,6,0)),"-")</f>
        <v>0.109375</v>
      </c>
      <c r="I13" s="10" t="s">
        <v>58</v>
      </c>
      <c r="J13" s="10" t="s">
        <v>58</v>
      </c>
      <c r="K13" s="10"/>
      <c r="L13" s="10" t="s">
        <v>90</v>
      </c>
      <c r="M13" s="10" t="s">
        <v>90</v>
      </c>
      <c r="N13" s="10" t="s">
        <v>64</v>
      </c>
      <c r="O13" s="4" t="str">
        <f>VLOOKUP(B13,'[1]Final Shift Planner'!$B$1:$M$49,12,0)</f>
        <v>B</v>
      </c>
      <c r="P13" s="10" t="s">
        <v>58</v>
      </c>
      <c r="Q13" s="10" t="s">
        <v>58</v>
      </c>
      <c r="R13" s="10" t="s">
        <v>58</v>
      </c>
      <c r="S13" s="10" t="s">
        <v>58</v>
      </c>
      <c r="T13" s="10" t="s">
        <v>90</v>
      </c>
      <c r="U13" s="10" t="s">
        <v>90</v>
      </c>
      <c r="V13" s="10" t="s">
        <v>58</v>
      </c>
      <c r="W13" s="10" t="s">
        <v>58</v>
      </c>
      <c r="X13" s="10" t="s">
        <v>58</v>
      </c>
      <c r="Y13" s="10" t="s">
        <v>58</v>
      </c>
      <c r="Z13" s="10" t="s">
        <v>58</v>
      </c>
      <c r="AA13" s="10" t="s">
        <v>90</v>
      </c>
      <c r="AB13" s="10" t="s">
        <v>90</v>
      </c>
      <c r="AC13" s="10" t="s">
        <v>58</v>
      </c>
      <c r="AD13" s="10" t="s">
        <v>58</v>
      </c>
      <c r="AE13" s="10" t="s">
        <v>58</v>
      </c>
      <c r="AF13" s="10" t="s">
        <v>58</v>
      </c>
      <c r="AG13" s="10" t="s">
        <v>58</v>
      </c>
      <c r="AH13" s="10" t="s">
        <v>90</v>
      </c>
      <c r="AI13" s="10" t="s">
        <v>90</v>
      </c>
      <c r="AJ13" s="10" t="s">
        <v>58</v>
      </c>
      <c r="AK13" s="10" t="s">
        <v>58</v>
      </c>
      <c r="AL13" s="10" t="s">
        <v>58</v>
      </c>
      <c r="AM13" s="10" t="s">
        <v>58</v>
      </c>
      <c r="AN13" s="11"/>
      <c r="AO13" s="12">
        <f t="shared" si="2"/>
        <v>20</v>
      </c>
      <c r="AP13" s="12">
        <f t="shared" si="3"/>
        <v>20</v>
      </c>
      <c r="AQ13" s="12">
        <f t="shared" si="4"/>
        <v>0</v>
      </c>
      <c r="AR13" s="12">
        <f t="shared" si="5"/>
        <v>0</v>
      </c>
      <c r="AS13" s="12">
        <f t="shared" si="6"/>
        <v>0</v>
      </c>
      <c r="AT13" s="12">
        <f t="shared" si="7"/>
        <v>1</v>
      </c>
      <c r="AU13" s="12">
        <f t="shared" si="8"/>
        <v>3</v>
      </c>
      <c r="AV13" s="12">
        <f t="shared" si="9"/>
        <v>8</v>
      </c>
      <c r="AW13" s="12">
        <f t="shared" si="10"/>
        <v>0</v>
      </c>
      <c r="AX13" s="12">
        <f t="shared" si="11"/>
        <v>0</v>
      </c>
      <c r="AY13" s="12">
        <f t="shared" si="12"/>
        <v>0</v>
      </c>
      <c r="AZ13" s="12">
        <f t="shared" si="13"/>
        <v>20</v>
      </c>
      <c r="BA13" s="12">
        <f t="shared" si="14"/>
        <v>29</v>
      </c>
      <c r="BB13" s="33">
        <f t="shared" si="15"/>
        <v>0</v>
      </c>
    </row>
    <row r="14" spans="1:56" x14ac:dyDescent="0.25">
      <c r="A14" s="9" t="s">
        <v>18</v>
      </c>
      <c r="B14" s="9" t="s">
        <v>114</v>
      </c>
      <c r="C14" s="9">
        <v>119448</v>
      </c>
      <c r="D14" s="9" t="s">
        <v>72</v>
      </c>
      <c r="E14" s="9" t="s">
        <v>73</v>
      </c>
      <c r="F14" s="9" t="s">
        <v>74</v>
      </c>
      <c r="G14" s="9" t="s">
        <v>72</v>
      </c>
      <c r="H14" s="34">
        <f>IFERROR((VLOOKUP(B14,'Trend Summary'!$A:$F,6,0)),"-")</f>
        <v>0.140625</v>
      </c>
      <c r="I14" s="10" t="s">
        <v>58</v>
      </c>
      <c r="J14" s="10" t="s">
        <v>58</v>
      </c>
      <c r="K14" s="10"/>
      <c r="L14" s="10" t="s">
        <v>90</v>
      </c>
      <c r="M14" s="10" t="s">
        <v>90</v>
      </c>
      <c r="N14" s="10" t="s">
        <v>64</v>
      </c>
      <c r="O14" s="4" t="str">
        <f>VLOOKUP(B14,'[1]Final Shift Planner'!$B$1:$M$49,12,0)</f>
        <v>A</v>
      </c>
      <c r="P14" s="10" t="s">
        <v>58</v>
      </c>
      <c r="Q14" s="10" t="s">
        <v>58</v>
      </c>
      <c r="R14" s="10" t="s">
        <v>58</v>
      </c>
      <c r="S14" s="10" t="s">
        <v>56</v>
      </c>
      <c r="T14" s="10" t="s">
        <v>90</v>
      </c>
      <c r="U14" s="10" t="s">
        <v>90</v>
      </c>
      <c r="V14" s="10" t="s">
        <v>58</v>
      </c>
      <c r="W14" s="10" t="s">
        <v>58</v>
      </c>
      <c r="X14" s="10" t="s">
        <v>58</v>
      </c>
      <c r="Y14" s="10" t="s">
        <v>56</v>
      </c>
      <c r="Z14" s="10" t="s">
        <v>58</v>
      </c>
      <c r="AA14" s="10" t="s">
        <v>90</v>
      </c>
      <c r="AB14" s="10" t="s">
        <v>90</v>
      </c>
      <c r="AC14" s="10" t="s">
        <v>58</v>
      </c>
      <c r="AD14" s="10" t="s">
        <v>58</v>
      </c>
      <c r="AE14" s="10" t="s">
        <v>58</v>
      </c>
      <c r="AF14" s="10" t="s">
        <v>56</v>
      </c>
      <c r="AG14" s="10" t="s">
        <v>58</v>
      </c>
      <c r="AH14" s="10" t="s">
        <v>90</v>
      </c>
      <c r="AI14" s="10" t="s">
        <v>90</v>
      </c>
      <c r="AJ14" s="10" t="s">
        <v>58</v>
      </c>
      <c r="AK14" s="10" t="s">
        <v>56</v>
      </c>
      <c r="AL14" s="10" t="s">
        <v>58</v>
      </c>
      <c r="AM14" s="10" t="s">
        <v>56</v>
      </c>
      <c r="AN14" s="11"/>
      <c r="AO14" s="12">
        <f t="shared" si="2"/>
        <v>15</v>
      </c>
      <c r="AP14" s="12">
        <f t="shared" si="3"/>
        <v>15</v>
      </c>
      <c r="AQ14" s="12">
        <f t="shared" si="4"/>
        <v>0</v>
      </c>
      <c r="AR14" s="12">
        <f t="shared" si="5"/>
        <v>5</v>
      </c>
      <c r="AS14" s="12">
        <f t="shared" si="6"/>
        <v>0</v>
      </c>
      <c r="AT14" s="12">
        <f t="shared" si="7"/>
        <v>1</v>
      </c>
      <c r="AU14" s="12">
        <f t="shared" si="8"/>
        <v>2</v>
      </c>
      <c r="AV14" s="12">
        <f t="shared" si="9"/>
        <v>8</v>
      </c>
      <c r="AW14" s="12">
        <f t="shared" si="10"/>
        <v>0</v>
      </c>
      <c r="AX14" s="12">
        <f t="shared" si="11"/>
        <v>0</v>
      </c>
      <c r="AY14" s="12">
        <f t="shared" si="12"/>
        <v>0</v>
      </c>
      <c r="AZ14" s="12">
        <f t="shared" si="13"/>
        <v>20</v>
      </c>
      <c r="BA14" s="12">
        <f t="shared" si="14"/>
        <v>29</v>
      </c>
      <c r="BB14" s="33">
        <f t="shared" si="15"/>
        <v>0</v>
      </c>
    </row>
    <row r="15" spans="1:56" x14ac:dyDescent="0.25">
      <c r="A15" s="9" t="s">
        <v>22</v>
      </c>
      <c r="B15" s="9" t="s">
        <v>118</v>
      </c>
      <c r="C15" s="9">
        <v>110419</v>
      </c>
      <c r="D15" s="9" t="s">
        <v>72</v>
      </c>
      <c r="E15" s="9" t="s">
        <v>73</v>
      </c>
      <c r="F15" s="9" t="s">
        <v>74</v>
      </c>
      <c r="G15" s="9" t="s">
        <v>77</v>
      </c>
      <c r="H15" s="34">
        <f>IFERROR((VLOOKUP(B15,'Trend Summary'!$A:$F,6,0)),"-")</f>
        <v>0.1875</v>
      </c>
      <c r="I15" s="10" t="s">
        <v>56</v>
      </c>
      <c r="J15" s="10" t="s">
        <v>58</v>
      </c>
      <c r="K15" s="10"/>
      <c r="L15" s="10" t="s">
        <v>90</v>
      </c>
      <c r="M15" s="10" t="s">
        <v>90</v>
      </c>
      <c r="N15" s="10" t="s">
        <v>64</v>
      </c>
      <c r="O15" s="4" t="str">
        <f>VLOOKUP(B15,'[1]Final Shift Planner'!$B$1:$M$49,12,0)</f>
        <v>A</v>
      </c>
      <c r="P15" s="10" t="s">
        <v>58</v>
      </c>
      <c r="Q15" s="10" t="s">
        <v>58</v>
      </c>
      <c r="R15" s="10" t="s">
        <v>58</v>
      </c>
      <c r="S15" s="10" t="s">
        <v>58</v>
      </c>
      <c r="T15" s="10" t="s">
        <v>90</v>
      </c>
      <c r="U15" s="10" t="s">
        <v>90</v>
      </c>
      <c r="V15" s="10" t="s">
        <v>58</v>
      </c>
      <c r="W15" s="10" t="s">
        <v>58</v>
      </c>
      <c r="X15" s="10" t="s">
        <v>58</v>
      </c>
      <c r="Y15" s="10" t="s">
        <v>58</v>
      </c>
      <c r="Z15" s="10" t="s">
        <v>58</v>
      </c>
      <c r="AA15" s="10" t="s">
        <v>90</v>
      </c>
      <c r="AB15" s="10" t="s">
        <v>90</v>
      </c>
      <c r="AC15" s="10" t="s">
        <v>58</v>
      </c>
      <c r="AD15" s="10" t="s">
        <v>58</v>
      </c>
      <c r="AE15" s="10" t="s">
        <v>58</v>
      </c>
      <c r="AF15" s="10" t="s">
        <v>58</v>
      </c>
      <c r="AG15" s="10" t="s">
        <v>58</v>
      </c>
      <c r="AH15" s="10" t="s">
        <v>90</v>
      </c>
      <c r="AI15" s="10" t="s">
        <v>90</v>
      </c>
      <c r="AJ15" s="10" t="s">
        <v>58</v>
      </c>
      <c r="AK15" s="10" t="s">
        <v>58</v>
      </c>
      <c r="AL15" s="10" t="s">
        <v>58</v>
      </c>
      <c r="AM15" s="10" t="s">
        <v>58</v>
      </c>
      <c r="AN15" s="11"/>
      <c r="AO15" s="12">
        <f t="shared" si="2"/>
        <v>19</v>
      </c>
      <c r="AP15" s="12">
        <f t="shared" si="3"/>
        <v>19</v>
      </c>
      <c r="AQ15" s="12">
        <f t="shared" si="4"/>
        <v>0</v>
      </c>
      <c r="AR15" s="12">
        <f t="shared" si="5"/>
        <v>1</v>
      </c>
      <c r="AS15" s="12">
        <f t="shared" si="6"/>
        <v>0</v>
      </c>
      <c r="AT15" s="12">
        <f t="shared" si="7"/>
        <v>1</v>
      </c>
      <c r="AU15" s="12">
        <f t="shared" si="8"/>
        <v>3</v>
      </c>
      <c r="AV15" s="12">
        <f t="shared" si="9"/>
        <v>8</v>
      </c>
      <c r="AW15" s="12">
        <f t="shared" si="10"/>
        <v>0</v>
      </c>
      <c r="AX15" s="12">
        <f t="shared" si="11"/>
        <v>0</v>
      </c>
      <c r="AY15" s="12">
        <f t="shared" si="12"/>
        <v>0</v>
      </c>
      <c r="AZ15" s="12">
        <f t="shared" si="13"/>
        <v>20</v>
      </c>
      <c r="BA15" s="12">
        <f t="shared" si="14"/>
        <v>29</v>
      </c>
      <c r="BB15" s="33">
        <f t="shared" si="15"/>
        <v>0</v>
      </c>
    </row>
    <row r="16" spans="1:56" x14ac:dyDescent="0.25">
      <c r="A16" s="9" t="s">
        <v>23</v>
      </c>
      <c r="B16" s="9" t="s">
        <v>119</v>
      </c>
      <c r="C16" s="9">
        <v>106163</v>
      </c>
      <c r="D16" s="9" t="s">
        <v>72</v>
      </c>
      <c r="E16" s="9" t="s">
        <v>73</v>
      </c>
      <c r="F16" s="9" t="s">
        <v>74</v>
      </c>
      <c r="G16" s="9" t="s">
        <v>77</v>
      </c>
      <c r="H16" s="34">
        <f>IFERROR((VLOOKUP(B16,'Trend Summary'!$A:$F,6,0)),"-")</f>
        <v>0.140625</v>
      </c>
      <c r="I16" s="10" t="s">
        <v>56</v>
      </c>
      <c r="J16" s="10" t="s">
        <v>56</v>
      </c>
      <c r="K16" s="10" t="s">
        <v>56</v>
      </c>
      <c r="L16" s="10" t="s">
        <v>90</v>
      </c>
      <c r="M16" s="10" t="s">
        <v>90</v>
      </c>
      <c r="N16" s="10" t="s">
        <v>64</v>
      </c>
      <c r="O16" s="4" t="str">
        <f>VLOOKUP(B16,'[1]Final Shift Planner'!$B$1:$M$49,12,0)</f>
        <v>B</v>
      </c>
      <c r="P16" s="10" t="s">
        <v>56</v>
      </c>
      <c r="Q16" s="10" t="s">
        <v>56</v>
      </c>
      <c r="R16" s="10" t="s">
        <v>58</v>
      </c>
      <c r="S16" s="10" t="s">
        <v>58</v>
      </c>
      <c r="T16" s="10" t="s">
        <v>90</v>
      </c>
      <c r="U16" s="10" t="s">
        <v>90</v>
      </c>
      <c r="V16" s="10" t="s">
        <v>56</v>
      </c>
      <c r="W16" s="10" t="s">
        <v>58</v>
      </c>
      <c r="X16" s="10" t="s">
        <v>58</v>
      </c>
      <c r="Y16" s="10" t="s">
        <v>59</v>
      </c>
      <c r="Z16" s="10" t="s">
        <v>58</v>
      </c>
      <c r="AA16" s="10" t="s">
        <v>90</v>
      </c>
      <c r="AB16" s="10" t="s">
        <v>90</v>
      </c>
      <c r="AC16" s="10" t="s">
        <v>58</v>
      </c>
      <c r="AD16" s="10" t="s">
        <v>58</v>
      </c>
      <c r="AE16" s="10" t="s">
        <v>58</v>
      </c>
      <c r="AF16" s="10" t="s">
        <v>58</v>
      </c>
      <c r="AG16" s="10" t="s">
        <v>56</v>
      </c>
      <c r="AH16" s="10" t="s">
        <v>90</v>
      </c>
      <c r="AI16" s="10" t="s">
        <v>90</v>
      </c>
      <c r="AJ16" s="10" t="s">
        <v>58</v>
      </c>
      <c r="AK16" s="10" t="s">
        <v>58</v>
      </c>
      <c r="AL16" s="10" t="s">
        <v>58</v>
      </c>
      <c r="AM16" s="10" t="s">
        <v>58</v>
      </c>
      <c r="AN16" s="11"/>
      <c r="AO16" s="12">
        <f t="shared" si="2"/>
        <v>13</v>
      </c>
      <c r="AP16" s="12">
        <f t="shared" si="3"/>
        <v>13</v>
      </c>
      <c r="AQ16" s="12">
        <f t="shared" si="4"/>
        <v>0</v>
      </c>
      <c r="AR16" s="12">
        <f t="shared" si="5"/>
        <v>7</v>
      </c>
      <c r="AS16" s="12">
        <f t="shared" si="6"/>
        <v>1</v>
      </c>
      <c r="AT16" s="12">
        <f t="shared" si="7"/>
        <v>1</v>
      </c>
      <c r="AU16" s="12">
        <f t="shared" si="8"/>
        <v>2</v>
      </c>
      <c r="AV16" s="12">
        <f t="shared" si="9"/>
        <v>8</v>
      </c>
      <c r="AW16" s="12">
        <f t="shared" si="10"/>
        <v>0</v>
      </c>
      <c r="AX16" s="12">
        <f t="shared" si="11"/>
        <v>0</v>
      </c>
      <c r="AY16" s="12">
        <f t="shared" si="12"/>
        <v>0</v>
      </c>
      <c r="AZ16" s="12">
        <f t="shared" si="13"/>
        <v>21</v>
      </c>
      <c r="BA16" s="12">
        <f t="shared" si="14"/>
        <v>30</v>
      </c>
      <c r="BB16" s="33">
        <f t="shared" si="15"/>
        <v>0</v>
      </c>
    </row>
    <row r="17" spans="1:54" ht="30" x14ac:dyDescent="0.25">
      <c r="A17" s="9" t="s">
        <v>24</v>
      </c>
      <c r="B17" s="9" t="s">
        <v>122</v>
      </c>
      <c r="C17" s="9">
        <v>106165</v>
      </c>
      <c r="D17" s="9" t="s">
        <v>72</v>
      </c>
      <c r="E17" s="9" t="s">
        <v>73</v>
      </c>
      <c r="F17" s="9" t="s">
        <v>74</v>
      </c>
      <c r="G17" s="9" t="s">
        <v>77</v>
      </c>
      <c r="H17" s="34">
        <f>IFERROR((VLOOKUP(B17,'Trend Summary'!$A:$F,6,0)),"-")</f>
        <v>6.25E-2</v>
      </c>
      <c r="I17" s="10" t="s">
        <v>58</v>
      </c>
      <c r="J17" s="10" t="s">
        <v>58</v>
      </c>
      <c r="K17" s="10" t="s">
        <v>57</v>
      </c>
      <c r="L17" s="10" t="s">
        <v>90</v>
      </c>
      <c r="M17" s="10" t="s">
        <v>90</v>
      </c>
      <c r="N17" s="10" t="s">
        <v>64</v>
      </c>
      <c r="O17" s="4" t="str">
        <f>VLOOKUP(B17,'[1]Final Shift Planner'!$B$1:$M$49,12,0)</f>
        <v>A</v>
      </c>
      <c r="P17" s="10" t="s">
        <v>58</v>
      </c>
      <c r="Q17" s="10" t="s">
        <v>58</v>
      </c>
      <c r="R17" s="10" t="s">
        <v>58</v>
      </c>
      <c r="S17" s="10" t="s">
        <v>58</v>
      </c>
      <c r="T17" s="10" t="s">
        <v>90</v>
      </c>
      <c r="U17" s="10" t="s">
        <v>90</v>
      </c>
      <c r="V17" s="10" t="s">
        <v>58</v>
      </c>
      <c r="W17" s="10" t="s">
        <v>58</v>
      </c>
      <c r="X17" s="10" t="s">
        <v>58</v>
      </c>
      <c r="Y17" s="10" t="s">
        <v>58</v>
      </c>
      <c r="Z17" s="10" t="s">
        <v>58</v>
      </c>
      <c r="AA17" s="10" t="s">
        <v>90</v>
      </c>
      <c r="AB17" s="10" t="s">
        <v>90</v>
      </c>
      <c r="AC17" s="10" t="s">
        <v>58</v>
      </c>
      <c r="AD17" s="10" t="s">
        <v>58</v>
      </c>
      <c r="AE17" s="10" t="s">
        <v>58</v>
      </c>
      <c r="AF17" s="10" t="s">
        <v>58</v>
      </c>
      <c r="AG17" s="10" t="s">
        <v>58</v>
      </c>
      <c r="AH17" s="10" t="s">
        <v>90</v>
      </c>
      <c r="AI17" s="10" t="s">
        <v>90</v>
      </c>
      <c r="AJ17" s="10" t="s">
        <v>58</v>
      </c>
      <c r="AK17" s="10" t="s">
        <v>58</v>
      </c>
      <c r="AL17" s="10" t="s">
        <v>58</v>
      </c>
      <c r="AM17" s="10" t="s">
        <v>58</v>
      </c>
      <c r="AN17" s="11"/>
      <c r="AO17" s="12">
        <f t="shared" si="2"/>
        <v>20</v>
      </c>
      <c r="AP17" s="12">
        <f t="shared" si="3"/>
        <v>20</v>
      </c>
      <c r="AQ17" s="12">
        <f t="shared" si="4"/>
        <v>1</v>
      </c>
      <c r="AR17" s="12">
        <f t="shared" si="5"/>
        <v>0</v>
      </c>
      <c r="AS17" s="12">
        <f t="shared" si="6"/>
        <v>0</v>
      </c>
      <c r="AT17" s="12">
        <f t="shared" si="7"/>
        <v>1</v>
      </c>
      <c r="AU17" s="12">
        <f t="shared" si="8"/>
        <v>3</v>
      </c>
      <c r="AV17" s="12">
        <f t="shared" si="9"/>
        <v>8</v>
      </c>
      <c r="AW17" s="12">
        <f t="shared" si="10"/>
        <v>0</v>
      </c>
      <c r="AX17" s="12">
        <f t="shared" si="11"/>
        <v>0</v>
      </c>
      <c r="AY17" s="12">
        <f t="shared" si="12"/>
        <v>0</v>
      </c>
      <c r="AZ17" s="12">
        <f t="shared" si="13"/>
        <v>21</v>
      </c>
      <c r="BA17" s="12">
        <f t="shared" si="14"/>
        <v>30</v>
      </c>
      <c r="BB17" s="33">
        <f t="shared" si="15"/>
        <v>0</v>
      </c>
    </row>
    <row r="18" spans="1:54" x14ac:dyDescent="0.25">
      <c r="A18" s="9" t="s">
        <v>25</v>
      </c>
      <c r="B18" s="9" t="s">
        <v>123</v>
      </c>
      <c r="C18" s="9">
        <v>106161</v>
      </c>
      <c r="D18" s="9" t="s">
        <v>72</v>
      </c>
      <c r="E18" s="9" t="s">
        <v>73</v>
      </c>
      <c r="F18" s="9" t="s">
        <v>74</v>
      </c>
      <c r="G18" s="9" t="s">
        <v>72</v>
      </c>
      <c r="H18" s="34">
        <f>IFERROR((VLOOKUP(B18,'Trend Summary'!$A:$F,6,0)),"-")</f>
        <v>1.5625E-2</v>
      </c>
      <c r="I18" s="10" t="s">
        <v>58</v>
      </c>
      <c r="J18" s="10" t="s">
        <v>58</v>
      </c>
      <c r="K18" s="10"/>
      <c r="L18" s="10" t="s">
        <v>90</v>
      </c>
      <c r="M18" s="10" t="s">
        <v>90</v>
      </c>
      <c r="N18" s="10" t="s">
        <v>64</v>
      </c>
      <c r="O18" s="4" t="str">
        <f>VLOOKUP(B18,'[1]Final Shift Planner'!$B$1:$M$49,12,0)</f>
        <v>B</v>
      </c>
      <c r="P18" s="10" t="s">
        <v>58</v>
      </c>
      <c r="Q18" s="10" t="s">
        <v>58</v>
      </c>
      <c r="R18" s="10" t="s">
        <v>58</v>
      </c>
      <c r="S18" s="10" t="s">
        <v>58</v>
      </c>
      <c r="T18" s="10" t="s">
        <v>90</v>
      </c>
      <c r="U18" s="10" t="s">
        <v>90</v>
      </c>
      <c r="V18" s="10" t="s">
        <v>58</v>
      </c>
      <c r="W18" s="10" t="s">
        <v>58</v>
      </c>
      <c r="X18" s="10" t="s">
        <v>58</v>
      </c>
      <c r="Y18" s="10" t="s">
        <v>58</v>
      </c>
      <c r="Z18" s="10" t="s">
        <v>57</v>
      </c>
      <c r="AA18" s="10" t="s">
        <v>90</v>
      </c>
      <c r="AB18" s="10" t="s">
        <v>90</v>
      </c>
      <c r="AC18" s="10" t="s">
        <v>58</v>
      </c>
      <c r="AD18" s="10" t="s">
        <v>58</v>
      </c>
      <c r="AE18" s="10" t="s">
        <v>58</v>
      </c>
      <c r="AF18" s="10" t="s">
        <v>58</v>
      </c>
      <c r="AG18" s="10" t="s">
        <v>58</v>
      </c>
      <c r="AH18" s="10" t="s">
        <v>90</v>
      </c>
      <c r="AI18" s="10" t="s">
        <v>90</v>
      </c>
      <c r="AJ18" s="10" t="s">
        <v>58</v>
      </c>
      <c r="AK18" s="10" t="s">
        <v>58</v>
      </c>
      <c r="AL18" s="10" t="s">
        <v>58</v>
      </c>
      <c r="AM18" s="10" t="s">
        <v>58</v>
      </c>
      <c r="AN18" s="11"/>
      <c r="AO18" s="12">
        <f t="shared" si="2"/>
        <v>19</v>
      </c>
      <c r="AP18" s="12">
        <f t="shared" si="3"/>
        <v>19</v>
      </c>
      <c r="AQ18" s="12">
        <f t="shared" si="4"/>
        <v>1</v>
      </c>
      <c r="AR18" s="12">
        <f t="shared" si="5"/>
        <v>0</v>
      </c>
      <c r="AS18" s="12">
        <f t="shared" si="6"/>
        <v>0</v>
      </c>
      <c r="AT18" s="12">
        <f t="shared" si="7"/>
        <v>1</v>
      </c>
      <c r="AU18" s="12">
        <f t="shared" si="8"/>
        <v>2</v>
      </c>
      <c r="AV18" s="12">
        <f t="shared" si="9"/>
        <v>8</v>
      </c>
      <c r="AW18" s="12">
        <f t="shared" si="10"/>
        <v>0</v>
      </c>
      <c r="AX18" s="12">
        <f t="shared" si="11"/>
        <v>0</v>
      </c>
      <c r="AY18" s="12">
        <f t="shared" si="12"/>
        <v>0</v>
      </c>
      <c r="AZ18" s="12">
        <f t="shared" si="13"/>
        <v>20</v>
      </c>
      <c r="BA18" s="12">
        <f t="shared" si="14"/>
        <v>29</v>
      </c>
      <c r="BB18" s="33">
        <f t="shared" si="15"/>
        <v>0</v>
      </c>
    </row>
    <row r="19" spans="1:54" x14ac:dyDescent="0.25">
      <c r="A19" s="9" t="s">
        <v>26</v>
      </c>
      <c r="B19" s="9" t="s">
        <v>161</v>
      </c>
      <c r="C19" s="9">
        <v>88629</v>
      </c>
      <c r="D19" s="9" t="s">
        <v>72</v>
      </c>
      <c r="E19" s="9" t="s">
        <v>73</v>
      </c>
      <c r="F19" s="9" t="s">
        <v>76</v>
      </c>
      <c r="G19" s="9" t="s">
        <v>77</v>
      </c>
      <c r="H19" s="34">
        <f>IFERROR((VLOOKUP(B19,'Trend Summary'!$A:$F,6,0)),"-")</f>
        <v>4.6875E-2</v>
      </c>
      <c r="I19" s="10" t="s">
        <v>58</v>
      </c>
      <c r="J19" s="10" t="s">
        <v>58</v>
      </c>
      <c r="K19" s="10"/>
      <c r="L19" s="10" t="s">
        <v>90</v>
      </c>
      <c r="M19" s="10" t="s">
        <v>90</v>
      </c>
      <c r="N19" s="10" t="s">
        <v>64</v>
      </c>
      <c r="O19" s="4" t="str">
        <f>VLOOKUP(B19,'[1]Final Shift Planner'!$B$1:$M$49,12,0)</f>
        <v>A</v>
      </c>
      <c r="P19" s="10" t="s">
        <v>58</v>
      </c>
      <c r="Q19" s="10" t="s">
        <v>58</v>
      </c>
      <c r="R19" s="10" t="s">
        <v>58</v>
      </c>
      <c r="S19" s="10" t="s">
        <v>58</v>
      </c>
      <c r="T19" s="10" t="s">
        <v>90</v>
      </c>
      <c r="U19" s="10" t="s">
        <v>90</v>
      </c>
      <c r="V19" s="10" t="s">
        <v>58</v>
      </c>
      <c r="W19" s="10" t="s">
        <v>58</v>
      </c>
      <c r="X19" s="10" t="s">
        <v>58</v>
      </c>
      <c r="Y19" s="10" t="s">
        <v>58</v>
      </c>
      <c r="Z19" s="10" t="s">
        <v>57</v>
      </c>
      <c r="AA19" s="10" t="s">
        <v>90</v>
      </c>
      <c r="AB19" s="10" t="s">
        <v>90</v>
      </c>
      <c r="AC19" s="10" t="s">
        <v>58</v>
      </c>
      <c r="AD19" s="10" t="s">
        <v>58</v>
      </c>
      <c r="AE19" s="10" t="s">
        <v>58</v>
      </c>
      <c r="AF19" s="10" t="s">
        <v>58</v>
      </c>
      <c r="AG19" s="10" t="s">
        <v>57</v>
      </c>
      <c r="AH19" s="10" t="s">
        <v>90</v>
      </c>
      <c r="AI19" s="10" t="s">
        <v>90</v>
      </c>
      <c r="AJ19" s="10" t="s">
        <v>58</v>
      </c>
      <c r="AK19" s="10" t="s">
        <v>58</v>
      </c>
      <c r="AL19" s="10" t="s">
        <v>58</v>
      </c>
      <c r="AM19" s="10" t="s">
        <v>58</v>
      </c>
      <c r="AN19" s="11"/>
      <c r="AO19" s="12">
        <f t="shared" si="2"/>
        <v>18</v>
      </c>
      <c r="AP19" s="12">
        <f t="shared" si="3"/>
        <v>18</v>
      </c>
      <c r="AQ19" s="12">
        <f t="shared" si="4"/>
        <v>2</v>
      </c>
      <c r="AR19" s="12">
        <f t="shared" si="5"/>
        <v>0</v>
      </c>
      <c r="AS19" s="12">
        <f t="shared" si="6"/>
        <v>0</v>
      </c>
      <c r="AT19" s="12">
        <f t="shared" si="7"/>
        <v>1</v>
      </c>
      <c r="AU19" s="12">
        <f t="shared" si="8"/>
        <v>1</v>
      </c>
      <c r="AV19" s="12">
        <f t="shared" si="9"/>
        <v>8</v>
      </c>
      <c r="AW19" s="12">
        <f t="shared" si="10"/>
        <v>0</v>
      </c>
      <c r="AX19" s="12">
        <f t="shared" si="11"/>
        <v>0</v>
      </c>
      <c r="AY19" s="12">
        <f t="shared" si="12"/>
        <v>0</v>
      </c>
      <c r="AZ19" s="12">
        <f t="shared" si="13"/>
        <v>20</v>
      </c>
      <c r="BA19" s="12">
        <f t="shared" si="14"/>
        <v>29</v>
      </c>
      <c r="BB19" s="33">
        <f t="shared" si="15"/>
        <v>0</v>
      </c>
    </row>
    <row r="20" spans="1:54" x14ac:dyDescent="0.25">
      <c r="A20" s="9" t="s">
        <v>27</v>
      </c>
      <c r="B20" s="9" t="s">
        <v>126</v>
      </c>
      <c r="C20" s="9">
        <v>144804</v>
      </c>
      <c r="D20" s="9" t="s">
        <v>72</v>
      </c>
      <c r="E20" s="9" t="s">
        <v>73</v>
      </c>
      <c r="F20" s="9" t="s">
        <v>74</v>
      </c>
      <c r="G20" s="9" t="s">
        <v>72</v>
      </c>
      <c r="H20" s="34">
        <f>IFERROR((VLOOKUP(B20,'Trend Summary'!$A:$F,6,0)),"-")</f>
        <v>0.15625</v>
      </c>
      <c r="I20" s="10" t="s">
        <v>58</v>
      </c>
      <c r="J20" s="10" t="s">
        <v>58</v>
      </c>
      <c r="K20" s="10"/>
      <c r="L20" s="10" t="s">
        <v>90</v>
      </c>
      <c r="M20" s="10" t="s">
        <v>90</v>
      </c>
      <c r="N20" s="10" t="s">
        <v>64</v>
      </c>
      <c r="O20" s="4" t="str">
        <f>VLOOKUP(B20,'[1]Final Shift Planner'!$B$1:$M$49,12,0)</f>
        <v>A</v>
      </c>
      <c r="P20" s="10" t="s">
        <v>58</v>
      </c>
      <c r="Q20" s="10" t="s">
        <v>58</v>
      </c>
      <c r="R20" s="10" t="s">
        <v>58</v>
      </c>
      <c r="S20" s="10" t="s">
        <v>58</v>
      </c>
      <c r="T20" s="10" t="s">
        <v>90</v>
      </c>
      <c r="U20" s="10" t="s">
        <v>90</v>
      </c>
      <c r="V20" s="10" t="s">
        <v>58</v>
      </c>
      <c r="W20" s="10" t="s">
        <v>58</v>
      </c>
      <c r="X20" s="10" t="s">
        <v>58</v>
      </c>
      <c r="Y20" s="10" t="s">
        <v>58</v>
      </c>
      <c r="Z20" s="10" t="s">
        <v>58</v>
      </c>
      <c r="AA20" s="10" t="s">
        <v>90</v>
      </c>
      <c r="AB20" s="10" t="s">
        <v>90</v>
      </c>
      <c r="AC20" s="10" t="s">
        <v>58</v>
      </c>
      <c r="AD20" s="10" t="s">
        <v>58</v>
      </c>
      <c r="AE20" s="10" t="s">
        <v>58</v>
      </c>
      <c r="AF20" s="10" t="s">
        <v>58</v>
      </c>
      <c r="AG20" s="10" t="s">
        <v>58</v>
      </c>
      <c r="AH20" s="10" t="s">
        <v>90</v>
      </c>
      <c r="AI20" s="10" t="s">
        <v>90</v>
      </c>
      <c r="AJ20" s="10" t="s">
        <v>58</v>
      </c>
      <c r="AK20" s="10" t="s">
        <v>58</v>
      </c>
      <c r="AL20" s="10" t="s">
        <v>58</v>
      </c>
      <c r="AM20" s="10" t="s">
        <v>58</v>
      </c>
      <c r="AN20" s="11"/>
      <c r="AO20" s="12">
        <f t="shared" si="2"/>
        <v>20</v>
      </c>
      <c r="AP20" s="12">
        <f t="shared" si="3"/>
        <v>20</v>
      </c>
      <c r="AQ20" s="12">
        <f t="shared" si="4"/>
        <v>0</v>
      </c>
      <c r="AR20" s="12">
        <f t="shared" si="5"/>
        <v>0</v>
      </c>
      <c r="AS20" s="12">
        <f t="shared" si="6"/>
        <v>0</v>
      </c>
      <c r="AT20" s="12">
        <f t="shared" si="7"/>
        <v>1</v>
      </c>
      <c r="AU20" s="12">
        <f t="shared" si="8"/>
        <v>3</v>
      </c>
      <c r="AV20" s="12">
        <f t="shared" si="9"/>
        <v>8</v>
      </c>
      <c r="AW20" s="12">
        <f t="shared" si="10"/>
        <v>0</v>
      </c>
      <c r="AX20" s="12">
        <f t="shared" si="11"/>
        <v>0</v>
      </c>
      <c r="AY20" s="12">
        <f t="shared" si="12"/>
        <v>0</v>
      </c>
      <c r="AZ20" s="12">
        <f t="shared" si="13"/>
        <v>20</v>
      </c>
      <c r="BA20" s="12">
        <f t="shared" si="14"/>
        <v>29</v>
      </c>
      <c r="BB20" s="33">
        <f t="shared" si="15"/>
        <v>0</v>
      </c>
    </row>
    <row r="21" spans="1:54" x14ac:dyDescent="0.25">
      <c r="A21" s="9" t="s">
        <v>28</v>
      </c>
      <c r="B21" s="9" t="s">
        <v>127</v>
      </c>
      <c r="C21" s="9">
        <v>110428</v>
      </c>
      <c r="D21" s="9" t="s">
        <v>72</v>
      </c>
      <c r="E21" s="9" t="s">
        <v>73</v>
      </c>
      <c r="F21" s="9" t="s">
        <v>74</v>
      </c>
      <c r="G21" s="9" t="s">
        <v>77</v>
      </c>
      <c r="H21" s="34">
        <f>IFERROR((VLOOKUP(B21,'Trend Summary'!$A:$F,6,0)),"-")</f>
        <v>9.375E-2</v>
      </c>
      <c r="I21" s="10" t="s">
        <v>58</v>
      </c>
      <c r="J21" s="10" t="s">
        <v>58</v>
      </c>
      <c r="K21" s="10"/>
      <c r="L21" s="10" t="s">
        <v>90</v>
      </c>
      <c r="M21" s="10" t="s">
        <v>90</v>
      </c>
      <c r="N21" s="10" t="s">
        <v>64</v>
      </c>
      <c r="O21" s="4" t="str">
        <f>VLOOKUP(B21,'[1]Final Shift Planner'!$B$1:$M$49,12,0)</f>
        <v>A</v>
      </c>
      <c r="P21" s="10" t="s">
        <v>58</v>
      </c>
      <c r="Q21" s="10" t="s">
        <v>58</v>
      </c>
      <c r="R21" s="10" t="s">
        <v>58</v>
      </c>
      <c r="S21" s="10" t="s">
        <v>58</v>
      </c>
      <c r="T21" s="10" t="s">
        <v>90</v>
      </c>
      <c r="U21" s="10" t="s">
        <v>90</v>
      </c>
      <c r="V21" s="10" t="s">
        <v>58</v>
      </c>
      <c r="W21" s="10" t="s">
        <v>58</v>
      </c>
      <c r="X21" s="10" t="s">
        <v>58</v>
      </c>
      <c r="Y21" s="10" t="s">
        <v>58</v>
      </c>
      <c r="Z21" s="10" t="s">
        <v>58</v>
      </c>
      <c r="AA21" s="10" t="s">
        <v>90</v>
      </c>
      <c r="AB21" s="10" t="s">
        <v>90</v>
      </c>
      <c r="AC21" s="10" t="s">
        <v>58</v>
      </c>
      <c r="AD21" s="10" t="s">
        <v>58</v>
      </c>
      <c r="AE21" s="10" t="s">
        <v>58</v>
      </c>
      <c r="AF21" s="10" t="s">
        <v>58</v>
      </c>
      <c r="AG21" s="10" t="s">
        <v>58</v>
      </c>
      <c r="AH21" s="10" t="s">
        <v>90</v>
      </c>
      <c r="AI21" s="10" t="s">
        <v>90</v>
      </c>
      <c r="AJ21" s="10" t="s">
        <v>58</v>
      </c>
      <c r="AK21" s="10" t="s">
        <v>58</v>
      </c>
      <c r="AL21" s="10" t="s">
        <v>58</v>
      </c>
      <c r="AM21" s="10" t="s">
        <v>58</v>
      </c>
      <c r="AN21" s="11"/>
      <c r="AO21" s="12">
        <f t="shared" si="2"/>
        <v>20</v>
      </c>
      <c r="AP21" s="12">
        <f t="shared" si="3"/>
        <v>20</v>
      </c>
      <c r="AQ21" s="12">
        <f t="shared" si="4"/>
        <v>0</v>
      </c>
      <c r="AR21" s="12">
        <f t="shared" si="5"/>
        <v>0</v>
      </c>
      <c r="AS21" s="12">
        <f t="shared" si="6"/>
        <v>0</v>
      </c>
      <c r="AT21" s="12">
        <f t="shared" si="7"/>
        <v>1</v>
      </c>
      <c r="AU21" s="12">
        <f t="shared" si="8"/>
        <v>3</v>
      </c>
      <c r="AV21" s="12">
        <f t="shared" si="9"/>
        <v>8</v>
      </c>
      <c r="AW21" s="12">
        <f t="shared" si="10"/>
        <v>0</v>
      </c>
      <c r="AX21" s="12">
        <f t="shared" si="11"/>
        <v>0</v>
      </c>
      <c r="AY21" s="12">
        <f t="shared" si="12"/>
        <v>0</v>
      </c>
      <c r="AZ21" s="12">
        <f t="shared" si="13"/>
        <v>20</v>
      </c>
      <c r="BA21" s="12">
        <f t="shared" si="14"/>
        <v>29</v>
      </c>
      <c r="BB21" s="33">
        <f t="shared" si="15"/>
        <v>0</v>
      </c>
    </row>
    <row r="22" spans="1:54" x14ac:dyDescent="0.25">
      <c r="A22" s="9" t="s">
        <v>29</v>
      </c>
      <c r="B22" s="9" t="s">
        <v>128</v>
      </c>
      <c r="C22" s="9">
        <v>91521</v>
      </c>
      <c r="D22" s="9" t="s">
        <v>72</v>
      </c>
      <c r="E22" s="9" t="s">
        <v>73</v>
      </c>
      <c r="F22" s="9" t="s">
        <v>74</v>
      </c>
      <c r="G22" s="9" t="s">
        <v>77</v>
      </c>
      <c r="H22" s="34">
        <f>IFERROR((VLOOKUP(B22,'Trend Summary'!$A:$F,6,0)),"-")</f>
        <v>0.140625</v>
      </c>
      <c r="I22" s="10" t="s">
        <v>58</v>
      </c>
      <c r="J22" s="10" t="s">
        <v>58</v>
      </c>
      <c r="K22" s="10"/>
      <c r="L22" s="10" t="s">
        <v>90</v>
      </c>
      <c r="M22" s="10" t="s">
        <v>90</v>
      </c>
      <c r="N22" s="10" t="s">
        <v>64</v>
      </c>
      <c r="O22" s="4" t="str">
        <f>VLOOKUP(B22,'[1]Final Shift Planner'!$B$1:$M$49,12,0)</f>
        <v>A</v>
      </c>
      <c r="P22" s="10" t="s">
        <v>58</v>
      </c>
      <c r="Q22" s="10" t="s">
        <v>58</v>
      </c>
      <c r="R22" s="10" t="s">
        <v>56</v>
      </c>
      <c r="S22" s="10" t="s">
        <v>58</v>
      </c>
      <c r="T22" s="10" t="s">
        <v>90</v>
      </c>
      <c r="U22" s="10" t="s">
        <v>90</v>
      </c>
      <c r="V22" s="10" t="s">
        <v>58</v>
      </c>
      <c r="W22" s="10" t="s">
        <v>58</v>
      </c>
      <c r="X22" s="10" t="s">
        <v>58</v>
      </c>
      <c r="Y22" s="10" t="s">
        <v>56</v>
      </c>
      <c r="Z22" s="10" t="s">
        <v>58</v>
      </c>
      <c r="AA22" s="10" t="s">
        <v>90</v>
      </c>
      <c r="AB22" s="10" t="s">
        <v>90</v>
      </c>
      <c r="AC22" s="10" t="s">
        <v>58</v>
      </c>
      <c r="AD22" s="10" t="s">
        <v>58</v>
      </c>
      <c r="AE22" s="10" t="s">
        <v>58</v>
      </c>
      <c r="AF22" s="10" t="s">
        <v>56</v>
      </c>
      <c r="AG22" s="10" t="s">
        <v>82</v>
      </c>
      <c r="AH22" s="10" t="s">
        <v>90</v>
      </c>
      <c r="AI22" s="10" t="s">
        <v>90</v>
      </c>
      <c r="AJ22" s="10" t="s">
        <v>82</v>
      </c>
      <c r="AK22" s="10" t="s">
        <v>82</v>
      </c>
      <c r="AL22" s="10" t="s">
        <v>82</v>
      </c>
      <c r="AM22" s="10" t="s">
        <v>82</v>
      </c>
      <c r="AN22" s="10" t="s">
        <v>82</v>
      </c>
      <c r="AO22" s="12">
        <f t="shared" si="2"/>
        <v>12</v>
      </c>
      <c r="AP22" s="12">
        <f t="shared" si="3"/>
        <v>12</v>
      </c>
      <c r="AQ22" s="12">
        <f t="shared" si="4"/>
        <v>0</v>
      </c>
      <c r="AR22" s="12">
        <f t="shared" si="5"/>
        <v>3</v>
      </c>
      <c r="AS22" s="12">
        <f t="shared" si="6"/>
        <v>0</v>
      </c>
      <c r="AT22" s="12">
        <f t="shared" si="7"/>
        <v>1</v>
      </c>
      <c r="AU22" s="12">
        <f t="shared" si="8"/>
        <v>2</v>
      </c>
      <c r="AV22" s="12">
        <f t="shared" si="9"/>
        <v>8</v>
      </c>
      <c r="AW22" s="12">
        <f t="shared" si="10"/>
        <v>0</v>
      </c>
      <c r="AX22" s="12">
        <f t="shared" si="11"/>
        <v>0</v>
      </c>
      <c r="AY22" s="12">
        <f t="shared" si="12"/>
        <v>6</v>
      </c>
      <c r="AZ22" s="12">
        <f t="shared" si="13"/>
        <v>15</v>
      </c>
      <c r="BA22" s="12">
        <f t="shared" si="14"/>
        <v>30</v>
      </c>
      <c r="BB22" s="33">
        <f t="shared" si="15"/>
        <v>0</v>
      </c>
    </row>
    <row r="23" spans="1:54" x14ac:dyDescent="0.25">
      <c r="A23" s="9" t="s">
        <v>31</v>
      </c>
      <c r="B23" s="9" t="s">
        <v>132</v>
      </c>
      <c r="C23" s="9">
        <v>145469</v>
      </c>
      <c r="D23" s="9" t="s">
        <v>72</v>
      </c>
      <c r="E23" s="9" t="s">
        <v>73</v>
      </c>
      <c r="F23" s="9" t="s">
        <v>74</v>
      </c>
      <c r="G23" s="9" t="s">
        <v>72</v>
      </c>
      <c r="H23" s="34">
        <f>IFERROR((VLOOKUP(B23,'Trend Summary'!$A:$F,6,0)),"-")</f>
        <v>3.125E-2</v>
      </c>
      <c r="I23" s="10" t="s">
        <v>58</v>
      </c>
      <c r="J23" s="10" t="s">
        <v>58</v>
      </c>
      <c r="K23" s="10"/>
      <c r="L23" s="10" t="s">
        <v>90</v>
      </c>
      <c r="M23" s="10" t="s">
        <v>90</v>
      </c>
      <c r="N23" s="10" t="s">
        <v>64</v>
      </c>
      <c r="O23" s="4" t="str">
        <f>VLOOKUP(B23,'[1]Final Shift Planner'!$B$1:$M$49,12,0)</f>
        <v>B</v>
      </c>
      <c r="P23" s="10" t="s">
        <v>58</v>
      </c>
      <c r="Q23" s="10" t="s">
        <v>58</v>
      </c>
      <c r="R23" s="10" t="s">
        <v>58</v>
      </c>
      <c r="S23" s="10" t="s">
        <v>57</v>
      </c>
      <c r="T23" s="10" t="s">
        <v>90</v>
      </c>
      <c r="U23" s="10" t="s">
        <v>90</v>
      </c>
      <c r="V23" s="10" t="s">
        <v>58</v>
      </c>
      <c r="W23" s="10" t="s">
        <v>58</v>
      </c>
      <c r="X23" s="10" t="s">
        <v>57</v>
      </c>
      <c r="Y23" s="10" t="s">
        <v>57</v>
      </c>
      <c r="Z23" s="10" t="s">
        <v>58</v>
      </c>
      <c r="AA23" s="10" t="s">
        <v>90</v>
      </c>
      <c r="AB23" s="10" t="s">
        <v>90</v>
      </c>
      <c r="AC23" s="10" t="s">
        <v>58</v>
      </c>
      <c r="AD23" s="10" t="s">
        <v>58</v>
      </c>
      <c r="AE23" s="10" t="s">
        <v>58</v>
      </c>
      <c r="AF23" s="10" t="s">
        <v>58</v>
      </c>
      <c r="AG23" s="10" t="s">
        <v>58</v>
      </c>
      <c r="AH23" s="10" t="s">
        <v>90</v>
      </c>
      <c r="AI23" s="10" t="s">
        <v>90</v>
      </c>
      <c r="AJ23" s="10" t="s">
        <v>58</v>
      </c>
      <c r="AK23" s="10" t="s">
        <v>56</v>
      </c>
      <c r="AL23" s="10" t="s">
        <v>58</v>
      </c>
      <c r="AM23" s="10" t="s">
        <v>58</v>
      </c>
      <c r="AN23" s="11"/>
      <c r="AO23" s="12">
        <f t="shared" si="2"/>
        <v>16</v>
      </c>
      <c r="AP23" s="12">
        <f t="shared" si="3"/>
        <v>16</v>
      </c>
      <c r="AQ23" s="12">
        <f t="shared" si="4"/>
        <v>3</v>
      </c>
      <c r="AR23" s="12">
        <f t="shared" si="5"/>
        <v>1</v>
      </c>
      <c r="AS23" s="12">
        <f t="shared" si="6"/>
        <v>0</v>
      </c>
      <c r="AT23" s="12">
        <f t="shared" si="7"/>
        <v>1</v>
      </c>
      <c r="AU23" s="12">
        <f t="shared" si="8"/>
        <v>2</v>
      </c>
      <c r="AV23" s="12">
        <f t="shared" si="9"/>
        <v>8</v>
      </c>
      <c r="AW23" s="12">
        <f t="shared" si="10"/>
        <v>0</v>
      </c>
      <c r="AX23" s="12">
        <f t="shared" si="11"/>
        <v>0</v>
      </c>
      <c r="AY23" s="12">
        <f t="shared" si="12"/>
        <v>0</v>
      </c>
      <c r="AZ23" s="12">
        <f t="shared" si="13"/>
        <v>20</v>
      </c>
      <c r="BA23" s="12">
        <f t="shared" si="14"/>
        <v>29</v>
      </c>
      <c r="BB23" s="33">
        <f t="shared" si="15"/>
        <v>0</v>
      </c>
    </row>
    <row r="24" spans="1:54" x14ac:dyDescent="0.25">
      <c r="A24" s="9" t="s">
        <v>32</v>
      </c>
      <c r="B24" s="9" t="s">
        <v>133</v>
      </c>
      <c r="C24" s="9">
        <v>144838</v>
      </c>
      <c r="D24" s="9" t="s">
        <v>72</v>
      </c>
      <c r="E24" s="9" t="s">
        <v>73</v>
      </c>
      <c r="F24" s="9" t="s">
        <v>74</v>
      </c>
      <c r="G24" s="9" t="s">
        <v>77</v>
      </c>
      <c r="H24" s="34">
        <f>IFERROR((VLOOKUP(B24,'Trend Summary'!$A:$F,6,0)),"-")</f>
        <v>0.203125</v>
      </c>
      <c r="I24" s="10" t="s">
        <v>88</v>
      </c>
      <c r="J24" s="10" t="s">
        <v>82</v>
      </c>
      <c r="K24" s="10" t="s">
        <v>82</v>
      </c>
      <c r="L24" s="10" t="s">
        <v>90</v>
      </c>
      <c r="M24" s="10" t="s">
        <v>90</v>
      </c>
      <c r="N24" s="10" t="s">
        <v>64</v>
      </c>
      <c r="O24" s="10" t="s">
        <v>82</v>
      </c>
      <c r="P24" s="10" t="s">
        <v>82</v>
      </c>
      <c r="Q24" s="10" t="s">
        <v>82</v>
      </c>
      <c r="R24" s="10" t="s">
        <v>82</v>
      </c>
      <c r="S24" s="10" t="s">
        <v>82</v>
      </c>
      <c r="T24" s="10" t="s">
        <v>90</v>
      </c>
      <c r="U24" s="10" t="s">
        <v>90</v>
      </c>
      <c r="V24" s="10" t="s">
        <v>82</v>
      </c>
      <c r="W24" s="10" t="s">
        <v>82</v>
      </c>
      <c r="X24" s="10" t="s">
        <v>82</v>
      </c>
      <c r="Y24" s="10" t="s">
        <v>82</v>
      </c>
      <c r="Z24" s="10" t="s">
        <v>82</v>
      </c>
      <c r="AA24" s="10" t="s">
        <v>90</v>
      </c>
      <c r="AB24" s="10" t="s">
        <v>90</v>
      </c>
      <c r="AC24" s="10" t="s">
        <v>82</v>
      </c>
      <c r="AD24" s="10" t="s">
        <v>82</v>
      </c>
      <c r="AE24" s="10" t="s">
        <v>82</v>
      </c>
      <c r="AF24" s="10" t="s">
        <v>82</v>
      </c>
      <c r="AG24" s="10" t="s">
        <v>82</v>
      </c>
      <c r="AH24" s="10" t="s">
        <v>90</v>
      </c>
      <c r="AI24" s="10" t="s">
        <v>90</v>
      </c>
      <c r="AJ24" s="10" t="s">
        <v>82</v>
      </c>
      <c r="AK24" s="10" t="s">
        <v>82</v>
      </c>
      <c r="AL24" s="10" t="s">
        <v>82</v>
      </c>
      <c r="AM24" s="10" t="s">
        <v>82</v>
      </c>
      <c r="AN24" s="10" t="s">
        <v>82</v>
      </c>
      <c r="AO24" s="12">
        <f t="shared" si="2"/>
        <v>1</v>
      </c>
      <c r="AP24" s="12">
        <f t="shared" si="3"/>
        <v>0</v>
      </c>
      <c r="AQ24" s="12">
        <f t="shared" si="4"/>
        <v>0</v>
      </c>
      <c r="AR24" s="12">
        <f t="shared" si="5"/>
        <v>0</v>
      </c>
      <c r="AS24" s="12">
        <f t="shared" si="6"/>
        <v>0</v>
      </c>
      <c r="AT24" s="12">
        <f t="shared" si="7"/>
        <v>1</v>
      </c>
      <c r="AU24" s="12">
        <f t="shared" si="8"/>
        <v>0</v>
      </c>
      <c r="AV24" s="12">
        <f t="shared" si="9"/>
        <v>8</v>
      </c>
      <c r="AW24" s="12">
        <f t="shared" si="10"/>
        <v>0</v>
      </c>
      <c r="AX24" s="12">
        <f t="shared" si="11"/>
        <v>1</v>
      </c>
      <c r="AY24" s="12">
        <f t="shared" si="12"/>
        <v>22</v>
      </c>
      <c r="AZ24" s="12">
        <f t="shared" si="13"/>
        <v>1</v>
      </c>
      <c r="BA24" s="12">
        <f t="shared" si="14"/>
        <v>32</v>
      </c>
      <c r="BB24" s="33">
        <f t="shared" si="15"/>
        <v>0</v>
      </c>
    </row>
    <row r="25" spans="1:54" x14ac:dyDescent="0.25">
      <c r="A25" s="9" t="s">
        <v>34</v>
      </c>
      <c r="B25" s="9" t="s">
        <v>135</v>
      </c>
      <c r="C25" s="9">
        <v>145470</v>
      </c>
      <c r="D25" s="9" t="s">
        <v>72</v>
      </c>
      <c r="E25" s="9" t="s">
        <v>73</v>
      </c>
      <c r="F25" s="9" t="s">
        <v>74</v>
      </c>
      <c r="G25" s="9" t="s">
        <v>77</v>
      </c>
      <c r="H25" s="34">
        <f>IFERROR((VLOOKUP(B25,'Trend Summary'!$A:$F,6,0)),"-")</f>
        <v>9.375E-2</v>
      </c>
      <c r="I25" s="10" t="s">
        <v>56</v>
      </c>
      <c r="J25" s="10" t="s">
        <v>58</v>
      </c>
      <c r="K25" s="10"/>
      <c r="L25" s="10" t="s">
        <v>90</v>
      </c>
      <c r="M25" s="10" t="s">
        <v>90</v>
      </c>
      <c r="N25" s="10" t="s">
        <v>64</v>
      </c>
      <c r="O25" s="4" t="str">
        <f>VLOOKUP(B25,'[1]Final Shift Planner'!$B$1:$M$49,12,0)</f>
        <v>A</v>
      </c>
      <c r="P25" s="10" t="s">
        <v>58</v>
      </c>
      <c r="Q25" s="10" t="s">
        <v>58</v>
      </c>
      <c r="R25" s="10" t="s">
        <v>58</v>
      </c>
      <c r="S25" s="10" t="s">
        <v>58</v>
      </c>
      <c r="T25" s="10" t="s">
        <v>90</v>
      </c>
      <c r="U25" s="10" t="s">
        <v>90</v>
      </c>
      <c r="V25" s="10" t="s">
        <v>58</v>
      </c>
      <c r="W25" s="10" t="s">
        <v>58</v>
      </c>
      <c r="X25" s="10" t="s">
        <v>58</v>
      </c>
      <c r="Y25" s="10" t="s">
        <v>58</v>
      </c>
      <c r="Z25" s="10" t="s">
        <v>58</v>
      </c>
      <c r="AA25" s="10" t="s">
        <v>90</v>
      </c>
      <c r="AB25" s="10" t="s">
        <v>90</v>
      </c>
      <c r="AC25" s="10" t="s">
        <v>58</v>
      </c>
      <c r="AD25" s="10" t="s">
        <v>58</v>
      </c>
      <c r="AE25" s="10" t="s">
        <v>58</v>
      </c>
      <c r="AF25" s="10" t="s">
        <v>58</v>
      </c>
      <c r="AG25" s="10" t="s">
        <v>58</v>
      </c>
      <c r="AH25" s="10" t="s">
        <v>90</v>
      </c>
      <c r="AI25" s="10" t="s">
        <v>90</v>
      </c>
      <c r="AJ25" s="10" t="s">
        <v>58</v>
      </c>
      <c r="AK25" s="10" t="s">
        <v>58</v>
      </c>
      <c r="AL25" s="10" t="s">
        <v>58</v>
      </c>
      <c r="AM25" s="10" t="s">
        <v>58</v>
      </c>
      <c r="AN25" s="11"/>
      <c r="AO25" s="12">
        <f t="shared" si="2"/>
        <v>19</v>
      </c>
      <c r="AP25" s="12">
        <f t="shared" si="3"/>
        <v>19</v>
      </c>
      <c r="AQ25" s="12">
        <f t="shared" si="4"/>
        <v>0</v>
      </c>
      <c r="AR25" s="12">
        <f t="shared" si="5"/>
        <v>1</v>
      </c>
      <c r="AS25" s="12">
        <f t="shared" si="6"/>
        <v>0</v>
      </c>
      <c r="AT25" s="12">
        <f t="shared" si="7"/>
        <v>1</v>
      </c>
      <c r="AU25" s="12">
        <f t="shared" si="8"/>
        <v>3</v>
      </c>
      <c r="AV25" s="12">
        <f t="shared" si="9"/>
        <v>8</v>
      </c>
      <c r="AW25" s="12">
        <f t="shared" si="10"/>
        <v>0</v>
      </c>
      <c r="AX25" s="12">
        <f t="shared" si="11"/>
        <v>0</v>
      </c>
      <c r="AY25" s="12">
        <f t="shared" si="12"/>
        <v>0</v>
      </c>
      <c r="AZ25" s="12">
        <f t="shared" si="13"/>
        <v>20</v>
      </c>
      <c r="BA25" s="12">
        <f t="shared" si="14"/>
        <v>29</v>
      </c>
      <c r="BB25" s="33">
        <f t="shared" si="15"/>
        <v>0</v>
      </c>
    </row>
    <row r="26" spans="1:54" x14ac:dyDescent="0.25">
      <c r="A26" s="9" t="s">
        <v>37</v>
      </c>
      <c r="B26" s="9" t="s">
        <v>140</v>
      </c>
      <c r="C26" s="9">
        <v>125726</v>
      </c>
      <c r="D26" s="9" t="s">
        <v>72</v>
      </c>
      <c r="E26" s="9" t="s">
        <v>73</v>
      </c>
      <c r="F26" s="9" t="s">
        <v>74</v>
      </c>
      <c r="G26" s="9" t="s">
        <v>72</v>
      </c>
      <c r="H26" s="34">
        <f>IFERROR((VLOOKUP(B26,'Trend Summary'!$A:$F,6,0)),"-")</f>
        <v>0.6875</v>
      </c>
      <c r="I26" s="10" t="s">
        <v>59</v>
      </c>
      <c r="J26" s="10" t="s">
        <v>58</v>
      </c>
      <c r="K26" s="10"/>
      <c r="L26" s="10" t="s">
        <v>90</v>
      </c>
      <c r="M26" s="10" t="s">
        <v>90</v>
      </c>
      <c r="N26" s="10" t="s">
        <v>64</v>
      </c>
      <c r="O26" s="4" t="str">
        <f>VLOOKUP(B26,'[1]Final Shift Planner'!$B$1:$M$49,12,0)</f>
        <v>B</v>
      </c>
      <c r="P26" s="10" t="s">
        <v>59</v>
      </c>
      <c r="Q26" s="10" t="s">
        <v>59</v>
      </c>
      <c r="R26" s="10" t="s">
        <v>59</v>
      </c>
      <c r="S26" s="10" t="s">
        <v>59</v>
      </c>
      <c r="T26" s="10" t="s">
        <v>90</v>
      </c>
      <c r="U26" s="10" t="s">
        <v>90</v>
      </c>
      <c r="V26" s="10" t="s">
        <v>59</v>
      </c>
      <c r="W26" s="10" t="s">
        <v>59</v>
      </c>
      <c r="X26" s="10" t="s">
        <v>59</v>
      </c>
      <c r="Y26" s="10" t="s">
        <v>82</v>
      </c>
      <c r="Z26" s="10" t="s">
        <v>82</v>
      </c>
      <c r="AA26" s="10" t="s">
        <v>90</v>
      </c>
      <c r="AB26" s="10" t="s">
        <v>90</v>
      </c>
      <c r="AC26" s="10" t="s">
        <v>82</v>
      </c>
      <c r="AD26" s="10" t="s">
        <v>82</v>
      </c>
      <c r="AE26" s="10" t="s">
        <v>82</v>
      </c>
      <c r="AF26" s="10" t="s">
        <v>82</v>
      </c>
      <c r="AG26" s="10" t="s">
        <v>82</v>
      </c>
      <c r="AH26" s="10" t="s">
        <v>90</v>
      </c>
      <c r="AI26" s="10" t="s">
        <v>90</v>
      </c>
      <c r="AJ26" s="10" t="s">
        <v>82</v>
      </c>
      <c r="AK26" s="10" t="s">
        <v>82</v>
      </c>
      <c r="AL26" s="10" t="s">
        <v>82</v>
      </c>
      <c r="AM26" s="10" t="s">
        <v>82</v>
      </c>
      <c r="AN26" s="10" t="s">
        <v>82</v>
      </c>
      <c r="AO26" s="12">
        <f t="shared" si="2"/>
        <v>1</v>
      </c>
      <c r="AP26" s="12">
        <f t="shared" si="3"/>
        <v>1</v>
      </c>
      <c r="AQ26" s="12">
        <f t="shared" si="4"/>
        <v>0</v>
      </c>
      <c r="AR26" s="12">
        <f t="shared" si="5"/>
        <v>0</v>
      </c>
      <c r="AS26" s="12">
        <f t="shared" si="6"/>
        <v>8</v>
      </c>
      <c r="AT26" s="12">
        <f t="shared" si="7"/>
        <v>1</v>
      </c>
      <c r="AU26" s="12">
        <f t="shared" si="8"/>
        <v>0</v>
      </c>
      <c r="AV26" s="12">
        <f t="shared" si="9"/>
        <v>8</v>
      </c>
      <c r="AW26" s="12">
        <f t="shared" si="10"/>
        <v>0</v>
      </c>
      <c r="AX26" s="12">
        <f t="shared" si="11"/>
        <v>0</v>
      </c>
      <c r="AY26" s="12">
        <f t="shared" si="12"/>
        <v>12</v>
      </c>
      <c r="AZ26" s="12">
        <f t="shared" si="13"/>
        <v>9</v>
      </c>
      <c r="BA26" s="12">
        <f t="shared" si="14"/>
        <v>30</v>
      </c>
      <c r="BB26" s="33">
        <f t="shared" si="15"/>
        <v>0</v>
      </c>
    </row>
    <row r="27" spans="1:54" x14ac:dyDescent="0.25">
      <c r="A27" s="9" t="s">
        <v>38</v>
      </c>
      <c r="B27" s="9" t="s">
        <v>141</v>
      </c>
      <c r="C27" s="9">
        <v>96077</v>
      </c>
      <c r="D27" s="9" t="s">
        <v>72</v>
      </c>
      <c r="E27" s="9" t="s">
        <v>73</v>
      </c>
      <c r="F27" s="9" t="s">
        <v>74</v>
      </c>
      <c r="G27" s="9" t="s">
        <v>72</v>
      </c>
      <c r="H27" s="34">
        <f>IFERROR((VLOOKUP(B27,'Trend Summary'!$A:$F,6,0)),"-")</f>
        <v>0.21875</v>
      </c>
      <c r="I27" s="10" t="s">
        <v>192</v>
      </c>
      <c r="J27" s="10" t="s">
        <v>58</v>
      </c>
      <c r="K27" s="10"/>
      <c r="L27" s="10" t="s">
        <v>90</v>
      </c>
      <c r="M27" s="10" t="s">
        <v>90</v>
      </c>
      <c r="N27" s="10" t="s">
        <v>64</v>
      </c>
      <c r="O27" s="4" t="str">
        <f>VLOOKUP(B27,'[1]Final Shift Planner'!$B$1:$M$49,12,0)</f>
        <v>B</v>
      </c>
      <c r="P27" s="10" t="s">
        <v>58</v>
      </c>
      <c r="Q27" s="10" t="s">
        <v>58</v>
      </c>
      <c r="R27" s="10" t="s">
        <v>58</v>
      </c>
      <c r="S27" s="10" t="s">
        <v>58</v>
      </c>
      <c r="T27" s="10" t="s">
        <v>90</v>
      </c>
      <c r="U27" s="10" t="s">
        <v>90</v>
      </c>
      <c r="V27" s="10" t="s">
        <v>58</v>
      </c>
      <c r="W27" s="10" t="s">
        <v>56</v>
      </c>
      <c r="X27" s="10" t="s">
        <v>58</v>
      </c>
      <c r="Y27" s="10" t="s">
        <v>58</v>
      </c>
      <c r="Z27" s="10" t="s">
        <v>56</v>
      </c>
      <c r="AA27" s="10" t="s">
        <v>90</v>
      </c>
      <c r="AB27" s="10" t="s">
        <v>90</v>
      </c>
      <c r="AC27" s="10" t="s">
        <v>58</v>
      </c>
      <c r="AD27" s="10" t="s">
        <v>58</v>
      </c>
      <c r="AE27" s="10" t="s">
        <v>56</v>
      </c>
      <c r="AF27" s="10" t="s">
        <v>56</v>
      </c>
      <c r="AG27" s="10" t="s">
        <v>58</v>
      </c>
      <c r="AH27" s="10" t="s">
        <v>90</v>
      </c>
      <c r="AI27" s="10" t="s">
        <v>90</v>
      </c>
      <c r="AJ27" s="10" t="s">
        <v>58</v>
      </c>
      <c r="AK27" s="10" t="s">
        <v>58</v>
      </c>
      <c r="AL27" s="10" t="s">
        <v>58</v>
      </c>
      <c r="AM27" s="10" t="s">
        <v>58</v>
      </c>
      <c r="AN27" s="11"/>
      <c r="AO27" s="12">
        <f t="shared" si="2"/>
        <v>15</v>
      </c>
      <c r="AP27" s="12">
        <f t="shared" si="3"/>
        <v>15</v>
      </c>
      <c r="AQ27" s="12">
        <f t="shared" si="4"/>
        <v>1</v>
      </c>
      <c r="AR27" s="12">
        <f t="shared" si="5"/>
        <v>4</v>
      </c>
      <c r="AS27" s="12">
        <f t="shared" si="6"/>
        <v>0</v>
      </c>
      <c r="AT27" s="12">
        <f t="shared" si="7"/>
        <v>1</v>
      </c>
      <c r="AU27" s="12">
        <f t="shared" si="8"/>
        <v>2</v>
      </c>
      <c r="AV27" s="12">
        <f t="shared" si="9"/>
        <v>8</v>
      </c>
      <c r="AW27" s="12">
        <f t="shared" si="10"/>
        <v>1</v>
      </c>
      <c r="AX27" s="12">
        <f t="shared" si="11"/>
        <v>0</v>
      </c>
      <c r="AY27" s="12">
        <f t="shared" si="12"/>
        <v>0</v>
      </c>
      <c r="AZ27" s="12">
        <f t="shared" si="13"/>
        <v>20</v>
      </c>
      <c r="BA27" s="12">
        <f t="shared" si="14"/>
        <v>29</v>
      </c>
      <c r="BB27" s="33">
        <f t="shared" si="15"/>
        <v>0</v>
      </c>
    </row>
    <row r="28" spans="1:54" x14ac:dyDescent="0.25">
      <c r="A28" s="9" t="s">
        <v>38</v>
      </c>
      <c r="B28" s="9" t="s">
        <v>142</v>
      </c>
      <c r="C28" s="9">
        <v>110550</v>
      </c>
      <c r="D28" s="9" t="s">
        <v>72</v>
      </c>
      <c r="E28" s="9" t="s">
        <v>73</v>
      </c>
      <c r="F28" s="9" t="s">
        <v>74</v>
      </c>
      <c r="G28" s="9" t="s">
        <v>72</v>
      </c>
      <c r="H28" s="34">
        <f>IFERROR((VLOOKUP(B28,'Trend Summary'!$A:$F,6,0)),"-")</f>
        <v>0.140625</v>
      </c>
      <c r="I28" s="10" t="s">
        <v>58</v>
      </c>
      <c r="J28" s="10" t="s">
        <v>58</v>
      </c>
      <c r="K28" s="10"/>
      <c r="L28" s="10" t="s">
        <v>90</v>
      </c>
      <c r="M28" s="10" t="s">
        <v>90</v>
      </c>
      <c r="N28" s="10" t="s">
        <v>64</v>
      </c>
      <c r="O28" s="4" t="str">
        <f>VLOOKUP(B28,'[1]Final Shift Planner'!$B$1:$M$49,12,0)</f>
        <v>B</v>
      </c>
      <c r="P28" s="10" t="s">
        <v>58</v>
      </c>
      <c r="Q28" s="10" t="s">
        <v>58</v>
      </c>
      <c r="R28" s="10" t="s">
        <v>58</v>
      </c>
      <c r="S28" s="10" t="s">
        <v>58</v>
      </c>
      <c r="T28" s="10" t="s">
        <v>90</v>
      </c>
      <c r="U28" s="10" t="s">
        <v>90</v>
      </c>
      <c r="V28" s="10" t="s">
        <v>56</v>
      </c>
      <c r="W28" s="10" t="s">
        <v>56</v>
      </c>
      <c r="X28" s="10" t="s">
        <v>56</v>
      </c>
      <c r="Y28" s="10" t="s">
        <v>56</v>
      </c>
      <c r="Z28" s="10" t="s">
        <v>56</v>
      </c>
      <c r="AA28" s="10" t="s">
        <v>90</v>
      </c>
      <c r="AB28" s="10" t="s">
        <v>90</v>
      </c>
      <c r="AC28" s="10" t="s">
        <v>56</v>
      </c>
      <c r="AD28" s="10" t="s">
        <v>58</v>
      </c>
      <c r="AE28" s="10" t="s">
        <v>58</v>
      </c>
      <c r="AF28" s="10" t="s">
        <v>58</v>
      </c>
      <c r="AG28" s="10" t="s">
        <v>58</v>
      </c>
      <c r="AH28" s="10" t="s">
        <v>90</v>
      </c>
      <c r="AI28" s="10" t="s">
        <v>90</v>
      </c>
      <c r="AJ28" s="10" t="s">
        <v>58</v>
      </c>
      <c r="AK28" s="10" t="s">
        <v>58</v>
      </c>
      <c r="AL28" s="10" t="s">
        <v>58</v>
      </c>
      <c r="AM28" s="10" t="s">
        <v>58</v>
      </c>
      <c r="AN28" s="11"/>
      <c r="AO28" s="12">
        <f t="shared" si="2"/>
        <v>14</v>
      </c>
      <c r="AP28" s="12">
        <f t="shared" si="3"/>
        <v>14</v>
      </c>
      <c r="AQ28" s="12">
        <f t="shared" si="4"/>
        <v>0</v>
      </c>
      <c r="AR28" s="12">
        <f t="shared" si="5"/>
        <v>6</v>
      </c>
      <c r="AS28" s="12">
        <f t="shared" si="6"/>
        <v>0</v>
      </c>
      <c r="AT28" s="12">
        <f t="shared" si="7"/>
        <v>1</v>
      </c>
      <c r="AU28" s="12">
        <f t="shared" si="8"/>
        <v>2</v>
      </c>
      <c r="AV28" s="12">
        <f t="shared" si="9"/>
        <v>8</v>
      </c>
      <c r="AW28" s="12">
        <f t="shared" si="10"/>
        <v>0</v>
      </c>
      <c r="AX28" s="12">
        <f t="shared" si="11"/>
        <v>0</v>
      </c>
      <c r="AY28" s="12">
        <f t="shared" si="12"/>
        <v>0</v>
      </c>
      <c r="AZ28" s="12">
        <f t="shared" si="13"/>
        <v>20</v>
      </c>
      <c r="BA28" s="12">
        <f t="shared" si="14"/>
        <v>29</v>
      </c>
      <c r="BB28" s="33">
        <f t="shared" si="15"/>
        <v>0</v>
      </c>
    </row>
    <row r="29" spans="1:54" x14ac:dyDescent="0.25">
      <c r="A29" s="9" t="s">
        <v>39</v>
      </c>
      <c r="B29" s="9" t="s">
        <v>162</v>
      </c>
      <c r="C29" s="9">
        <v>88493</v>
      </c>
      <c r="D29" s="9" t="s">
        <v>72</v>
      </c>
      <c r="E29" s="9" t="s">
        <v>73</v>
      </c>
      <c r="F29" s="9" t="s">
        <v>76</v>
      </c>
      <c r="G29" s="9" t="s">
        <v>80</v>
      </c>
      <c r="H29" s="34">
        <f>IFERROR((VLOOKUP(B29,'Trend Summary'!$A:$F,6,0)),"-")</f>
        <v>4.6875E-2</v>
      </c>
      <c r="I29" s="10" t="s">
        <v>58</v>
      </c>
      <c r="J29" s="10" t="s">
        <v>58</v>
      </c>
      <c r="K29" s="10"/>
      <c r="L29" s="10" t="s">
        <v>90</v>
      </c>
      <c r="M29" s="10" t="s">
        <v>90</v>
      </c>
      <c r="N29" s="10" t="s">
        <v>64</v>
      </c>
      <c r="O29" s="4" t="str">
        <f>VLOOKUP(B29,'[1]Final Shift Planner'!$B$1:$M$49,12,0)</f>
        <v>C</v>
      </c>
      <c r="P29" s="10" t="s">
        <v>58</v>
      </c>
      <c r="Q29" s="10" t="s">
        <v>58</v>
      </c>
      <c r="R29" s="10" t="s">
        <v>58</v>
      </c>
      <c r="S29" s="10" t="s">
        <v>58</v>
      </c>
      <c r="T29" s="10" t="s">
        <v>90</v>
      </c>
      <c r="U29" s="10" t="s">
        <v>90</v>
      </c>
      <c r="V29" s="10" t="s">
        <v>58</v>
      </c>
      <c r="W29" s="10" t="s">
        <v>58</v>
      </c>
      <c r="X29" s="10" t="s">
        <v>58</v>
      </c>
      <c r="Y29" s="10" t="s">
        <v>58</v>
      </c>
      <c r="Z29" s="10" t="s">
        <v>58</v>
      </c>
      <c r="AA29" s="10" t="s">
        <v>90</v>
      </c>
      <c r="AB29" s="10" t="s">
        <v>90</v>
      </c>
      <c r="AC29" s="10" t="s">
        <v>58</v>
      </c>
      <c r="AD29" s="10" t="s">
        <v>58</v>
      </c>
      <c r="AE29" s="10" t="s">
        <v>58</v>
      </c>
      <c r="AF29" s="10" t="s">
        <v>58</v>
      </c>
      <c r="AG29" s="10" t="s">
        <v>58</v>
      </c>
      <c r="AH29" s="10" t="s">
        <v>90</v>
      </c>
      <c r="AI29" s="10" t="s">
        <v>90</v>
      </c>
      <c r="AJ29" s="10" t="s">
        <v>58</v>
      </c>
      <c r="AK29" s="10" t="s">
        <v>58</v>
      </c>
      <c r="AL29" s="10" t="s">
        <v>58</v>
      </c>
      <c r="AM29" s="10" t="s">
        <v>58</v>
      </c>
      <c r="AN29" s="11"/>
      <c r="AO29" s="12">
        <f t="shared" si="2"/>
        <v>20</v>
      </c>
      <c r="AP29" s="12">
        <f t="shared" si="3"/>
        <v>20</v>
      </c>
      <c r="AQ29" s="12">
        <f t="shared" si="4"/>
        <v>0</v>
      </c>
      <c r="AR29" s="12">
        <f t="shared" si="5"/>
        <v>0</v>
      </c>
      <c r="AS29" s="12">
        <f t="shared" si="6"/>
        <v>0</v>
      </c>
      <c r="AT29" s="12">
        <f t="shared" si="7"/>
        <v>1</v>
      </c>
      <c r="AU29" s="12">
        <f t="shared" si="8"/>
        <v>3</v>
      </c>
      <c r="AV29" s="12">
        <f t="shared" si="9"/>
        <v>8</v>
      </c>
      <c r="AW29" s="12">
        <f t="shared" si="10"/>
        <v>0</v>
      </c>
      <c r="AX29" s="12">
        <f t="shared" si="11"/>
        <v>0</v>
      </c>
      <c r="AY29" s="12">
        <f t="shared" si="12"/>
        <v>0</v>
      </c>
      <c r="AZ29" s="12">
        <f t="shared" si="13"/>
        <v>20</v>
      </c>
      <c r="BA29" s="12">
        <f t="shared" si="14"/>
        <v>29</v>
      </c>
      <c r="BB29" s="33">
        <f t="shared" si="15"/>
        <v>0</v>
      </c>
    </row>
    <row r="30" spans="1:54" x14ac:dyDescent="0.25">
      <c r="A30" s="9" t="s">
        <v>40</v>
      </c>
      <c r="B30" s="9" t="s">
        <v>143</v>
      </c>
      <c r="C30" s="9">
        <v>96075</v>
      </c>
      <c r="D30" s="9" t="s">
        <v>72</v>
      </c>
      <c r="E30" s="9" t="s">
        <v>73</v>
      </c>
      <c r="F30" s="9" t="s">
        <v>74</v>
      </c>
      <c r="G30" s="9" t="s">
        <v>77</v>
      </c>
      <c r="H30" s="34">
        <f>IFERROR((VLOOKUP(B30,'Trend Summary'!$A:$F,6,0)),"-")</f>
        <v>0.125</v>
      </c>
      <c r="I30" s="10" t="s">
        <v>58</v>
      </c>
      <c r="J30" s="10" t="s">
        <v>58</v>
      </c>
      <c r="K30" s="10"/>
      <c r="L30" s="10" t="s">
        <v>90</v>
      </c>
      <c r="M30" s="10" t="s">
        <v>90</v>
      </c>
      <c r="N30" s="10" t="s">
        <v>64</v>
      </c>
      <c r="O30" s="4" t="str">
        <f>VLOOKUP(B30,'[1]Final Shift Planner'!$B$1:$M$49,12,0)</f>
        <v>B</v>
      </c>
      <c r="P30" s="10" t="s">
        <v>56</v>
      </c>
      <c r="Q30" s="10" t="s">
        <v>58</v>
      </c>
      <c r="R30" s="10" t="s">
        <v>58</v>
      </c>
      <c r="S30" s="10" t="s">
        <v>58</v>
      </c>
      <c r="T30" s="10" t="s">
        <v>90</v>
      </c>
      <c r="U30" s="10" t="s">
        <v>90</v>
      </c>
      <c r="V30" s="10" t="s">
        <v>58</v>
      </c>
      <c r="W30" s="10" t="s">
        <v>58</v>
      </c>
      <c r="X30" s="10" t="s">
        <v>58</v>
      </c>
      <c r="Y30" s="10" t="s">
        <v>58</v>
      </c>
      <c r="Z30" s="10" t="s">
        <v>58</v>
      </c>
      <c r="AA30" s="10" t="s">
        <v>90</v>
      </c>
      <c r="AB30" s="10" t="s">
        <v>90</v>
      </c>
      <c r="AC30" s="10" t="s">
        <v>58</v>
      </c>
      <c r="AD30" s="10" t="s">
        <v>58</v>
      </c>
      <c r="AE30" s="10" t="s">
        <v>58</v>
      </c>
      <c r="AF30" s="10" t="s">
        <v>58</v>
      </c>
      <c r="AG30" s="10" t="s">
        <v>56</v>
      </c>
      <c r="AH30" s="10" t="s">
        <v>90</v>
      </c>
      <c r="AI30" s="10" t="s">
        <v>90</v>
      </c>
      <c r="AJ30" s="10" t="s">
        <v>58</v>
      </c>
      <c r="AK30" s="10" t="s">
        <v>58</v>
      </c>
      <c r="AL30" s="10" t="s">
        <v>58</v>
      </c>
      <c r="AM30" s="10" t="s">
        <v>58</v>
      </c>
      <c r="AN30" s="11"/>
      <c r="AO30" s="12">
        <f t="shared" ref="AO30:AO52" si="16">COUNTIF(I30:AN30,"P")+AX30</f>
        <v>18</v>
      </c>
      <c r="AP30" s="12">
        <f t="shared" si="3"/>
        <v>18</v>
      </c>
      <c r="AQ30" s="12">
        <f t="shared" ref="AQ30:AQ52" si="17">COUNTIF(I30:AN30,"L")+AW30</f>
        <v>0</v>
      </c>
      <c r="AR30" s="12">
        <f t="shared" ref="AR30:AR52" si="18">COUNTIF(I30:AN30,"US")</f>
        <v>2</v>
      </c>
      <c r="AS30" s="12">
        <f t="shared" ref="AS30:AS52" si="19">COUNTIF(I30:AN30,"NCNS")</f>
        <v>0</v>
      </c>
      <c r="AT30" s="12">
        <f t="shared" ref="AT30:AT52" si="20">COUNTIF(I30:AN30,"PO")</f>
        <v>1</v>
      </c>
      <c r="AU30" s="12">
        <f t="shared" ref="AU30:AU52" si="21">COUNTIF(K30:M30,"P")+COUNTIF(S30:T30,"P")+COUNTIF(Z30:AA30,"P")+COUNTIF(AG30:AH30,"P")+COUNTIF(AN30,"P")</f>
        <v>2</v>
      </c>
      <c r="AV30" s="12">
        <f t="shared" ref="AV30:AV52" si="22">COUNTIF(I30:AN30,"X")</f>
        <v>8</v>
      </c>
      <c r="AW30" s="12">
        <f t="shared" ref="AW30:AW52" si="23">COUNTIF(I30:AN30,"System Issue")</f>
        <v>0</v>
      </c>
      <c r="AX30" s="12">
        <f t="shared" ref="AX30:AX52" si="24">COUNTIF(I30:AN30,"Off Prod")</f>
        <v>0</v>
      </c>
      <c r="AY30" s="12">
        <f t="shared" ref="AY30:AY52" si="25">COUNTIF(I30:AN30,"SEP")</f>
        <v>0</v>
      </c>
      <c r="AZ30" s="12">
        <f t="shared" si="13"/>
        <v>20</v>
      </c>
      <c r="BA30" s="12">
        <f t="shared" si="14"/>
        <v>29</v>
      </c>
      <c r="BB30" s="33">
        <f t="shared" ref="BB30:BB52" si="26">COUNTIF(I30:AN30,"Applied")</f>
        <v>0</v>
      </c>
    </row>
    <row r="31" spans="1:54" x14ac:dyDescent="0.25">
      <c r="A31" s="9" t="s">
        <v>41</v>
      </c>
      <c r="B31" s="9" t="s">
        <v>144</v>
      </c>
      <c r="C31" s="9">
        <v>144805</v>
      </c>
      <c r="D31" s="9" t="s">
        <v>72</v>
      </c>
      <c r="E31" s="9" t="s">
        <v>73</v>
      </c>
      <c r="F31" s="9" t="s">
        <v>74</v>
      </c>
      <c r="G31" s="9" t="s">
        <v>77</v>
      </c>
      <c r="H31" s="34">
        <f>IFERROR((VLOOKUP(B31,'Trend Summary'!$A:$F,6,0)),"-")</f>
        <v>4.6875E-2</v>
      </c>
      <c r="I31" s="10" t="s">
        <v>58</v>
      </c>
      <c r="J31" s="10" t="s">
        <v>58</v>
      </c>
      <c r="K31" s="10"/>
      <c r="L31" s="10" t="s">
        <v>90</v>
      </c>
      <c r="M31" s="10" t="s">
        <v>90</v>
      </c>
      <c r="N31" s="10" t="s">
        <v>64</v>
      </c>
      <c r="O31" s="4" t="str">
        <f>VLOOKUP(B31,'[1]Final Shift Planner'!$B$1:$M$49,12,0)</f>
        <v>A</v>
      </c>
      <c r="P31" s="10" t="s">
        <v>58</v>
      </c>
      <c r="Q31" s="10" t="s">
        <v>58</v>
      </c>
      <c r="R31" s="10" t="s">
        <v>58</v>
      </c>
      <c r="S31" s="10" t="s">
        <v>58</v>
      </c>
      <c r="T31" s="10" t="s">
        <v>90</v>
      </c>
      <c r="U31" s="10" t="s">
        <v>90</v>
      </c>
      <c r="V31" s="10" t="s">
        <v>58</v>
      </c>
      <c r="W31" s="10" t="s">
        <v>58</v>
      </c>
      <c r="X31" s="10" t="s">
        <v>58</v>
      </c>
      <c r="Y31" s="10" t="s">
        <v>58</v>
      </c>
      <c r="Z31" s="10" t="s">
        <v>58</v>
      </c>
      <c r="AA31" s="10" t="s">
        <v>90</v>
      </c>
      <c r="AB31" s="10" t="s">
        <v>90</v>
      </c>
      <c r="AC31" s="10" t="s">
        <v>58</v>
      </c>
      <c r="AD31" s="10" t="s">
        <v>58</v>
      </c>
      <c r="AE31" s="10" t="s">
        <v>58</v>
      </c>
      <c r="AF31" s="10" t="s">
        <v>58</v>
      </c>
      <c r="AG31" s="10" t="s">
        <v>58</v>
      </c>
      <c r="AH31" s="10" t="s">
        <v>90</v>
      </c>
      <c r="AI31" s="10" t="s">
        <v>90</v>
      </c>
      <c r="AJ31" s="10" t="s">
        <v>58</v>
      </c>
      <c r="AK31" s="10" t="s">
        <v>58</v>
      </c>
      <c r="AL31" s="10" t="s">
        <v>58</v>
      </c>
      <c r="AM31" s="10" t="s">
        <v>58</v>
      </c>
      <c r="AN31" s="11"/>
      <c r="AO31" s="12">
        <f t="shared" si="16"/>
        <v>20</v>
      </c>
      <c r="AP31" s="12">
        <f t="shared" si="3"/>
        <v>20</v>
      </c>
      <c r="AQ31" s="12">
        <f t="shared" si="17"/>
        <v>0</v>
      </c>
      <c r="AR31" s="12">
        <f t="shared" si="18"/>
        <v>0</v>
      </c>
      <c r="AS31" s="12">
        <f t="shared" si="19"/>
        <v>0</v>
      </c>
      <c r="AT31" s="12">
        <f t="shared" si="20"/>
        <v>1</v>
      </c>
      <c r="AU31" s="12">
        <f t="shared" si="21"/>
        <v>3</v>
      </c>
      <c r="AV31" s="12">
        <f t="shared" si="22"/>
        <v>8</v>
      </c>
      <c r="AW31" s="12">
        <f t="shared" si="23"/>
        <v>0</v>
      </c>
      <c r="AX31" s="12">
        <f t="shared" si="24"/>
        <v>0</v>
      </c>
      <c r="AY31" s="12">
        <f t="shared" si="25"/>
        <v>0</v>
      </c>
      <c r="AZ31" s="12">
        <f t="shared" si="13"/>
        <v>20</v>
      </c>
      <c r="BA31" s="12">
        <f t="shared" si="14"/>
        <v>29</v>
      </c>
      <c r="BB31" s="33">
        <f t="shared" si="26"/>
        <v>0</v>
      </c>
    </row>
    <row r="32" spans="1:54" x14ac:dyDescent="0.25">
      <c r="A32" s="9" t="s">
        <v>42</v>
      </c>
      <c r="B32" s="9" t="s">
        <v>145</v>
      </c>
      <c r="C32" s="9">
        <v>96076</v>
      </c>
      <c r="D32" s="9" t="s">
        <v>72</v>
      </c>
      <c r="E32" s="9" t="s">
        <v>73</v>
      </c>
      <c r="F32" s="9" t="s">
        <v>74</v>
      </c>
      <c r="G32" s="9" t="s">
        <v>77</v>
      </c>
      <c r="H32" s="34">
        <f>IFERROR((VLOOKUP(B32,'Trend Summary'!$A:$F,6,0)),"-")</f>
        <v>0.234375</v>
      </c>
      <c r="I32" s="10" t="s">
        <v>58</v>
      </c>
      <c r="J32" s="10" t="s">
        <v>58</v>
      </c>
      <c r="K32" s="10"/>
      <c r="L32" s="10" t="s">
        <v>90</v>
      </c>
      <c r="M32" s="10" t="s">
        <v>90</v>
      </c>
      <c r="N32" s="10" t="s">
        <v>64</v>
      </c>
      <c r="O32" s="4" t="str">
        <f>VLOOKUP(B32,'[1]Final Shift Planner'!$B$1:$M$49,12,0)</f>
        <v>B</v>
      </c>
      <c r="P32" s="10" t="s">
        <v>58</v>
      </c>
      <c r="Q32" s="10" t="s">
        <v>58</v>
      </c>
      <c r="R32" s="10" t="s">
        <v>56</v>
      </c>
      <c r="S32" s="10" t="s">
        <v>56</v>
      </c>
      <c r="T32" s="10" t="s">
        <v>90</v>
      </c>
      <c r="U32" s="10" t="s">
        <v>90</v>
      </c>
      <c r="V32" s="10" t="s">
        <v>58</v>
      </c>
      <c r="W32" s="10" t="s">
        <v>58</v>
      </c>
      <c r="X32" s="10" t="s">
        <v>58</v>
      </c>
      <c r="Y32" s="10" t="s">
        <v>58</v>
      </c>
      <c r="Z32" s="10" t="s">
        <v>56</v>
      </c>
      <c r="AA32" s="10" t="s">
        <v>90</v>
      </c>
      <c r="AB32" s="10" t="s">
        <v>90</v>
      </c>
      <c r="AC32" s="10" t="s">
        <v>58</v>
      </c>
      <c r="AD32" s="10" t="s">
        <v>58</v>
      </c>
      <c r="AE32" s="10" t="s">
        <v>58</v>
      </c>
      <c r="AF32" s="10" t="s">
        <v>58</v>
      </c>
      <c r="AG32" s="10" t="s">
        <v>56</v>
      </c>
      <c r="AH32" s="10" t="s">
        <v>90</v>
      </c>
      <c r="AI32" s="10" t="s">
        <v>90</v>
      </c>
      <c r="AJ32" s="10" t="s">
        <v>57</v>
      </c>
      <c r="AK32" s="10" t="s">
        <v>58</v>
      </c>
      <c r="AL32" s="10" t="s">
        <v>58</v>
      </c>
      <c r="AM32" s="10" t="s">
        <v>58</v>
      </c>
      <c r="AN32" s="11"/>
      <c r="AO32" s="12">
        <f t="shared" si="16"/>
        <v>15</v>
      </c>
      <c r="AP32" s="12">
        <f t="shared" si="3"/>
        <v>15</v>
      </c>
      <c r="AQ32" s="12">
        <f t="shared" si="17"/>
        <v>1</v>
      </c>
      <c r="AR32" s="12">
        <f t="shared" si="18"/>
        <v>4</v>
      </c>
      <c r="AS32" s="12">
        <f t="shared" si="19"/>
        <v>0</v>
      </c>
      <c r="AT32" s="12">
        <f t="shared" si="20"/>
        <v>1</v>
      </c>
      <c r="AU32" s="12">
        <f t="shared" si="21"/>
        <v>0</v>
      </c>
      <c r="AV32" s="12">
        <f t="shared" si="22"/>
        <v>8</v>
      </c>
      <c r="AW32" s="12">
        <f t="shared" si="23"/>
        <v>0</v>
      </c>
      <c r="AX32" s="12">
        <f t="shared" si="24"/>
        <v>0</v>
      </c>
      <c r="AY32" s="12">
        <f t="shared" si="25"/>
        <v>0</v>
      </c>
      <c r="AZ32" s="12">
        <f t="shared" si="13"/>
        <v>20</v>
      </c>
      <c r="BA32" s="12">
        <f t="shared" si="14"/>
        <v>29</v>
      </c>
      <c r="BB32" s="33">
        <f t="shared" si="26"/>
        <v>0</v>
      </c>
    </row>
    <row r="33" spans="1:54" x14ac:dyDescent="0.25">
      <c r="A33" s="9" t="s">
        <v>43</v>
      </c>
      <c r="B33" s="9" t="s">
        <v>146</v>
      </c>
      <c r="C33" s="9">
        <v>88586</v>
      </c>
      <c r="D33" s="9" t="s">
        <v>72</v>
      </c>
      <c r="E33" s="9" t="s">
        <v>73</v>
      </c>
      <c r="F33" s="9" t="s">
        <v>74</v>
      </c>
      <c r="G33" s="9" t="s">
        <v>77</v>
      </c>
      <c r="H33" s="34">
        <f>IFERROR((VLOOKUP(B33,'Trend Summary'!$A:$F,6,0)),"-")</f>
        <v>3.125E-2</v>
      </c>
      <c r="I33" s="10" t="s">
        <v>58</v>
      </c>
      <c r="J33" s="10" t="s">
        <v>58</v>
      </c>
      <c r="K33" s="10"/>
      <c r="L33" s="10" t="s">
        <v>90</v>
      </c>
      <c r="M33" s="10" t="s">
        <v>90</v>
      </c>
      <c r="N33" s="10" t="s">
        <v>64</v>
      </c>
      <c r="O33" s="4" t="str">
        <f>VLOOKUP(B33,'[1]Final Shift Planner'!$B$1:$M$49,12,0)</f>
        <v>A</v>
      </c>
      <c r="P33" s="10" t="s">
        <v>58</v>
      </c>
      <c r="Q33" s="10" t="s">
        <v>58</v>
      </c>
      <c r="R33" s="10" t="s">
        <v>58</v>
      </c>
      <c r="S33" s="10" t="s">
        <v>58</v>
      </c>
      <c r="T33" s="10" t="s">
        <v>90</v>
      </c>
      <c r="U33" s="10" t="s">
        <v>90</v>
      </c>
      <c r="V33" s="10" t="s">
        <v>58</v>
      </c>
      <c r="W33" s="10" t="s">
        <v>58</v>
      </c>
      <c r="X33" s="10" t="s">
        <v>58</v>
      </c>
      <c r="Y33" s="10" t="s">
        <v>58</v>
      </c>
      <c r="Z33" s="10" t="s">
        <v>58</v>
      </c>
      <c r="AA33" s="10" t="s">
        <v>90</v>
      </c>
      <c r="AB33" s="10" t="s">
        <v>90</v>
      </c>
      <c r="AC33" s="10" t="s">
        <v>58</v>
      </c>
      <c r="AD33" s="10" t="s">
        <v>58</v>
      </c>
      <c r="AE33" s="10" t="s">
        <v>58</v>
      </c>
      <c r="AF33" s="10" t="s">
        <v>58</v>
      </c>
      <c r="AG33" s="10" t="s">
        <v>58</v>
      </c>
      <c r="AH33" s="10" t="s">
        <v>90</v>
      </c>
      <c r="AI33" s="10" t="s">
        <v>90</v>
      </c>
      <c r="AJ33" s="10" t="s">
        <v>58</v>
      </c>
      <c r="AK33" s="10" t="s">
        <v>58</v>
      </c>
      <c r="AL33" s="10" t="s">
        <v>58</v>
      </c>
      <c r="AM33" s="10" t="s">
        <v>58</v>
      </c>
      <c r="AN33" s="11"/>
      <c r="AO33" s="12">
        <f t="shared" si="16"/>
        <v>20</v>
      </c>
      <c r="AP33" s="12">
        <f t="shared" si="3"/>
        <v>20</v>
      </c>
      <c r="AQ33" s="12">
        <f t="shared" si="17"/>
        <v>0</v>
      </c>
      <c r="AR33" s="12">
        <f t="shared" si="18"/>
        <v>0</v>
      </c>
      <c r="AS33" s="12">
        <f t="shared" si="19"/>
        <v>0</v>
      </c>
      <c r="AT33" s="12">
        <f t="shared" si="20"/>
        <v>1</v>
      </c>
      <c r="AU33" s="12">
        <f t="shared" si="21"/>
        <v>3</v>
      </c>
      <c r="AV33" s="12">
        <f t="shared" si="22"/>
        <v>8</v>
      </c>
      <c r="AW33" s="12">
        <f t="shared" si="23"/>
        <v>0</v>
      </c>
      <c r="AX33" s="12">
        <f t="shared" si="24"/>
        <v>0</v>
      </c>
      <c r="AY33" s="12">
        <f t="shared" si="25"/>
        <v>0</v>
      </c>
      <c r="AZ33" s="12">
        <f t="shared" si="13"/>
        <v>20</v>
      </c>
      <c r="BA33" s="12">
        <f t="shared" si="14"/>
        <v>29</v>
      </c>
      <c r="BB33" s="33">
        <f t="shared" si="26"/>
        <v>0</v>
      </c>
    </row>
    <row r="34" spans="1:54" x14ac:dyDescent="0.25">
      <c r="A34" s="9" t="s">
        <v>44</v>
      </c>
      <c r="B34" s="9" t="s">
        <v>147</v>
      </c>
      <c r="C34" s="9">
        <v>144839</v>
      </c>
      <c r="D34" s="9" t="s">
        <v>72</v>
      </c>
      <c r="E34" s="9" t="s">
        <v>73</v>
      </c>
      <c r="F34" s="9" t="s">
        <v>74</v>
      </c>
      <c r="G34" s="9" t="s">
        <v>77</v>
      </c>
      <c r="H34" s="34">
        <f>IFERROR((VLOOKUP(B34,'Trend Summary'!$A:$F,6,0)),"-")</f>
        <v>0</v>
      </c>
      <c r="I34" s="10" t="s">
        <v>58</v>
      </c>
      <c r="J34" s="10" t="s">
        <v>58</v>
      </c>
      <c r="K34" s="10"/>
      <c r="L34" s="10" t="s">
        <v>90</v>
      </c>
      <c r="M34" s="10" t="s">
        <v>90</v>
      </c>
      <c r="N34" s="10" t="s">
        <v>64</v>
      </c>
      <c r="O34" s="4" t="str">
        <f>VLOOKUP(B34,'[1]Final Shift Planner'!$B$1:$M$49,12,0)</f>
        <v>A</v>
      </c>
      <c r="P34" s="10" t="s">
        <v>58</v>
      </c>
      <c r="Q34" s="10" t="s">
        <v>58</v>
      </c>
      <c r="R34" s="10" t="s">
        <v>58</v>
      </c>
      <c r="S34" s="10" t="s">
        <v>58</v>
      </c>
      <c r="T34" s="10" t="s">
        <v>90</v>
      </c>
      <c r="U34" s="10" t="s">
        <v>90</v>
      </c>
      <c r="V34" s="10" t="s">
        <v>58</v>
      </c>
      <c r="W34" s="10" t="s">
        <v>58</v>
      </c>
      <c r="X34" s="10" t="s">
        <v>58</v>
      </c>
      <c r="Y34" s="10" t="s">
        <v>58</v>
      </c>
      <c r="Z34" s="10" t="s">
        <v>58</v>
      </c>
      <c r="AA34" s="10" t="s">
        <v>90</v>
      </c>
      <c r="AB34" s="10" t="s">
        <v>90</v>
      </c>
      <c r="AC34" s="10" t="s">
        <v>58</v>
      </c>
      <c r="AD34" s="10" t="s">
        <v>58</v>
      </c>
      <c r="AE34" s="10" t="s">
        <v>58</v>
      </c>
      <c r="AF34" s="10" t="s">
        <v>58</v>
      </c>
      <c r="AG34" s="10" t="s">
        <v>58</v>
      </c>
      <c r="AH34" s="10" t="s">
        <v>90</v>
      </c>
      <c r="AI34" s="10" t="s">
        <v>90</v>
      </c>
      <c r="AJ34" s="10" t="s">
        <v>58</v>
      </c>
      <c r="AK34" s="10" t="s">
        <v>58</v>
      </c>
      <c r="AL34" s="10" t="s">
        <v>58</v>
      </c>
      <c r="AM34" s="10" t="s">
        <v>58</v>
      </c>
      <c r="AN34" s="11"/>
      <c r="AO34" s="12">
        <f t="shared" si="16"/>
        <v>20</v>
      </c>
      <c r="AP34" s="12">
        <f t="shared" si="3"/>
        <v>20</v>
      </c>
      <c r="AQ34" s="12">
        <f t="shared" si="17"/>
        <v>0</v>
      </c>
      <c r="AR34" s="12">
        <f t="shared" si="18"/>
        <v>0</v>
      </c>
      <c r="AS34" s="12">
        <f t="shared" si="19"/>
        <v>0</v>
      </c>
      <c r="AT34" s="12">
        <f t="shared" si="20"/>
        <v>1</v>
      </c>
      <c r="AU34" s="12">
        <f t="shared" si="21"/>
        <v>3</v>
      </c>
      <c r="AV34" s="12">
        <f t="shared" si="22"/>
        <v>8</v>
      </c>
      <c r="AW34" s="12">
        <f t="shared" si="23"/>
        <v>0</v>
      </c>
      <c r="AX34" s="12">
        <f t="shared" si="24"/>
        <v>0</v>
      </c>
      <c r="AY34" s="12">
        <f t="shared" si="25"/>
        <v>0</v>
      </c>
      <c r="AZ34" s="12">
        <f t="shared" si="13"/>
        <v>20</v>
      </c>
      <c r="BA34" s="12">
        <f t="shared" si="14"/>
        <v>29</v>
      </c>
      <c r="BB34" s="33">
        <f t="shared" si="26"/>
        <v>0</v>
      </c>
    </row>
    <row r="35" spans="1:54" x14ac:dyDescent="0.25">
      <c r="A35" s="9" t="s">
        <v>45</v>
      </c>
      <c r="B35" s="9" t="s">
        <v>148</v>
      </c>
      <c r="C35" s="9">
        <v>108145</v>
      </c>
      <c r="D35" s="9" t="s">
        <v>72</v>
      </c>
      <c r="E35" s="9" t="s">
        <v>73</v>
      </c>
      <c r="F35" s="9" t="s">
        <v>74</v>
      </c>
      <c r="G35" s="9" t="s">
        <v>72</v>
      </c>
      <c r="H35" s="34">
        <f>IFERROR((VLOOKUP(B35,'Trend Summary'!$A:$F,6,0)),"-")</f>
        <v>4.6875E-2</v>
      </c>
      <c r="I35" s="10" t="s">
        <v>58</v>
      </c>
      <c r="J35" s="10" t="s">
        <v>58</v>
      </c>
      <c r="K35" s="10"/>
      <c r="L35" s="10" t="s">
        <v>90</v>
      </c>
      <c r="M35" s="10" t="s">
        <v>90</v>
      </c>
      <c r="N35" s="10" t="s">
        <v>64</v>
      </c>
      <c r="O35" s="4" t="str">
        <f>VLOOKUP(B35,'[1]Final Shift Planner'!$B$1:$M$49,12,0)</f>
        <v>B</v>
      </c>
      <c r="P35" s="10" t="s">
        <v>58</v>
      </c>
      <c r="Q35" s="10" t="s">
        <v>58</v>
      </c>
      <c r="R35" s="10" t="s">
        <v>58</v>
      </c>
      <c r="S35" s="10" t="s">
        <v>58</v>
      </c>
      <c r="T35" s="10" t="s">
        <v>90</v>
      </c>
      <c r="U35" s="10" t="s">
        <v>90</v>
      </c>
      <c r="V35" s="10" t="s">
        <v>58</v>
      </c>
      <c r="W35" s="10" t="s">
        <v>58</v>
      </c>
      <c r="X35" s="10" t="s">
        <v>58</v>
      </c>
      <c r="Y35" s="10" t="s">
        <v>58</v>
      </c>
      <c r="Z35" s="10" t="s">
        <v>58</v>
      </c>
      <c r="AA35" s="10" t="s">
        <v>90</v>
      </c>
      <c r="AB35" s="10" t="s">
        <v>90</v>
      </c>
      <c r="AC35" s="10" t="s">
        <v>58</v>
      </c>
      <c r="AD35" s="10" t="s">
        <v>56</v>
      </c>
      <c r="AE35" s="10" t="s">
        <v>58</v>
      </c>
      <c r="AF35" s="10" t="s">
        <v>58</v>
      </c>
      <c r="AG35" s="10" t="s">
        <v>58</v>
      </c>
      <c r="AH35" s="10" t="s">
        <v>90</v>
      </c>
      <c r="AI35" s="10" t="s">
        <v>90</v>
      </c>
      <c r="AJ35" s="10" t="s">
        <v>58</v>
      </c>
      <c r="AK35" s="10" t="s">
        <v>58</v>
      </c>
      <c r="AL35" s="10" t="s">
        <v>58</v>
      </c>
      <c r="AM35" s="10" t="s">
        <v>58</v>
      </c>
      <c r="AN35" s="11"/>
      <c r="AO35" s="12">
        <f t="shared" si="16"/>
        <v>19</v>
      </c>
      <c r="AP35" s="12">
        <f t="shared" si="3"/>
        <v>19</v>
      </c>
      <c r="AQ35" s="12">
        <f t="shared" si="17"/>
        <v>0</v>
      </c>
      <c r="AR35" s="12">
        <f t="shared" si="18"/>
        <v>1</v>
      </c>
      <c r="AS35" s="12">
        <f t="shared" si="19"/>
        <v>0</v>
      </c>
      <c r="AT35" s="12">
        <f t="shared" si="20"/>
        <v>1</v>
      </c>
      <c r="AU35" s="12">
        <f t="shared" si="21"/>
        <v>3</v>
      </c>
      <c r="AV35" s="12">
        <f t="shared" si="22"/>
        <v>8</v>
      </c>
      <c r="AW35" s="12">
        <f t="shared" si="23"/>
        <v>0</v>
      </c>
      <c r="AX35" s="12">
        <f t="shared" si="24"/>
        <v>0</v>
      </c>
      <c r="AY35" s="12">
        <f t="shared" si="25"/>
        <v>0</v>
      </c>
      <c r="AZ35" s="12">
        <f t="shared" si="13"/>
        <v>20</v>
      </c>
      <c r="BA35" s="12">
        <f t="shared" si="14"/>
        <v>29</v>
      </c>
      <c r="BB35" s="33">
        <f t="shared" si="26"/>
        <v>0</v>
      </c>
    </row>
    <row r="36" spans="1:54" x14ac:dyDescent="0.25">
      <c r="A36" s="9" t="s">
        <v>46</v>
      </c>
      <c r="B36" s="9" t="s">
        <v>149</v>
      </c>
      <c r="C36" s="9">
        <v>144837</v>
      </c>
      <c r="D36" s="9" t="s">
        <v>72</v>
      </c>
      <c r="E36" s="9" t="s">
        <v>73</v>
      </c>
      <c r="F36" s="9" t="s">
        <v>74</v>
      </c>
      <c r="G36" s="9" t="s">
        <v>77</v>
      </c>
      <c r="H36" s="34">
        <f>IFERROR((VLOOKUP(B36,'Trend Summary'!$A:$F,6,0)),"-")</f>
        <v>6.25E-2</v>
      </c>
      <c r="I36" s="10" t="s">
        <v>58</v>
      </c>
      <c r="J36" s="10" t="s">
        <v>58</v>
      </c>
      <c r="K36" s="10"/>
      <c r="L36" s="10" t="s">
        <v>90</v>
      </c>
      <c r="M36" s="10" t="s">
        <v>90</v>
      </c>
      <c r="N36" s="10" t="s">
        <v>64</v>
      </c>
      <c r="O36" s="4" t="str">
        <f>VLOOKUP(B36,'[1]Final Shift Planner'!$B$1:$M$49,12,0)</f>
        <v>A</v>
      </c>
      <c r="P36" s="10" t="s">
        <v>58</v>
      </c>
      <c r="Q36" s="10" t="s">
        <v>58</v>
      </c>
      <c r="R36" s="10" t="s">
        <v>58</v>
      </c>
      <c r="S36" s="10" t="s">
        <v>58</v>
      </c>
      <c r="T36" s="10" t="s">
        <v>90</v>
      </c>
      <c r="U36" s="10" t="s">
        <v>90</v>
      </c>
      <c r="V36" s="10" t="s">
        <v>58</v>
      </c>
      <c r="W36" s="10" t="s">
        <v>58</v>
      </c>
      <c r="X36" s="10" t="s">
        <v>58</v>
      </c>
      <c r="Y36" s="10" t="s">
        <v>56</v>
      </c>
      <c r="Z36" s="10" t="s">
        <v>58</v>
      </c>
      <c r="AA36" s="10" t="s">
        <v>90</v>
      </c>
      <c r="AB36" s="10" t="s">
        <v>90</v>
      </c>
      <c r="AC36" s="10" t="s">
        <v>58</v>
      </c>
      <c r="AD36" s="10" t="s">
        <v>56</v>
      </c>
      <c r="AE36" s="10" t="s">
        <v>58</v>
      </c>
      <c r="AF36" s="10" t="s">
        <v>58</v>
      </c>
      <c r="AG36" s="10" t="s">
        <v>56</v>
      </c>
      <c r="AH36" s="10" t="s">
        <v>90</v>
      </c>
      <c r="AI36" s="10" t="s">
        <v>90</v>
      </c>
      <c r="AJ36" s="10" t="s">
        <v>58</v>
      </c>
      <c r="AK36" s="10" t="s">
        <v>58</v>
      </c>
      <c r="AL36" s="10" t="s">
        <v>58</v>
      </c>
      <c r="AM36" s="10" t="s">
        <v>56</v>
      </c>
      <c r="AN36" s="11"/>
      <c r="AO36" s="12">
        <f t="shared" si="16"/>
        <v>16</v>
      </c>
      <c r="AP36" s="12">
        <f t="shared" si="3"/>
        <v>16</v>
      </c>
      <c r="AQ36" s="12">
        <f t="shared" si="17"/>
        <v>0</v>
      </c>
      <c r="AR36" s="12">
        <f t="shared" si="18"/>
        <v>4</v>
      </c>
      <c r="AS36" s="12">
        <f t="shared" si="19"/>
        <v>0</v>
      </c>
      <c r="AT36" s="12">
        <f t="shared" si="20"/>
        <v>1</v>
      </c>
      <c r="AU36" s="12">
        <f t="shared" si="21"/>
        <v>2</v>
      </c>
      <c r="AV36" s="12">
        <f t="shared" si="22"/>
        <v>8</v>
      </c>
      <c r="AW36" s="12">
        <f t="shared" si="23"/>
        <v>0</v>
      </c>
      <c r="AX36" s="12">
        <f t="shared" si="24"/>
        <v>0</v>
      </c>
      <c r="AY36" s="12">
        <f t="shared" si="25"/>
        <v>0</v>
      </c>
      <c r="AZ36" s="12">
        <f t="shared" si="13"/>
        <v>20</v>
      </c>
      <c r="BA36" s="12">
        <f t="shared" si="14"/>
        <v>29</v>
      </c>
      <c r="BB36" s="33">
        <f t="shared" si="26"/>
        <v>0</v>
      </c>
    </row>
    <row r="37" spans="1:54" x14ac:dyDescent="0.25">
      <c r="A37" s="9" t="s">
        <v>47</v>
      </c>
      <c r="B37" s="9" t="s">
        <v>150</v>
      </c>
      <c r="C37" s="9">
        <v>96071</v>
      </c>
      <c r="D37" s="9" t="s">
        <v>72</v>
      </c>
      <c r="E37" s="9" t="s">
        <v>73</v>
      </c>
      <c r="F37" s="9" t="s">
        <v>74</v>
      </c>
      <c r="G37" s="9" t="s">
        <v>72</v>
      </c>
      <c r="H37" s="34">
        <f>IFERROR((VLOOKUP(B37,'Trend Summary'!$A:$F,6,0)),"-")</f>
        <v>0.15625</v>
      </c>
      <c r="I37" s="10" t="s">
        <v>58</v>
      </c>
      <c r="J37" s="10" t="s">
        <v>58</v>
      </c>
      <c r="K37" s="10"/>
      <c r="L37" s="10" t="s">
        <v>90</v>
      </c>
      <c r="M37" s="10" t="s">
        <v>90</v>
      </c>
      <c r="N37" s="10" t="s">
        <v>64</v>
      </c>
      <c r="O37" s="4" t="str">
        <f>VLOOKUP(B37,'[1]Final Shift Planner'!$B$1:$M$49,12,0)</f>
        <v>A</v>
      </c>
      <c r="P37" s="10" t="s">
        <v>58</v>
      </c>
      <c r="Q37" s="10" t="s">
        <v>58</v>
      </c>
      <c r="R37" s="10" t="s">
        <v>58</v>
      </c>
      <c r="S37" s="10" t="s">
        <v>58</v>
      </c>
      <c r="T37" s="10" t="s">
        <v>90</v>
      </c>
      <c r="U37" s="10" t="s">
        <v>90</v>
      </c>
      <c r="V37" s="10" t="s">
        <v>58</v>
      </c>
      <c r="W37" s="10" t="s">
        <v>58</v>
      </c>
      <c r="X37" s="10" t="s">
        <v>56</v>
      </c>
      <c r="Y37" s="10" t="s">
        <v>56</v>
      </c>
      <c r="Z37" s="10" t="s">
        <v>58</v>
      </c>
      <c r="AA37" s="10" t="s">
        <v>90</v>
      </c>
      <c r="AB37" s="10" t="s">
        <v>90</v>
      </c>
      <c r="AC37" s="10" t="s">
        <v>58</v>
      </c>
      <c r="AD37" s="10" t="s">
        <v>58</v>
      </c>
      <c r="AE37" s="10" t="s">
        <v>58</v>
      </c>
      <c r="AF37" s="10" t="s">
        <v>58</v>
      </c>
      <c r="AG37" s="10" t="s">
        <v>58</v>
      </c>
      <c r="AH37" s="10" t="s">
        <v>90</v>
      </c>
      <c r="AI37" s="10" t="s">
        <v>90</v>
      </c>
      <c r="AJ37" s="10" t="s">
        <v>58</v>
      </c>
      <c r="AK37" s="10" t="s">
        <v>58</v>
      </c>
      <c r="AL37" s="10" t="s">
        <v>58</v>
      </c>
      <c r="AM37" s="10" t="s">
        <v>58</v>
      </c>
      <c r="AN37" s="11"/>
      <c r="AO37" s="12">
        <f t="shared" si="16"/>
        <v>18</v>
      </c>
      <c r="AP37" s="12">
        <f t="shared" si="3"/>
        <v>18</v>
      </c>
      <c r="AQ37" s="12">
        <f t="shared" si="17"/>
        <v>0</v>
      </c>
      <c r="AR37" s="12">
        <f t="shared" si="18"/>
        <v>2</v>
      </c>
      <c r="AS37" s="12">
        <f t="shared" si="19"/>
        <v>0</v>
      </c>
      <c r="AT37" s="12">
        <f t="shared" si="20"/>
        <v>1</v>
      </c>
      <c r="AU37" s="12">
        <f t="shared" si="21"/>
        <v>3</v>
      </c>
      <c r="AV37" s="12">
        <f t="shared" si="22"/>
        <v>8</v>
      </c>
      <c r="AW37" s="12">
        <f t="shared" si="23"/>
        <v>0</v>
      </c>
      <c r="AX37" s="12">
        <f t="shared" si="24"/>
        <v>0</v>
      </c>
      <c r="AY37" s="12">
        <f t="shared" si="25"/>
        <v>0</v>
      </c>
      <c r="AZ37" s="12">
        <f t="shared" si="13"/>
        <v>20</v>
      </c>
      <c r="BA37" s="12">
        <f t="shared" si="14"/>
        <v>29</v>
      </c>
      <c r="BB37" s="33">
        <f t="shared" si="26"/>
        <v>0</v>
      </c>
    </row>
    <row r="38" spans="1:54" x14ac:dyDescent="0.25">
      <c r="A38" s="9" t="s">
        <v>48</v>
      </c>
      <c r="B38" s="9" t="s">
        <v>151</v>
      </c>
      <c r="C38" s="9">
        <v>110426</v>
      </c>
      <c r="D38" s="9" t="s">
        <v>72</v>
      </c>
      <c r="E38" s="9" t="s">
        <v>73</v>
      </c>
      <c r="F38" s="9" t="s">
        <v>74</v>
      </c>
      <c r="G38" s="9" t="s">
        <v>72</v>
      </c>
      <c r="H38" s="34">
        <f>IFERROR((VLOOKUP(B38,'Trend Summary'!$A:$F,6,0)),"-")</f>
        <v>9.375E-2</v>
      </c>
      <c r="I38" s="10" t="s">
        <v>58</v>
      </c>
      <c r="J38" s="10" t="s">
        <v>58</v>
      </c>
      <c r="K38" s="10"/>
      <c r="L38" s="10" t="s">
        <v>90</v>
      </c>
      <c r="M38" s="10" t="s">
        <v>90</v>
      </c>
      <c r="N38" s="10" t="s">
        <v>64</v>
      </c>
      <c r="O38" s="4" t="str">
        <f>VLOOKUP(B38,'[1]Final Shift Planner'!$B$1:$M$49,12,0)</f>
        <v>A</v>
      </c>
      <c r="P38" s="10" t="s">
        <v>58</v>
      </c>
      <c r="Q38" s="10" t="s">
        <v>58</v>
      </c>
      <c r="R38" s="10" t="s">
        <v>58</v>
      </c>
      <c r="S38" s="10" t="s">
        <v>58</v>
      </c>
      <c r="T38" s="10" t="s">
        <v>90</v>
      </c>
      <c r="U38" s="10" t="s">
        <v>90</v>
      </c>
      <c r="V38" s="10" t="s">
        <v>58</v>
      </c>
      <c r="W38" s="10" t="s">
        <v>58</v>
      </c>
      <c r="X38" s="10" t="s">
        <v>58</v>
      </c>
      <c r="Y38" s="10" t="s">
        <v>58</v>
      </c>
      <c r="Z38" s="10" t="s">
        <v>58</v>
      </c>
      <c r="AA38" s="10" t="s">
        <v>90</v>
      </c>
      <c r="AB38" s="10" t="s">
        <v>90</v>
      </c>
      <c r="AC38" s="10" t="s">
        <v>58</v>
      </c>
      <c r="AD38" s="10" t="s">
        <v>58</v>
      </c>
      <c r="AE38" s="10" t="s">
        <v>58</v>
      </c>
      <c r="AF38" s="10" t="s">
        <v>58</v>
      </c>
      <c r="AG38" s="10" t="s">
        <v>58</v>
      </c>
      <c r="AH38" s="10" t="s">
        <v>90</v>
      </c>
      <c r="AI38" s="10" t="s">
        <v>90</v>
      </c>
      <c r="AJ38" s="10" t="s">
        <v>58</v>
      </c>
      <c r="AK38" s="10" t="s">
        <v>58</v>
      </c>
      <c r="AL38" s="10" t="s">
        <v>58</v>
      </c>
      <c r="AM38" s="10" t="s">
        <v>58</v>
      </c>
      <c r="AN38" s="11"/>
      <c r="AO38" s="12">
        <f t="shared" si="16"/>
        <v>20</v>
      </c>
      <c r="AP38" s="12">
        <f t="shared" si="3"/>
        <v>20</v>
      </c>
      <c r="AQ38" s="12">
        <f t="shared" si="17"/>
        <v>0</v>
      </c>
      <c r="AR38" s="12">
        <f t="shared" si="18"/>
        <v>0</v>
      </c>
      <c r="AS38" s="12">
        <f t="shared" si="19"/>
        <v>0</v>
      </c>
      <c r="AT38" s="12">
        <f t="shared" si="20"/>
        <v>1</v>
      </c>
      <c r="AU38" s="12">
        <f t="shared" si="21"/>
        <v>3</v>
      </c>
      <c r="AV38" s="12">
        <f t="shared" si="22"/>
        <v>8</v>
      </c>
      <c r="AW38" s="12">
        <f t="shared" si="23"/>
        <v>0</v>
      </c>
      <c r="AX38" s="12">
        <f t="shared" si="24"/>
        <v>0</v>
      </c>
      <c r="AY38" s="12">
        <f t="shared" si="25"/>
        <v>0</v>
      </c>
      <c r="AZ38" s="12">
        <f t="shared" si="13"/>
        <v>20</v>
      </c>
      <c r="BA38" s="12">
        <f t="shared" si="14"/>
        <v>29</v>
      </c>
      <c r="BB38" s="33">
        <f t="shared" si="26"/>
        <v>0</v>
      </c>
    </row>
    <row r="39" spans="1:54" x14ac:dyDescent="0.25">
      <c r="A39" s="9" t="s">
        <v>49</v>
      </c>
      <c r="B39" s="9" t="s">
        <v>152</v>
      </c>
      <c r="C39" s="9">
        <v>110421</v>
      </c>
      <c r="D39" s="9" t="s">
        <v>72</v>
      </c>
      <c r="E39" s="9" t="s">
        <v>73</v>
      </c>
      <c r="F39" s="9" t="s">
        <v>74</v>
      </c>
      <c r="G39" s="9" t="s">
        <v>72</v>
      </c>
      <c r="H39" s="34">
        <f>IFERROR((VLOOKUP(B39,'Trend Summary'!$A:$F,6,0)),"-")</f>
        <v>0.203125</v>
      </c>
      <c r="I39" s="10" t="s">
        <v>58</v>
      </c>
      <c r="J39" s="10" t="s">
        <v>58</v>
      </c>
      <c r="K39" s="10"/>
      <c r="L39" s="10" t="s">
        <v>90</v>
      </c>
      <c r="M39" s="10" t="s">
        <v>90</v>
      </c>
      <c r="N39" s="10" t="s">
        <v>64</v>
      </c>
      <c r="O39" s="4" t="str">
        <f>VLOOKUP(B39,'[1]Final Shift Planner'!$B$1:$M$49,12,0)</f>
        <v>B</v>
      </c>
      <c r="P39" s="10" t="s">
        <v>58</v>
      </c>
      <c r="Q39" s="10" t="s">
        <v>58</v>
      </c>
      <c r="R39" s="10" t="s">
        <v>58</v>
      </c>
      <c r="S39" s="10" t="s">
        <v>58</v>
      </c>
      <c r="T39" s="10" t="s">
        <v>90</v>
      </c>
      <c r="U39" s="10" t="s">
        <v>90</v>
      </c>
      <c r="V39" s="10" t="s">
        <v>58</v>
      </c>
      <c r="W39" s="10" t="s">
        <v>58</v>
      </c>
      <c r="X39" s="10" t="s">
        <v>58</v>
      </c>
      <c r="Y39" s="10" t="s">
        <v>58</v>
      </c>
      <c r="Z39" s="10" t="s">
        <v>56</v>
      </c>
      <c r="AA39" s="10" t="s">
        <v>90</v>
      </c>
      <c r="AB39" s="10" t="s">
        <v>90</v>
      </c>
      <c r="AC39" s="10" t="s">
        <v>58</v>
      </c>
      <c r="AD39" s="10" t="s">
        <v>58</v>
      </c>
      <c r="AE39" s="10" t="s">
        <v>58</v>
      </c>
      <c r="AF39" s="10" t="s">
        <v>58</v>
      </c>
      <c r="AG39" s="10" t="s">
        <v>58</v>
      </c>
      <c r="AH39" s="10" t="s">
        <v>90</v>
      </c>
      <c r="AI39" s="10" t="s">
        <v>90</v>
      </c>
      <c r="AJ39" s="10" t="s">
        <v>58</v>
      </c>
      <c r="AK39" s="10" t="s">
        <v>58</v>
      </c>
      <c r="AL39" s="10" t="s">
        <v>58</v>
      </c>
      <c r="AM39" s="10" t="s">
        <v>56</v>
      </c>
      <c r="AN39" s="11"/>
      <c r="AO39" s="12">
        <f t="shared" si="16"/>
        <v>18</v>
      </c>
      <c r="AP39" s="12">
        <f t="shared" si="3"/>
        <v>18</v>
      </c>
      <c r="AQ39" s="12">
        <f t="shared" si="17"/>
        <v>0</v>
      </c>
      <c r="AR39" s="12">
        <f t="shared" si="18"/>
        <v>2</v>
      </c>
      <c r="AS39" s="12">
        <f t="shared" si="19"/>
        <v>0</v>
      </c>
      <c r="AT39" s="12">
        <f t="shared" si="20"/>
        <v>1</v>
      </c>
      <c r="AU39" s="12">
        <f t="shared" si="21"/>
        <v>2</v>
      </c>
      <c r="AV39" s="12">
        <f t="shared" si="22"/>
        <v>8</v>
      </c>
      <c r="AW39" s="12">
        <f t="shared" si="23"/>
        <v>0</v>
      </c>
      <c r="AX39" s="12">
        <f t="shared" si="24"/>
        <v>0</v>
      </c>
      <c r="AY39" s="12">
        <f t="shared" si="25"/>
        <v>0</v>
      </c>
      <c r="AZ39" s="12">
        <f t="shared" si="13"/>
        <v>20</v>
      </c>
      <c r="BA39" s="12">
        <f t="shared" si="14"/>
        <v>29</v>
      </c>
      <c r="BB39" s="33">
        <f t="shared" si="26"/>
        <v>0</v>
      </c>
    </row>
    <row r="40" spans="1:54" ht="30" x14ac:dyDescent="0.25">
      <c r="A40" s="9" t="s">
        <v>50</v>
      </c>
      <c r="B40" s="9" t="s">
        <v>153</v>
      </c>
      <c r="C40" s="9">
        <v>96219</v>
      </c>
      <c r="D40" s="9" t="s">
        <v>72</v>
      </c>
      <c r="E40" s="9" t="s">
        <v>73</v>
      </c>
      <c r="F40" s="9" t="s">
        <v>74</v>
      </c>
      <c r="G40" s="9" t="s">
        <v>77</v>
      </c>
      <c r="H40" s="34">
        <f>IFERROR((VLOOKUP(B40,'Trend Summary'!$A:$F,6,0)),"-")</f>
        <v>6.25E-2</v>
      </c>
      <c r="I40" s="10" t="s">
        <v>58</v>
      </c>
      <c r="J40" s="10" t="s">
        <v>58</v>
      </c>
      <c r="K40" s="10"/>
      <c r="L40" s="10" t="s">
        <v>90</v>
      </c>
      <c r="M40" s="10" t="s">
        <v>90</v>
      </c>
      <c r="N40" s="10" t="s">
        <v>64</v>
      </c>
      <c r="O40" s="4" t="str">
        <f>VLOOKUP(B40,'[1]Final Shift Planner'!$B$1:$M$49,12,0)</f>
        <v>A</v>
      </c>
      <c r="P40" s="10" t="s">
        <v>57</v>
      </c>
      <c r="Q40" s="10" t="s">
        <v>57</v>
      </c>
      <c r="R40" s="10" t="s">
        <v>57</v>
      </c>
      <c r="S40" s="10" t="s">
        <v>57</v>
      </c>
      <c r="T40" s="10" t="s">
        <v>90</v>
      </c>
      <c r="U40" s="10" t="s">
        <v>90</v>
      </c>
      <c r="V40" s="10" t="s">
        <v>58</v>
      </c>
      <c r="W40" s="10" t="s">
        <v>58</v>
      </c>
      <c r="X40" s="10" t="s">
        <v>58</v>
      </c>
      <c r="Y40" s="10" t="s">
        <v>58</v>
      </c>
      <c r="Z40" s="10" t="s">
        <v>58</v>
      </c>
      <c r="AA40" s="10" t="s">
        <v>90</v>
      </c>
      <c r="AB40" s="10" t="s">
        <v>90</v>
      </c>
      <c r="AC40" s="10" t="s">
        <v>192</v>
      </c>
      <c r="AD40" s="10" t="s">
        <v>58</v>
      </c>
      <c r="AE40" s="10" t="s">
        <v>58</v>
      </c>
      <c r="AF40" s="10" t="s">
        <v>58</v>
      </c>
      <c r="AG40" s="10" t="s">
        <v>58</v>
      </c>
      <c r="AH40" s="10" t="s">
        <v>90</v>
      </c>
      <c r="AI40" s="10" t="s">
        <v>90</v>
      </c>
      <c r="AJ40" s="10" t="s">
        <v>58</v>
      </c>
      <c r="AK40" s="10" t="s">
        <v>58</v>
      </c>
      <c r="AL40" s="10" t="s">
        <v>58</v>
      </c>
      <c r="AM40" s="10" t="s">
        <v>58</v>
      </c>
      <c r="AN40" s="11"/>
      <c r="AO40" s="12">
        <f t="shared" si="16"/>
        <v>15</v>
      </c>
      <c r="AP40" s="12">
        <f t="shared" si="3"/>
        <v>15</v>
      </c>
      <c r="AQ40" s="12">
        <f t="shared" si="17"/>
        <v>5</v>
      </c>
      <c r="AR40" s="12">
        <f t="shared" si="18"/>
        <v>0</v>
      </c>
      <c r="AS40" s="12">
        <f t="shared" si="19"/>
        <v>0</v>
      </c>
      <c r="AT40" s="12">
        <f t="shared" si="20"/>
        <v>1</v>
      </c>
      <c r="AU40" s="12">
        <f t="shared" si="21"/>
        <v>2</v>
      </c>
      <c r="AV40" s="12">
        <f t="shared" si="22"/>
        <v>8</v>
      </c>
      <c r="AW40" s="12">
        <f t="shared" si="23"/>
        <v>1</v>
      </c>
      <c r="AX40" s="12">
        <f t="shared" si="24"/>
        <v>0</v>
      </c>
      <c r="AY40" s="12">
        <f t="shared" si="25"/>
        <v>0</v>
      </c>
      <c r="AZ40" s="12">
        <f t="shared" si="13"/>
        <v>20</v>
      </c>
      <c r="BA40" s="12">
        <f t="shared" si="14"/>
        <v>29</v>
      </c>
      <c r="BB40" s="33">
        <f t="shared" si="26"/>
        <v>0</v>
      </c>
    </row>
    <row r="41" spans="1:54" x14ac:dyDescent="0.25">
      <c r="A41" s="9" t="s">
        <v>51</v>
      </c>
      <c r="B41" s="9" t="s">
        <v>154</v>
      </c>
      <c r="C41" s="9">
        <v>106162</v>
      </c>
      <c r="D41" s="9" t="s">
        <v>72</v>
      </c>
      <c r="E41" s="9" t="s">
        <v>73</v>
      </c>
      <c r="F41" s="9" t="s">
        <v>74</v>
      </c>
      <c r="G41" s="9" t="s">
        <v>72</v>
      </c>
      <c r="H41" s="34">
        <f>IFERROR((VLOOKUP(B41,'Trend Summary'!$A:$F,6,0)),"-")</f>
        <v>0.109375</v>
      </c>
      <c r="I41" s="10" t="s">
        <v>58</v>
      </c>
      <c r="J41" s="10" t="s">
        <v>58</v>
      </c>
      <c r="K41" s="10"/>
      <c r="L41" s="10" t="s">
        <v>90</v>
      </c>
      <c r="M41" s="10" t="s">
        <v>90</v>
      </c>
      <c r="N41" s="10" t="s">
        <v>64</v>
      </c>
      <c r="O41" s="4" t="str">
        <f>VLOOKUP(B41,'[1]Final Shift Planner'!$B$1:$M$49,12,0)</f>
        <v>A</v>
      </c>
      <c r="P41" s="10" t="s">
        <v>58</v>
      </c>
      <c r="Q41" s="10" t="s">
        <v>58</v>
      </c>
      <c r="R41" s="10" t="s">
        <v>58</v>
      </c>
      <c r="S41" s="10" t="s">
        <v>58</v>
      </c>
      <c r="T41" s="10" t="s">
        <v>90</v>
      </c>
      <c r="U41" s="10" t="s">
        <v>90</v>
      </c>
      <c r="V41" s="10" t="s">
        <v>58</v>
      </c>
      <c r="W41" s="10" t="s">
        <v>58</v>
      </c>
      <c r="X41" s="10" t="s">
        <v>58</v>
      </c>
      <c r="Y41" s="10" t="s">
        <v>58</v>
      </c>
      <c r="Z41" s="10" t="s">
        <v>57</v>
      </c>
      <c r="AA41" s="10" t="s">
        <v>90</v>
      </c>
      <c r="AB41" s="10" t="s">
        <v>90</v>
      </c>
      <c r="AC41" s="10" t="s">
        <v>58</v>
      </c>
      <c r="AD41" s="10" t="s">
        <v>58</v>
      </c>
      <c r="AE41" s="10" t="s">
        <v>58</v>
      </c>
      <c r="AF41" s="10" t="s">
        <v>56</v>
      </c>
      <c r="AG41" s="10" t="s">
        <v>56</v>
      </c>
      <c r="AH41" s="10" t="s">
        <v>90</v>
      </c>
      <c r="AI41" s="10" t="s">
        <v>90</v>
      </c>
      <c r="AJ41" s="10" t="s">
        <v>58</v>
      </c>
      <c r="AK41" s="10" t="s">
        <v>58</v>
      </c>
      <c r="AL41" s="10" t="s">
        <v>58</v>
      </c>
      <c r="AM41" s="10" t="s">
        <v>58</v>
      </c>
      <c r="AN41" s="11"/>
      <c r="AO41" s="12">
        <f t="shared" si="16"/>
        <v>17</v>
      </c>
      <c r="AP41" s="12">
        <f t="shared" si="3"/>
        <v>17</v>
      </c>
      <c r="AQ41" s="12">
        <f t="shared" si="17"/>
        <v>1</v>
      </c>
      <c r="AR41" s="12">
        <f t="shared" si="18"/>
        <v>2</v>
      </c>
      <c r="AS41" s="12">
        <f t="shared" si="19"/>
        <v>0</v>
      </c>
      <c r="AT41" s="12">
        <f t="shared" si="20"/>
        <v>1</v>
      </c>
      <c r="AU41" s="12">
        <f t="shared" si="21"/>
        <v>1</v>
      </c>
      <c r="AV41" s="12">
        <f t="shared" si="22"/>
        <v>8</v>
      </c>
      <c r="AW41" s="12">
        <f t="shared" si="23"/>
        <v>0</v>
      </c>
      <c r="AX41" s="12">
        <f t="shared" si="24"/>
        <v>0</v>
      </c>
      <c r="AY41" s="12">
        <f t="shared" si="25"/>
        <v>0</v>
      </c>
      <c r="AZ41" s="12">
        <f t="shared" si="13"/>
        <v>20</v>
      </c>
      <c r="BA41" s="12">
        <f t="shared" si="14"/>
        <v>29</v>
      </c>
      <c r="BB41" s="33">
        <f t="shared" si="26"/>
        <v>0</v>
      </c>
    </row>
    <row r="42" spans="1:54" x14ac:dyDescent="0.25">
      <c r="A42" s="9" t="s">
        <v>52</v>
      </c>
      <c r="B42" s="9" t="s">
        <v>155</v>
      </c>
      <c r="C42" s="9">
        <v>108143</v>
      </c>
      <c r="D42" s="9" t="s">
        <v>72</v>
      </c>
      <c r="E42" s="9" t="s">
        <v>73</v>
      </c>
      <c r="F42" s="9" t="s">
        <v>74</v>
      </c>
      <c r="G42" s="9" t="s">
        <v>77</v>
      </c>
      <c r="H42" s="34">
        <f>IFERROR((VLOOKUP(B42,'Trend Summary'!$A:$F,6,0)),"-")</f>
        <v>7.8125E-2</v>
      </c>
      <c r="I42" s="10" t="s">
        <v>58</v>
      </c>
      <c r="J42" s="10" t="s">
        <v>58</v>
      </c>
      <c r="K42" s="10"/>
      <c r="L42" s="10" t="s">
        <v>90</v>
      </c>
      <c r="M42" s="10" t="s">
        <v>90</v>
      </c>
      <c r="N42" s="10" t="s">
        <v>64</v>
      </c>
      <c r="O42" s="4" t="str">
        <f>VLOOKUP(B42,'[1]Final Shift Planner'!$B$1:$M$49,12,0)</f>
        <v>B</v>
      </c>
      <c r="P42" s="10" t="s">
        <v>58</v>
      </c>
      <c r="Q42" s="10" t="s">
        <v>58</v>
      </c>
      <c r="R42" s="10" t="s">
        <v>58</v>
      </c>
      <c r="S42" s="10" t="s">
        <v>58</v>
      </c>
      <c r="T42" s="10" t="s">
        <v>90</v>
      </c>
      <c r="U42" s="10" t="s">
        <v>90</v>
      </c>
      <c r="V42" s="10" t="s">
        <v>58</v>
      </c>
      <c r="W42" s="10" t="s">
        <v>58</v>
      </c>
      <c r="X42" s="10" t="s">
        <v>58</v>
      </c>
      <c r="Y42" s="10" t="s">
        <v>58</v>
      </c>
      <c r="Z42" s="10" t="s">
        <v>58</v>
      </c>
      <c r="AA42" s="10" t="s">
        <v>90</v>
      </c>
      <c r="AB42" s="10" t="s">
        <v>90</v>
      </c>
      <c r="AC42" s="10" t="s">
        <v>58</v>
      </c>
      <c r="AD42" s="10" t="s">
        <v>58</v>
      </c>
      <c r="AE42" s="10" t="s">
        <v>58</v>
      </c>
      <c r="AF42" s="10" t="s">
        <v>58</v>
      </c>
      <c r="AG42" s="10" t="s">
        <v>82</v>
      </c>
      <c r="AH42" s="10" t="s">
        <v>90</v>
      </c>
      <c r="AI42" s="10" t="s">
        <v>90</v>
      </c>
      <c r="AJ42" s="10" t="s">
        <v>82</v>
      </c>
      <c r="AK42" s="10" t="s">
        <v>82</v>
      </c>
      <c r="AL42" s="10" t="s">
        <v>82</v>
      </c>
      <c r="AM42" s="10" t="s">
        <v>82</v>
      </c>
      <c r="AN42" s="10" t="s">
        <v>82</v>
      </c>
      <c r="AO42" s="12">
        <f t="shared" si="16"/>
        <v>15</v>
      </c>
      <c r="AP42" s="12">
        <f t="shared" si="3"/>
        <v>15</v>
      </c>
      <c r="AQ42" s="12">
        <f t="shared" si="17"/>
        <v>0</v>
      </c>
      <c r="AR42" s="12">
        <f t="shared" si="18"/>
        <v>0</v>
      </c>
      <c r="AS42" s="12">
        <f t="shared" si="19"/>
        <v>0</v>
      </c>
      <c r="AT42" s="12">
        <f t="shared" si="20"/>
        <v>1</v>
      </c>
      <c r="AU42" s="12">
        <f t="shared" si="21"/>
        <v>2</v>
      </c>
      <c r="AV42" s="12">
        <f t="shared" si="22"/>
        <v>8</v>
      </c>
      <c r="AW42" s="12">
        <f t="shared" si="23"/>
        <v>0</v>
      </c>
      <c r="AX42" s="12">
        <f t="shared" si="24"/>
        <v>0</v>
      </c>
      <c r="AY42" s="12">
        <f t="shared" si="25"/>
        <v>6</v>
      </c>
      <c r="AZ42" s="12">
        <f t="shared" si="13"/>
        <v>15</v>
      </c>
      <c r="BA42" s="12">
        <f t="shared" si="14"/>
        <v>30</v>
      </c>
      <c r="BB42" s="33">
        <f t="shared" si="26"/>
        <v>0</v>
      </c>
    </row>
    <row r="43" spans="1:54" x14ac:dyDescent="0.25">
      <c r="A43" s="9" t="s">
        <v>53</v>
      </c>
      <c r="B43" s="9" t="s">
        <v>158</v>
      </c>
      <c r="C43" s="9">
        <v>110425</v>
      </c>
      <c r="D43" s="9" t="s">
        <v>72</v>
      </c>
      <c r="E43" s="9" t="s">
        <v>73</v>
      </c>
      <c r="F43" s="9" t="s">
        <v>74</v>
      </c>
      <c r="G43" s="9" t="s">
        <v>72</v>
      </c>
      <c r="H43" s="34">
        <f>IFERROR((VLOOKUP(B43,'Trend Summary'!$A:$F,6,0)),"-")</f>
        <v>0.1875</v>
      </c>
      <c r="I43" s="10" t="s">
        <v>58</v>
      </c>
      <c r="J43" s="10" t="s">
        <v>58</v>
      </c>
      <c r="K43" s="10"/>
      <c r="L43" s="10" t="s">
        <v>90</v>
      </c>
      <c r="M43" s="10" t="s">
        <v>90</v>
      </c>
      <c r="N43" s="10" t="s">
        <v>64</v>
      </c>
      <c r="O43" s="4" t="str">
        <f>VLOOKUP(B43,'[1]Final Shift Planner'!$B$1:$M$49,12,0)</f>
        <v>B</v>
      </c>
      <c r="P43" s="10" t="s">
        <v>58</v>
      </c>
      <c r="Q43" s="10" t="s">
        <v>58</v>
      </c>
      <c r="R43" s="10" t="s">
        <v>58</v>
      </c>
      <c r="S43" s="10" t="s">
        <v>58</v>
      </c>
      <c r="T43" s="10" t="s">
        <v>90</v>
      </c>
      <c r="U43" s="10" t="s">
        <v>90</v>
      </c>
      <c r="V43" s="10" t="s">
        <v>58</v>
      </c>
      <c r="W43" s="10" t="s">
        <v>56</v>
      </c>
      <c r="X43" s="10" t="s">
        <v>58</v>
      </c>
      <c r="Y43" s="10" t="s">
        <v>58</v>
      </c>
      <c r="Z43" s="10" t="s">
        <v>58</v>
      </c>
      <c r="AA43" s="10" t="s">
        <v>90</v>
      </c>
      <c r="AB43" s="10" t="s">
        <v>90</v>
      </c>
      <c r="AC43" s="10" t="s">
        <v>58</v>
      </c>
      <c r="AD43" s="10" t="s">
        <v>58</v>
      </c>
      <c r="AE43" s="10" t="s">
        <v>58</v>
      </c>
      <c r="AF43" s="10" t="s">
        <v>56</v>
      </c>
      <c r="AG43" s="10" t="s">
        <v>56</v>
      </c>
      <c r="AH43" s="10" t="s">
        <v>90</v>
      </c>
      <c r="AI43" s="10" t="s">
        <v>90</v>
      </c>
      <c r="AJ43" s="10" t="s">
        <v>58</v>
      </c>
      <c r="AK43" s="10" t="s">
        <v>58</v>
      </c>
      <c r="AL43" s="10" t="s">
        <v>58</v>
      </c>
      <c r="AM43" s="10" t="s">
        <v>58</v>
      </c>
      <c r="AN43" s="11"/>
      <c r="AO43" s="12">
        <f t="shared" si="16"/>
        <v>17</v>
      </c>
      <c r="AP43" s="12">
        <f t="shared" si="3"/>
        <v>17</v>
      </c>
      <c r="AQ43" s="12">
        <f t="shared" si="17"/>
        <v>0</v>
      </c>
      <c r="AR43" s="12">
        <f t="shared" si="18"/>
        <v>3</v>
      </c>
      <c r="AS43" s="12">
        <f t="shared" si="19"/>
        <v>0</v>
      </c>
      <c r="AT43" s="12">
        <f t="shared" si="20"/>
        <v>1</v>
      </c>
      <c r="AU43" s="12">
        <f t="shared" si="21"/>
        <v>2</v>
      </c>
      <c r="AV43" s="12">
        <f t="shared" si="22"/>
        <v>8</v>
      </c>
      <c r="AW43" s="12">
        <f t="shared" si="23"/>
        <v>0</v>
      </c>
      <c r="AX43" s="12">
        <f t="shared" si="24"/>
        <v>0</v>
      </c>
      <c r="AY43" s="12">
        <f t="shared" si="25"/>
        <v>0</v>
      </c>
      <c r="AZ43" s="12">
        <f t="shared" si="13"/>
        <v>20</v>
      </c>
      <c r="BA43" s="12">
        <f t="shared" si="14"/>
        <v>29</v>
      </c>
      <c r="BB43" s="33">
        <f t="shared" si="26"/>
        <v>0</v>
      </c>
    </row>
    <row r="44" spans="1:54" x14ac:dyDescent="0.25">
      <c r="A44" s="9" t="s">
        <v>54</v>
      </c>
      <c r="B44" s="9" t="s">
        <v>159</v>
      </c>
      <c r="C44" s="9">
        <v>125727</v>
      </c>
      <c r="D44" s="9" t="s">
        <v>72</v>
      </c>
      <c r="E44" s="9" t="s">
        <v>73</v>
      </c>
      <c r="F44" s="9" t="s">
        <v>74</v>
      </c>
      <c r="G44" s="9" t="s">
        <v>77</v>
      </c>
      <c r="H44" s="34">
        <f>IFERROR((VLOOKUP(B44,'Trend Summary'!$A:$F,6,0)),"-")</f>
        <v>0.140625</v>
      </c>
      <c r="I44" s="10" t="s">
        <v>58</v>
      </c>
      <c r="J44" s="10" t="s">
        <v>58</v>
      </c>
      <c r="K44" s="10"/>
      <c r="L44" s="10" t="s">
        <v>90</v>
      </c>
      <c r="M44" s="10" t="s">
        <v>90</v>
      </c>
      <c r="N44" s="10" t="s">
        <v>64</v>
      </c>
      <c r="O44" s="4" t="str">
        <f>VLOOKUP(B44,'[1]Final Shift Planner'!$B$1:$M$49,12,0)</f>
        <v>A</v>
      </c>
      <c r="P44" s="10" t="s">
        <v>58</v>
      </c>
      <c r="Q44" s="10" t="s">
        <v>56</v>
      </c>
      <c r="R44" s="10" t="s">
        <v>56</v>
      </c>
      <c r="S44" s="10" t="s">
        <v>58</v>
      </c>
      <c r="T44" s="10" t="s">
        <v>90</v>
      </c>
      <c r="U44" s="10" t="s">
        <v>90</v>
      </c>
      <c r="V44" s="10" t="s">
        <v>58</v>
      </c>
      <c r="W44" s="10" t="s">
        <v>58</v>
      </c>
      <c r="X44" s="10" t="s">
        <v>58</v>
      </c>
      <c r="Y44" s="10" t="s">
        <v>58</v>
      </c>
      <c r="Z44" s="10" t="s">
        <v>56</v>
      </c>
      <c r="AA44" s="10" t="s">
        <v>90</v>
      </c>
      <c r="AB44" s="10" t="s">
        <v>90</v>
      </c>
      <c r="AC44" s="10" t="s">
        <v>58</v>
      </c>
      <c r="AD44" s="10" t="s">
        <v>58</v>
      </c>
      <c r="AE44" s="10" t="s">
        <v>58</v>
      </c>
      <c r="AF44" s="10" t="s">
        <v>58</v>
      </c>
      <c r="AG44" s="10" t="s">
        <v>58</v>
      </c>
      <c r="AH44" s="10" t="s">
        <v>90</v>
      </c>
      <c r="AI44" s="10" t="s">
        <v>90</v>
      </c>
      <c r="AJ44" s="10" t="s">
        <v>58</v>
      </c>
      <c r="AK44" s="10" t="s">
        <v>56</v>
      </c>
      <c r="AL44" s="10" t="s">
        <v>56</v>
      </c>
      <c r="AM44" s="10" t="s">
        <v>58</v>
      </c>
      <c r="AN44" s="11"/>
      <c r="AO44" s="12">
        <f t="shared" si="16"/>
        <v>15</v>
      </c>
      <c r="AP44" s="12">
        <f t="shared" si="3"/>
        <v>15</v>
      </c>
      <c r="AQ44" s="12">
        <f t="shared" si="17"/>
        <v>0</v>
      </c>
      <c r="AR44" s="12">
        <f t="shared" si="18"/>
        <v>5</v>
      </c>
      <c r="AS44" s="12">
        <f t="shared" si="19"/>
        <v>0</v>
      </c>
      <c r="AT44" s="12">
        <f t="shared" si="20"/>
        <v>1</v>
      </c>
      <c r="AU44" s="12">
        <f t="shared" si="21"/>
        <v>2</v>
      </c>
      <c r="AV44" s="12">
        <f t="shared" si="22"/>
        <v>8</v>
      </c>
      <c r="AW44" s="12">
        <f t="shared" si="23"/>
        <v>0</v>
      </c>
      <c r="AX44" s="12">
        <f t="shared" si="24"/>
        <v>0</v>
      </c>
      <c r="AY44" s="12">
        <f t="shared" si="25"/>
        <v>0</v>
      </c>
      <c r="AZ44" s="12">
        <f t="shared" si="13"/>
        <v>20</v>
      </c>
      <c r="BA44" s="12">
        <f t="shared" si="14"/>
        <v>29</v>
      </c>
      <c r="BB44" s="33">
        <f t="shared" si="26"/>
        <v>0</v>
      </c>
    </row>
    <row r="45" spans="1:54" x14ac:dyDescent="0.25">
      <c r="A45" s="9" t="s">
        <v>55</v>
      </c>
      <c r="B45" s="9" t="s">
        <v>160</v>
      </c>
      <c r="C45" s="9">
        <v>96074</v>
      </c>
      <c r="D45" s="9" t="s">
        <v>72</v>
      </c>
      <c r="E45" s="9" t="s">
        <v>73</v>
      </c>
      <c r="F45" s="9" t="s">
        <v>74</v>
      </c>
      <c r="G45" s="9" t="s">
        <v>72</v>
      </c>
      <c r="H45" s="34">
        <f>IFERROR((VLOOKUP(B45,'Trend Summary'!$A:$F,6,0)),"-")</f>
        <v>0.203125</v>
      </c>
      <c r="I45" s="10" t="s">
        <v>58</v>
      </c>
      <c r="J45" s="10" t="s">
        <v>56</v>
      </c>
      <c r="K45" s="10" t="s">
        <v>56</v>
      </c>
      <c r="L45" s="10" t="s">
        <v>90</v>
      </c>
      <c r="M45" s="10" t="s">
        <v>90</v>
      </c>
      <c r="N45" s="10" t="s">
        <v>64</v>
      </c>
      <c r="O45" s="4" t="str">
        <f>VLOOKUP(B45,'[1]Final Shift Planner'!$B$1:$M$49,12,0)</f>
        <v>A</v>
      </c>
      <c r="P45" s="10" t="s">
        <v>58</v>
      </c>
      <c r="Q45" s="10" t="s">
        <v>56</v>
      </c>
      <c r="R45" s="10" t="s">
        <v>58</v>
      </c>
      <c r="S45" s="10" t="s">
        <v>58</v>
      </c>
      <c r="T45" s="10" t="s">
        <v>90</v>
      </c>
      <c r="U45" s="10" t="s">
        <v>90</v>
      </c>
      <c r="V45" s="10" t="s">
        <v>58</v>
      </c>
      <c r="W45" s="10" t="s">
        <v>58</v>
      </c>
      <c r="X45" s="10" t="s">
        <v>58</v>
      </c>
      <c r="Y45" s="10" t="s">
        <v>58</v>
      </c>
      <c r="Z45" s="10" t="s">
        <v>58</v>
      </c>
      <c r="AA45" s="10" t="s">
        <v>90</v>
      </c>
      <c r="AB45" s="10" t="s">
        <v>90</v>
      </c>
      <c r="AC45" s="10" t="s">
        <v>58</v>
      </c>
      <c r="AD45" s="10" t="s">
        <v>58</v>
      </c>
      <c r="AE45" s="10" t="s">
        <v>58</v>
      </c>
      <c r="AF45" s="10" t="s">
        <v>58</v>
      </c>
      <c r="AG45" s="10" t="s">
        <v>58</v>
      </c>
      <c r="AH45" s="10" t="s">
        <v>90</v>
      </c>
      <c r="AI45" s="10" t="s">
        <v>90</v>
      </c>
      <c r="AJ45" s="10" t="s">
        <v>58</v>
      </c>
      <c r="AK45" s="10" t="s">
        <v>58</v>
      </c>
      <c r="AL45" s="10" t="s">
        <v>58</v>
      </c>
      <c r="AM45" s="10" t="s">
        <v>58</v>
      </c>
      <c r="AN45" s="11"/>
      <c r="AO45" s="12">
        <f t="shared" si="16"/>
        <v>18</v>
      </c>
      <c r="AP45" s="12">
        <f t="shared" si="3"/>
        <v>18</v>
      </c>
      <c r="AQ45" s="12">
        <f t="shared" si="17"/>
        <v>0</v>
      </c>
      <c r="AR45" s="12">
        <f t="shared" si="18"/>
        <v>3</v>
      </c>
      <c r="AS45" s="12">
        <f t="shared" si="19"/>
        <v>0</v>
      </c>
      <c r="AT45" s="12">
        <f t="shared" si="20"/>
        <v>1</v>
      </c>
      <c r="AU45" s="12">
        <f t="shared" si="21"/>
        <v>3</v>
      </c>
      <c r="AV45" s="12">
        <f t="shared" si="22"/>
        <v>8</v>
      </c>
      <c r="AW45" s="12">
        <f t="shared" si="23"/>
        <v>0</v>
      </c>
      <c r="AX45" s="12">
        <f t="shared" si="24"/>
        <v>0</v>
      </c>
      <c r="AY45" s="12">
        <f t="shared" si="25"/>
        <v>0</v>
      </c>
      <c r="AZ45" s="12">
        <f t="shared" si="13"/>
        <v>21</v>
      </c>
      <c r="BA45" s="12">
        <f t="shared" si="14"/>
        <v>30</v>
      </c>
      <c r="BB45" s="33">
        <f t="shared" si="26"/>
        <v>0</v>
      </c>
    </row>
    <row r="46" spans="1:54" x14ac:dyDescent="0.25">
      <c r="A46" s="9" t="s">
        <v>5</v>
      </c>
      <c r="B46" s="9" t="s">
        <v>98</v>
      </c>
      <c r="C46" s="9">
        <v>96078</v>
      </c>
      <c r="D46" s="9" t="s">
        <v>72</v>
      </c>
      <c r="E46" s="9" t="s">
        <v>75</v>
      </c>
      <c r="F46" s="9" t="s">
        <v>74</v>
      </c>
      <c r="G46" s="9" t="s">
        <v>81</v>
      </c>
      <c r="H46" s="34" t="str">
        <f>IFERROR((VLOOKUP(B46,'Trend Summary'!$A:$F,6,0)),"-")</f>
        <v>-</v>
      </c>
      <c r="I46" s="10" t="s">
        <v>59</v>
      </c>
      <c r="J46" s="10" t="s">
        <v>59</v>
      </c>
      <c r="K46" s="10" t="s">
        <v>59</v>
      </c>
      <c r="L46" s="10" t="s">
        <v>90</v>
      </c>
      <c r="M46" s="10" t="s">
        <v>90</v>
      </c>
      <c r="N46" s="10" t="s">
        <v>64</v>
      </c>
      <c r="O46" s="9" t="s">
        <v>81</v>
      </c>
      <c r="P46" s="10" t="s">
        <v>59</v>
      </c>
      <c r="Q46" s="10" t="s">
        <v>59</v>
      </c>
      <c r="R46" s="10" t="s">
        <v>59</v>
      </c>
      <c r="S46" s="10" t="s">
        <v>59</v>
      </c>
      <c r="T46" s="10" t="s">
        <v>90</v>
      </c>
      <c r="U46" s="10" t="s">
        <v>90</v>
      </c>
      <c r="V46" s="10" t="s">
        <v>59</v>
      </c>
      <c r="W46" s="10" t="s">
        <v>59</v>
      </c>
      <c r="X46" s="10" t="s">
        <v>59</v>
      </c>
      <c r="Y46" s="10" t="s">
        <v>59</v>
      </c>
      <c r="Z46" s="10" t="s">
        <v>59</v>
      </c>
      <c r="AA46" s="10" t="s">
        <v>90</v>
      </c>
      <c r="AB46" s="10" t="s">
        <v>90</v>
      </c>
      <c r="AC46" s="10" t="s">
        <v>58</v>
      </c>
      <c r="AD46" s="10" t="s">
        <v>58</v>
      </c>
      <c r="AE46" s="10" t="s">
        <v>58</v>
      </c>
      <c r="AF46" s="10" t="s">
        <v>58</v>
      </c>
      <c r="AG46" s="10" t="s">
        <v>58</v>
      </c>
      <c r="AH46" s="10" t="s">
        <v>90</v>
      </c>
      <c r="AI46" s="10" t="s">
        <v>90</v>
      </c>
      <c r="AJ46" s="10" t="s">
        <v>58</v>
      </c>
      <c r="AK46" s="10" t="s">
        <v>58</v>
      </c>
      <c r="AL46" s="10" t="s">
        <v>58</v>
      </c>
      <c r="AM46" s="10" t="s">
        <v>58</v>
      </c>
      <c r="AN46" s="11"/>
      <c r="AO46" s="12">
        <f t="shared" si="16"/>
        <v>9</v>
      </c>
      <c r="AP46" s="12">
        <f t="shared" si="3"/>
        <v>9</v>
      </c>
      <c r="AQ46" s="12">
        <f t="shared" si="17"/>
        <v>0</v>
      </c>
      <c r="AR46" s="12">
        <f t="shared" si="18"/>
        <v>0</v>
      </c>
      <c r="AS46" s="12">
        <f t="shared" si="19"/>
        <v>12</v>
      </c>
      <c r="AT46" s="12">
        <f t="shared" si="20"/>
        <v>1</v>
      </c>
      <c r="AU46" s="12">
        <f t="shared" si="21"/>
        <v>1</v>
      </c>
      <c r="AV46" s="12">
        <f t="shared" si="22"/>
        <v>8</v>
      </c>
      <c r="AW46" s="12">
        <f t="shared" si="23"/>
        <v>0</v>
      </c>
      <c r="AX46" s="12">
        <f t="shared" si="24"/>
        <v>0</v>
      </c>
      <c r="AY46" s="12">
        <f t="shared" si="25"/>
        <v>0</v>
      </c>
      <c r="AZ46" s="12">
        <f t="shared" si="13"/>
        <v>21</v>
      </c>
      <c r="BA46" s="12">
        <f t="shared" si="14"/>
        <v>30</v>
      </c>
      <c r="BB46" s="33">
        <f t="shared" si="26"/>
        <v>0</v>
      </c>
    </row>
    <row r="47" spans="1:54" x14ac:dyDescent="0.25">
      <c r="A47" s="9" t="s">
        <v>15</v>
      </c>
      <c r="B47" s="9" t="s">
        <v>111</v>
      </c>
      <c r="C47" s="9">
        <v>125188</v>
      </c>
      <c r="D47" s="9" t="s">
        <v>72</v>
      </c>
      <c r="E47" s="9" t="s">
        <v>75</v>
      </c>
      <c r="F47" s="9" t="s">
        <v>74</v>
      </c>
      <c r="G47" s="9" t="s">
        <v>81</v>
      </c>
      <c r="H47" s="34" t="str">
        <f>IFERROR((VLOOKUP(B47,'Trend Summary'!$A:$F,6,0)),"-")</f>
        <v>-</v>
      </c>
      <c r="I47" s="10" t="s">
        <v>58</v>
      </c>
      <c r="J47" s="10" t="s">
        <v>58</v>
      </c>
      <c r="K47" s="10"/>
      <c r="L47" s="10" t="s">
        <v>90</v>
      </c>
      <c r="M47" s="10" t="s">
        <v>90</v>
      </c>
      <c r="N47" s="10" t="s">
        <v>64</v>
      </c>
      <c r="O47" s="9" t="s">
        <v>81</v>
      </c>
      <c r="P47" s="10" t="s">
        <v>58</v>
      </c>
      <c r="Q47" s="10" t="s">
        <v>58</v>
      </c>
      <c r="R47" s="10" t="s">
        <v>58</v>
      </c>
      <c r="S47" s="10" t="s">
        <v>58</v>
      </c>
      <c r="T47" s="10" t="s">
        <v>90</v>
      </c>
      <c r="U47" s="10" t="s">
        <v>90</v>
      </c>
      <c r="V47" s="10" t="s">
        <v>58</v>
      </c>
      <c r="W47" s="10" t="s">
        <v>58</v>
      </c>
      <c r="X47" s="10" t="s">
        <v>58</v>
      </c>
      <c r="Y47" s="10" t="s">
        <v>58</v>
      </c>
      <c r="Z47" s="10" t="s">
        <v>58</v>
      </c>
      <c r="AA47" s="10" t="s">
        <v>90</v>
      </c>
      <c r="AB47" s="10" t="s">
        <v>90</v>
      </c>
      <c r="AC47" s="10" t="s">
        <v>58</v>
      </c>
      <c r="AD47" s="10" t="s">
        <v>58</v>
      </c>
      <c r="AE47" s="10" t="s">
        <v>58</v>
      </c>
      <c r="AF47" s="10" t="s">
        <v>58</v>
      </c>
      <c r="AG47" s="10" t="s">
        <v>58</v>
      </c>
      <c r="AH47" s="10" t="s">
        <v>90</v>
      </c>
      <c r="AI47" s="10" t="s">
        <v>90</v>
      </c>
      <c r="AJ47" s="10" t="s">
        <v>58</v>
      </c>
      <c r="AK47" s="10" t="s">
        <v>58</v>
      </c>
      <c r="AL47" s="10" t="s">
        <v>58</v>
      </c>
      <c r="AM47" s="10" t="s">
        <v>58</v>
      </c>
      <c r="AN47" s="11"/>
      <c r="AO47" s="12">
        <f t="shared" si="16"/>
        <v>20</v>
      </c>
      <c r="AP47" s="12">
        <f t="shared" si="3"/>
        <v>20</v>
      </c>
      <c r="AQ47" s="12">
        <f t="shared" si="17"/>
        <v>0</v>
      </c>
      <c r="AR47" s="12">
        <f t="shared" si="18"/>
        <v>0</v>
      </c>
      <c r="AS47" s="12">
        <f t="shared" si="19"/>
        <v>0</v>
      </c>
      <c r="AT47" s="12">
        <f t="shared" si="20"/>
        <v>1</v>
      </c>
      <c r="AU47" s="12">
        <f t="shared" si="21"/>
        <v>3</v>
      </c>
      <c r="AV47" s="12">
        <f t="shared" si="22"/>
        <v>8</v>
      </c>
      <c r="AW47" s="12">
        <f t="shared" si="23"/>
        <v>0</v>
      </c>
      <c r="AX47" s="12">
        <f t="shared" si="24"/>
        <v>0</v>
      </c>
      <c r="AY47" s="12">
        <f t="shared" si="25"/>
        <v>0</v>
      </c>
      <c r="AZ47" s="12">
        <f t="shared" si="13"/>
        <v>20</v>
      </c>
      <c r="BA47" s="12">
        <f t="shared" si="14"/>
        <v>29</v>
      </c>
      <c r="BB47" s="33">
        <f t="shared" si="26"/>
        <v>0</v>
      </c>
    </row>
    <row r="48" spans="1:54" x14ac:dyDescent="0.25">
      <c r="A48" s="9" t="s">
        <v>17</v>
      </c>
      <c r="B48" s="9" t="s">
        <v>113</v>
      </c>
      <c r="C48" s="9">
        <v>119764</v>
      </c>
      <c r="D48" s="9" t="s">
        <v>72</v>
      </c>
      <c r="E48" s="9" t="s">
        <v>75</v>
      </c>
      <c r="F48" s="9" t="s">
        <v>74</v>
      </c>
      <c r="G48" s="9" t="s">
        <v>81</v>
      </c>
      <c r="H48" s="34" t="str">
        <f>IFERROR((VLOOKUP(B48,'Trend Summary'!$A:$F,6,0)),"-")</f>
        <v>-</v>
      </c>
      <c r="I48" s="10" t="s">
        <v>58</v>
      </c>
      <c r="J48" s="10" t="s">
        <v>58</v>
      </c>
      <c r="K48" s="10"/>
      <c r="L48" s="10" t="s">
        <v>90</v>
      </c>
      <c r="M48" s="10" t="s">
        <v>90</v>
      </c>
      <c r="N48" s="10" t="s">
        <v>64</v>
      </c>
      <c r="O48" s="9" t="s">
        <v>81</v>
      </c>
      <c r="P48" s="10" t="s">
        <v>58</v>
      </c>
      <c r="Q48" s="10" t="s">
        <v>58</v>
      </c>
      <c r="R48" s="10" t="s">
        <v>58</v>
      </c>
      <c r="S48" s="10" t="s">
        <v>58</v>
      </c>
      <c r="T48" s="10" t="s">
        <v>90</v>
      </c>
      <c r="U48" s="10" t="s">
        <v>90</v>
      </c>
      <c r="V48" s="10" t="s">
        <v>58</v>
      </c>
      <c r="W48" s="10" t="s">
        <v>58</v>
      </c>
      <c r="X48" s="10" t="s">
        <v>58</v>
      </c>
      <c r="Y48" s="10" t="s">
        <v>58</v>
      </c>
      <c r="Z48" s="10" t="s">
        <v>58</v>
      </c>
      <c r="AA48" s="10" t="s">
        <v>90</v>
      </c>
      <c r="AB48" s="10" t="s">
        <v>90</v>
      </c>
      <c r="AC48" s="10" t="s">
        <v>58</v>
      </c>
      <c r="AD48" s="10" t="s">
        <v>58</v>
      </c>
      <c r="AE48" s="10" t="s">
        <v>58</v>
      </c>
      <c r="AF48" s="10" t="s">
        <v>58</v>
      </c>
      <c r="AG48" s="10" t="s">
        <v>58</v>
      </c>
      <c r="AH48" s="10" t="s">
        <v>90</v>
      </c>
      <c r="AI48" s="10" t="s">
        <v>90</v>
      </c>
      <c r="AJ48" s="10" t="s">
        <v>58</v>
      </c>
      <c r="AK48" s="10" t="s">
        <v>58</v>
      </c>
      <c r="AL48" s="10" t="s">
        <v>58</v>
      </c>
      <c r="AM48" s="10" t="s">
        <v>58</v>
      </c>
      <c r="AN48" s="11"/>
      <c r="AO48" s="12">
        <f t="shared" si="16"/>
        <v>20</v>
      </c>
      <c r="AP48" s="12">
        <f t="shared" si="3"/>
        <v>20</v>
      </c>
      <c r="AQ48" s="12">
        <f t="shared" si="17"/>
        <v>0</v>
      </c>
      <c r="AR48" s="12">
        <f t="shared" si="18"/>
        <v>0</v>
      </c>
      <c r="AS48" s="12">
        <f t="shared" si="19"/>
        <v>0</v>
      </c>
      <c r="AT48" s="12">
        <f t="shared" si="20"/>
        <v>1</v>
      </c>
      <c r="AU48" s="12">
        <f t="shared" si="21"/>
        <v>3</v>
      </c>
      <c r="AV48" s="12">
        <f t="shared" si="22"/>
        <v>8</v>
      </c>
      <c r="AW48" s="12">
        <f t="shared" si="23"/>
        <v>0</v>
      </c>
      <c r="AX48" s="12">
        <f t="shared" si="24"/>
        <v>0</v>
      </c>
      <c r="AY48" s="12">
        <f t="shared" si="25"/>
        <v>0</v>
      </c>
      <c r="AZ48" s="12">
        <f t="shared" si="13"/>
        <v>20</v>
      </c>
      <c r="BA48" s="12">
        <f t="shared" si="14"/>
        <v>29</v>
      </c>
      <c r="BB48" s="33">
        <f t="shared" si="26"/>
        <v>0</v>
      </c>
    </row>
    <row r="49" spans="1:54" x14ac:dyDescent="0.25">
      <c r="A49" s="9" t="s">
        <v>20</v>
      </c>
      <c r="B49" s="9" t="s">
        <v>116</v>
      </c>
      <c r="C49" s="9">
        <v>119765</v>
      </c>
      <c r="D49" s="9" t="s">
        <v>72</v>
      </c>
      <c r="E49" s="9" t="s">
        <v>75</v>
      </c>
      <c r="F49" s="9" t="s">
        <v>74</v>
      </c>
      <c r="G49" s="9" t="s">
        <v>81</v>
      </c>
      <c r="H49" s="34" t="str">
        <f>IFERROR((VLOOKUP(B49,'Trend Summary'!$A:$F,6,0)),"-")</f>
        <v>-</v>
      </c>
      <c r="I49" s="10" t="s">
        <v>58</v>
      </c>
      <c r="J49" s="10" t="s">
        <v>58</v>
      </c>
      <c r="K49" s="10"/>
      <c r="L49" s="10" t="s">
        <v>90</v>
      </c>
      <c r="M49" s="10" t="s">
        <v>90</v>
      </c>
      <c r="N49" s="10" t="s">
        <v>64</v>
      </c>
      <c r="O49" s="9" t="s">
        <v>81</v>
      </c>
      <c r="P49" s="10" t="s">
        <v>58</v>
      </c>
      <c r="Q49" s="10" t="s">
        <v>58</v>
      </c>
      <c r="R49" s="10" t="s">
        <v>58</v>
      </c>
      <c r="S49" s="10" t="s">
        <v>58</v>
      </c>
      <c r="T49" s="10" t="s">
        <v>90</v>
      </c>
      <c r="U49" s="10" t="s">
        <v>90</v>
      </c>
      <c r="V49" s="10" t="s">
        <v>58</v>
      </c>
      <c r="W49" s="10" t="s">
        <v>58</v>
      </c>
      <c r="X49" s="10" t="s">
        <v>58</v>
      </c>
      <c r="Y49" s="10" t="s">
        <v>58</v>
      </c>
      <c r="Z49" s="10" t="s">
        <v>58</v>
      </c>
      <c r="AA49" s="10" t="s">
        <v>90</v>
      </c>
      <c r="AB49" s="10" t="s">
        <v>90</v>
      </c>
      <c r="AC49" s="10" t="s">
        <v>58</v>
      </c>
      <c r="AD49" s="10" t="s">
        <v>58</v>
      </c>
      <c r="AE49" s="10" t="s">
        <v>58</v>
      </c>
      <c r="AF49" s="10" t="s">
        <v>58</v>
      </c>
      <c r="AG49" s="10" t="s">
        <v>58</v>
      </c>
      <c r="AH49" s="10" t="s">
        <v>90</v>
      </c>
      <c r="AI49" s="10" t="s">
        <v>90</v>
      </c>
      <c r="AJ49" s="10" t="s">
        <v>58</v>
      </c>
      <c r="AK49" s="10" t="s">
        <v>58</v>
      </c>
      <c r="AL49" s="10" t="s">
        <v>58</v>
      </c>
      <c r="AM49" s="10" t="s">
        <v>58</v>
      </c>
      <c r="AN49" s="11"/>
      <c r="AO49" s="12">
        <f t="shared" si="16"/>
        <v>20</v>
      </c>
      <c r="AP49" s="12">
        <f t="shared" si="3"/>
        <v>20</v>
      </c>
      <c r="AQ49" s="12">
        <f t="shared" si="17"/>
        <v>0</v>
      </c>
      <c r="AR49" s="12">
        <f t="shared" si="18"/>
        <v>0</v>
      </c>
      <c r="AS49" s="12">
        <f t="shared" si="19"/>
        <v>0</v>
      </c>
      <c r="AT49" s="12">
        <f t="shared" si="20"/>
        <v>1</v>
      </c>
      <c r="AU49" s="12">
        <f t="shared" si="21"/>
        <v>3</v>
      </c>
      <c r="AV49" s="12">
        <f t="shared" si="22"/>
        <v>8</v>
      </c>
      <c r="AW49" s="12">
        <f t="shared" si="23"/>
        <v>0</v>
      </c>
      <c r="AX49" s="12">
        <f t="shared" si="24"/>
        <v>0</v>
      </c>
      <c r="AY49" s="12">
        <f t="shared" si="25"/>
        <v>0</v>
      </c>
      <c r="AZ49" s="12">
        <f t="shared" si="13"/>
        <v>20</v>
      </c>
      <c r="BA49" s="12">
        <f t="shared" si="14"/>
        <v>29</v>
      </c>
      <c r="BB49" s="33">
        <f t="shared" si="26"/>
        <v>0</v>
      </c>
    </row>
    <row r="50" spans="1:54" x14ac:dyDescent="0.25">
      <c r="A50" s="9" t="s">
        <v>30</v>
      </c>
      <c r="B50" s="9" t="s">
        <v>131</v>
      </c>
      <c r="C50" s="9">
        <v>125190</v>
      </c>
      <c r="D50" s="9" t="s">
        <v>72</v>
      </c>
      <c r="E50" s="9" t="s">
        <v>75</v>
      </c>
      <c r="F50" s="9" t="s">
        <v>74</v>
      </c>
      <c r="G50" s="9" t="s">
        <v>81</v>
      </c>
      <c r="H50" s="34" t="str">
        <f>IFERROR((VLOOKUP(B50,'Trend Summary'!$A:$F,6,0)),"-")</f>
        <v>-</v>
      </c>
      <c r="I50" s="10" t="s">
        <v>58</v>
      </c>
      <c r="J50" s="10" t="s">
        <v>58</v>
      </c>
      <c r="K50" s="10"/>
      <c r="L50" s="10" t="s">
        <v>90</v>
      </c>
      <c r="M50" s="10" t="s">
        <v>90</v>
      </c>
      <c r="N50" s="10" t="s">
        <v>64</v>
      </c>
      <c r="O50" s="9" t="s">
        <v>81</v>
      </c>
      <c r="P50" s="10" t="s">
        <v>58</v>
      </c>
      <c r="Q50" s="10" t="s">
        <v>58</v>
      </c>
      <c r="R50" s="10" t="s">
        <v>58</v>
      </c>
      <c r="S50" s="10" t="s">
        <v>58</v>
      </c>
      <c r="T50" s="10" t="s">
        <v>90</v>
      </c>
      <c r="U50" s="10" t="s">
        <v>90</v>
      </c>
      <c r="V50" s="10" t="s">
        <v>58</v>
      </c>
      <c r="W50" s="10" t="s">
        <v>58</v>
      </c>
      <c r="X50" s="10" t="s">
        <v>58</v>
      </c>
      <c r="Y50" s="10" t="s">
        <v>58</v>
      </c>
      <c r="Z50" s="10" t="s">
        <v>58</v>
      </c>
      <c r="AA50" s="10" t="s">
        <v>90</v>
      </c>
      <c r="AB50" s="10" t="s">
        <v>90</v>
      </c>
      <c r="AC50" s="10" t="s">
        <v>58</v>
      </c>
      <c r="AD50" s="10" t="s">
        <v>58</v>
      </c>
      <c r="AE50" s="10" t="s">
        <v>58</v>
      </c>
      <c r="AF50" s="10" t="s">
        <v>58</v>
      </c>
      <c r="AG50" s="10" t="s">
        <v>58</v>
      </c>
      <c r="AH50" s="10" t="s">
        <v>90</v>
      </c>
      <c r="AI50" s="10" t="s">
        <v>90</v>
      </c>
      <c r="AJ50" s="10" t="s">
        <v>58</v>
      </c>
      <c r="AK50" s="10" t="s">
        <v>58</v>
      </c>
      <c r="AL50" s="10" t="s">
        <v>58</v>
      </c>
      <c r="AM50" s="10" t="s">
        <v>58</v>
      </c>
      <c r="AN50" s="11"/>
      <c r="AO50" s="12">
        <f t="shared" si="16"/>
        <v>20</v>
      </c>
      <c r="AP50" s="12">
        <f t="shared" si="3"/>
        <v>20</v>
      </c>
      <c r="AQ50" s="12">
        <f t="shared" si="17"/>
        <v>0</v>
      </c>
      <c r="AR50" s="12">
        <f t="shared" si="18"/>
        <v>0</v>
      </c>
      <c r="AS50" s="12">
        <f t="shared" si="19"/>
        <v>0</v>
      </c>
      <c r="AT50" s="12">
        <f t="shared" si="20"/>
        <v>1</v>
      </c>
      <c r="AU50" s="12">
        <f t="shared" si="21"/>
        <v>3</v>
      </c>
      <c r="AV50" s="12">
        <f t="shared" si="22"/>
        <v>8</v>
      </c>
      <c r="AW50" s="12">
        <f t="shared" si="23"/>
        <v>0</v>
      </c>
      <c r="AX50" s="12">
        <f t="shared" si="24"/>
        <v>0</v>
      </c>
      <c r="AY50" s="12">
        <f t="shared" si="25"/>
        <v>0</v>
      </c>
      <c r="AZ50" s="12">
        <f t="shared" si="13"/>
        <v>20</v>
      </c>
      <c r="BA50" s="12">
        <f t="shared" si="14"/>
        <v>29</v>
      </c>
      <c r="BB50" s="33">
        <f t="shared" si="26"/>
        <v>0</v>
      </c>
    </row>
    <row r="51" spans="1:54" x14ac:dyDescent="0.25">
      <c r="A51" s="9" t="s">
        <v>36</v>
      </c>
      <c r="B51" s="9" t="s">
        <v>139</v>
      </c>
      <c r="C51" s="9">
        <v>110422</v>
      </c>
      <c r="D51" s="9" t="s">
        <v>72</v>
      </c>
      <c r="E51" s="9" t="s">
        <v>73</v>
      </c>
      <c r="F51" s="9" t="s">
        <v>74</v>
      </c>
      <c r="G51" s="9" t="s">
        <v>81</v>
      </c>
      <c r="H51" s="34">
        <f>IFERROR((VLOOKUP(B51,'Trend Summary'!$A:$F,6,0)),"-")</f>
        <v>6.25E-2</v>
      </c>
      <c r="I51" s="10" t="s">
        <v>58</v>
      </c>
      <c r="J51" s="10" t="s">
        <v>58</v>
      </c>
      <c r="K51" s="10"/>
      <c r="L51" s="10" t="s">
        <v>90</v>
      </c>
      <c r="M51" s="10" t="s">
        <v>90</v>
      </c>
      <c r="N51" s="10" t="s">
        <v>64</v>
      </c>
      <c r="O51" s="9" t="s">
        <v>81</v>
      </c>
      <c r="P51" s="10" t="s">
        <v>58</v>
      </c>
      <c r="Q51" s="10" t="s">
        <v>58</v>
      </c>
      <c r="R51" s="10" t="s">
        <v>58</v>
      </c>
      <c r="S51" s="10" t="s">
        <v>58</v>
      </c>
      <c r="T51" s="10" t="s">
        <v>90</v>
      </c>
      <c r="U51" s="10" t="s">
        <v>90</v>
      </c>
      <c r="V51" s="10" t="s">
        <v>58</v>
      </c>
      <c r="W51" s="10" t="s">
        <v>58</v>
      </c>
      <c r="X51" s="10" t="s">
        <v>58</v>
      </c>
      <c r="Y51" s="10" t="s">
        <v>58</v>
      </c>
      <c r="Z51" s="10" t="s">
        <v>58</v>
      </c>
      <c r="AA51" s="10" t="s">
        <v>90</v>
      </c>
      <c r="AB51" s="10" t="s">
        <v>90</v>
      </c>
      <c r="AC51" s="10" t="s">
        <v>58</v>
      </c>
      <c r="AD51" s="10" t="s">
        <v>58</v>
      </c>
      <c r="AE51" s="10" t="s">
        <v>58</v>
      </c>
      <c r="AF51" s="10" t="s">
        <v>58</v>
      </c>
      <c r="AG51" s="10" t="s">
        <v>58</v>
      </c>
      <c r="AH51" s="10" t="s">
        <v>90</v>
      </c>
      <c r="AI51" s="10" t="s">
        <v>90</v>
      </c>
      <c r="AJ51" s="10" t="s">
        <v>58</v>
      </c>
      <c r="AK51" s="10" t="s">
        <v>58</v>
      </c>
      <c r="AL51" s="10" t="s">
        <v>58</v>
      </c>
      <c r="AM51" s="10" t="s">
        <v>58</v>
      </c>
      <c r="AN51" s="11"/>
      <c r="AO51" s="12">
        <f>COUNTIF(I51:AN51,"P")+AX51</f>
        <v>20</v>
      </c>
      <c r="AP51" s="12">
        <f>AO51-AX51</f>
        <v>20</v>
      </c>
      <c r="AQ51" s="12">
        <f>COUNTIF(I51:AN51,"L")+AW51</f>
        <v>0</v>
      </c>
      <c r="AR51" s="12">
        <f>COUNTIF(I51:AN51,"US")</f>
        <v>0</v>
      </c>
      <c r="AS51" s="12">
        <f>COUNTIF(I51:AN51,"NCNS")</f>
        <v>0</v>
      </c>
      <c r="AT51" s="12">
        <f>COUNTIF(I51:AN51,"PO")</f>
        <v>1</v>
      </c>
      <c r="AU51" s="12">
        <f>COUNTIF(K51:M51,"P")+COUNTIF(S51:T51,"P")+COUNTIF(Z51:AA51,"P")+COUNTIF(AG51:AH51,"P")+COUNTIF(AN51,"P")</f>
        <v>3</v>
      </c>
      <c r="AV51" s="12">
        <f>COUNTIF(I51:AN51,"X")</f>
        <v>8</v>
      </c>
      <c r="AW51" s="12">
        <f>COUNTIF(I51:AN51,"System Issue")</f>
        <v>0</v>
      </c>
      <c r="AX51" s="12">
        <f>COUNTIF(I51:AN51,"Off Prod")</f>
        <v>0</v>
      </c>
      <c r="AY51" s="12">
        <f>COUNTIF(I51:AN51,"SEP")</f>
        <v>0</v>
      </c>
      <c r="AZ51" s="12">
        <f>AO51+AQ51+AR51+AS51</f>
        <v>20</v>
      </c>
      <c r="BA51" s="12">
        <f>AZ51+AV51+AT51+AY51</f>
        <v>29</v>
      </c>
      <c r="BB51" s="33">
        <f>COUNTIF(I51:AN51,"Applied")</f>
        <v>0</v>
      </c>
    </row>
    <row r="52" spans="1:54" ht="30" x14ac:dyDescent="0.25">
      <c r="A52" s="9" t="s">
        <v>3</v>
      </c>
      <c r="B52" s="9" t="s">
        <v>168</v>
      </c>
      <c r="C52" s="9">
        <v>52371</v>
      </c>
      <c r="D52" s="9" t="s">
        <v>77</v>
      </c>
      <c r="E52" s="9" t="s">
        <v>73</v>
      </c>
      <c r="F52" s="9" t="s">
        <v>78</v>
      </c>
      <c r="G52" s="9" t="s">
        <v>81</v>
      </c>
      <c r="H52" s="34">
        <f>IFERROR((VLOOKUP(B52,'Trend Summary'!$A:$F,6,0)),"-")</f>
        <v>0</v>
      </c>
      <c r="I52" s="10" t="s">
        <v>58</v>
      </c>
      <c r="J52" s="10" t="s">
        <v>58</v>
      </c>
      <c r="K52" s="10"/>
      <c r="L52" s="10" t="s">
        <v>90</v>
      </c>
      <c r="M52" s="10" t="s">
        <v>90</v>
      </c>
      <c r="N52" s="10" t="s">
        <v>64</v>
      </c>
      <c r="O52" s="9" t="s">
        <v>81</v>
      </c>
      <c r="P52" s="10" t="s">
        <v>58</v>
      </c>
      <c r="Q52" s="10" t="s">
        <v>58</v>
      </c>
      <c r="R52" s="10" t="s">
        <v>58</v>
      </c>
      <c r="S52" s="10" t="s">
        <v>58</v>
      </c>
      <c r="T52" s="10" t="s">
        <v>90</v>
      </c>
      <c r="U52" s="10" t="s">
        <v>90</v>
      </c>
      <c r="V52" s="10" t="s">
        <v>58</v>
      </c>
      <c r="W52" s="10" t="s">
        <v>58</v>
      </c>
      <c r="X52" s="10" t="s">
        <v>58</v>
      </c>
      <c r="Y52" s="10" t="s">
        <v>58</v>
      </c>
      <c r="Z52" s="10" t="s">
        <v>58</v>
      </c>
      <c r="AA52" s="10" t="s">
        <v>90</v>
      </c>
      <c r="AB52" s="10" t="s">
        <v>90</v>
      </c>
      <c r="AC52" s="10" t="s">
        <v>58</v>
      </c>
      <c r="AD52" s="10" t="s">
        <v>58</v>
      </c>
      <c r="AE52" s="10" t="s">
        <v>58</v>
      </c>
      <c r="AF52" s="10" t="s">
        <v>58</v>
      </c>
      <c r="AG52" s="10" t="s">
        <v>58</v>
      </c>
      <c r="AH52" s="10" t="s">
        <v>90</v>
      </c>
      <c r="AI52" s="10" t="s">
        <v>90</v>
      </c>
      <c r="AJ52" s="10" t="s">
        <v>58</v>
      </c>
      <c r="AK52" s="10" t="s">
        <v>58</v>
      </c>
      <c r="AL52" s="10" t="s">
        <v>58</v>
      </c>
      <c r="AM52" s="10" t="s">
        <v>58</v>
      </c>
      <c r="AN52" s="11"/>
      <c r="AO52" s="12">
        <f t="shared" si="16"/>
        <v>20</v>
      </c>
      <c r="AP52" s="12">
        <f t="shared" si="3"/>
        <v>20</v>
      </c>
      <c r="AQ52" s="12">
        <f t="shared" si="17"/>
        <v>0</v>
      </c>
      <c r="AR52" s="12">
        <f t="shared" si="18"/>
        <v>0</v>
      </c>
      <c r="AS52" s="12">
        <f t="shared" si="19"/>
        <v>0</v>
      </c>
      <c r="AT52" s="12">
        <f t="shared" si="20"/>
        <v>1</v>
      </c>
      <c r="AU52" s="12">
        <f t="shared" si="21"/>
        <v>3</v>
      </c>
      <c r="AV52" s="12">
        <f t="shared" si="22"/>
        <v>8</v>
      </c>
      <c r="AW52" s="12">
        <f t="shared" si="23"/>
        <v>0</v>
      </c>
      <c r="AX52" s="12">
        <f t="shared" si="24"/>
        <v>0</v>
      </c>
      <c r="AY52" s="12">
        <f t="shared" si="25"/>
        <v>0</v>
      </c>
      <c r="AZ52" s="12">
        <f t="shared" si="13"/>
        <v>20</v>
      </c>
      <c r="BA52" s="12">
        <f t="shared" si="14"/>
        <v>29</v>
      </c>
      <c r="BB52" s="33">
        <f t="shared" si="26"/>
        <v>0</v>
      </c>
    </row>
    <row r="54" spans="1:54" s="16" customFormat="1" x14ac:dyDescent="0.25">
      <c r="A54" s="13" t="s">
        <v>58</v>
      </c>
      <c r="B54" s="13"/>
      <c r="C54" s="14"/>
      <c r="D54" s="14"/>
      <c r="E54" s="14"/>
      <c r="F54" s="14"/>
      <c r="G54" s="14"/>
      <c r="H54" s="14"/>
      <c r="I54" s="15">
        <f t="shared" ref="I54:AN54" si="27">COUNTIF(I3:I45,"P")</f>
        <v>34</v>
      </c>
      <c r="J54" s="15">
        <f t="shared" si="27"/>
        <v>36</v>
      </c>
      <c r="K54" s="15">
        <f t="shared" si="27"/>
        <v>0</v>
      </c>
      <c r="L54" s="15">
        <f t="shared" si="27"/>
        <v>0</v>
      </c>
      <c r="M54" s="15">
        <f t="shared" si="27"/>
        <v>0</v>
      </c>
      <c r="N54" s="15">
        <f t="shared" si="27"/>
        <v>0</v>
      </c>
      <c r="O54" s="15"/>
      <c r="P54" s="15">
        <f t="shared" si="27"/>
        <v>38</v>
      </c>
      <c r="Q54" s="15">
        <f t="shared" si="27"/>
        <v>36</v>
      </c>
      <c r="R54" s="15">
        <f t="shared" si="27"/>
        <v>37</v>
      </c>
      <c r="S54" s="15">
        <f t="shared" si="27"/>
        <v>37</v>
      </c>
      <c r="T54" s="15">
        <f t="shared" si="27"/>
        <v>0</v>
      </c>
      <c r="U54" s="15">
        <f t="shared" si="27"/>
        <v>0</v>
      </c>
      <c r="V54" s="15">
        <f t="shared" si="27"/>
        <v>37</v>
      </c>
      <c r="W54" s="15">
        <f t="shared" si="27"/>
        <v>35</v>
      </c>
      <c r="X54" s="15">
        <f t="shared" si="27"/>
        <v>36</v>
      </c>
      <c r="Y54" s="15">
        <f t="shared" si="27"/>
        <v>32</v>
      </c>
      <c r="Z54" s="15">
        <f t="shared" si="27"/>
        <v>31</v>
      </c>
      <c r="AA54" s="15">
        <f t="shared" si="27"/>
        <v>0</v>
      </c>
      <c r="AB54" s="15">
        <f t="shared" si="27"/>
        <v>0</v>
      </c>
      <c r="AC54" s="15">
        <f t="shared" si="27"/>
        <v>37</v>
      </c>
      <c r="AD54" s="15">
        <f t="shared" si="27"/>
        <v>37</v>
      </c>
      <c r="AE54" s="15">
        <f t="shared" si="27"/>
        <v>37</v>
      </c>
      <c r="AF54" s="15">
        <f t="shared" si="27"/>
        <v>33</v>
      </c>
      <c r="AG54" s="15">
        <f t="shared" si="27"/>
        <v>26</v>
      </c>
      <c r="AH54" s="15">
        <f t="shared" si="27"/>
        <v>0</v>
      </c>
      <c r="AI54" s="15">
        <f t="shared" si="27"/>
        <v>0</v>
      </c>
      <c r="AJ54" s="15">
        <f t="shared" si="27"/>
        <v>35</v>
      </c>
      <c r="AK54" s="15">
        <f t="shared" si="27"/>
        <v>33</v>
      </c>
      <c r="AL54" s="15">
        <f>COUNTIF(AL3:AL45,"P")</f>
        <v>36</v>
      </c>
      <c r="AM54" s="15">
        <f t="shared" si="27"/>
        <v>35</v>
      </c>
      <c r="AN54" s="15">
        <f t="shared" si="27"/>
        <v>0</v>
      </c>
      <c r="AO54" s="20">
        <f>SUM(I54:AN54)</f>
        <v>698</v>
      </c>
    </row>
    <row r="55" spans="1:54" s="16" customFormat="1" x14ac:dyDescent="0.25">
      <c r="A55" s="13" t="s">
        <v>57</v>
      </c>
      <c r="B55" s="13"/>
      <c r="C55" s="14"/>
      <c r="D55" s="14"/>
      <c r="E55" s="14"/>
      <c r="F55" s="14"/>
      <c r="G55" s="14"/>
      <c r="H55" s="14"/>
      <c r="I55" s="15">
        <f t="shared" ref="I55:AN55" si="28">COUNTIF(I3:I45,"L")</f>
        <v>0</v>
      </c>
      <c r="J55" s="15">
        <f t="shared" si="28"/>
        <v>0</v>
      </c>
      <c r="K55" s="15">
        <f t="shared" si="28"/>
        <v>1</v>
      </c>
      <c r="L55" s="15">
        <f t="shared" si="28"/>
        <v>0</v>
      </c>
      <c r="M55" s="15">
        <f t="shared" si="28"/>
        <v>0</v>
      </c>
      <c r="N55" s="15">
        <f t="shared" si="28"/>
        <v>0</v>
      </c>
      <c r="O55" s="15"/>
      <c r="P55" s="15">
        <f t="shared" si="28"/>
        <v>1</v>
      </c>
      <c r="Q55" s="15">
        <f t="shared" si="28"/>
        <v>1</v>
      </c>
      <c r="R55" s="15">
        <f t="shared" si="28"/>
        <v>1</v>
      </c>
      <c r="S55" s="15">
        <f t="shared" si="28"/>
        <v>2</v>
      </c>
      <c r="T55" s="15">
        <f t="shared" si="28"/>
        <v>0</v>
      </c>
      <c r="U55" s="15">
        <f t="shared" si="28"/>
        <v>0</v>
      </c>
      <c r="V55" s="15">
        <f t="shared" si="28"/>
        <v>0</v>
      </c>
      <c r="W55" s="15">
        <f t="shared" si="28"/>
        <v>1</v>
      </c>
      <c r="X55" s="15">
        <f t="shared" si="28"/>
        <v>1</v>
      </c>
      <c r="Y55" s="15">
        <f t="shared" si="28"/>
        <v>2</v>
      </c>
      <c r="Z55" s="15">
        <f t="shared" si="28"/>
        <v>3</v>
      </c>
      <c r="AA55" s="15">
        <f t="shared" si="28"/>
        <v>0</v>
      </c>
      <c r="AB55" s="15">
        <f t="shared" si="28"/>
        <v>0</v>
      </c>
      <c r="AC55" s="15">
        <f t="shared" si="28"/>
        <v>1</v>
      </c>
      <c r="AD55" s="15">
        <f t="shared" si="28"/>
        <v>1</v>
      </c>
      <c r="AE55" s="15">
        <f t="shared" si="28"/>
        <v>1</v>
      </c>
      <c r="AF55" s="15">
        <f t="shared" si="28"/>
        <v>2</v>
      </c>
      <c r="AG55" s="15">
        <f t="shared" si="28"/>
        <v>2</v>
      </c>
      <c r="AH55" s="15">
        <f t="shared" si="28"/>
        <v>0</v>
      </c>
      <c r="AI55" s="15">
        <f t="shared" si="28"/>
        <v>0</v>
      </c>
      <c r="AJ55" s="15">
        <f t="shared" si="28"/>
        <v>1</v>
      </c>
      <c r="AK55" s="15">
        <f t="shared" si="28"/>
        <v>0</v>
      </c>
      <c r="AL55" s="15">
        <f>COUNTIF(AL3:AL45,"L")</f>
        <v>0</v>
      </c>
      <c r="AM55" s="15">
        <f t="shared" si="28"/>
        <v>0</v>
      </c>
      <c r="AN55" s="15">
        <f t="shared" si="28"/>
        <v>0</v>
      </c>
      <c r="AO55" s="20">
        <f>SUM(I55:AN55)</f>
        <v>21</v>
      </c>
    </row>
    <row r="56" spans="1:54" s="16" customFormat="1" x14ac:dyDescent="0.25">
      <c r="A56" s="13" t="s">
        <v>56</v>
      </c>
      <c r="B56" s="13"/>
      <c r="C56" s="14"/>
      <c r="D56" s="14"/>
      <c r="E56" s="14"/>
      <c r="F56" s="14"/>
      <c r="G56" s="14"/>
      <c r="H56" s="14"/>
      <c r="I56" s="15">
        <f t="shared" ref="I56:AN56" si="29">COUNTIF(I3:I45,"US")</f>
        <v>6</v>
      </c>
      <c r="J56" s="15">
        <f t="shared" si="29"/>
        <v>6</v>
      </c>
      <c r="K56" s="15">
        <f t="shared" si="29"/>
        <v>2</v>
      </c>
      <c r="L56" s="15">
        <f t="shared" si="29"/>
        <v>0</v>
      </c>
      <c r="M56" s="15">
        <f t="shared" si="29"/>
        <v>0</v>
      </c>
      <c r="N56" s="15">
        <f t="shared" si="29"/>
        <v>0</v>
      </c>
      <c r="O56" s="15"/>
      <c r="P56" s="15">
        <f t="shared" si="29"/>
        <v>2</v>
      </c>
      <c r="Q56" s="15">
        <f t="shared" si="29"/>
        <v>4</v>
      </c>
      <c r="R56" s="15">
        <f t="shared" si="29"/>
        <v>3</v>
      </c>
      <c r="S56" s="15">
        <f t="shared" si="29"/>
        <v>2</v>
      </c>
      <c r="T56" s="15">
        <f t="shared" si="29"/>
        <v>0</v>
      </c>
      <c r="U56" s="15">
        <f t="shared" si="29"/>
        <v>0</v>
      </c>
      <c r="V56" s="15">
        <f t="shared" si="29"/>
        <v>3</v>
      </c>
      <c r="W56" s="15">
        <f t="shared" si="29"/>
        <v>5</v>
      </c>
      <c r="X56" s="15">
        <f t="shared" si="29"/>
        <v>4</v>
      </c>
      <c r="Y56" s="15">
        <f t="shared" si="29"/>
        <v>6</v>
      </c>
      <c r="Z56" s="15">
        <f t="shared" si="29"/>
        <v>7</v>
      </c>
      <c r="AA56" s="15">
        <f t="shared" si="29"/>
        <v>0</v>
      </c>
      <c r="AB56" s="15">
        <f t="shared" si="29"/>
        <v>0</v>
      </c>
      <c r="AC56" s="15">
        <f t="shared" si="29"/>
        <v>2</v>
      </c>
      <c r="AD56" s="15">
        <f t="shared" si="29"/>
        <v>3</v>
      </c>
      <c r="AE56" s="15">
        <f t="shared" si="29"/>
        <v>3</v>
      </c>
      <c r="AF56" s="15">
        <f t="shared" si="29"/>
        <v>6</v>
      </c>
      <c r="AG56" s="15">
        <f t="shared" si="29"/>
        <v>9</v>
      </c>
      <c r="AH56" s="15">
        <f t="shared" si="29"/>
        <v>0</v>
      </c>
      <c r="AI56" s="15">
        <f t="shared" si="29"/>
        <v>0</v>
      </c>
      <c r="AJ56" s="15">
        <f t="shared" si="29"/>
        <v>1</v>
      </c>
      <c r="AK56" s="15">
        <f t="shared" si="29"/>
        <v>5</v>
      </c>
      <c r="AL56" s="15">
        <f>COUNTIF(AL3:AL45,"US")</f>
        <v>2</v>
      </c>
      <c r="AM56" s="15">
        <f t="shared" si="29"/>
        <v>3</v>
      </c>
      <c r="AN56" s="15">
        <f t="shared" si="29"/>
        <v>0</v>
      </c>
      <c r="AO56" s="20">
        <f>SUM(I56:AN56)</f>
        <v>84</v>
      </c>
    </row>
    <row r="57" spans="1:54" s="16" customFormat="1" x14ac:dyDescent="0.25">
      <c r="A57" s="13" t="s">
        <v>59</v>
      </c>
      <c r="B57" s="13"/>
      <c r="C57" s="14"/>
      <c r="D57" s="14"/>
      <c r="E57" s="14"/>
      <c r="F57" s="14"/>
      <c r="G57" s="14"/>
      <c r="H57" s="14"/>
      <c r="I57" s="15">
        <f t="shared" ref="I57:AN57" si="30">COUNTIF(I3:I45,"NCNS")</f>
        <v>1</v>
      </c>
      <c r="J57" s="15">
        <f t="shared" si="30"/>
        <v>0</v>
      </c>
      <c r="K57" s="15">
        <f t="shared" si="30"/>
        <v>0</v>
      </c>
      <c r="L57" s="15">
        <f t="shared" si="30"/>
        <v>0</v>
      </c>
      <c r="M57" s="15">
        <f t="shared" si="30"/>
        <v>0</v>
      </c>
      <c r="N57" s="15">
        <f t="shared" si="30"/>
        <v>0</v>
      </c>
      <c r="O57" s="15"/>
      <c r="P57" s="15">
        <f t="shared" si="30"/>
        <v>1</v>
      </c>
      <c r="Q57" s="15">
        <f t="shared" si="30"/>
        <v>1</v>
      </c>
      <c r="R57" s="15">
        <f t="shared" si="30"/>
        <v>1</v>
      </c>
      <c r="S57" s="15">
        <f t="shared" si="30"/>
        <v>1</v>
      </c>
      <c r="T57" s="15">
        <f t="shared" si="30"/>
        <v>0</v>
      </c>
      <c r="U57" s="15">
        <f t="shared" si="30"/>
        <v>0</v>
      </c>
      <c r="V57" s="15">
        <f t="shared" si="30"/>
        <v>1</v>
      </c>
      <c r="W57" s="15">
        <f t="shared" si="30"/>
        <v>1</v>
      </c>
      <c r="X57" s="15">
        <f t="shared" si="30"/>
        <v>1</v>
      </c>
      <c r="Y57" s="15">
        <f t="shared" si="30"/>
        <v>1</v>
      </c>
      <c r="Z57" s="15">
        <f t="shared" si="30"/>
        <v>0</v>
      </c>
      <c r="AA57" s="15">
        <f t="shared" si="30"/>
        <v>0</v>
      </c>
      <c r="AB57" s="15">
        <f t="shared" si="30"/>
        <v>0</v>
      </c>
      <c r="AC57" s="15">
        <f t="shared" si="30"/>
        <v>0</v>
      </c>
      <c r="AD57" s="15">
        <f t="shared" si="30"/>
        <v>0</v>
      </c>
      <c r="AE57" s="15">
        <f t="shared" si="30"/>
        <v>0</v>
      </c>
      <c r="AF57" s="15">
        <f t="shared" si="30"/>
        <v>0</v>
      </c>
      <c r="AG57" s="15">
        <f t="shared" si="30"/>
        <v>0</v>
      </c>
      <c r="AH57" s="15">
        <f t="shared" si="30"/>
        <v>0</v>
      </c>
      <c r="AI57" s="15">
        <f t="shared" si="30"/>
        <v>0</v>
      </c>
      <c r="AJ57" s="15">
        <f t="shared" si="30"/>
        <v>0</v>
      </c>
      <c r="AK57" s="15">
        <f t="shared" si="30"/>
        <v>0</v>
      </c>
      <c r="AL57" s="15">
        <f>COUNTIF(AL3:AL45,"NCNS")</f>
        <v>0</v>
      </c>
      <c r="AM57" s="15">
        <f t="shared" si="30"/>
        <v>0</v>
      </c>
      <c r="AN57" s="15">
        <f t="shared" si="30"/>
        <v>0</v>
      </c>
      <c r="AO57" s="20">
        <f>SUM(I57:AN57)</f>
        <v>9</v>
      </c>
    </row>
    <row r="58" spans="1:54" s="16" customFormat="1" x14ac:dyDescent="0.25">
      <c r="A58" s="13" t="s">
        <v>87</v>
      </c>
      <c r="B58" s="13"/>
      <c r="C58" s="14"/>
      <c r="D58" s="14"/>
      <c r="E58" s="14"/>
      <c r="F58" s="14"/>
      <c r="G58" s="14"/>
      <c r="H58" s="14"/>
      <c r="I58" s="15">
        <f>COUNTIF(I3:I45,"Sys Issue")</f>
        <v>0</v>
      </c>
      <c r="J58" s="15">
        <f>COUNTIF(J3:J45,"Sys Issue")</f>
        <v>0</v>
      </c>
      <c r="K58" s="15">
        <f t="shared" ref="K58:AK58" si="31">COUNTIF(K3:K45,"System Issue")</f>
        <v>0</v>
      </c>
      <c r="L58" s="15">
        <f t="shared" si="31"/>
        <v>0</v>
      </c>
      <c r="M58" s="15">
        <f t="shared" si="31"/>
        <v>0</v>
      </c>
      <c r="N58" s="15">
        <f t="shared" si="31"/>
        <v>0</v>
      </c>
      <c r="O58" s="15"/>
      <c r="P58" s="15">
        <f t="shared" si="31"/>
        <v>0</v>
      </c>
      <c r="Q58" s="15">
        <f t="shared" si="31"/>
        <v>0</v>
      </c>
      <c r="R58" s="15">
        <f t="shared" si="31"/>
        <v>0</v>
      </c>
      <c r="S58" s="15">
        <f t="shared" si="31"/>
        <v>0</v>
      </c>
      <c r="T58" s="15">
        <f t="shared" si="31"/>
        <v>0</v>
      </c>
      <c r="U58" s="15">
        <f t="shared" si="31"/>
        <v>0</v>
      </c>
      <c r="V58" s="15">
        <f t="shared" si="31"/>
        <v>1</v>
      </c>
      <c r="W58" s="15">
        <f t="shared" si="31"/>
        <v>0</v>
      </c>
      <c r="X58" s="15">
        <f t="shared" si="31"/>
        <v>0</v>
      </c>
      <c r="Y58" s="15">
        <f t="shared" si="31"/>
        <v>0</v>
      </c>
      <c r="Z58" s="15">
        <f t="shared" si="31"/>
        <v>0</v>
      </c>
      <c r="AA58" s="15">
        <f t="shared" si="31"/>
        <v>0</v>
      </c>
      <c r="AB58" s="15">
        <f t="shared" si="31"/>
        <v>0</v>
      </c>
      <c r="AC58" s="15">
        <f t="shared" si="31"/>
        <v>1</v>
      </c>
      <c r="AD58" s="15">
        <f t="shared" si="31"/>
        <v>0</v>
      </c>
      <c r="AE58" s="15">
        <f t="shared" si="31"/>
        <v>0</v>
      </c>
      <c r="AF58" s="15">
        <f t="shared" si="31"/>
        <v>0</v>
      </c>
      <c r="AG58" s="15">
        <f t="shared" si="31"/>
        <v>1</v>
      </c>
      <c r="AH58" s="15">
        <f t="shared" si="31"/>
        <v>0</v>
      </c>
      <c r="AI58" s="15">
        <f t="shared" si="31"/>
        <v>0</v>
      </c>
      <c r="AJ58" s="15">
        <f t="shared" si="31"/>
        <v>1</v>
      </c>
      <c r="AK58" s="15">
        <f t="shared" si="31"/>
        <v>0</v>
      </c>
      <c r="AL58" s="15">
        <f>COUNTIF(AL3:AL45,"Sys Issue")</f>
        <v>0</v>
      </c>
      <c r="AM58" s="15">
        <f>COUNTIF(AM3:AM45,"Sys Issue")</f>
        <v>0</v>
      </c>
      <c r="AN58" s="15">
        <f>COUNTIF(AN3:AN45,"Sys Issue")</f>
        <v>0</v>
      </c>
      <c r="AO58" s="20">
        <f>SUM(I58:AN58)</f>
        <v>4</v>
      </c>
    </row>
    <row r="59" spans="1:54" s="16" customFormat="1" x14ac:dyDescent="0.25">
      <c r="A59" s="13" t="s">
        <v>88</v>
      </c>
      <c r="B59" s="13"/>
      <c r="C59" s="14"/>
      <c r="D59" s="14"/>
      <c r="E59" s="14"/>
      <c r="F59" s="14"/>
      <c r="G59" s="14"/>
      <c r="H59" s="14"/>
      <c r="I59" s="15">
        <f t="shared" ref="I59:AO59" si="32">COUNTIF(I3:I45,"Off Prod")</f>
        <v>1</v>
      </c>
      <c r="J59" s="15">
        <f t="shared" si="32"/>
        <v>0</v>
      </c>
      <c r="K59" s="15">
        <f t="shared" si="32"/>
        <v>0</v>
      </c>
      <c r="L59" s="15">
        <f t="shared" si="32"/>
        <v>0</v>
      </c>
      <c r="M59" s="15">
        <f t="shared" si="32"/>
        <v>0</v>
      </c>
      <c r="N59" s="15">
        <f t="shared" si="32"/>
        <v>0</v>
      </c>
      <c r="O59" s="15"/>
      <c r="P59" s="15">
        <f t="shared" si="32"/>
        <v>0</v>
      </c>
      <c r="Q59" s="15">
        <f t="shared" si="32"/>
        <v>0</v>
      </c>
      <c r="R59" s="15">
        <f t="shared" si="32"/>
        <v>0</v>
      </c>
      <c r="S59" s="15">
        <f t="shared" si="32"/>
        <v>0</v>
      </c>
      <c r="T59" s="15">
        <f t="shared" si="32"/>
        <v>0</v>
      </c>
      <c r="U59" s="15">
        <f t="shared" si="32"/>
        <v>0</v>
      </c>
      <c r="V59" s="15">
        <f t="shared" si="32"/>
        <v>0</v>
      </c>
      <c r="W59" s="15">
        <f t="shared" si="32"/>
        <v>0</v>
      </c>
      <c r="X59" s="15">
        <f t="shared" si="32"/>
        <v>0</v>
      </c>
      <c r="Y59" s="15">
        <f t="shared" si="32"/>
        <v>0</v>
      </c>
      <c r="Z59" s="15">
        <f t="shared" si="32"/>
        <v>0</v>
      </c>
      <c r="AA59" s="15">
        <f t="shared" si="32"/>
        <v>0</v>
      </c>
      <c r="AB59" s="15">
        <f t="shared" si="32"/>
        <v>0</v>
      </c>
      <c r="AC59" s="15">
        <f t="shared" si="32"/>
        <v>0</v>
      </c>
      <c r="AD59" s="15">
        <f t="shared" si="32"/>
        <v>0</v>
      </c>
      <c r="AE59" s="15">
        <f t="shared" si="32"/>
        <v>0</v>
      </c>
      <c r="AF59" s="15">
        <f t="shared" si="32"/>
        <v>0</v>
      </c>
      <c r="AG59" s="15">
        <f t="shared" si="32"/>
        <v>0</v>
      </c>
      <c r="AH59" s="15">
        <f t="shared" si="32"/>
        <v>0</v>
      </c>
      <c r="AI59" s="15">
        <f t="shared" si="32"/>
        <v>0</v>
      </c>
      <c r="AJ59" s="15">
        <f t="shared" si="32"/>
        <v>0</v>
      </c>
      <c r="AK59" s="15">
        <f t="shared" si="32"/>
        <v>0</v>
      </c>
      <c r="AL59" s="15">
        <f>COUNTIF(AL3:AL45,"Off Prod")</f>
        <v>0</v>
      </c>
      <c r="AM59" s="15">
        <f t="shared" si="32"/>
        <v>0</v>
      </c>
      <c r="AN59" s="15">
        <f t="shared" si="32"/>
        <v>0</v>
      </c>
      <c r="AO59" s="15">
        <f t="shared" si="32"/>
        <v>0</v>
      </c>
    </row>
    <row r="60" spans="1:54" s="16" customFormat="1" x14ac:dyDescent="0.25">
      <c r="A60" s="13" t="s">
        <v>89</v>
      </c>
      <c r="B60" s="13"/>
      <c r="C60" s="14"/>
      <c r="D60" s="14"/>
      <c r="E60" s="14"/>
      <c r="F60" s="14"/>
      <c r="G60" s="14"/>
      <c r="H60" s="14"/>
      <c r="I60" s="17">
        <f t="shared" ref="I60:AO60" si="33">IF(SUM(I54:I59)=0,0%,((I56+I57)/SUM(I54:I59)))</f>
        <v>0.16666666666666666</v>
      </c>
      <c r="J60" s="17">
        <f t="shared" si="33"/>
        <v>0.14285714285714285</v>
      </c>
      <c r="K60" s="17">
        <f t="shared" si="33"/>
        <v>0.66666666666666663</v>
      </c>
      <c r="L60" s="17">
        <f t="shared" si="33"/>
        <v>0</v>
      </c>
      <c r="M60" s="17">
        <f t="shared" si="33"/>
        <v>0</v>
      </c>
      <c r="N60" s="17">
        <f t="shared" si="33"/>
        <v>0</v>
      </c>
      <c r="O60" s="17"/>
      <c r="P60" s="17">
        <f t="shared" si="33"/>
        <v>7.1428571428571425E-2</v>
      </c>
      <c r="Q60" s="17">
        <f>IF(SUM(Q54:Q59)=0,0%,((Q56+Q57)/SUM(Q54:Q59)))</f>
        <v>0.11904761904761904</v>
      </c>
      <c r="R60" s="17">
        <f t="shared" si="33"/>
        <v>9.5238095238095233E-2</v>
      </c>
      <c r="S60" s="17">
        <f t="shared" si="33"/>
        <v>7.1428571428571425E-2</v>
      </c>
      <c r="T60" s="17">
        <f t="shared" si="33"/>
        <v>0</v>
      </c>
      <c r="U60" s="17">
        <f t="shared" si="33"/>
        <v>0</v>
      </c>
      <c r="V60" s="17">
        <f t="shared" si="33"/>
        <v>9.5238095238095233E-2</v>
      </c>
      <c r="W60" s="17">
        <f t="shared" si="33"/>
        <v>0.14285714285714285</v>
      </c>
      <c r="X60" s="17">
        <f t="shared" si="33"/>
        <v>0.11904761904761904</v>
      </c>
      <c r="Y60" s="17">
        <f t="shared" si="33"/>
        <v>0.17073170731707318</v>
      </c>
      <c r="Z60" s="17">
        <f t="shared" si="33"/>
        <v>0.17073170731707318</v>
      </c>
      <c r="AA60" s="17">
        <f t="shared" si="33"/>
        <v>0</v>
      </c>
      <c r="AB60" s="17">
        <f t="shared" si="33"/>
        <v>0</v>
      </c>
      <c r="AC60" s="17">
        <f t="shared" si="33"/>
        <v>4.878048780487805E-2</v>
      </c>
      <c r="AD60" s="17">
        <f t="shared" si="33"/>
        <v>7.3170731707317069E-2</v>
      </c>
      <c r="AE60" s="17">
        <f t="shared" si="33"/>
        <v>7.3170731707317069E-2</v>
      </c>
      <c r="AF60" s="17">
        <f t="shared" si="33"/>
        <v>0.14634146341463414</v>
      </c>
      <c r="AG60" s="17">
        <f t="shared" si="33"/>
        <v>0.23684210526315788</v>
      </c>
      <c r="AH60" s="17">
        <f t="shared" si="33"/>
        <v>0</v>
      </c>
      <c r="AI60" s="17">
        <f t="shared" si="33"/>
        <v>0</v>
      </c>
      <c r="AJ60" s="17">
        <f t="shared" si="33"/>
        <v>2.6315789473684209E-2</v>
      </c>
      <c r="AK60" s="17">
        <f t="shared" si="33"/>
        <v>0.13157894736842105</v>
      </c>
      <c r="AL60" s="17">
        <f>IF(SUM(AL54:AL59)=0,0%,((AL56+AL57)/SUM(AL54:AL59)))</f>
        <v>5.2631578947368418E-2</v>
      </c>
      <c r="AM60" s="17">
        <f>IF(SUM(AM54:AM59)=0,0%,((AM56+AM57)/SUM(AM54:AM59)))</f>
        <v>7.8947368421052627E-2</v>
      </c>
      <c r="AN60" s="17">
        <f>IF(SUM(AN54:AN59)=0,0%,((AN56+AN57)/SUM(AN54:AN59)))</f>
        <v>0</v>
      </c>
      <c r="AO60" s="17">
        <f t="shared" si="33"/>
        <v>0.11397058823529412</v>
      </c>
    </row>
    <row r="61" spans="1:54" s="16" customFormat="1" x14ac:dyDescent="0.25">
      <c r="A61" s="18" t="s">
        <v>92</v>
      </c>
      <c r="B61" s="18"/>
      <c r="C61" s="19"/>
      <c r="D61" s="19"/>
      <c r="E61" s="19"/>
      <c r="F61" s="19"/>
      <c r="G61" s="19"/>
      <c r="H61" s="19"/>
      <c r="I61" s="20">
        <f t="shared" ref="I61:AN61" si="34">COUNTIF(I3:I45,"Applied")</f>
        <v>0</v>
      </c>
      <c r="J61" s="20">
        <f t="shared" si="34"/>
        <v>0</v>
      </c>
      <c r="K61" s="20">
        <f t="shared" si="34"/>
        <v>0</v>
      </c>
      <c r="L61" s="20">
        <f t="shared" si="34"/>
        <v>0</v>
      </c>
      <c r="M61" s="20">
        <f t="shared" si="34"/>
        <v>0</v>
      </c>
      <c r="N61" s="20">
        <f t="shared" si="34"/>
        <v>0</v>
      </c>
      <c r="O61" s="20"/>
      <c r="P61" s="20">
        <f t="shared" si="34"/>
        <v>0</v>
      </c>
      <c r="Q61" s="20">
        <f t="shared" si="34"/>
        <v>0</v>
      </c>
      <c r="R61" s="20">
        <f t="shared" si="34"/>
        <v>0</v>
      </c>
      <c r="S61" s="20">
        <f t="shared" si="34"/>
        <v>0</v>
      </c>
      <c r="T61" s="20">
        <f t="shared" si="34"/>
        <v>0</v>
      </c>
      <c r="U61" s="20">
        <f t="shared" si="34"/>
        <v>0</v>
      </c>
      <c r="V61" s="20">
        <f t="shared" si="34"/>
        <v>0</v>
      </c>
      <c r="W61" s="20">
        <f t="shared" si="34"/>
        <v>0</v>
      </c>
      <c r="X61" s="20">
        <f t="shared" si="34"/>
        <v>0</v>
      </c>
      <c r="Y61" s="20">
        <f t="shared" si="34"/>
        <v>0</v>
      </c>
      <c r="Z61" s="20">
        <f t="shared" si="34"/>
        <v>0</v>
      </c>
      <c r="AA61" s="20">
        <f t="shared" si="34"/>
        <v>0</v>
      </c>
      <c r="AB61" s="20">
        <f t="shared" si="34"/>
        <v>0</v>
      </c>
      <c r="AC61" s="20">
        <f t="shared" si="34"/>
        <v>0</v>
      </c>
      <c r="AD61" s="20">
        <f t="shared" si="34"/>
        <v>0</v>
      </c>
      <c r="AE61" s="20">
        <f t="shared" si="34"/>
        <v>0</v>
      </c>
      <c r="AF61" s="20">
        <f t="shared" si="34"/>
        <v>0</v>
      </c>
      <c r="AG61" s="20">
        <f t="shared" si="34"/>
        <v>0</v>
      </c>
      <c r="AH61" s="20">
        <f t="shared" si="34"/>
        <v>0</v>
      </c>
      <c r="AI61" s="20">
        <f t="shared" si="34"/>
        <v>0</v>
      </c>
      <c r="AJ61" s="20">
        <f t="shared" si="34"/>
        <v>0</v>
      </c>
      <c r="AK61" s="20">
        <f t="shared" si="34"/>
        <v>0</v>
      </c>
      <c r="AL61" s="20">
        <f>COUNTIF(AL3:AL45,"Applied")</f>
        <v>0</v>
      </c>
      <c r="AM61" s="20">
        <f t="shared" si="34"/>
        <v>0</v>
      </c>
      <c r="AN61" s="20">
        <f t="shared" si="34"/>
        <v>0</v>
      </c>
      <c r="AO61" s="35"/>
    </row>
    <row r="62" spans="1:54" s="16" customFormat="1" x14ac:dyDescent="0.25">
      <c r="A62" s="18" t="s">
        <v>91</v>
      </c>
      <c r="B62" s="18"/>
      <c r="C62" s="19"/>
      <c r="D62" s="19"/>
      <c r="E62" s="19"/>
      <c r="F62" s="19"/>
      <c r="G62" s="19"/>
      <c r="H62" s="19"/>
      <c r="I62" s="20">
        <f t="shared" ref="I62:AN62" si="35">COUNTIF(I3:I45,"Rejected")</f>
        <v>0</v>
      </c>
      <c r="J62" s="20">
        <f t="shared" si="35"/>
        <v>0</v>
      </c>
      <c r="K62" s="20">
        <f t="shared" si="35"/>
        <v>0</v>
      </c>
      <c r="L62" s="20">
        <f t="shared" si="35"/>
        <v>0</v>
      </c>
      <c r="M62" s="20">
        <f t="shared" si="35"/>
        <v>0</v>
      </c>
      <c r="N62" s="20">
        <f t="shared" si="35"/>
        <v>0</v>
      </c>
      <c r="O62" s="20"/>
      <c r="P62" s="20">
        <f t="shared" si="35"/>
        <v>0</v>
      </c>
      <c r="Q62" s="20">
        <f t="shared" si="35"/>
        <v>0</v>
      </c>
      <c r="R62" s="20">
        <f t="shared" si="35"/>
        <v>0</v>
      </c>
      <c r="S62" s="20">
        <f t="shared" si="35"/>
        <v>0</v>
      </c>
      <c r="T62" s="20">
        <f t="shared" si="35"/>
        <v>0</v>
      </c>
      <c r="U62" s="20">
        <f t="shared" si="35"/>
        <v>0</v>
      </c>
      <c r="V62" s="20">
        <f t="shared" si="35"/>
        <v>0</v>
      </c>
      <c r="W62" s="20">
        <f t="shared" si="35"/>
        <v>0</v>
      </c>
      <c r="X62" s="20">
        <f t="shared" si="35"/>
        <v>0</v>
      </c>
      <c r="Y62" s="20">
        <f t="shared" si="35"/>
        <v>0</v>
      </c>
      <c r="Z62" s="20">
        <f t="shared" si="35"/>
        <v>0</v>
      </c>
      <c r="AA62" s="20">
        <f t="shared" si="35"/>
        <v>0</v>
      </c>
      <c r="AB62" s="20">
        <f t="shared" si="35"/>
        <v>0</v>
      </c>
      <c r="AC62" s="20">
        <f t="shared" si="35"/>
        <v>0</v>
      </c>
      <c r="AD62" s="20">
        <f t="shared" si="35"/>
        <v>0</v>
      </c>
      <c r="AE62" s="20">
        <f t="shared" si="35"/>
        <v>0</v>
      </c>
      <c r="AF62" s="20">
        <f t="shared" si="35"/>
        <v>0</v>
      </c>
      <c r="AG62" s="20">
        <f t="shared" si="35"/>
        <v>0</v>
      </c>
      <c r="AH62" s="20">
        <f t="shared" si="35"/>
        <v>0</v>
      </c>
      <c r="AI62" s="20">
        <f t="shared" si="35"/>
        <v>0</v>
      </c>
      <c r="AJ62" s="20">
        <f t="shared" si="35"/>
        <v>0</v>
      </c>
      <c r="AK62" s="20">
        <f t="shared" si="35"/>
        <v>0</v>
      </c>
      <c r="AL62" s="20">
        <f>COUNTIF(AL3:AL45,"Rejected")</f>
        <v>0</v>
      </c>
      <c r="AM62" s="20">
        <f t="shared" si="35"/>
        <v>0</v>
      </c>
      <c r="AN62" s="20">
        <f t="shared" si="35"/>
        <v>0</v>
      </c>
      <c r="AO62" s="35"/>
    </row>
    <row r="63" spans="1:54" s="16" customFormat="1" x14ac:dyDescent="0.25">
      <c r="A63" s="18" t="s">
        <v>93</v>
      </c>
      <c r="B63" s="18"/>
      <c r="C63" s="19"/>
      <c r="D63" s="19"/>
      <c r="E63" s="19"/>
      <c r="F63" s="19"/>
      <c r="G63" s="19"/>
      <c r="H63" s="19"/>
      <c r="I63" s="20">
        <f t="shared" ref="I63:AN63" si="36">COUNTIF(I3:I45,"Approved")</f>
        <v>0</v>
      </c>
      <c r="J63" s="20">
        <f t="shared" si="36"/>
        <v>0</v>
      </c>
      <c r="K63" s="20">
        <f t="shared" si="36"/>
        <v>0</v>
      </c>
      <c r="L63" s="20">
        <f t="shared" si="36"/>
        <v>0</v>
      </c>
      <c r="M63" s="20">
        <f t="shared" si="36"/>
        <v>0</v>
      </c>
      <c r="N63" s="20">
        <f t="shared" si="36"/>
        <v>0</v>
      </c>
      <c r="O63" s="20"/>
      <c r="P63" s="20">
        <f t="shared" si="36"/>
        <v>0</v>
      </c>
      <c r="Q63" s="20">
        <f t="shared" si="36"/>
        <v>0</v>
      </c>
      <c r="R63" s="20">
        <f t="shared" si="36"/>
        <v>0</v>
      </c>
      <c r="S63" s="20">
        <f t="shared" si="36"/>
        <v>0</v>
      </c>
      <c r="T63" s="20">
        <f t="shared" si="36"/>
        <v>0</v>
      </c>
      <c r="U63" s="20">
        <f t="shared" si="36"/>
        <v>0</v>
      </c>
      <c r="V63" s="20">
        <f>COUNTIF(V3:V45,"Approved")</f>
        <v>0</v>
      </c>
      <c r="W63" s="20">
        <f t="shared" si="36"/>
        <v>0</v>
      </c>
      <c r="X63" s="20">
        <f t="shared" si="36"/>
        <v>0</v>
      </c>
      <c r="Y63" s="20">
        <f t="shared" si="36"/>
        <v>0</v>
      </c>
      <c r="Z63" s="20">
        <f t="shared" si="36"/>
        <v>0</v>
      </c>
      <c r="AA63" s="20">
        <f t="shared" si="36"/>
        <v>0</v>
      </c>
      <c r="AB63" s="20">
        <f t="shared" si="36"/>
        <v>0</v>
      </c>
      <c r="AC63" s="20">
        <f t="shared" si="36"/>
        <v>0</v>
      </c>
      <c r="AD63" s="20">
        <f t="shared" si="36"/>
        <v>0</v>
      </c>
      <c r="AE63" s="20">
        <f t="shared" si="36"/>
        <v>0</v>
      </c>
      <c r="AF63" s="20">
        <f t="shared" si="36"/>
        <v>0</v>
      </c>
      <c r="AG63" s="20">
        <f t="shared" si="36"/>
        <v>0</v>
      </c>
      <c r="AH63" s="20">
        <f t="shared" si="36"/>
        <v>0</v>
      </c>
      <c r="AI63" s="20">
        <f t="shared" si="36"/>
        <v>0</v>
      </c>
      <c r="AJ63" s="20">
        <f t="shared" si="36"/>
        <v>0</v>
      </c>
      <c r="AK63" s="20">
        <f t="shared" si="36"/>
        <v>0</v>
      </c>
      <c r="AL63" s="20">
        <f>COUNTIF(AL3:AL45,"Approved")</f>
        <v>0</v>
      </c>
      <c r="AM63" s="20">
        <f t="shared" si="36"/>
        <v>0</v>
      </c>
      <c r="AN63" s="20">
        <f t="shared" si="36"/>
        <v>0</v>
      </c>
      <c r="AO63" s="35"/>
    </row>
    <row r="64" spans="1:54" s="42" customFormat="1" x14ac:dyDescent="0.25">
      <c r="I64" s="42">
        <f>IF(I54=0,0,(SUM($I56:I57)/SUM($I54:I59)))</f>
        <v>0.16666666666666666</v>
      </c>
      <c r="J64" s="42">
        <f>IF(J54=0,0,(SUM($I56:J57)/SUM($I54:J59)))</f>
        <v>0.15476190476190477</v>
      </c>
      <c r="K64" s="42">
        <f>IF(K54=0,0,(SUM($I56:K57)/SUM($I54:K59)))</f>
        <v>0</v>
      </c>
      <c r="L64" s="42">
        <f>IF(L54=0,0,(SUM($I56:L57)/SUM($I54:L59)))</f>
        <v>0</v>
      </c>
      <c r="M64" s="42">
        <f>IF(M54=0,0,(SUM($I56:M57)/SUM($I54:M59)))</f>
        <v>0</v>
      </c>
      <c r="N64" s="42">
        <f>IF(N54=0,0,(SUM($I56:N57)/SUM($I54:N59)))</f>
        <v>0</v>
      </c>
      <c r="P64" s="42">
        <f>IF(P54=0,0,(SUM($I56:P57)/SUM($I54:P59)))</f>
        <v>0.13953488372093023</v>
      </c>
      <c r="Q64" s="42">
        <f>IF(Q54=0,0,(SUM($I56:Q57)/SUM($I54:Q59)))</f>
        <v>0.13450292397660818</v>
      </c>
      <c r="R64" s="42">
        <f>IF(R54=0,0,(SUM($N56:R57)/SUM($N54:R59)))</f>
        <v>9.5238095238095233E-2</v>
      </c>
      <c r="S64" s="42">
        <f>IF(S54=0,0,(SUM($I56:S57)/SUM($I54:S59)))</f>
        <v>0.11764705882352941</v>
      </c>
      <c r="T64" s="42">
        <f>IF(T54=0,0,(SUM($I56:T57)/SUM($I54:T59)))</f>
        <v>0</v>
      </c>
      <c r="U64" s="42">
        <f>IF(U54=0,0,(SUM($I56:U57)/SUM($I54:U59)))</f>
        <v>0</v>
      </c>
      <c r="V64" s="42">
        <f>IF(V54=0,0,(SUM($I56:V57)/SUM($I54:V59)))</f>
        <v>0.11447811447811448</v>
      </c>
      <c r="W64" s="42">
        <f>IF(W54=0,0,(SUM($I56:W57)/SUM($I54:W59)))</f>
        <v>0.11799410029498525</v>
      </c>
      <c r="X64" s="42">
        <f>IF(X54=0,0,(SUM($I56:X57)/SUM($I54:X59)))</f>
        <v>0.11811023622047244</v>
      </c>
      <c r="Y64" s="42">
        <f>IF(Y54=0,0,(SUM($I56:Y57)/SUM($I54:Y59)))</f>
        <v>0.12322274881516587</v>
      </c>
      <c r="Z64" s="42">
        <f>IF(Z54=0,0,(SUM($I56:Z57)/SUM($I54:Z59)))</f>
        <v>0.12742980561555076</v>
      </c>
      <c r="AA64" s="42">
        <f>IF(AA54=0,0,(SUM($I56:AA57)/SUM($I54:AA59)))</f>
        <v>0</v>
      </c>
      <c r="AB64" s="42">
        <f>IF(AB54=0,0,(SUM($I56:AB57)/SUM($I54:AB59)))</f>
        <v>0</v>
      </c>
      <c r="AC64" s="42">
        <f>IF(AC54=0,0,(SUM($I56:AC57)/SUM($I54:AC59)))</f>
        <v>0.12103174603174603</v>
      </c>
      <c r="AD64" s="42">
        <f>IF(AD54=0,0,(SUM($I56:AD57)/SUM($I54:AD59)))</f>
        <v>0.11743119266055047</v>
      </c>
      <c r="AE64" s="42">
        <f>IF(AE54=0,0,(SUM($I56:AE57)/SUM($I54:AE59)))</f>
        <v>0.11433447098976109</v>
      </c>
      <c r="AF64" s="42">
        <f>IF(AF54=0,0,(SUM($I56:AF57)/SUM($I54:AF59)))</f>
        <v>0.11642743221690591</v>
      </c>
      <c r="AG64" s="42">
        <f>IF(AG54=0,0,(SUM($I56:AG57)/SUM($I54:AG59)))</f>
        <v>0.12330827067669173</v>
      </c>
      <c r="AH64" s="42">
        <f>IF(AH54=0,0,(SUM($I56:AH57)/SUM($I54:AH59)))</f>
        <v>0</v>
      </c>
      <c r="AI64" s="42">
        <f>IF(AI54=0,0,(SUM($I56:AI57)/SUM($I54:AI59)))</f>
        <v>0</v>
      </c>
      <c r="AJ64" s="42">
        <f>IF(AJ54=0,0,(SUM($I56:AJ57)/SUM($I54:AJ59)))</f>
        <v>0.11806543385490754</v>
      </c>
      <c r="AK64" s="42">
        <f>IF(AK54=0,0,(SUM($I56:AK57)/SUM($I54:AK59)))</f>
        <v>0.11875843454790823</v>
      </c>
      <c r="AL64" s="42">
        <f>IF(AL54=0,0,(SUM($I56:AL57)/SUM($I54:AL59)))</f>
        <v>0.11553273427471117</v>
      </c>
      <c r="AM64" s="42">
        <f>IF(AM54=0,0,(SUM($I56:AM57)/SUM($I54:AM59)))</f>
        <v>0.11383108935128519</v>
      </c>
      <c r="AN64" s="42">
        <f>IF(AN54=0,0,(SUM($I56:AN57)/SUM($I54:AN59)))</f>
        <v>0</v>
      </c>
    </row>
    <row r="65" spans="1:36" x14ac:dyDescent="0.25">
      <c r="A65" s="41">
        <f ca="1">TODAY()</f>
        <v>44469</v>
      </c>
      <c r="N65" s="8">
        <f>IF(N54=0,0,(SUM(I56:N57)/SUM(I54:N59)))</f>
        <v>0</v>
      </c>
      <c r="V65" s="42">
        <f>IF(V54=0,0,(SUM(Q56:V57)/SUM(Q54:V59)))</f>
        <v>9.5238095238095233E-2</v>
      </c>
      <c r="AC65" s="8">
        <f>IF(AC54=0,0,(SUM(X56:AC57)/SUM(X54:AC59)))</f>
        <v>0.12727272727272726</v>
      </c>
      <c r="AJ65" s="8">
        <f>IF(AJ54=0,0,(SUM(AE56:AJ57)/SUM(AE54:AJ59)))</f>
        <v>0.12025316455696203</v>
      </c>
    </row>
    <row r="71" spans="1:36" x14ac:dyDescent="0.25">
      <c r="AG71" s="42"/>
    </row>
  </sheetData>
  <autoFilter ref="A2:BB52"/>
  <conditionalFormatting sqref="Y20:Z23 V23 AC25 R22:S23 T3:U51 K26:M44 K51:M51 N4:N51 I17:M25 I26:J51 Q27:Q39 Q41:Q43 S21:S22 Q25:S25 R31:S31 S33:S34 S36:S38 R27:R30 AA3:AB51 Y25:Z26 X37:Z37 V26:Y26 W27 Y27 AH3:AI51 AC27:AC52 X23 W12:W23 AN43:AN52 AN3:AN7 AN10:AN21 AN27:AN41 AL3:AL8 AL10:AL21 AL27:AL41 AL43 AM15:AM21 AL23:AN23 AL25:AN25">
    <cfRule type="cellIs" dxfId="2420" priority="2766" operator="equal">
      <formula>"X"</formula>
    </cfRule>
    <cfRule type="cellIs" dxfId="2419" priority="2767" operator="equal">
      <formula>"P"</formula>
    </cfRule>
    <cfRule type="cellIs" dxfId="2418" priority="2768" operator="equal">
      <formula>"NCNS"</formula>
    </cfRule>
    <cfRule type="cellIs" dxfId="2417" priority="2769" operator="equal">
      <formula>"L"</formula>
    </cfRule>
    <cfRule type="cellIs" dxfId="2416" priority="2770" operator="equal">
      <formula>"US"</formula>
    </cfRule>
  </conditionalFormatting>
  <conditionalFormatting sqref="Y20:Z23 V23 AC25 R22:S23 T3:U51 K26:M44 K51:M51 N4:N51 I17:M25 I26:J51 Q27:Q39 Q41:Q43 S21:S22 Q25:S25 R31:S31 S33:S34 S36:S38 R27:R30 AA3:AB51 Y25:Z26 X37:Z37 V26:Y26 W27 Y27 AH3:AI51 AC27:AC52 X23 W12:W23 AN43:AN52 AN3:AN7 AN10:AN21 AN27:AN41 AL3:AL8 AL10:AL21 AL27:AL41 AL43 AM15:AM21 AL23:AN23 AL25:AN25">
    <cfRule type="cellIs" dxfId="2415" priority="2760" operator="equal">
      <formula>"OH"</formula>
    </cfRule>
  </conditionalFormatting>
  <conditionalFormatting sqref="AN55:AN58 AN59:AO59 I55:AL59">
    <cfRule type="cellIs" dxfId="2414" priority="2734" operator="greaterThan">
      <formula>0</formula>
    </cfRule>
  </conditionalFormatting>
  <conditionalFormatting sqref="AN60 I60:AL60">
    <cfRule type="cellIs" dxfId="2413" priority="2733" operator="greaterThan">
      <formula>0</formula>
    </cfRule>
  </conditionalFormatting>
  <conditionalFormatting sqref="Y20:Z23 V23 AC25 R22:S23 T3:U51 K26:M44 K51:M51 N4:N51 I17:M25 I26:J51 Q27:Q39 Q41:Q43 S21:S22 Q25:S25 R31:S31 S33:S34 S36:S38 R27:R30 AA3:AB51 Y25:Z26 X37:Z37 V26:Y26 W27 Y27 AH3:AI51 AC27:AC52 X23 W12:W23 AN43:AN52 AN3:AN7 AN10:AN21 AN27:AN41 AL3:AL8 AL10:AL21 AL27:AL41 AL43 AM15:AM21 AL23:AN23 AL25:AN25">
    <cfRule type="cellIs" dxfId="2412" priority="2671" operator="equal">
      <formula>"Off Prod"</formula>
    </cfRule>
    <cfRule type="cellIs" dxfId="2411" priority="2672" operator="equal">
      <formula>"System Issue"</formula>
    </cfRule>
    <cfRule type="cellIs" dxfId="2410" priority="2673" operator="equal">
      <formula>"Approved"</formula>
    </cfRule>
    <cfRule type="cellIs" dxfId="2409" priority="2674" operator="equal">
      <formula>"Applied"</formula>
    </cfRule>
    <cfRule type="cellIs" dxfId="2408" priority="2675" operator="equal">
      <formula>"Rejected"</formula>
    </cfRule>
    <cfRule type="cellIs" dxfId="2407" priority="2676" operator="equal">
      <formula>"PO"</formula>
    </cfRule>
  </conditionalFormatting>
  <conditionalFormatting sqref="AN61 I61:AL61">
    <cfRule type="cellIs" dxfId="2406" priority="2670" operator="greaterThan">
      <formula>0</formula>
    </cfRule>
  </conditionalFormatting>
  <conditionalFormatting sqref="AN62 I62:AL62">
    <cfRule type="cellIs" dxfId="2405" priority="2669" operator="greaterThan">
      <formula>0</formula>
    </cfRule>
  </conditionalFormatting>
  <conditionalFormatting sqref="AN63 I63:AL63">
    <cfRule type="cellIs" dxfId="2404" priority="2668" operator="greaterThan">
      <formula>0</formula>
    </cfRule>
  </conditionalFormatting>
  <conditionalFormatting sqref="H3:H52">
    <cfRule type="cellIs" dxfId="2403" priority="2667" operator="greaterThan">
      <formula>0.1</formula>
    </cfRule>
  </conditionalFormatting>
  <conditionalFormatting sqref="AN55:AN57 I55:AL57">
    <cfRule type="cellIs" dxfId="2402" priority="2666" operator="greaterThan">
      <formula>4</formula>
    </cfRule>
  </conditionalFormatting>
  <conditionalFormatting sqref="AO54:AO58">
    <cfRule type="cellIs" dxfId="2401" priority="2665" operator="greaterThan">
      <formula>0</formula>
    </cfRule>
  </conditionalFormatting>
  <conditionalFormatting sqref="AO61:AO63">
    <cfRule type="cellIs" dxfId="2400" priority="2664" operator="greaterThan">
      <formula>0</formula>
    </cfRule>
  </conditionalFormatting>
  <conditionalFormatting sqref="AO60">
    <cfRule type="cellIs" dxfId="2399" priority="2573" operator="greaterThan">
      <formula>0</formula>
    </cfRule>
  </conditionalFormatting>
  <conditionalFormatting sqref="Y20:Z23 AM15:AM21 V23 AC25 AA3:AB51 AH3:AI51 R22:S23 T3:U51 N4:N50 K17:M44 K51:N51 S21:S22 R25:S25 R31:S31 S33:S34 S36:S38 R27:R30 Y26:Y27 Y25:Z26 V26:X26 AC27:AC52 AN43:AN52 AN3:AN7 AN10:AN21 AM23:AN23 AM25:AN25 AN27:AN41">
    <cfRule type="cellIs" dxfId="2398" priority="2571" operator="equal">
      <formula>"SEP"</formula>
    </cfRule>
  </conditionalFormatting>
  <conditionalFormatting sqref="AM55:AM59">
    <cfRule type="cellIs" dxfId="2397" priority="2411" operator="greaterThan">
      <formula>0</formula>
    </cfRule>
  </conditionalFormatting>
  <conditionalFormatting sqref="AM60">
    <cfRule type="cellIs" dxfId="2396" priority="2410" operator="greaterThan">
      <formula>0</formula>
    </cfRule>
  </conditionalFormatting>
  <conditionalFormatting sqref="AM61">
    <cfRule type="cellIs" dxfId="2395" priority="2403" operator="greaterThan">
      <formula>0</formula>
    </cfRule>
  </conditionalFormatting>
  <conditionalFormatting sqref="AM62">
    <cfRule type="cellIs" dxfId="2394" priority="2402" operator="greaterThan">
      <formula>0</formula>
    </cfRule>
  </conditionalFormatting>
  <conditionalFormatting sqref="AM63">
    <cfRule type="cellIs" dxfId="2393" priority="2401" operator="greaterThan">
      <formula>0</formula>
    </cfRule>
  </conditionalFormatting>
  <conditionalFormatting sqref="AM55:AM57">
    <cfRule type="cellIs" dxfId="2392" priority="2400" operator="greaterThan">
      <formula>4</formula>
    </cfRule>
  </conditionalFormatting>
  <conditionalFormatting sqref="G3:G52">
    <cfRule type="cellIs" dxfId="2391" priority="2305" operator="equal">
      <formula>"C"</formula>
    </cfRule>
    <cfRule type="cellIs" dxfId="2390" priority="2306" operator="equal">
      <formula>"B"</formula>
    </cfRule>
    <cfRule type="cellIs" dxfId="2389" priority="2307" operator="equal">
      <formula>"A"</formula>
    </cfRule>
  </conditionalFormatting>
  <conditionalFormatting sqref="G45">
    <cfRule type="cellIs" dxfId="2388" priority="2302" operator="equal">
      <formula>"C"</formula>
    </cfRule>
    <cfRule type="cellIs" dxfId="2387" priority="2303" operator="equal">
      <formula>"B"</formula>
    </cfRule>
    <cfRule type="cellIs" dxfId="2386" priority="2304" operator="equal">
      <formula>"A"</formula>
    </cfRule>
  </conditionalFormatting>
  <conditionalFormatting sqref="I3:J3 R3:S3 Y13:Z17 L16:M16 AH52:AI52 AA52:AB52 T52:U52 I4:M15 I52:J52 Q13:Q15 Q17:Q23 R4:R21 V25 S4:S15 S17:S20 S27:S30 S35 S39 S42:S43 S47:S52 V27:V31 V33:V52 V3:V22 W28:Z28 Y16:Y21 W46:Z46 W47:X52 W29:X29 AG9:AG19 W30:W42 AF5:AF21">
    <cfRule type="cellIs" dxfId="2385" priority="2020" operator="equal">
      <formula>"X"</formula>
    </cfRule>
    <cfRule type="cellIs" dxfId="2384" priority="2021" operator="equal">
      <formula>"P"</formula>
    </cfRule>
    <cfRule type="cellIs" dxfId="2383" priority="2022" operator="equal">
      <formula>"NCNS"</formula>
    </cfRule>
    <cfRule type="cellIs" dxfId="2382" priority="2023" operator="equal">
      <formula>"L"</formula>
    </cfRule>
    <cfRule type="cellIs" dxfId="2381" priority="2024" operator="equal">
      <formula>"US"</formula>
    </cfRule>
  </conditionalFormatting>
  <conditionalFormatting sqref="I3:J3 R3:S3 Y13:Z17 L16:M16 AH52:AI52 AA52:AB52 T52:U52 I4:M15 I52:J52 Q13:Q15 Q17:Q23 R4:R21 V25 S4:S15 S17:S20 S27:S30 S35 S39 S42:S43 S47:S52 V27:V31 V33:V52 V3:V22 W28:Z28 Y16:Y21 W46:Z46 W47:X52 W29:X29 AG9:AG19 W30:W42 AF5:AF21">
    <cfRule type="cellIs" dxfId="2380" priority="2019" operator="equal">
      <formula>"OH"</formula>
    </cfRule>
  </conditionalFormatting>
  <conditionalFormatting sqref="S23 J24:K24 J46 J3:J15 J17:J44 R25 R3:R23 R27:R31 S20 Y12:Y23 Y25:Y27 Y29:Y36 Z26 AF5:AF21">
    <cfRule type="cellIs" dxfId="2379" priority="2018" operator="equal">
      <formula>"PO"</formula>
    </cfRule>
  </conditionalFormatting>
  <conditionalFormatting sqref="I45:J45">
    <cfRule type="cellIs" dxfId="2378" priority="2013" operator="equal">
      <formula>"X"</formula>
    </cfRule>
    <cfRule type="cellIs" dxfId="2377" priority="2014" operator="equal">
      <formula>"P"</formula>
    </cfRule>
    <cfRule type="cellIs" dxfId="2376" priority="2015" operator="equal">
      <formula>"NCNS"</formula>
    </cfRule>
    <cfRule type="cellIs" dxfId="2375" priority="2016" operator="equal">
      <formula>"L"</formula>
    </cfRule>
    <cfRule type="cellIs" dxfId="2374" priority="2017" operator="equal">
      <formula>"US"</formula>
    </cfRule>
  </conditionalFormatting>
  <conditionalFormatting sqref="I45:J45">
    <cfRule type="cellIs" dxfId="2373" priority="2012" operator="equal">
      <formula>"OH"</formula>
    </cfRule>
  </conditionalFormatting>
  <conditionalFormatting sqref="J45">
    <cfRule type="cellIs" dxfId="2372" priority="2011" operator="equal">
      <formula>"PO"</formula>
    </cfRule>
  </conditionalFormatting>
  <conditionalFormatting sqref="AG42">
    <cfRule type="cellIs" dxfId="2371" priority="1859" operator="equal">
      <formula>"X"</formula>
    </cfRule>
    <cfRule type="cellIs" dxfId="2370" priority="1860" operator="equal">
      <formula>"P"</formula>
    </cfRule>
    <cfRule type="cellIs" dxfId="2369" priority="1861" operator="equal">
      <formula>"NCNS"</formula>
    </cfRule>
    <cfRule type="cellIs" dxfId="2368" priority="1862" operator="equal">
      <formula>"L"</formula>
    </cfRule>
    <cfRule type="cellIs" dxfId="2367" priority="1863" operator="equal">
      <formula>"US"</formula>
    </cfRule>
  </conditionalFormatting>
  <conditionalFormatting sqref="AG42">
    <cfRule type="cellIs" dxfId="2366" priority="1858" operator="equal">
      <formula>"OH"</formula>
    </cfRule>
  </conditionalFormatting>
  <conditionalFormatting sqref="I3:J3 R3:S3 Y13:Z17 L16:M16 AH52:AI52 AA52:AB52 T52:U52 I4:M15 I52:J52 Q13:Q15 Q17:Q23 R4:R21 V25 S4:S15 S17:S20 S27:S30 S35 S39 S42:S43 S47:S52 V27:V31 V33:V52 V3:V22 W28:Z28 Y16:Y21 W46:Z46 W47:X52 W29:X29 AG9:AG19 W30:W42 AF5:AF21">
    <cfRule type="cellIs" dxfId="2365" priority="2005" operator="equal">
      <formula>"Off Prod"</formula>
    </cfRule>
    <cfRule type="cellIs" dxfId="2364" priority="2006" operator="equal">
      <formula>"System Issue"</formula>
    </cfRule>
    <cfRule type="cellIs" dxfId="2363" priority="2007" operator="equal">
      <formula>"Approved"</formula>
    </cfRule>
    <cfRule type="cellIs" dxfId="2362" priority="2008" operator="equal">
      <formula>"Applied"</formula>
    </cfRule>
    <cfRule type="cellIs" dxfId="2361" priority="2009" operator="equal">
      <formula>"Rejected"</formula>
    </cfRule>
    <cfRule type="cellIs" dxfId="2360" priority="2010" operator="equal">
      <formula>"PO"</formula>
    </cfRule>
  </conditionalFormatting>
  <conditionalFormatting sqref="K3:N3 AF23 AF3 S17:S19 K46:M50 L45:M45 R45 Z45:Z46 AG41 Y29:Z31 Y27 Z40:Z43 Y33:Z36 Y18:Y19 K52:N52 R35:S35 R41:S43 R33:R34 R39:S39 R36:R38 S44:S45 Z38 Y12:Y13 Y29:Y36 Y3:Z10 Z13 Z16 AF28:AF42">
    <cfRule type="cellIs" dxfId="2359" priority="2000" operator="equal">
      <formula>"X"</formula>
    </cfRule>
    <cfRule type="cellIs" dxfId="2358" priority="2001" operator="equal">
      <formula>"P"</formula>
    </cfRule>
    <cfRule type="cellIs" dxfId="2357" priority="2002" operator="equal">
      <formula>"NCNS"</formula>
    </cfRule>
    <cfRule type="cellIs" dxfId="2356" priority="2003" operator="equal">
      <formula>"L"</formula>
    </cfRule>
    <cfRule type="cellIs" dxfId="2355" priority="2004" operator="equal">
      <formula>"US"</formula>
    </cfRule>
  </conditionalFormatting>
  <conditionalFormatting sqref="K3:N3 AF23 AF3 S17:S19 K46:M50 L45:M45 R45 Z45:Z46 AG41 Y29:Z31 Y27 Z40:Z43 Y33:Z36 Y18:Y19 K52:N52 R35:S35 R41:S43 R33:R34 R39:S39 R36:R38 S44:S45 Z38 Y12:Y13 Y29:Y36 Y3:Z10 Z13 Z16 AF28:AF42">
    <cfRule type="cellIs" dxfId="2354" priority="1999" operator="equal">
      <formula>"OH"</formula>
    </cfRule>
  </conditionalFormatting>
  <conditionalFormatting sqref="Z26 AF23 AF3 R45 AG41 S23 R33:R39 R41:R43 Y3:Y10 AF28:AF42">
    <cfRule type="cellIs" dxfId="2353" priority="1998" operator="equal">
      <formula>"PO"</formula>
    </cfRule>
  </conditionalFormatting>
  <conditionalFormatting sqref="Z45">
    <cfRule type="cellIs" dxfId="2352" priority="1993" operator="equal">
      <formula>"X"</formula>
    </cfRule>
    <cfRule type="cellIs" dxfId="2351" priority="1994" operator="equal">
      <formula>"P"</formula>
    </cfRule>
    <cfRule type="cellIs" dxfId="2350" priority="1995" operator="equal">
      <formula>"NCNS"</formula>
    </cfRule>
    <cfRule type="cellIs" dxfId="2349" priority="1996" operator="equal">
      <formula>"L"</formula>
    </cfRule>
    <cfRule type="cellIs" dxfId="2348" priority="1997" operator="equal">
      <formula>"US"</formula>
    </cfRule>
  </conditionalFormatting>
  <conditionalFormatting sqref="Z45">
    <cfRule type="cellIs" dxfId="2347" priority="1992" operator="equal">
      <formula>"OH"</formula>
    </cfRule>
  </conditionalFormatting>
  <conditionalFormatting sqref="R45">
    <cfRule type="cellIs" dxfId="2346" priority="1986" operator="equal">
      <formula>"X"</formula>
    </cfRule>
    <cfRule type="cellIs" dxfId="2345" priority="1987" operator="equal">
      <formula>"P"</formula>
    </cfRule>
    <cfRule type="cellIs" dxfId="2344" priority="1988" operator="equal">
      <formula>"NCNS"</formula>
    </cfRule>
    <cfRule type="cellIs" dxfId="2343" priority="1989" operator="equal">
      <formula>"L"</formula>
    </cfRule>
    <cfRule type="cellIs" dxfId="2342" priority="1990" operator="equal">
      <formula>"US"</formula>
    </cfRule>
  </conditionalFormatting>
  <conditionalFormatting sqref="R45">
    <cfRule type="cellIs" dxfId="2341" priority="1985" operator="equal">
      <formula>"OH"</formula>
    </cfRule>
  </conditionalFormatting>
  <conditionalFormatting sqref="R45">
    <cfRule type="cellIs" dxfId="2340" priority="1984" operator="equal">
      <formula>"PO"</formula>
    </cfRule>
  </conditionalFormatting>
  <conditionalFormatting sqref="Z45">
    <cfRule type="cellIs" dxfId="2339" priority="1978" operator="equal">
      <formula>"X"</formula>
    </cfRule>
    <cfRule type="cellIs" dxfId="2338" priority="1979" operator="equal">
      <formula>"P"</formula>
    </cfRule>
    <cfRule type="cellIs" dxfId="2337" priority="1980" operator="equal">
      <formula>"NCNS"</formula>
    </cfRule>
    <cfRule type="cellIs" dxfId="2336" priority="1981" operator="equal">
      <formula>"L"</formula>
    </cfRule>
    <cfRule type="cellIs" dxfId="2335" priority="1982" operator="equal">
      <formula>"US"</formula>
    </cfRule>
  </conditionalFormatting>
  <conditionalFormatting sqref="Z45">
    <cfRule type="cellIs" dxfId="2334" priority="1977" operator="equal">
      <formula>"OH"</formula>
    </cfRule>
  </conditionalFormatting>
  <conditionalFormatting sqref="K3:N3 AF23 AF3 S17:S19 K46:M50 L45:M45 R45 Z45:Z46 AG41 Y29:Z31 Y27 Z40:Z43 Y33:Z36 Y18:Y19 K52:N52 R35:S35 R41:S43 R33:R34 R39:S39 R36:R38 S44:S45 Z38 Y12:Y13 Y29:Y36 Y3:Z10 Z13 Z16 AF28:AF42">
    <cfRule type="cellIs" dxfId="2333" priority="1963" operator="equal">
      <formula>"Off Prod"</formula>
    </cfRule>
    <cfRule type="cellIs" dxfId="2332" priority="1964" operator="equal">
      <formula>"System Issue"</formula>
    </cfRule>
    <cfRule type="cellIs" dxfId="2331" priority="1965" operator="equal">
      <formula>"Approved"</formula>
    </cfRule>
    <cfRule type="cellIs" dxfId="2330" priority="1966" operator="equal">
      <formula>"Applied"</formula>
    </cfRule>
    <cfRule type="cellIs" dxfId="2329" priority="1967" operator="equal">
      <formula>"Rejected"</formula>
    </cfRule>
    <cfRule type="cellIs" dxfId="2328" priority="1968" operator="equal">
      <formula>"PO"</formula>
    </cfRule>
  </conditionalFormatting>
  <conditionalFormatting sqref="AF7 Z21:Z22 Z3:Z10 Z13 Z16">
    <cfRule type="cellIs" dxfId="2327" priority="1958" operator="equal">
      <formula>"X"</formula>
    </cfRule>
    <cfRule type="cellIs" dxfId="2326" priority="1959" operator="equal">
      <formula>"P"</formula>
    </cfRule>
    <cfRule type="cellIs" dxfId="2325" priority="1960" operator="equal">
      <formula>"NCNS"</formula>
    </cfRule>
    <cfRule type="cellIs" dxfId="2324" priority="1961" operator="equal">
      <formula>"L"</formula>
    </cfRule>
    <cfRule type="cellIs" dxfId="2323" priority="1962" operator="equal">
      <formula>"US"</formula>
    </cfRule>
  </conditionalFormatting>
  <conditionalFormatting sqref="AF7 Z21:Z22 Z3:Z10 Z13 Z16">
    <cfRule type="cellIs" dxfId="2322" priority="1957" operator="equal">
      <formula>"OH"</formula>
    </cfRule>
  </conditionalFormatting>
  <conditionalFormatting sqref="AF7 Z21:Z22 Z3:Z10 Z13 Z16">
    <cfRule type="cellIs" dxfId="2321" priority="1951" operator="equal">
      <formula>"Off Prod"</formula>
    </cfRule>
    <cfRule type="cellIs" dxfId="2320" priority="1952" operator="equal">
      <formula>"System Issue"</formula>
    </cfRule>
    <cfRule type="cellIs" dxfId="2319" priority="1953" operator="equal">
      <formula>"Approved"</formula>
    </cfRule>
    <cfRule type="cellIs" dxfId="2318" priority="1954" operator="equal">
      <formula>"Applied"</formula>
    </cfRule>
    <cfRule type="cellIs" dxfId="2317" priority="1955" operator="equal">
      <formula>"Rejected"</formula>
    </cfRule>
    <cfRule type="cellIs" dxfId="2316" priority="1956" operator="equal">
      <formula>"PO"</formula>
    </cfRule>
  </conditionalFormatting>
  <conditionalFormatting sqref="K3:N3 AF3 K46:M50 L45:M45 R45 Z45:Z46 AG41 Y29:Z31 Y27 Y12 Z40:Z43 Y33:Z36 R3:S3 K4:M15 L16:M16 AH52:AI52 AA52:AB52 T52:U52 K52:N52 R4:R21 R41:S43 R33:R34 R36:R38 V25 S4:S15 S17:S20 S27:S30 R35:S35 R39:S39 S42:S45 S47:S52 V27:V31 V33:V52 V3:V22 W28:Z28 Z38 Y16:Y21 Y29:Y36 W46:Z46 W47:X52 Y3:Z10 Y13:Z17 W29:X29 W30:W42 AF5:AF21 AF23 AF28:AF42 AG9:AG19">
    <cfRule type="cellIs" dxfId="2315" priority="1950" operator="equal">
      <formula>"SEP"</formula>
    </cfRule>
  </conditionalFormatting>
  <conditionalFormatting sqref="AD4:AG4 AC3:AC23">
    <cfRule type="cellIs" dxfId="2314" priority="1932" operator="equal">
      <formula>"X"</formula>
    </cfRule>
    <cfRule type="cellIs" dxfId="2313" priority="1933" operator="equal">
      <formula>"P"</formula>
    </cfRule>
    <cfRule type="cellIs" dxfId="2312" priority="1934" operator="equal">
      <formula>"NCNS"</formula>
    </cfRule>
    <cfRule type="cellIs" dxfId="2311" priority="1935" operator="equal">
      <formula>"L"</formula>
    </cfRule>
    <cfRule type="cellIs" dxfId="2310" priority="1936" operator="equal">
      <formula>"US"</formula>
    </cfRule>
  </conditionalFormatting>
  <conditionalFormatting sqref="AD4:AG4 AC3:AC23">
    <cfRule type="cellIs" dxfId="2309" priority="1931" operator="equal">
      <formula>"OH"</formula>
    </cfRule>
  </conditionalFormatting>
  <conditionalFormatting sqref="AD4:AG4 AC3:AC23">
    <cfRule type="cellIs" dxfId="2308" priority="1925" operator="equal">
      <formula>"Off Prod"</formula>
    </cfRule>
    <cfRule type="cellIs" dxfId="2307" priority="1926" operator="equal">
      <formula>"System Issue"</formula>
    </cfRule>
    <cfRule type="cellIs" dxfId="2306" priority="1927" operator="equal">
      <formula>"Approved"</formula>
    </cfRule>
    <cfRule type="cellIs" dxfId="2305" priority="1928" operator="equal">
      <formula>"Applied"</formula>
    </cfRule>
    <cfRule type="cellIs" dxfId="2304" priority="1929" operator="equal">
      <formula>"Rejected"</formula>
    </cfRule>
    <cfRule type="cellIs" dxfId="2303" priority="1930" operator="equal">
      <formula>"PO"</formula>
    </cfRule>
  </conditionalFormatting>
  <conditionalFormatting sqref="AD4:AG4 AC3:AC23">
    <cfRule type="cellIs" dxfId="2302" priority="1924" operator="equal">
      <formula>"SEP"</formula>
    </cfRule>
  </conditionalFormatting>
  <conditionalFormatting sqref="AM19">
    <cfRule type="cellIs" dxfId="2301" priority="1919" operator="equal">
      <formula>"X"</formula>
    </cfRule>
    <cfRule type="cellIs" dxfId="2300" priority="1920" operator="equal">
      <formula>"P"</formula>
    </cfRule>
    <cfRule type="cellIs" dxfId="2299" priority="1921" operator="equal">
      <formula>"NCNS"</formula>
    </cfRule>
    <cfRule type="cellIs" dxfId="2298" priority="1922" operator="equal">
      <formula>"L"</formula>
    </cfRule>
    <cfRule type="cellIs" dxfId="2297" priority="1923" operator="equal">
      <formula>"US"</formula>
    </cfRule>
  </conditionalFormatting>
  <conditionalFormatting sqref="AM19">
    <cfRule type="cellIs" dxfId="2296" priority="1918" operator="equal">
      <formula>"OH"</formula>
    </cfRule>
  </conditionalFormatting>
  <conditionalFormatting sqref="AM19">
    <cfRule type="cellIs" dxfId="2295" priority="1912" operator="equal">
      <formula>"Off Prod"</formula>
    </cfRule>
    <cfRule type="cellIs" dxfId="2294" priority="1913" operator="equal">
      <formula>"System Issue"</formula>
    </cfRule>
    <cfRule type="cellIs" dxfId="2293" priority="1914" operator="equal">
      <formula>"Approved"</formula>
    </cfRule>
    <cfRule type="cellIs" dxfId="2292" priority="1915" operator="equal">
      <formula>"Applied"</formula>
    </cfRule>
    <cfRule type="cellIs" dxfId="2291" priority="1916" operator="equal">
      <formula>"Rejected"</formula>
    </cfRule>
    <cfRule type="cellIs" dxfId="2290" priority="1917" operator="equal">
      <formula>"PO"</formula>
    </cfRule>
  </conditionalFormatting>
  <conditionalFormatting sqref="AM19">
    <cfRule type="cellIs" dxfId="2289" priority="1911" operator="equal">
      <formula>"SEP"</formula>
    </cfRule>
  </conditionalFormatting>
  <conditionalFormatting sqref="AG42">
    <cfRule type="cellIs" dxfId="2288" priority="1846" operator="equal">
      <formula>"Off Prod"</formula>
    </cfRule>
    <cfRule type="cellIs" dxfId="2287" priority="1847" operator="equal">
      <formula>"System Issue"</formula>
    </cfRule>
    <cfRule type="cellIs" dxfId="2286" priority="1848" operator="equal">
      <formula>"Approved"</formula>
    </cfRule>
    <cfRule type="cellIs" dxfId="2285" priority="1849" operator="equal">
      <formula>"Applied"</formula>
    </cfRule>
    <cfRule type="cellIs" dxfId="2284" priority="1850" operator="equal">
      <formula>"Rejected"</formula>
    </cfRule>
    <cfRule type="cellIs" dxfId="2283" priority="1851" operator="equal">
      <formula>"PO"</formula>
    </cfRule>
  </conditionalFormatting>
  <conditionalFormatting sqref="AG42">
    <cfRule type="cellIs" dxfId="2282" priority="1845" operator="equal">
      <formula>"SEP"</formula>
    </cfRule>
  </conditionalFormatting>
  <conditionalFormatting sqref="P3:Q3 P25:P45 P4:P23 Q4:Q11 Q16 Q26:S26 P47:R52 Q40:S40">
    <cfRule type="cellIs" dxfId="2281" priority="1743" operator="equal">
      <formula>"X"</formula>
    </cfRule>
    <cfRule type="cellIs" dxfId="2280" priority="1744" operator="equal">
      <formula>"P"</formula>
    </cfRule>
    <cfRule type="cellIs" dxfId="2279" priority="1745" operator="equal">
      <formula>"NCNS"</formula>
    </cfRule>
    <cfRule type="cellIs" dxfId="2278" priority="1746" operator="equal">
      <formula>"L"</formula>
    </cfRule>
    <cfRule type="cellIs" dxfId="2277" priority="1747" operator="equal">
      <formula>"US"</formula>
    </cfRule>
  </conditionalFormatting>
  <conditionalFormatting sqref="P3:Q3 P25:P45 P4:P23 Q4:Q11 Q16 Q26:S26 P47:R52 Q40:S40">
    <cfRule type="cellIs" dxfId="2276" priority="1742" operator="equal">
      <formula>"OH"</formula>
    </cfRule>
  </conditionalFormatting>
  <conditionalFormatting sqref="P3:Q3 P25:P45 P4:P23 Q4:Q11 Q16 Q26:S26 P47:R52 Q40:S40">
    <cfRule type="cellIs" dxfId="2275" priority="1730" operator="equal">
      <formula>"Off Prod"</formula>
    </cfRule>
    <cfRule type="cellIs" dxfId="2274" priority="1731" operator="equal">
      <formula>"System Issue"</formula>
    </cfRule>
    <cfRule type="cellIs" dxfId="2273" priority="1732" operator="equal">
      <formula>"Approved"</formula>
    </cfRule>
    <cfRule type="cellIs" dxfId="2272" priority="1733" operator="equal">
      <formula>"Applied"</formula>
    </cfRule>
    <cfRule type="cellIs" dxfId="2271" priority="1734" operator="equal">
      <formula>"Rejected"</formula>
    </cfRule>
    <cfRule type="cellIs" dxfId="2270" priority="1735" operator="equal">
      <formula>"PO"</formula>
    </cfRule>
  </conditionalFormatting>
  <conditionalFormatting sqref="W3:X3 W10:X10 X4:X9 X12:X22 X25 X27 X30:X36 X38:X45 W4:W7 W9:W11">
    <cfRule type="cellIs" dxfId="2269" priority="1725" operator="equal">
      <formula>"X"</formula>
    </cfRule>
    <cfRule type="cellIs" dxfId="2268" priority="1726" operator="equal">
      <formula>"P"</formula>
    </cfRule>
    <cfRule type="cellIs" dxfId="2267" priority="1727" operator="equal">
      <formula>"NCNS"</formula>
    </cfRule>
    <cfRule type="cellIs" dxfId="2266" priority="1728" operator="equal">
      <formula>"L"</formula>
    </cfRule>
    <cfRule type="cellIs" dxfId="2265" priority="1729" operator="equal">
      <formula>"US"</formula>
    </cfRule>
  </conditionalFormatting>
  <conditionalFormatting sqref="W3:X3 W10:X10 X4:X9 X12:X22 X25 X27 X30:X36 X38:X45 W4:W7 W9:W11">
    <cfRule type="cellIs" dxfId="2264" priority="1724" operator="equal">
      <formula>"OH"</formula>
    </cfRule>
  </conditionalFormatting>
  <conditionalFormatting sqref="W3:X3 W10:X10 X4:X9 X12:X22 X25 X27 X30:X36 X38:X45 W4:W7 W9:W11">
    <cfRule type="cellIs" dxfId="2263" priority="1712" operator="equal">
      <formula>"Off Prod"</formula>
    </cfRule>
    <cfRule type="cellIs" dxfId="2262" priority="1713" operator="equal">
      <formula>"System Issue"</formula>
    </cfRule>
    <cfRule type="cellIs" dxfId="2261" priority="1714" operator="equal">
      <formula>"Approved"</formula>
    </cfRule>
    <cfRule type="cellIs" dxfId="2260" priority="1715" operator="equal">
      <formula>"Applied"</formula>
    </cfRule>
    <cfRule type="cellIs" dxfId="2259" priority="1716" operator="equal">
      <formula>"Rejected"</formula>
    </cfRule>
    <cfRule type="cellIs" dxfId="2258" priority="1717" operator="equal">
      <formula>"PO"</formula>
    </cfRule>
  </conditionalFormatting>
  <conditionalFormatting sqref="AD3:AE3 AD5:AE5 AD6:AD23 AD27:AD52 AE6:AE11">
    <cfRule type="cellIs" dxfId="2257" priority="1707" operator="equal">
      <formula>"X"</formula>
    </cfRule>
    <cfRule type="cellIs" dxfId="2256" priority="1708" operator="equal">
      <formula>"P"</formula>
    </cfRule>
    <cfRule type="cellIs" dxfId="2255" priority="1709" operator="equal">
      <formula>"NCNS"</formula>
    </cfRule>
    <cfRule type="cellIs" dxfId="2254" priority="1710" operator="equal">
      <formula>"L"</formula>
    </cfRule>
    <cfRule type="cellIs" dxfId="2253" priority="1711" operator="equal">
      <formula>"US"</formula>
    </cfRule>
  </conditionalFormatting>
  <conditionalFormatting sqref="AD3:AE3 AD5:AE5 AD6:AD23 AD27:AD52 AE6:AE11">
    <cfRule type="cellIs" dxfId="2252" priority="1706" operator="equal">
      <formula>"OH"</formula>
    </cfRule>
  </conditionalFormatting>
  <conditionalFormatting sqref="AD3:AE3 AD5:AE5 AD6:AD23 AD27:AD52 AE6:AE11">
    <cfRule type="cellIs" dxfId="2251" priority="1694" operator="equal">
      <formula>"Off Prod"</formula>
    </cfRule>
    <cfRule type="cellIs" dxfId="2250" priority="1695" operator="equal">
      <formula>"System Issue"</formula>
    </cfRule>
    <cfRule type="cellIs" dxfId="2249" priority="1696" operator="equal">
      <formula>"Approved"</formula>
    </cfRule>
    <cfRule type="cellIs" dxfId="2248" priority="1697" operator="equal">
      <formula>"Applied"</formula>
    </cfRule>
    <cfRule type="cellIs" dxfId="2247" priority="1698" operator="equal">
      <formula>"Rejected"</formula>
    </cfRule>
    <cfRule type="cellIs" dxfId="2246" priority="1699" operator="equal">
      <formula>"PO"</formula>
    </cfRule>
  </conditionalFormatting>
  <conditionalFormatting sqref="V32">
    <cfRule type="cellIs" dxfId="2245" priority="1552" operator="equal">
      <formula>"X"</formula>
    </cfRule>
    <cfRule type="cellIs" dxfId="2244" priority="1553" operator="equal">
      <formula>"P"</formula>
    </cfRule>
    <cfRule type="cellIs" dxfId="2243" priority="1554" operator="equal">
      <formula>"NCNS"</formula>
    </cfRule>
    <cfRule type="cellIs" dxfId="2242" priority="1555" operator="equal">
      <formula>"L"</formula>
    </cfRule>
    <cfRule type="cellIs" dxfId="2241" priority="1556" operator="equal">
      <formula>"US"</formula>
    </cfRule>
  </conditionalFormatting>
  <conditionalFormatting sqref="V32">
    <cfRule type="cellIs" dxfId="2240" priority="1551" operator="equal">
      <formula>"OH"</formula>
    </cfRule>
  </conditionalFormatting>
  <conditionalFormatting sqref="V32">
    <cfRule type="cellIs" dxfId="2239" priority="1545" operator="equal">
      <formula>"Off Prod"</formula>
    </cfRule>
    <cfRule type="cellIs" dxfId="2238" priority="1546" operator="equal">
      <formula>"System Issue"</formula>
    </cfRule>
    <cfRule type="cellIs" dxfId="2237" priority="1547" operator="equal">
      <formula>"Approved"</formula>
    </cfRule>
    <cfRule type="cellIs" dxfId="2236" priority="1548" operator="equal">
      <formula>"Applied"</formula>
    </cfRule>
    <cfRule type="cellIs" dxfId="2235" priority="1549" operator="equal">
      <formula>"Rejected"</formula>
    </cfRule>
    <cfRule type="cellIs" dxfId="2234" priority="1550" operator="equal">
      <formula>"PO"</formula>
    </cfRule>
  </conditionalFormatting>
  <conditionalFormatting sqref="V32">
    <cfRule type="cellIs" dxfId="2233" priority="1544" operator="equal">
      <formula>"SEP"</formula>
    </cfRule>
  </conditionalFormatting>
  <conditionalFormatting sqref="AM14">
    <cfRule type="cellIs" dxfId="2232" priority="1413" operator="equal">
      <formula>"X"</formula>
    </cfRule>
    <cfRule type="cellIs" dxfId="2231" priority="1414" operator="equal">
      <formula>"P"</formula>
    </cfRule>
    <cfRule type="cellIs" dxfId="2230" priority="1415" operator="equal">
      <formula>"NCNS"</formula>
    </cfRule>
    <cfRule type="cellIs" dxfId="2229" priority="1416" operator="equal">
      <formula>"L"</formula>
    </cfRule>
    <cfRule type="cellIs" dxfId="2228" priority="1417" operator="equal">
      <formula>"US"</formula>
    </cfRule>
  </conditionalFormatting>
  <conditionalFormatting sqref="AM14">
    <cfRule type="cellIs" dxfId="2227" priority="1412" operator="equal">
      <formula>"OH"</formula>
    </cfRule>
  </conditionalFormatting>
  <conditionalFormatting sqref="AM14">
    <cfRule type="cellIs" dxfId="2226" priority="1411" operator="equal">
      <formula>"PO"</formula>
    </cfRule>
  </conditionalFormatting>
  <conditionalFormatting sqref="AM14">
    <cfRule type="cellIs" dxfId="2225" priority="1405" operator="equal">
      <formula>"Off Prod"</formula>
    </cfRule>
    <cfRule type="cellIs" dxfId="2224" priority="1406" operator="equal">
      <formula>"System Issue"</formula>
    </cfRule>
    <cfRule type="cellIs" dxfId="2223" priority="1407" operator="equal">
      <formula>"Approved"</formula>
    </cfRule>
    <cfRule type="cellIs" dxfId="2222" priority="1408" operator="equal">
      <formula>"Applied"</formula>
    </cfRule>
    <cfRule type="cellIs" dxfId="2221" priority="1409" operator="equal">
      <formula>"Rejected"</formula>
    </cfRule>
    <cfRule type="cellIs" dxfId="2220" priority="1410" operator="equal">
      <formula>"PO"</formula>
    </cfRule>
  </conditionalFormatting>
  <conditionalFormatting sqref="AM14">
    <cfRule type="cellIs" dxfId="2219" priority="1404" operator="equal">
      <formula>"SEP"</formula>
    </cfRule>
  </conditionalFormatting>
  <conditionalFormatting sqref="S16">
    <cfRule type="cellIs" dxfId="2218" priority="1399" operator="equal">
      <formula>"X"</formula>
    </cfRule>
    <cfRule type="cellIs" dxfId="2217" priority="1400" operator="equal">
      <formula>"P"</formula>
    </cfRule>
    <cfRule type="cellIs" dxfId="2216" priority="1401" operator="equal">
      <formula>"NCNS"</formula>
    </cfRule>
    <cfRule type="cellIs" dxfId="2215" priority="1402" operator="equal">
      <formula>"L"</formula>
    </cfRule>
    <cfRule type="cellIs" dxfId="2214" priority="1403" operator="equal">
      <formula>"US"</formula>
    </cfRule>
  </conditionalFormatting>
  <conditionalFormatting sqref="S16">
    <cfRule type="cellIs" dxfId="2213" priority="1398" operator="equal">
      <formula>"OH"</formula>
    </cfRule>
  </conditionalFormatting>
  <conditionalFormatting sqref="S16">
    <cfRule type="cellIs" dxfId="2212" priority="1392" operator="equal">
      <formula>"Off Prod"</formula>
    </cfRule>
    <cfRule type="cellIs" dxfId="2211" priority="1393" operator="equal">
      <formula>"System Issue"</formula>
    </cfRule>
    <cfRule type="cellIs" dxfId="2210" priority="1394" operator="equal">
      <formula>"Approved"</formula>
    </cfRule>
    <cfRule type="cellIs" dxfId="2209" priority="1395" operator="equal">
      <formula>"Applied"</formula>
    </cfRule>
    <cfRule type="cellIs" dxfId="2208" priority="1396" operator="equal">
      <formula>"Rejected"</formula>
    </cfRule>
    <cfRule type="cellIs" dxfId="2207" priority="1397" operator="equal">
      <formula>"PO"</formula>
    </cfRule>
  </conditionalFormatting>
  <conditionalFormatting sqref="S16">
    <cfRule type="cellIs" dxfId="2206" priority="1391" operator="equal">
      <formula>"SEP"</formula>
    </cfRule>
  </conditionalFormatting>
  <conditionalFormatting sqref="K45">
    <cfRule type="cellIs" dxfId="2205" priority="1386" operator="equal">
      <formula>"X"</formula>
    </cfRule>
    <cfRule type="cellIs" dxfId="2204" priority="1387" operator="equal">
      <formula>"P"</formula>
    </cfRule>
    <cfRule type="cellIs" dxfId="2203" priority="1388" operator="equal">
      <formula>"NCNS"</formula>
    </cfRule>
    <cfRule type="cellIs" dxfId="2202" priority="1389" operator="equal">
      <formula>"L"</formula>
    </cfRule>
    <cfRule type="cellIs" dxfId="2201" priority="1390" operator="equal">
      <formula>"US"</formula>
    </cfRule>
  </conditionalFormatting>
  <conditionalFormatting sqref="K45">
    <cfRule type="cellIs" dxfId="2200" priority="1385" operator="equal">
      <formula>"OH"</formula>
    </cfRule>
  </conditionalFormatting>
  <conditionalFormatting sqref="K45">
    <cfRule type="cellIs" dxfId="2199" priority="1380" operator="equal">
      <formula>"X"</formula>
    </cfRule>
    <cfRule type="cellIs" dxfId="2198" priority="1381" operator="equal">
      <formula>"P"</formula>
    </cfRule>
    <cfRule type="cellIs" dxfId="2197" priority="1382" operator="equal">
      <formula>"NCNS"</formula>
    </cfRule>
    <cfRule type="cellIs" dxfId="2196" priority="1383" operator="equal">
      <formula>"L"</formula>
    </cfRule>
    <cfRule type="cellIs" dxfId="2195" priority="1384" operator="equal">
      <formula>"US"</formula>
    </cfRule>
  </conditionalFormatting>
  <conditionalFormatting sqref="K45">
    <cfRule type="cellIs" dxfId="2194" priority="1379" operator="equal">
      <formula>"OH"</formula>
    </cfRule>
  </conditionalFormatting>
  <conditionalFormatting sqref="K45">
    <cfRule type="cellIs" dxfId="2193" priority="1378" operator="equal">
      <formula>"PO"</formula>
    </cfRule>
  </conditionalFormatting>
  <conditionalFormatting sqref="K45">
    <cfRule type="cellIs" dxfId="2192" priority="1372" operator="equal">
      <formula>"Off Prod"</formula>
    </cfRule>
    <cfRule type="cellIs" dxfId="2191" priority="1373" operator="equal">
      <formula>"System Issue"</formula>
    </cfRule>
    <cfRule type="cellIs" dxfId="2190" priority="1374" operator="equal">
      <formula>"Approved"</formula>
    </cfRule>
    <cfRule type="cellIs" dxfId="2189" priority="1375" operator="equal">
      <formula>"Applied"</formula>
    </cfRule>
    <cfRule type="cellIs" dxfId="2188" priority="1376" operator="equal">
      <formula>"Rejected"</formula>
    </cfRule>
    <cfRule type="cellIs" dxfId="2187" priority="1377" operator="equal">
      <formula>"PO"</formula>
    </cfRule>
  </conditionalFormatting>
  <conditionalFormatting sqref="Q45">
    <cfRule type="cellIs" dxfId="2186" priority="1367" operator="equal">
      <formula>"X"</formula>
    </cfRule>
    <cfRule type="cellIs" dxfId="2185" priority="1368" operator="equal">
      <formula>"P"</formula>
    </cfRule>
    <cfRule type="cellIs" dxfId="2184" priority="1369" operator="equal">
      <formula>"NCNS"</formula>
    </cfRule>
    <cfRule type="cellIs" dxfId="2183" priority="1370" operator="equal">
      <formula>"L"</formula>
    </cfRule>
    <cfRule type="cellIs" dxfId="2182" priority="1371" operator="equal">
      <formula>"US"</formula>
    </cfRule>
  </conditionalFormatting>
  <conditionalFormatting sqref="Q45">
    <cfRule type="cellIs" dxfId="2181" priority="1366" operator="equal">
      <formula>"OH"</formula>
    </cfRule>
  </conditionalFormatting>
  <conditionalFormatting sqref="Q45">
    <cfRule type="cellIs" dxfId="2180" priority="1361" operator="equal">
      <formula>"X"</formula>
    </cfRule>
    <cfRule type="cellIs" dxfId="2179" priority="1362" operator="equal">
      <formula>"P"</formula>
    </cfRule>
    <cfRule type="cellIs" dxfId="2178" priority="1363" operator="equal">
      <formula>"NCNS"</formula>
    </cfRule>
    <cfRule type="cellIs" dxfId="2177" priority="1364" operator="equal">
      <formula>"L"</formula>
    </cfRule>
    <cfRule type="cellIs" dxfId="2176" priority="1365" operator="equal">
      <formula>"US"</formula>
    </cfRule>
  </conditionalFormatting>
  <conditionalFormatting sqref="Q45">
    <cfRule type="cellIs" dxfId="2175" priority="1360" operator="equal">
      <formula>"OH"</formula>
    </cfRule>
  </conditionalFormatting>
  <conditionalFormatting sqref="Q45">
    <cfRule type="cellIs" dxfId="2174" priority="1359" operator="equal">
      <formula>"PO"</formula>
    </cfRule>
  </conditionalFormatting>
  <conditionalFormatting sqref="Q45">
    <cfRule type="cellIs" dxfId="2173" priority="1353" operator="equal">
      <formula>"Off Prod"</formula>
    </cfRule>
    <cfRule type="cellIs" dxfId="2172" priority="1354" operator="equal">
      <formula>"System Issue"</formula>
    </cfRule>
    <cfRule type="cellIs" dxfId="2171" priority="1355" operator="equal">
      <formula>"Approved"</formula>
    </cfRule>
    <cfRule type="cellIs" dxfId="2170" priority="1356" operator="equal">
      <formula>"Applied"</formula>
    </cfRule>
    <cfRule type="cellIs" dxfId="2169" priority="1357" operator="equal">
      <formula>"Rejected"</formula>
    </cfRule>
    <cfRule type="cellIs" dxfId="2168" priority="1358" operator="equal">
      <formula>"PO"</formula>
    </cfRule>
  </conditionalFormatting>
  <conditionalFormatting sqref="AF22">
    <cfRule type="cellIs" dxfId="2167" priority="1348" operator="equal">
      <formula>"X"</formula>
    </cfRule>
    <cfRule type="cellIs" dxfId="2166" priority="1349" operator="equal">
      <formula>"P"</formula>
    </cfRule>
    <cfRule type="cellIs" dxfId="2165" priority="1350" operator="equal">
      <formula>"NCNS"</formula>
    </cfRule>
    <cfRule type="cellIs" dxfId="2164" priority="1351" operator="equal">
      <formula>"L"</formula>
    </cfRule>
    <cfRule type="cellIs" dxfId="2163" priority="1352" operator="equal">
      <formula>"US"</formula>
    </cfRule>
  </conditionalFormatting>
  <conditionalFormatting sqref="AF22">
    <cfRule type="cellIs" dxfId="2162" priority="1347" operator="equal">
      <formula>"OH"</formula>
    </cfRule>
  </conditionalFormatting>
  <conditionalFormatting sqref="AF22">
    <cfRule type="cellIs" dxfId="2161" priority="1346" operator="equal">
      <formula>"PO"</formula>
    </cfRule>
  </conditionalFormatting>
  <conditionalFormatting sqref="AF22">
    <cfRule type="cellIs" dxfId="2160" priority="1340" operator="equal">
      <formula>"Off Prod"</formula>
    </cfRule>
    <cfRule type="cellIs" dxfId="2159" priority="1341" operator="equal">
      <formula>"System Issue"</formula>
    </cfRule>
    <cfRule type="cellIs" dxfId="2158" priority="1342" operator="equal">
      <formula>"Approved"</formula>
    </cfRule>
    <cfRule type="cellIs" dxfId="2157" priority="1343" operator="equal">
      <formula>"Applied"</formula>
    </cfRule>
    <cfRule type="cellIs" dxfId="2156" priority="1344" operator="equal">
      <formula>"Rejected"</formula>
    </cfRule>
    <cfRule type="cellIs" dxfId="2155" priority="1345" operator="equal">
      <formula>"PO"</formula>
    </cfRule>
  </conditionalFormatting>
  <conditionalFormatting sqref="AF22">
    <cfRule type="cellIs" dxfId="2154" priority="1339" operator="equal">
      <formula>"SEP"</formula>
    </cfRule>
  </conditionalFormatting>
  <conditionalFormatting sqref="W8">
    <cfRule type="cellIs" dxfId="2153" priority="1334" operator="equal">
      <formula>"X"</formula>
    </cfRule>
    <cfRule type="cellIs" dxfId="2152" priority="1335" operator="equal">
      <formula>"P"</formula>
    </cfRule>
    <cfRule type="cellIs" dxfId="2151" priority="1336" operator="equal">
      <formula>"NCNS"</formula>
    </cfRule>
    <cfRule type="cellIs" dxfId="2150" priority="1337" operator="equal">
      <formula>"L"</formula>
    </cfRule>
    <cfRule type="cellIs" dxfId="2149" priority="1338" operator="equal">
      <formula>"US"</formula>
    </cfRule>
  </conditionalFormatting>
  <conditionalFormatting sqref="W8">
    <cfRule type="cellIs" dxfId="2148" priority="1333" operator="equal">
      <formula>"OH"</formula>
    </cfRule>
  </conditionalFormatting>
  <conditionalFormatting sqref="W8">
    <cfRule type="cellIs" dxfId="2147" priority="1332" operator="equal">
      <formula>"PO"</formula>
    </cfRule>
  </conditionalFormatting>
  <conditionalFormatting sqref="W8">
    <cfRule type="cellIs" dxfId="2146" priority="1326" operator="equal">
      <formula>"Off Prod"</formula>
    </cfRule>
    <cfRule type="cellIs" dxfId="2145" priority="1327" operator="equal">
      <formula>"System Issue"</formula>
    </cfRule>
    <cfRule type="cellIs" dxfId="2144" priority="1328" operator="equal">
      <formula>"Approved"</formula>
    </cfRule>
    <cfRule type="cellIs" dxfId="2143" priority="1329" operator="equal">
      <formula>"Applied"</formula>
    </cfRule>
    <cfRule type="cellIs" dxfId="2142" priority="1330" operator="equal">
      <formula>"Rejected"</formula>
    </cfRule>
    <cfRule type="cellIs" dxfId="2141" priority="1331" operator="equal">
      <formula>"PO"</formula>
    </cfRule>
  </conditionalFormatting>
  <conditionalFormatting sqref="W8">
    <cfRule type="cellIs" dxfId="2140" priority="1325" operator="equal">
      <formula>"SEP"</formula>
    </cfRule>
  </conditionalFormatting>
  <conditionalFormatting sqref="Q44:R44">
    <cfRule type="cellIs" dxfId="2139" priority="1306" operator="equal">
      <formula>"X"</formula>
    </cfRule>
    <cfRule type="cellIs" dxfId="2138" priority="1307" operator="equal">
      <formula>"P"</formula>
    </cfRule>
    <cfRule type="cellIs" dxfId="2137" priority="1308" operator="equal">
      <formula>"NCNS"</formula>
    </cfRule>
    <cfRule type="cellIs" dxfId="2136" priority="1309" operator="equal">
      <formula>"L"</formula>
    </cfRule>
    <cfRule type="cellIs" dxfId="2135" priority="1310" operator="equal">
      <formula>"US"</formula>
    </cfRule>
  </conditionalFormatting>
  <conditionalFormatting sqref="Q44:R44">
    <cfRule type="cellIs" dxfId="2134" priority="1305" operator="equal">
      <formula>"OH"</formula>
    </cfRule>
  </conditionalFormatting>
  <conditionalFormatting sqref="Q44:R44">
    <cfRule type="cellIs" dxfId="2133" priority="1300" operator="equal">
      <formula>"X"</formula>
    </cfRule>
    <cfRule type="cellIs" dxfId="2132" priority="1301" operator="equal">
      <formula>"P"</formula>
    </cfRule>
    <cfRule type="cellIs" dxfId="2131" priority="1302" operator="equal">
      <formula>"NCNS"</formula>
    </cfRule>
    <cfRule type="cellIs" dxfId="2130" priority="1303" operator="equal">
      <formula>"L"</formula>
    </cfRule>
    <cfRule type="cellIs" dxfId="2129" priority="1304" operator="equal">
      <formula>"US"</formula>
    </cfRule>
  </conditionalFormatting>
  <conditionalFormatting sqref="Q44:R44">
    <cfRule type="cellIs" dxfId="2128" priority="1299" operator="equal">
      <formula>"OH"</formula>
    </cfRule>
  </conditionalFormatting>
  <conditionalFormatting sqref="Q44:R44">
    <cfRule type="cellIs" dxfId="2127" priority="1298" operator="equal">
      <formula>"PO"</formula>
    </cfRule>
  </conditionalFormatting>
  <conditionalFormatting sqref="Q44:R44">
    <cfRule type="cellIs" dxfId="2126" priority="1292" operator="equal">
      <formula>"Off Prod"</formula>
    </cfRule>
    <cfRule type="cellIs" dxfId="2125" priority="1293" operator="equal">
      <formula>"System Issue"</formula>
    </cfRule>
    <cfRule type="cellIs" dxfId="2124" priority="1294" operator="equal">
      <formula>"Approved"</formula>
    </cfRule>
    <cfRule type="cellIs" dxfId="2123" priority="1295" operator="equal">
      <formula>"Applied"</formula>
    </cfRule>
    <cfRule type="cellIs" dxfId="2122" priority="1296" operator="equal">
      <formula>"Rejected"</formula>
    </cfRule>
    <cfRule type="cellIs" dxfId="2121" priority="1297" operator="equal">
      <formula>"PO"</formula>
    </cfRule>
  </conditionalFormatting>
  <conditionalFormatting sqref="AL44">
    <cfRule type="cellIs" dxfId="2120" priority="1268" operator="equal">
      <formula>"X"</formula>
    </cfRule>
    <cfRule type="cellIs" dxfId="2119" priority="1269" operator="equal">
      <formula>"P"</formula>
    </cfRule>
    <cfRule type="cellIs" dxfId="2118" priority="1270" operator="equal">
      <formula>"NCNS"</formula>
    </cfRule>
    <cfRule type="cellIs" dxfId="2117" priority="1271" operator="equal">
      <formula>"L"</formula>
    </cfRule>
    <cfRule type="cellIs" dxfId="2116" priority="1272" operator="equal">
      <formula>"US"</formula>
    </cfRule>
  </conditionalFormatting>
  <conditionalFormatting sqref="AL44">
    <cfRule type="cellIs" dxfId="2115" priority="1267" operator="equal">
      <formula>"OH"</formula>
    </cfRule>
  </conditionalFormatting>
  <conditionalFormatting sqref="AL44">
    <cfRule type="cellIs" dxfId="2114" priority="1262" operator="equal">
      <formula>"X"</formula>
    </cfRule>
    <cfRule type="cellIs" dxfId="2113" priority="1263" operator="equal">
      <formula>"P"</formula>
    </cfRule>
    <cfRule type="cellIs" dxfId="2112" priority="1264" operator="equal">
      <formula>"NCNS"</formula>
    </cfRule>
    <cfRule type="cellIs" dxfId="2111" priority="1265" operator="equal">
      <formula>"L"</formula>
    </cfRule>
    <cfRule type="cellIs" dxfId="2110" priority="1266" operator="equal">
      <formula>"US"</formula>
    </cfRule>
  </conditionalFormatting>
  <conditionalFormatting sqref="AL44">
    <cfRule type="cellIs" dxfId="2109" priority="1261" operator="equal">
      <formula>"OH"</formula>
    </cfRule>
  </conditionalFormatting>
  <conditionalFormatting sqref="AL44">
    <cfRule type="cellIs" dxfId="2108" priority="1260" operator="equal">
      <formula>"PO"</formula>
    </cfRule>
  </conditionalFormatting>
  <conditionalFormatting sqref="AL44">
    <cfRule type="cellIs" dxfId="2107" priority="1254" operator="equal">
      <formula>"Off Prod"</formula>
    </cfRule>
    <cfRule type="cellIs" dxfId="2106" priority="1255" operator="equal">
      <formula>"System Issue"</formula>
    </cfRule>
    <cfRule type="cellIs" dxfId="2105" priority="1256" operator="equal">
      <formula>"Approved"</formula>
    </cfRule>
    <cfRule type="cellIs" dxfId="2104" priority="1257" operator="equal">
      <formula>"Applied"</formula>
    </cfRule>
    <cfRule type="cellIs" dxfId="2103" priority="1258" operator="equal">
      <formula>"Rejected"</formula>
    </cfRule>
    <cfRule type="cellIs" dxfId="2102" priority="1259" operator="equal">
      <formula>"PO"</formula>
    </cfRule>
  </conditionalFormatting>
  <conditionalFormatting sqref="Z18:Z19">
    <cfRule type="cellIs" dxfId="2101" priority="1249" operator="equal">
      <formula>"X"</formula>
    </cfRule>
    <cfRule type="cellIs" dxfId="2100" priority="1250" operator="equal">
      <formula>"P"</formula>
    </cfRule>
    <cfRule type="cellIs" dxfId="2099" priority="1251" operator="equal">
      <formula>"NCNS"</formula>
    </cfRule>
    <cfRule type="cellIs" dxfId="2098" priority="1252" operator="equal">
      <formula>"L"</formula>
    </cfRule>
    <cfRule type="cellIs" dxfId="2097" priority="1253" operator="equal">
      <formula>"US"</formula>
    </cfRule>
  </conditionalFormatting>
  <conditionalFormatting sqref="Z18:Z19">
    <cfRule type="cellIs" dxfId="2096" priority="1248" operator="equal">
      <formula>"OH"</formula>
    </cfRule>
  </conditionalFormatting>
  <conditionalFormatting sqref="Z18:Z19">
    <cfRule type="cellIs" dxfId="2095" priority="1242" operator="equal">
      <formula>"Off Prod"</formula>
    </cfRule>
    <cfRule type="cellIs" dxfId="2094" priority="1243" operator="equal">
      <formula>"System Issue"</formula>
    </cfRule>
    <cfRule type="cellIs" dxfId="2093" priority="1244" operator="equal">
      <formula>"Approved"</formula>
    </cfRule>
    <cfRule type="cellIs" dxfId="2092" priority="1245" operator="equal">
      <formula>"Applied"</formula>
    </cfRule>
    <cfRule type="cellIs" dxfId="2091" priority="1246" operator="equal">
      <formula>"Rejected"</formula>
    </cfRule>
    <cfRule type="cellIs" dxfId="2090" priority="1247" operator="equal">
      <formula>"PO"</formula>
    </cfRule>
  </conditionalFormatting>
  <conditionalFormatting sqref="Z18:Z19">
    <cfRule type="cellIs" dxfId="2089" priority="1241" operator="equal">
      <formula>"SEP"</formula>
    </cfRule>
  </conditionalFormatting>
  <conditionalFormatting sqref="AE27:AF27">
    <cfRule type="cellIs" dxfId="2088" priority="1223" operator="equal">
      <formula>"X"</formula>
    </cfRule>
    <cfRule type="cellIs" dxfId="2087" priority="1224" operator="equal">
      <formula>"P"</formula>
    </cfRule>
    <cfRule type="cellIs" dxfId="2086" priority="1225" operator="equal">
      <formula>"NCNS"</formula>
    </cfRule>
    <cfRule type="cellIs" dxfId="2085" priority="1226" operator="equal">
      <formula>"L"</formula>
    </cfRule>
    <cfRule type="cellIs" dxfId="2084" priority="1227" operator="equal">
      <formula>"US"</formula>
    </cfRule>
  </conditionalFormatting>
  <conditionalFormatting sqref="AE27:AF27">
    <cfRule type="cellIs" dxfId="2083" priority="1222" operator="equal">
      <formula>"OH"</formula>
    </cfRule>
  </conditionalFormatting>
  <conditionalFormatting sqref="AE27:AF27">
    <cfRule type="cellIs" dxfId="2082" priority="1216" operator="equal">
      <formula>"Off Prod"</formula>
    </cfRule>
    <cfRule type="cellIs" dxfId="2081" priority="1217" operator="equal">
      <formula>"System Issue"</formula>
    </cfRule>
    <cfRule type="cellIs" dxfId="2080" priority="1218" operator="equal">
      <formula>"Approved"</formula>
    </cfRule>
    <cfRule type="cellIs" dxfId="2079" priority="1219" operator="equal">
      <formula>"Applied"</formula>
    </cfRule>
    <cfRule type="cellIs" dxfId="2078" priority="1220" operator="equal">
      <formula>"Rejected"</formula>
    </cfRule>
    <cfRule type="cellIs" dxfId="2077" priority="1221" operator="equal">
      <formula>"PO"</formula>
    </cfRule>
  </conditionalFormatting>
  <conditionalFormatting sqref="AE27:AF27">
    <cfRule type="cellIs" dxfId="2076" priority="1215" operator="equal">
      <formula>"SEP"</formula>
    </cfRule>
  </conditionalFormatting>
  <conditionalFormatting sqref="Q12">
    <cfRule type="cellIs" dxfId="2075" priority="1210" operator="equal">
      <formula>"X"</formula>
    </cfRule>
    <cfRule type="cellIs" dxfId="2074" priority="1211" operator="equal">
      <formula>"P"</formula>
    </cfRule>
    <cfRule type="cellIs" dxfId="2073" priority="1212" operator="equal">
      <formula>"NCNS"</formula>
    </cfRule>
    <cfRule type="cellIs" dxfId="2072" priority="1213" operator="equal">
      <formula>"L"</formula>
    </cfRule>
    <cfRule type="cellIs" dxfId="2071" priority="1214" operator="equal">
      <formula>"US"</formula>
    </cfRule>
  </conditionalFormatting>
  <conditionalFormatting sqref="Q12">
    <cfRule type="cellIs" dxfId="2070" priority="1209" operator="equal">
      <formula>"OH"</formula>
    </cfRule>
  </conditionalFormatting>
  <conditionalFormatting sqref="Q12">
    <cfRule type="cellIs" dxfId="2069" priority="1203" operator="equal">
      <formula>"Off Prod"</formula>
    </cfRule>
    <cfRule type="cellIs" dxfId="2068" priority="1204" operator="equal">
      <formula>"System Issue"</formula>
    </cfRule>
    <cfRule type="cellIs" dxfId="2067" priority="1205" operator="equal">
      <formula>"Approved"</formula>
    </cfRule>
    <cfRule type="cellIs" dxfId="2066" priority="1206" operator="equal">
      <formula>"Applied"</formula>
    </cfRule>
    <cfRule type="cellIs" dxfId="2065" priority="1207" operator="equal">
      <formula>"Rejected"</formula>
    </cfRule>
    <cfRule type="cellIs" dxfId="2064" priority="1208" operator="equal">
      <formula>"PO"</formula>
    </cfRule>
  </conditionalFormatting>
  <conditionalFormatting sqref="Q12">
    <cfRule type="cellIs" dxfId="2063" priority="1202" operator="equal">
      <formula>"SEP"</formula>
    </cfRule>
  </conditionalFormatting>
  <conditionalFormatting sqref="AE12">
    <cfRule type="cellIs" dxfId="2062" priority="1184" operator="equal">
      <formula>"X"</formula>
    </cfRule>
    <cfRule type="cellIs" dxfId="2061" priority="1185" operator="equal">
      <formula>"P"</formula>
    </cfRule>
    <cfRule type="cellIs" dxfId="2060" priority="1186" operator="equal">
      <formula>"NCNS"</formula>
    </cfRule>
    <cfRule type="cellIs" dxfId="2059" priority="1187" operator="equal">
      <formula>"L"</formula>
    </cfRule>
    <cfRule type="cellIs" dxfId="2058" priority="1188" operator="equal">
      <formula>"US"</formula>
    </cfRule>
  </conditionalFormatting>
  <conditionalFormatting sqref="AE12">
    <cfRule type="cellIs" dxfId="2057" priority="1183" operator="equal">
      <formula>"OH"</formula>
    </cfRule>
  </conditionalFormatting>
  <conditionalFormatting sqref="AE12">
    <cfRule type="cellIs" dxfId="2056" priority="1177" operator="equal">
      <formula>"Off Prod"</formula>
    </cfRule>
    <cfRule type="cellIs" dxfId="2055" priority="1178" operator="equal">
      <formula>"System Issue"</formula>
    </cfRule>
    <cfRule type="cellIs" dxfId="2054" priority="1179" operator="equal">
      <formula>"Approved"</formula>
    </cfRule>
    <cfRule type="cellIs" dxfId="2053" priority="1180" operator="equal">
      <formula>"Applied"</formula>
    </cfRule>
    <cfRule type="cellIs" dxfId="2052" priority="1181" operator="equal">
      <formula>"Rejected"</formula>
    </cfRule>
    <cfRule type="cellIs" dxfId="2051" priority="1182" operator="equal">
      <formula>"PO"</formula>
    </cfRule>
  </conditionalFormatting>
  <conditionalFormatting sqref="AE12">
    <cfRule type="cellIs" dxfId="2050" priority="1176" operator="equal">
      <formula>"SEP"</formula>
    </cfRule>
  </conditionalFormatting>
  <conditionalFormatting sqref="Z39">
    <cfRule type="cellIs" dxfId="2049" priority="1171" operator="equal">
      <formula>"X"</formula>
    </cfRule>
    <cfRule type="cellIs" dxfId="2048" priority="1172" operator="equal">
      <formula>"P"</formula>
    </cfRule>
    <cfRule type="cellIs" dxfId="2047" priority="1173" operator="equal">
      <formula>"NCNS"</formula>
    </cfRule>
    <cfRule type="cellIs" dxfId="2046" priority="1174" operator="equal">
      <formula>"L"</formula>
    </cfRule>
    <cfRule type="cellIs" dxfId="2045" priority="1175" operator="equal">
      <formula>"US"</formula>
    </cfRule>
  </conditionalFormatting>
  <conditionalFormatting sqref="Z39">
    <cfRule type="cellIs" dxfId="2044" priority="1170" operator="equal">
      <formula>"OH"</formula>
    </cfRule>
  </conditionalFormatting>
  <conditionalFormatting sqref="Z39">
    <cfRule type="cellIs" dxfId="2043" priority="1164" operator="equal">
      <formula>"Off Prod"</formula>
    </cfRule>
    <cfRule type="cellIs" dxfId="2042" priority="1165" operator="equal">
      <formula>"System Issue"</formula>
    </cfRule>
    <cfRule type="cellIs" dxfId="2041" priority="1166" operator="equal">
      <formula>"Approved"</formula>
    </cfRule>
    <cfRule type="cellIs" dxfId="2040" priority="1167" operator="equal">
      <formula>"Applied"</formula>
    </cfRule>
    <cfRule type="cellIs" dxfId="2039" priority="1168" operator="equal">
      <formula>"Rejected"</formula>
    </cfRule>
    <cfRule type="cellIs" dxfId="2038" priority="1169" operator="equal">
      <formula>"PO"</formula>
    </cfRule>
  </conditionalFormatting>
  <conditionalFormatting sqref="Z39">
    <cfRule type="cellIs" dxfId="2037" priority="1163" operator="equal">
      <formula>"SEP"</formula>
    </cfRule>
  </conditionalFormatting>
  <conditionalFormatting sqref="AM39">
    <cfRule type="cellIs" dxfId="2036" priority="1158" operator="equal">
      <formula>"X"</formula>
    </cfRule>
    <cfRule type="cellIs" dxfId="2035" priority="1159" operator="equal">
      <formula>"P"</formula>
    </cfRule>
    <cfRule type="cellIs" dxfId="2034" priority="1160" operator="equal">
      <formula>"NCNS"</formula>
    </cfRule>
    <cfRule type="cellIs" dxfId="2033" priority="1161" operator="equal">
      <formula>"L"</formula>
    </cfRule>
    <cfRule type="cellIs" dxfId="2032" priority="1162" operator="equal">
      <formula>"US"</formula>
    </cfRule>
  </conditionalFormatting>
  <conditionalFormatting sqref="AM39">
    <cfRule type="cellIs" dxfId="2031" priority="1157" operator="equal">
      <formula>"OH"</formula>
    </cfRule>
  </conditionalFormatting>
  <conditionalFormatting sqref="AM39">
    <cfRule type="cellIs" dxfId="2030" priority="1151" operator="equal">
      <formula>"Off Prod"</formula>
    </cfRule>
    <cfRule type="cellIs" dxfId="2029" priority="1152" operator="equal">
      <formula>"System Issue"</formula>
    </cfRule>
    <cfRule type="cellIs" dxfId="2028" priority="1153" operator="equal">
      <formula>"Approved"</formula>
    </cfRule>
    <cfRule type="cellIs" dxfId="2027" priority="1154" operator="equal">
      <formula>"Applied"</formula>
    </cfRule>
    <cfRule type="cellIs" dxfId="2026" priority="1155" operator="equal">
      <formula>"Rejected"</formula>
    </cfRule>
    <cfRule type="cellIs" dxfId="2025" priority="1156" operator="equal">
      <formula>"PO"</formula>
    </cfRule>
  </conditionalFormatting>
  <conditionalFormatting sqref="AM39">
    <cfRule type="cellIs" dxfId="2024" priority="1150" operator="equal">
      <formula>"SEP"</formula>
    </cfRule>
  </conditionalFormatting>
  <conditionalFormatting sqref="R32:S32">
    <cfRule type="cellIs" dxfId="2023" priority="1145" operator="equal">
      <formula>"X"</formula>
    </cfRule>
    <cfRule type="cellIs" dxfId="2022" priority="1146" operator="equal">
      <formula>"P"</formula>
    </cfRule>
    <cfRule type="cellIs" dxfId="2021" priority="1147" operator="equal">
      <formula>"NCNS"</formula>
    </cfRule>
    <cfRule type="cellIs" dxfId="2020" priority="1148" operator="equal">
      <formula>"L"</formula>
    </cfRule>
    <cfRule type="cellIs" dxfId="2019" priority="1149" operator="equal">
      <formula>"US"</formula>
    </cfRule>
  </conditionalFormatting>
  <conditionalFormatting sqref="R32:S32">
    <cfRule type="cellIs" dxfId="2018" priority="1144" operator="equal">
      <formula>"OH"</formula>
    </cfRule>
  </conditionalFormatting>
  <conditionalFormatting sqref="R32:S32">
    <cfRule type="cellIs" dxfId="2017" priority="1138" operator="equal">
      <formula>"Off Prod"</formula>
    </cfRule>
    <cfRule type="cellIs" dxfId="2016" priority="1139" operator="equal">
      <formula>"System Issue"</formula>
    </cfRule>
    <cfRule type="cellIs" dxfId="2015" priority="1140" operator="equal">
      <formula>"Approved"</formula>
    </cfRule>
    <cfRule type="cellIs" dxfId="2014" priority="1141" operator="equal">
      <formula>"Applied"</formula>
    </cfRule>
    <cfRule type="cellIs" dxfId="2013" priority="1142" operator="equal">
      <formula>"Rejected"</formula>
    </cfRule>
    <cfRule type="cellIs" dxfId="2012" priority="1143" operator="equal">
      <formula>"PO"</formula>
    </cfRule>
  </conditionalFormatting>
  <conditionalFormatting sqref="R32:S32">
    <cfRule type="cellIs" dxfId="2011" priority="1137" operator="equal">
      <formula>"SEP"</formula>
    </cfRule>
  </conditionalFormatting>
  <conditionalFormatting sqref="AG32">
    <cfRule type="cellIs" dxfId="2010" priority="1119" operator="equal">
      <formula>"X"</formula>
    </cfRule>
    <cfRule type="cellIs" dxfId="2009" priority="1120" operator="equal">
      <formula>"P"</formula>
    </cfRule>
    <cfRule type="cellIs" dxfId="2008" priority="1121" operator="equal">
      <formula>"NCNS"</formula>
    </cfRule>
    <cfRule type="cellIs" dxfId="2007" priority="1122" operator="equal">
      <formula>"L"</formula>
    </cfRule>
    <cfRule type="cellIs" dxfId="2006" priority="1123" operator="equal">
      <formula>"US"</formula>
    </cfRule>
  </conditionalFormatting>
  <conditionalFormatting sqref="AG32">
    <cfRule type="cellIs" dxfId="2005" priority="1118" operator="equal">
      <formula>"OH"</formula>
    </cfRule>
  </conditionalFormatting>
  <conditionalFormatting sqref="AG32">
    <cfRule type="cellIs" dxfId="2004" priority="1112" operator="equal">
      <formula>"Off Prod"</formula>
    </cfRule>
    <cfRule type="cellIs" dxfId="2003" priority="1113" operator="equal">
      <formula>"System Issue"</formula>
    </cfRule>
    <cfRule type="cellIs" dxfId="2002" priority="1114" operator="equal">
      <formula>"Approved"</formula>
    </cfRule>
    <cfRule type="cellIs" dxfId="2001" priority="1115" operator="equal">
      <formula>"Applied"</formula>
    </cfRule>
    <cfRule type="cellIs" dxfId="2000" priority="1116" operator="equal">
      <formula>"Rejected"</formula>
    </cfRule>
    <cfRule type="cellIs" dxfId="1999" priority="1117" operator="equal">
      <formula>"PO"</formula>
    </cfRule>
  </conditionalFormatting>
  <conditionalFormatting sqref="AG32">
    <cfRule type="cellIs" dxfId="1998" priority="1111" operator="equal">
      <formula>"SEP"</formula>
    </cfRule>
  </conditionalFormatting>
  <conditionalFormatting sqref="W43">
    <cfRule type="cellIs" dxfId="1997" priority="1080" operator="equal">
      <formula>"X"</formula>
    </cfRule>
    <cfRule type="cellIs" dxfId="1996" priority="1081" operator="equal">
      <formula>"P"</formula>
    </cfRule>
    <cfRule type="cellIs" dxfId="1995" priority="1082" operator="equal">
      <formula>"NCNS"</formula>
    </cfRule>
    <cfRule type="cellIs" dxfId="1994" priority="1083" operator="equal">
      <formula>"L"</formula>
    </cfRule>
    <cfRule type="cellIs" dxfId="1993" priority="1084" operator="equal">
      <formula>"US"</formula>
    </cfRule>
  </conditionalFormatting>
  <conditionalFormatting sqref="W43">
    <cfRule type="cellIs" dxfId="1992" priority="1079" operator="equal">
      <formula>"OH"</formula>
    </cfRule>
  </conditionalFormatting>
  <conditionalFormatting sqref="W43">
    <cfRule type="cellIs" dxfId="1991" priority="1073" operator="equal">
      <formula>"Off Prod"</formula>
    </cfRule>
    <cfRule type="cellIs" dxfId="1990" priority="1074" operator="equal">
      <formula>"System Issue"</formula>
    </cfRule>
    <cfRule type="cellIs" dxfId="1989" priority="1075" operator="equal">
      <formula>"Approved"</formula>
    </cfRule>
    <cfRule type="cellIs" dxfId="1988" priority="1076" operator="equal">
      <formula>"Applied"</formula>
    </cfRule>
    <cfRule type="cellIs" dxfId="1987" priority="1077" operator="equal">
      <formula>"Rejected"</formula>
    </cfRule>
    <cfRule type="cellIs" dxfId="1986" priority="1078" operator="equal">
      <formula>"PO"</formula>
    </cfRule>
  </conditionalFormatting>
  <conditionalFormatting sqref="W43">
    <cfRule type="cellIs" dxfId="1985" priority="1072" operator="equal">
      <formula>"SEP"</formula>
    </cfRule>
  </conditionalFormatting>
  <conditionalFormatting sqref="AF43">
    <cfRule type="cellIs" dxfId="1984" priority="1054" operator="equal">
      <formula>"X"</formula>
    </cfRule>
    <cfRule type="cellIs" dxfId="1983" priority="1055" operator="equal">
      <formula>"P"</formula>
    </cfRule>
    <cfRule type="cellIs" dxfId="1982" priority="1056" operator="equal">
      <formula>"NCNS"</formula>
    </cfRule>
    <cfRule type="cellIs" dxfId="1981" priority="1057" operator="equal">
      <formula>"L"</formula>
    </cfRule>
    <cfRule type="cellIs" dxfId="1980" priority="1058" operator="equal">
      <formula>"US"</formula>
    </cfRule>
  </conditionalFormatting>
  <conditionalFormatting sqref="AF43">
    <cfRule type="cellIs" dxfId="1979" priority="1053" operator="equal">
      <formula>"OH"</formula>
    </cfRule>
  </conditionalFormatting>
  <conditionalFormatting sqref="AF43">
    <cfRule type="cellIs" dxfId="1978" priority="1047" operator="equal">
      <formula>"Off Prod"</formula>
    </cfRule>
    <cfRule type="cellIs" dxfId="1977" priority="1048" operator="equal">
      <formula>"System Issue"</formula>
    </cfRule>
    <cfRule type="cellIs" dxfId="1976" priority="1049" operator="equal">
      <formula>"Approved"</formula>
    </cfRule>
    <cfRule type="cellIs" dxfId="1975" priority="1050" operator="equal">
      <formula>"Applied"</formula>
    </cfRule>
    <cfRule type="cellIs" dxfId="1974" priority="1051" operator="equal">
      <formula>"Rejected"</formula>
    </cfRule>
    <cfRule type="cellIs" dxfId="1973" priority="1052" operator="equal">
      <formula>"PO"</formula>
    </cfRule>
  </conditionalFormatting>
  <conditionalFormatting sqref="AF43">
    <cfRule type="cellIs" dxfId="1972" priority="1046" operator="equal">
      <formula>"SEP"</formula>
    </cfRule>
  </conditionalFormatting>
  <conditionalFormatting sqref="X11:Z11">
    <cfRule type="cellIs" dxfId="1971" priority="1041" operator="equal">
      <formula>"X"</formula>
    </cfRule>
    <cfRule type="cellIs" dxfId="1970" priority="1042" operator="equal">
      <formula>"P"</formula>
    </cfRule>
    <cfRule type="cellIs" dxfId="1969" priority="1043" operator="equal">
      <formula>"NCNS"</formula>
    </cfRule>
    <cfRule type="cellIs" dxfId="1968" priority="1044" operator="equal">
      <formula>"L"</formula>
    </cfRule>
    <cfRule type="cellIs" dxfId="1967" priority="1045" operator="equal">
      <formula>"US"</formula>
    </cfRule>
  </conditionalFormatting>
  <conditionalFormatting sqref="X11:Z11">
    <cfRule type="cellIs" dxfId="1966" priority="1040" operator="equal">
      <formula>"OH"</formula>
    </cfRule>
  </conditionalFormatting>
  <conditionalFormatting sqref="X11:Z11">
    <cfRule type="cellIs" dxfId="1965" priority="1034" operator="equal">
      <formula>"Off Prod"</formula>
    </cfRule>
    <cfRule type="cellIs" dxfId="1964" priority="1035" operator="equal">
      <formula>"System Issue"</formula>
    </cfRule>
    <cfRule type="cellIs" dxfId="1963" priority="1036" operator="equal">
      <formula>"Approved"</formula>
    </cfRule>
    <cfRule type="cellIs" dxfId="1962" priority="1037" operator="equal">
      <formula>"Applied"</formula>
    </cfRule>
    <cfRule type="cellIs" dxfId="1961" priority="1038" operator="equal">
      <formula>"Rejected"</formula>
    </cfRule>
    <cfRule type="cellIs" dxfId="1960" priority="1039" operator="equal">
      <formula>"PO"</formula>
    </cfRule>
  </conditionalFormatting>
  <conditionalFormatting sqref="X11:Z11">
    <cfRule type="cellIs" dxfId="1959" priority="1033" operator="equal">
      <formula>"SEP"</formula>
    </cfRule>
  </conditionalFormatting>
  <conditionalFormatting sqref="I16:K16">
    <cfRule type="cellIs" dxfId="1958" priority="1015" operator="equal">
      <formula>"X"</formula>
    </cfRule>
    <cfRule type="cellIs" dxfId="1957" priority="1016" operator="equal">
      <formula>"P"</formula>
    </cfRule>
    <cfRule type="cellIs" dxfId="1956" priority="1017" operator="equal">
      <formula>"NCNS"</formula>
    </cfRule>
    <cfRule type="cellIs" dxfId="1955" priority="1018" operator="equal">
      <formula>"L"</formula>
    </cfRule>
    <cfRule type="cellIs" dxfId="1954" priority="1019" operator="equal">
      <formula>"US"</formula>
    </cfRule>
  </conditionalFormatting>
  <conditionalFormatting sqref="I16:K16">
    <cfRule type="cellIs" dxfId="1953" priority="1014" operator="equal">
      <formula>"OH"</formula>
    </cfRule>
  </conditionalFormatting>
  <conditionalFormatting sqref="I16:K16">
    <cfRule type="cellIs" dxfId="1952" priority="1008" operator="equal">
      <formula>"Off Prod"</formula>
    </cfRule>
    <cfRule type="cellIs" dxfId="1951" priority="1009" operator="equal">
      <formula>"System Issue"</formula>
    </cfRule>
    <cfRule type="cellIs" dxfId="1950" priority="1010" operator="equal">
      <formula>"Approved"</formula>
    </cfRule>
    <cfRule type="cellIs" dxfId="1949" priority="1011" operator="equal">
      <formula>"Applied"</formula>
    </cfRule>
    <cfRule type="cellIs" dxfId="1948" priority="1012" operator="equal">
      <formula>"Rejected"</formula>
    </cfRule>
    <cfRule type="cellIs" dxfId="1947" priority="1013" operator="equal">
      <formula>"PO"</formula>
    </cfRule>
  </conditionalFormatting>
  <conditionalFormatting sqref="I16:K16">
    <cfRule type="cellIs" dxfId="1946" priority="1007" operator="equal">
      <formula>"SEP"</formula>
    </cfRule>
  </conditionalFormatting>
  <conditionalFormatting sqref="J24">
    <cfRule type="cellIs" dxfId="1945" priority="967" operator="equal">
      <formula>"SEP"</formula>
    </cfRule>
  </conditionalFormatting>
  <conditionalFormatting sqref="Q46:S46">
    <cfRule type="cellIs" dxfId="1944" priority="962" operator="equal">
      <formula>"X"</formula>
    </cfRule>
    <cfRule type="cellIs" dxfId="1943" priority="963" operator="equal">
      <formula>"P"</formula>
    </cfRule>
    <cfRule type="cellIs" dxfId="1942" priority="964" operator="equal">
      <formula>"NCNS"</formula>
    </cfRule>
    <cfRule type="cellIs" dxfId="1941" priority="965" operator="equal">
      <formula>"L"</formula>
    </cfRule>
    <cfRule type="cellIs" dxfId="1940" priority="966" operator="equal">
      <formula>"US"</formula>
    </cfRule>
  </conditionalFormatting>
  <conditionalFormatting sqref="Q46:S46">
    <cfRule type="cellIs" dxfId="1939" priority="961" operator="equal">
      <formula>"OH"</formula>
    </cfRule>
  </conditionalFormatting>
  <conditionalFormatting sqref="Q46:S46">
    <cfRule type="cellIs" dxfId="1938" priority="955" operator="equal">
      <formula>"Off Prod"</formula>
    </cfRule>
    <cfRule type="cellIs" dxfId="1937" priority="956" operator="equal">
      <formula>"System Issue"</formula>
    </cfRule>
    <cfRule type="cellIs" dxfId="1936" priority="957" operator="equal">
      <formula>"Approved"</formula>
    </cfRule>
    <cfRule type="cellIs" dxfId="1935" priority="958" operator="equal">
      <formula>"Applied"</formula>
    </cfRule>
    <cfRule type="cellIs" dxfId="1934" priority="959" operator="equal">
      <formula>"Rejected"</formula>
    </cfRule>
    <cfRule type="cellIs" dxfId="1933" priority="960" operator="equal">
      <formula>"PO"</formula>
    </cfRule>
  </conditionalFormatting>
  <conditionalFormatting sqref="Q46:S46">
    <cfRule type="cellIs" dxfId="1932" priority="954" operator="equal">
      <formula>"SEP"</formula>
    </cfRule>
  </conditionalFormatting>
  <conditionalFormatting sqref="P46">
    <cfRule type="cellIs" dxfId="1931" priority="949" operator="equal">
      <formula>"X"</formula>
    </cfRule>
    <cfRule type="cellIs" dxfId="1930" priority="950" operator="equal">
      <formula>"P"</formula>
    </cfRule>
    <cfRule type="cellIs" dxfId="1929" priority="951" operator="equal">
      <formula>"NCNS"</formula>
    </cfRule>
    <cfRule type="cellIs" dxfId="1928" priority="952" operator="equal">
      <formula>"L"</formula>
    </cfRule>
    <cfRule type="cellIs" dxfId="1927" priority="953" operator="equal">
      <formula>"US"</formula>
    </cfRule>
  </conditionalFormatting>
  <conditionalFormatting sqref="P46">
    <cfRule type="cellIs" dxfId="1926" priority="948" operator="equal">
      <formula>"OH"</formula>
    </cfRule>
  </conditionalFormatting>
  <conditionalFormatting sqref="P46">
    <cfRule type="cellIs" dxfId="1925" priority="942" operator="equal">
      <formula>"Off Prod"</formula>
    </cfRule>
    <cfRule type="cellIs" dxfId="1924" priority="943" operator="equal">
      <formula>"System Issue"</formula>
    </cfRule>
    <cfRule type="cellIs" dxfId="1923" priority="944" operator="equal">
      <formula>"Approved"</formula>
    </cfRule>
    <cfRule type="cellIs" dxfId="1922" priority="945" operator="equal">
      <formula>"Applied"</formula>
    </cfRule>
    <cfRule type="cellIs" dxfId="1921" priority="946" operator="equal">
      <formula>"Rejected"</formula>
    </cfRule>
    <cfRule type="cellIs" dxfId="1920" priority="947" operator="equal">
      <formula>"PO"</formula>
    </cfRule>
  </conditionalFormatting>
  <conditionalFormatting sqref="P46">
    <cfRule type="cellIs" dxfId="1919" priority="941" operator="equal">
      <formula>"SEP"</formula>
    </cfRule>
  </conditionalFormatting>
  <conditionalFormatting sqref="P24:S24">
    <cfRule type="cellIs" dxfId="1918" priority="936" operator="equal">
      <formula>"X"</formula>
    </cfRule>
    <cfRule type="cellIs" dxfId="1917" priority="937" operator="equal">
      <formula>"P"</formula>
    </cfRule>
    <cfRule type="cellIs" dxfId="1916" priority="938" operator="equal">
      <formula>"NCNS"</formula>
    </cfRule>
    <cfRule type="cellIs" dxfId="1915" priority="939" operator="equal">
      <formula>"L"</formula>
    </cfRule>
    <cfRule type="cellIs" dxfId="1914" priority="940" operator="equal">
      <formula>"US"</formula>
    </cfRule>
  </conditionalFormatting>
  <conditionalFormatting sqref="P24:S24">
    <cfRule type="cellIs" dxfId="1913" priority="935" operator="equal">
      <formula>"OH"</formula>
    </cfRule>
  </conditionalFormatting>
  <conditionalFormatting sqref="P24:S24">
    <cfRule type="cellIs" dxfId="1912" priority="929" operator="equal">
      <formula>"Off Prod"</formula>
    </cfRule>
    <cfRule type="cellIs" dxfId="1911" priority="930" operator="equal">
      <formula>"System Issue"</formula>
    </cfRule>
    <cfRule type="cellIs" dxfId="1910" priority="931" operator="equal">
      <formula>"Approved"</formula>
    </cfRule>
    <cfRule type="cellIs" dxfId="1909" priority="932" operator="equal">
      <formula>"Applied"</formula>
    </cfRule>
    <cfRule type="cellIs" dxfId="1908" priority="933" operator="equal">
      <formula>"Rejected"</formula>
    </cfRule>
    <cfRule type="cellIs" dxfId="1907" priority="934" operator="equal">
      <formula>"PO"</formula>
    </cfRule>
  </conditionalFormatting>
  <conditionalFormatting sqref="P24:S24">
    <cfRule type="cellIs" dxfId="1906" priority="928" operator="equal">
      <formula>"SEP"</formula>
    </cfRule>
  </conditionalFormatting>
  <conditionalFormatting sqref="P24:S24">
    <cfRule type="cellIs" dxfId="1905" priority="927" operator="equal">
      <formula>"PO"</formula>
    </cfRule>
  </conditionalFormatting>
  <conditionalFormatting sqref="V24:Z24">
    <cfRule type="cellIs" dxfId="1904" priority="922" operator="equal">
      <formula>"X"</formula>
    </cfRule>
    <cfRule type="cellIs" dxfId="1903" priority="923" operator="equal">
      <formula>"P"</formula>
    </cfRule>
    <cfRule type="cellIs" dxfId="1902" priority="924" operator="equal">
      <formula>"NCNS"</formula>
    </cfRule>
    <cfRule type="cellIs" dxfId="1901" priority="925" operator="equal">
      <formula>"L"</formula>
    </cfRule>
    <cfRule type="cellIs" dxfId="1900" priority="926" operator="equal">
      <formula>"US"</formula>
    </cfRule>
  </conditionalFormatting>
  <conditionalFormatting sqref="V24:Z24">
    <cfRule type="cellIs" dxfId="1899" priority="921" operator="equal">
      <formula>"OH"</formula>
    </cfRule>
  </conditionalFormatting>
  <conditionalFormatting sqref="V24:Z24">
    <cfRule type="cellIs" dxfId="1898" priority="915" operator="equal">
      <formula>"Off Prod"</formula>
    </cfRule>
    <cfRule type="cellIs" dxfId="1897" priority="916" operator="equal">
      <formula>"System Issue"</formula>
    </cfRule>
    <cfRule type="cellIs" dxfId="1896" priority="917" operator="equal">
      <formula>"Approved"</formula>
    </cfRule>
    <cfRule type="cellIs" dxfId="1895" priority="918" operator="equal">
      <formula>"Applied"</formula>
    </cfRule>
    <cfRule type="cellIs" dxfId="1894" priority="919" operator="equal">
      <formula>"Rejected"</formula>
    </cfRule>
    <cfRule type="cellIs" dxfId="1893" priority="920" operator="equal">
      <formula>"PO"</formula>
    </cfRule>
  </conditionalFormatting>
  <conditionalFormatting sqref="V24:Z24">
    <cfRule type="cellIs" dxfId="1892" priority="914" operator="equal">
      <formula>"SEP"</formula>
    </cfRule>
  </conditionalFormatting>
  <conditionalFormatting sqref="V24:Z24">
    <cfRule type="cellIs" dxfId="1891" priority="913" operator="equal">
      <formula>"PO"</formula>
    </cfRule>
  </conditionalFormatting>
  <conditionalFormatting sqref="AC24:AG24">
    <cfRule type="cellIs" dxfId="1890" priority="908" operator="equal">
      <formula>"X"</formula>
    </cfRule>
    <cfRule type="cellIs" dxfId="1889" priority="909" operator="equal">
      <formula>"P"</formula>
    </cfRule>
    <cfRule type="cellIs" dxfId="1888" priority="910" operator="equal">
      <formula>"NCNS"</formula>
    </cfRule>
    <cfRule type="cellIs" dxfId="1887" priority="911" operator="equal">
      <formula>"L"</formula>
    </cfRule>
    <cfRule type="cellIs" dxfId="1886" priority="912" operator="equal">
      <formula>"US"</formula>
    </cfRule>
  </conditionalFormatting>
  <conditionalFormatting sqref="AC24:AG24">
    <cfRule type="cellIs" dxfId="1885" priority="907" operator="equal">
      <formula>"OH"</formula>
    </cfRule>
  </conditionalFormatting>
  <conditionalFormatting sqref="AC24:AG24">
    <cfRule type="cellIs" dxfId="1884" priority="901" operator="equal">
      <formula>"Off Prod"</formula>
    </cfRule>
    <cfRule type="cellIs" dxfId="1883" priority="902" operator="equal">
      <formula>"System Issue"</formula>
    </cfRule>
    <cfRule type="cellIs" dxfId="1882" priority="903" operator="equal">
      <formula>"Approved"</formula>
    </cfRule>
    <cfRule type="cellIs" dxfId="1881" priority="904" operator="equal">
      <formula>"Applied"</formula>
    </cfRule>
    <cfRule type="cellIs" dxfId="1880" priority="905" operator="equal">
      <formula>"Rejected"</formula>
    </cfRule>
    <cfRule type="cellIs" dxfId="1879" priority="906" operator="equal">
      <formula>"PO"</formula>
    </cfRule>
  </conditionalFormatting>
  <conditionalFormatting sqref="AC24:AG24">
    <cfRule type="cellIs" dxfId="1878" priority="900" operator="equal">
      <formula>"SEP"</formula>
    </cfRule>
  </conditionalFormatting>
  <conditionalFormatting sqref="AC24:AG24">
    <cfRule type="cellIs" dxfId="1877" priority="899" operator="equal">
      <formula>"PO"</formula>
    </cfRule>
  </conditionalFormatting>
  <conditionalFormatting sqref="AJ24:AM24">
    <cfRule type="cellIs" dxfId="1876" priority="894" operator="equal">
      <formula>"X"</formula>
    </cfRule>
    <cfRule type="cellIs" dxfId="1875" priority="895" operator="equal">
      <formula>"P"</formula>
    </cfRule>
    <cfRule type="cellIs" dxfId="1874" priority="896" operator="equal">
      <formula>"NCNS"</formula>
    </cfRule>
    <cfRule type="cellIs" dxfId="1873" priority="897" operator="equal">
      <formula>"L"</formula>
    </cfRule>
    <cfRule type="cellIs" dxfId="1872" priority="898" operator="equal">
      <formula>"US"</formula>
    </cfRule>
  </conditionalFormatting>
  <conditionalFormatting sqref="AJ24:AM24">
    <cfRule type="cellIs" dxfId="1871" priority="893" operator="equal">
      <formula>"OH"</formula>
    </cfRule>
  </conditionalFormatting>
  <conditionalFormatting sqref="AJ24:AM24">
    <cfRule type="cellIs" dxfId="1870" priority="887" operator="equal">
      <formula>"Off Prod"</formula>
    </cfRule>
    <cfRule type="cellIs" dxfId="1869" priority="888" operator="equal">
      <formula>"System Issue"</formula>
    </cfRule>
    <cfRule type="cellIs" dxfId="1868" priority="889" operator="equal">
      <formula>"Approved"</formula>
    </cfRule>
    <cfRule type="cellIs" dxfId="1867" priority="890" operator="equal">
      <formula>"Applied"</formula>
    </cfRule>
    <cfRule type="cellIs" dxfId="1866" priority="891" operator="equal">
      <formula>"Rejected"</formula>
    </cfRule>
    <cfRule type="cellIs" dxfId="1865" priority="892" operator="equal">
      <formula>"PO"</formula>
    </cfRule>
  </conditionalFormatting>
  <conditionalFormatting sqref="AJ24:AM24">
    <cfRule type="cellIs" dxfId="1864" priority="886" operator="equal">
      <formula>"SEP"</formula>
    </cfRule>
  </conditionalFormatting>
  <conditionalFormatting sqref="AJ24:AM24">
    <cfRule type="cellIs" dxfId="1863" priority="885" operator="equal">
      <formula>"PO"</formula>
    </cfRule>
  </conditionalFormatting>
  <conditionalFormatting sqref="O24">
    <cfRule type="cellIs" dxfId="1862" priority="880" operator="equal">
      <formula>"X"</formula>
    </cfRule>
    <cfRule type="cellIs" dxfId="1861" priority="881" operator="equal">
      <formula>"P"</formula>
    </cfRule>
    <cfRule type="cellIs" dxfId="1860" priority="882" operator="equal">
      <formula>"NCNS"</formula>
    </cfRule>
    <cfRule type="cellIs" dxfId="1859" priority="883" operator="equal">
      <formula>"L"</formula>
    </cfRule>
    <cfRule type="cellIs" dxfId="1858" priority="884" operator="equal">
      <formula>"US"</formula>
    </cfRule>
  </conditionalFormatting>
  <conditionalFormatting sqref="O24">
    <cfRule type="cellIs" dxfId="1857" priority="879" operator="equal">
      <formula>"OH"</formula>
    </cfRule>
  </conditionalFormatting>
  <conditionalFormatting sqref="O24">
    <cfRule type="cellIs" dxfId="1856" priority="873" operator="equal">
      <formula>"Off Prod"</formula>
    </cfRule>
    <cfRule type="cellIs" dxfId="1855" priority="874" operator="equal">
      <formula>"System Issue"</formula>
    </cfRule>
    <cfRule type="cellIs" dxfId="1854" priority="875" operator="equal">
      <formula>"Approved"</formula>
    </cfRule>
    <cfRule type="cellIs" dxfId="1853" priority="876" operator="equal">
      <formula>"Applied"</formula>
    </cfRule>
    <cfRule type="cellIs" dxfId="1852" priority="877" operator="equal">
      <formula>"Rejected"</formula>
    </cfRule>
    <cfRule type="cellIs" dxfId="1851" priority="878" operator="equal">
      <formula>"PO"</formula>
    </cfRule>
  </conditionalFormatting>
  <conditionalFormatting sqref="O24">
    <cfRule type="cellIs" dxfId="1850" priority="872" operator="equal">
      <formula>"SEP"</formula>
    </cfRule>
  </conditionalFormatting>
  <conditionalFormatting sqref="O24">
    <cfRule type="cellIs" dxfId="1849" priority="871" operator="equal">
      <formula>"PO"</formula>
    </cfRule>
  </conditionalFormatting>
  <conditionalFormatting sqref="O46:O52">
    <cfRule type="cellIs" dxfId="1848" priority="868" operator="equal">
      <formula>"C"</formula>
    </cfRule>
    <cfRule type="cellIs" dxfId="1847" priority="869" operator="equal">
      <formula>"B"</formula>
    </cfRule>
    <cfRule type="cellIs" dxfId="1846" priority="870" operator="equal">
      <formula>"A"</formula>
    </cfRule>
  </conditionalFormatting>
  <conditionalFormatting sqref="Z12">
    <cfRule type="cellIs" dxfId="1845" priority="863" operator="equal">
      <formula>"X"</formula>
    </cfRule>
    <cfRule type="cellIs" dxfId="1844" priority="864" operator="equal">
      <formula>"P"</formula>
    </cfRule>
    <cfRule type="cellIs" dxfId="1843" priority="865" operator="equal">
      <formula>"NCNS"</formula>
    </cfRule>
    <cfRule type="cellIs" dxfId="1842" priority="866" operator="equal">
      <formula>"L"</formula>
    </cfRule>
    <cfRule type="cellIs" dxfId="1841" priority="867" operator="equal">
      <formula>"US"</formula>
    </cfRule>
  </conditionalFormatting>
  <conditionalFormatting sqref="Z12">
    <cfRule type="cellIs" dxfId="1840" priority="862" operator="equal">
      <formula>"OH"</formula>
    </cfRule>
  </conditionalFormatting>
  <conditionalFormatting sqref="Z12">
    <cfRule type="cellIs" dxfId="1839" priority="856" operator="equal">
      <formula>"Off Prod"</formula>
    </cfRule>
    <cfRule type="cellIs" dxfId="1838" priority="857" operator="equal">
      <formula>"System Issue"</formula>
    </cfRule>
    <cfRule type="cellIs" dxfId="1837" priority="858" operator="equal">
      <formula>"Approved"</formula>
    </cfRule>
    <cfRule type="cellIs" dxfId="1836" priority="859" operator="equal">
      <formula>"Applied"</formula>
    </cfRule>
    <cfRule type="cellIs" dxfId="1835" priority="860" operator="equal">
      <formula>"Rejected"</formula>
    </cfRule>
    <cfRule type="cellIs" dxfId="1834" priority="861" operator="equal">
      <formula>"PO"</formula>
    </cfRule>
  </conditionalFormatting>
  <conditionalFormatting sqref="Z12">
    <cfRule type="cellIs" dxfId="1833" priority="855" operator="equal">
      <formula>"SEP"</formula>
    </cfRule>
  </conditionalFormatting>
  <conditionalFormatting sqref="Z32">
    <cfRule type="cellIs" dxfId="1832" priority="850" operator="equal">
      <formula>"X"</formula>
    </cfRule>
    <cfRule type="cellIs" dxfId="1831" priority="851" operator="equal">
      <formula>"P"</formula>
    </cfRule>
    <cfRule type="cellIs" dxfId="1830" priority="852" operator="equal">
      <formula>"NCNS"</formula>
    </cfRule>
    <cfRule type="cellIs" dxfId="1829" priority="853" operator="equal">
      <formula>"L"</formula>
    </cfRule>
    <cfRule type="cellIs" dxfId="1828" priority="854" operator="equal">
      <formula>"US"</formula>
    </cfRule>
  </conditionalFormatting>
  <conditionalFormatting sqref="Z32">
    <cfRule type="cellIs" dxfId="1827" priority="849" operator="equal">
      <formula>"OH"</formula>
    </cfRule>
  </conditionalFormatting>
  <conditionalFormatting sqref="Z32">
    <cfRule type="cellIs" dxfId="1826" priority="843" operator="equal">
      <formula>"Off Prod"</formula>
    </cfRule>
    <cfRule type="cellIs" dxfId="1825" priority="844" operator="equal">
      <formula>"System Issue"</formula>
    </cfRule>
    <cfRule type="cellIs" dxfId="1824" priority="845" operator="equal">
      <formula>"Approved"</formula>
    </cfRule>
    <cfRule type="cellIs" dxfId="1823" priority="846" operator="equal">
      <formula>"Applied"</formula>
    </cfRule>
    <cfRule type="cellIs" dxfId="1822" priority="847" operator="equal">
      <formula>"Rejected"</formula>
    </cfRule>
    <cfRule type="cellIs" dxfId="1821" priority="848" operator="equal">
      <formula>"PO"</formula>
    </cfRule>
  </conditionalFormatting>
  <conditionalFormatting sqref="Z32">
    <cfRule type="cellIs" dxfId="1820" priority="842" operator="equal">
      <formula>"SEP"</formula>
    </cfRule>
  </conditionalFormatting>
  <conditionalFormatting sqref="Z27">
    <cfRule type="cellIs" dxfId="1819" priority="837" operator="equal">
      <formula>"X"</formula>
    </cfRule>
    <cfRule type="cellIs" dxfId="1818" priority="838" operator="equal">
      <formula>"P"</formula>
    </cfRule>
    <cfRule type="cellIs" dxfId="1817" priority="839" operator="equal">
      <formula>"NCNS"</formula>
    </cfRule>
    <cfRule type="cellIs" dxfId="1816" priority="840" operator="equal">
      <formula>"L"</formula>
    </cfRule>
    <cfRule type="cellIs" dxfId="1815" priority="841" operator="equal">
      <formula>"US"</formula>
    </cfRule>
  </conditionalFormatting>
  <conditionalFormatting sqref="Z27">
    <cfRule type="cellIs" dxfId="1814" priority="836" operator="equal">
      <formula>"OH"</formula>
    </cfRule>
  </conditionalFormatting>
  <conditionalFormatting sqref="Z27">
    <cfRule type="cellIs" dxfId="1813" priority="830" operator="equal">
      <formula>"Off Prod"</formula>
    </cfRule>
    <cfRule type="cellIs" dxfId="1812" priority="831" operator="equal">
      <formula>"System Issue"</formula>
    </cfRule>
    <cfRule type="cellIs" dxfId="1811" priority="832" operator="equal">
      <formula>"Approved"</formula>
    </cfRule>
    <cfRule type="cellIs" dxfId="1810" priority="833" operator="equal">
      <formula>"Applied"</formula>
    </cfRule>
    <cfRule type="cellIs" dxfId="1809" priority="834" operator="equal">
      <formula>"Rejected"</formula>
    </cfRule>
    <cfRule type="cellIs" dxfId="1808" priority="835" operator="equal">
      <formula>"PO"</formula>
    </cfRule>
  </conditionalFormatting>
  <conditionalFormatting sqref="Z27">
    <cfRule type="cellIs" dxfId="1807" priority="829" operator="equal">
      <formula>"SEP"</formula>
    </cfRule>
  </conditionalFormatting>
  <conditionalFormatting sqref="Z44">
    <cfRule type="cellIs" dxfId="1806" priority="824" operator="equal">
      <formula>"X"</formula>
    </cfRule>
    <cfRule type="cellIs" dxfId="1805" priority="825" operator="equal">
      <formula>"P"</formula>
    </cfRule>
    <cfRule type="cellIs" dxfId="1804" priority="826" operator="equal">
      <formula>"NCNS"</formula>
    </cfRule>
    <cfRule type="cellIs" dxfId="1803" priority="827" operator="equal">
      <formula>"L"</formula>
    </cfRule>
    <cfRule type="cellIs" dxfId="1802" priority="828" operator="equal">
      <formula>"US"</formula>
    </cfRule>
  </conditionalFormatting>
  <conditionalFormatting sqref="Z44">
    <cfRule type="cellIs" dxfId="1801" priority="823" operator="equal">
      <formula>"OH"</formula>
    </cfRule>
  </conditionalFormatting>
  <conditionalFormatting sqref="Z44">
    <cfRule type="cellIs" dxfId="1800" priority="817" operator="equal">
      <formula>"Off Prod"</formula>
    </cfRule>
    <cfRule type="cellIs" dxfId="1799" priority="818" operator="equal">
      <formula>"System Issue"</formula>
    </cfRule>
    <cfRule type="cellIs" dxfId="1798" priority="819" operator="equal">
      <formula>"Approved"</formula>
    </cfRule>
    <cfRule type="cellIs" dxfId="1797" priority="820" operator="equal">
      <formula>"Applied"</formula>
    </cfRule>
    <cfRule type="cellIs" dxfId="1796" priority="821" operator="equal">
      <formula>"Rejected"</formula>
    </cfRule>
    <cfRule type="cellIs" dxfId="1795" priority="822" operator="equal">
      <formula>"PO"</formula>
    </cfRule>
  </conditionalFormatting>
  <conditionalFormatting sqref="Z44">
    <cfRule type="cellIs" dxfId="1794" priority="816" operator="equal">
      <formula>"SEP"</formula>
    </cfRule>
  </conditionalFormatting>
  <conditionalFormatting sqref="Y29:Y36">
    <cfRule type="cellIs" dxfId="1793" priority="811" operator="equal">
      <formula>"X"</formula>
    </cfRule>
    <cfRule type="cellIs" dxfId="1792" priority="812" operator="equal">
      <formula>"P"</formula>
    </cfRule>
    <cfRule type="cellIs" dxfId="1791" priority="813" operator="equal">
      <formula>"NCNS"</formula>
    </cfRule>
    <cfRule type="cellIs" dxfId="1790" priority="814" operator="equal">
      <formula>"L"</formula>
    </cfRule>
    <cfRule type="cellIs" dxfId="1789" priority="815" operator="equal">
      <formula>"US"</formula>
    </cfRule>
  </conditionalFormatting>
  <conditionalFormatting sqref="Y29:Y36">
    <cfRule type="cellIs" dxfId="1788" priority="810" operator="equal">
      <formula>"OH"</formula>
    </cfRule>
  </conditionalFormatting>
  <conditionalFormatting sqref="Y29:Y36">
    <cfRule type="cellIs" dxfId="1787" priority="804" operator="equal">
      <formula>"Off Prod"</formula>
    </cfRule>
    <cfRule type="cellIs" dxfId="1786" priority="805" operator="equal">
      <formula>"System Issue"</formula>
    </cfRule>
    <cfRule type="cellIs" dxfId="1785" priority="806" operator="equal">
      <formula>"Approved"</formula>
    </cfRule>
    <cfRule type="cellIs" dxfId="1784" priority="807" operator="equal">
      <formula>"Applied"</formula>
    </cfRule>
    <cfRule type="cellIs" dxfId="1783" priority="808" operator="equal">
      <formula>"Rejected"</formula>
    </cfRule>
    <cfRule type="cellIs" dxfId="1782" priority="809" operator="equal">
      <formula>"PO"</formula>
    </cfRule>
  </conditionalFormatting>
  <conditionalFormatting sqref="Y29:Y36">
    <cfRule type="cellIs" dxfId="1781" priority="803" operator="equal">
      <formula>"SEP"</formula>
    </cfRule>
  </conditionalFormatting>
  <conditionalFormatting sqref="Y38:Y45 Y47:Z52">
    <cfRule type="cellIs" dxfId="1780" priority="802" operator="equal">
      <formula>"PO"</formula>
    </cfRule>
  </conditionalFormatting>
  <conditionalFormatting sqref="Y38:Y45 Y47:Z52">
    <cfRule type="cellIs" dxfId="1779" priority="797" operator="equal">
      <formula>"X"</formula>
    </cfRule>
    <cfRule type="cellIs" dxfId="1778" priority="798" operator="equal">
      <formula>"P"</formula>
    </cfRule>
    <cfRule type="cellIs" dxfId="1777" priority="799" operator="equal">
      <formula>"NCNS"</formula>
    </cfRule>
    <cfRule type="cellIs" dxfId="1776" priority="800" operator="equal">
      <formula>"L"</formula>
    </cfRule>
    <cfRule type="cellIs" dxfId="1775" priority="801" operator="equal">
      <formula>"US"</formula>
    </cfRule>
  </conditionalFormatting>
  <conditionalFormatting sqref="Y38:Y45 Y47:Z52">
    <cfRule type="cellIs" dxfId="1774" priority="796" operator="equal">
      <formula>"OH"</formula>
    </cfRule>
  </conditionalFormatting>
  <conditionalFormatting sqref="Y38:Y45 Y47:Z52">
    <cfRule type="cellIs" dxfId="1773" priority="790" operator="equal">
      <formula>"Off Prod"</formula>
    </cfRule>
    <cfRule type="cellIs" dxfId="1772" priority="791" operator="equal">
      <formula>"System Issue"</formula>
    </cfRule>
    <cfRule type="cellIs" dxfId="1771" priority="792" operator="equal">
      <formula>"Approved"</formula>
    </cfRule>
    <cfRule type="cellIs" dxfId="1770" priority="793" operator="equal">
      <formula>"Applied"</formula>
    </cfRule>
    <cfRule type="cellIs" dxfId="1769" priority="794" operator="equal">
      <formula>"Rejected"</formula>
    </cfRule>
    <cfRule type="cellIs" dxfId="1768" priority="795" operator="equal">
      <formula>"PO"</formula>
    </cfRule>
  </conditionalFormatting>
  <conditionalFormatting sqref="Y38:Y45 Y47:Z52">
    <cfRule type="cellIs" dxfId="1767" priority="789" operator="equal">
      <formula>"SEP"</formula>
    </cfRule>
  </conditionalFormatting>
  <conditionalFormatting sqref="Y38:Y45 Y47:Z52">
    <cfRule type="cellIs" dxfId="1766" priority="784" operator="equal">
      <formula>"X"</formula>
    </cfRule>
    <cfRule type="cellIs" dxfId="1765" priority="785" operator="equal">
      <formula>"P"</formula>
    </cfRule>
    <cfRule type="cellIs" dxfId="1764" priority="786" operator="equal">
      <formula>"NCNS"</formula>
    </cfRule>
    <cfRule type="cellIs" dxfId="1763" priority="787" operator="equal">
      <formula>"L"</formula>
    </cfRule>
    <cfRule type="cellIs" dxfId="1762" priority="788" operator="equal">
      <formula>"US"</formula>
    </cfRule>
  </conditionalFormatting>
  <conditionalFormatting sqref="Y38:Y45 Y47:Z52">
    <cfRule type="cellIs" dxfId="1761" priority="783" operator="equal">
      <formula>"OH"</formula>
    </cfRule>
  </conditionalFormatting>
  <conditionalFormatting sqref="Y38:Y45 Y47:Z52">
    <cfRule type="cellIs" dxfId="1760" priority="777" operator="equal">
      <formula>"Off Prod"</formula>
    </cfRule>
    <cfRule type="cellIs" dxfId="1759" priority="778" operator="equal">
      <formula>"System Issue"</formula>
    </cfRule>
    <cfRule type="cellIs" dxfId="1758" priority="779" operator="equal">
      <formula>"Approved"</formula>
    </cfRule>
    <cfRule type="cellIs" dxfId="1757" priority="780" operator="equal">
      <formula>"Applied"</formula>
    </cfRule>
    <cfRule type="cellIs" dxfId="1756" priority="781" operator="equal">
      <formula>"Rejected"</formula>
    </cfRule>
    <cfRule type="cellIs" dxfId="1755" priority="782" operator="equal">
      <formula>"PO"</formula>
    </cfRule>
  </conditionalFormatting>
  <conditionalFormatting sqref="Y38:Y45 Y47:Z52">
    <cfRule type="cellIs" dxfId="1754" priority="776" operator="equal">
      <formula>"SEP"</formula>
    </cfRule>
  </conditionalFormatting>
  <conditionalFormatting sqref="AC26:AG26">
    <cfRule type="cellIs" dxfId="1753" priority="771" operator="equal">
      <formula>"X"</formula>
    </cfRule>
    <cfRule type="cellIs" dxfId="1752" priority="772" operator="equal">
      <formula>"P"</formula>
    </cfRule>
    <cfRule type="cellIs" dxfId="1751" priority="773" operator="equal">
      <formula>"NCNS"</formula>
    </cfRule>
    <cfRule type="cellIs" dxfId="1750" priority="774" operator="equal">
      <formula>"L"</formula>
    </cfRule>
    <cfRule type="cellIs" dxfId="1749" priority="775" operator="equal">
      <formula>"US"</formula>
    </cfRule>
  </conditionalFormatting>
  <conditionalFormatting sqref="AC26:AG26">
    <cfRule type="cellIs" dxfId="1748" priority="770" operator="equal">
      <formula>"OH"</formula>
    </cfRule>
  </conditionalFormatting>
  <conditionalFormatting sqref="AC26:AG26">
    <cfRule type="cellIs" dxfId="1747" priority="764" operator="equal">
      <formula>"Off Prod"</formula>
    </cfRule>
    <cfRule type="cellIs" dxfId="1746" priority="765" operator="equal">
      <formula>"System Issue"</formula>
    </cfRule>
    <cfRule type="cellIs" dxfId="1745" priority="766" operator="equal">
      <formula>"Approved"</formula>
    </cfRule>
    <cfRule type="cellIs" dxfId="1744" priority="767" operator="equal">
      <formula>"Applied"</formula>
    </cfRule>
    <cfRule type="cellIs" dxfId="1743" priority="768" operator="equal">
      <formula>"Rejected"</formula>
    </cfRule>
    <cfRule type="cellIs" dxfId="1742" priority="769" operator="equal">
      <formula>"PO"</formula>
    </cfRule>
  </conditionalFormatting>
  <conditionalFormatting sqref="AC26:AG26">
    <cfRule type="cellIs" dxfId="1741" priority="763" operator="equal">
      <formula>"SEP"</formula>
    </cfRule>
  </conditionalFormatting>
  <conditionalFormatting sqref="AC26:AG26">
    <cfRule type="cellIs" dxfId="1740" priority="762" operator="equal">
      <formula>"PO"</formula>
    </cfRule>
  </conditionalFormatting>
  <conditionalFormatting sqref="AC26:AG26">
    <cfRule type="cellIs" dxfId="1739" priority="761" operator="equal">
      <formula>"PO"</formula>
    </cfRule>
  </conditionalFormatting>
  <conditionalFormatting sqref="AJ26:AM26">
    <cfRule type="cellIs" dxfId="1738" priority="756" operator="equal">
      <formula>"X"</formula>
    </cfRule>
    <cfRule type="cellIs" dxfId="1737" priority="757" operator="equal">
      <formula>"P"</formula>
    </cfRule>
    <cfRule type="cellIs" dxfId="1736" priority="758" operator="equal">
      <formula>"NCNS"</formula>
    </cfRule>
    <cfRule type="cellIs" dxfId="1735" priority="759" operator="equal">
      <formula>"L"</formula>
    </cfRule>
    <cfRule type="cellIs" dxfId="1734" priority="760" operator="equal">
      <formula>"US"</formula>
    </cfRule>
  </conditionalFormatting>
  <conditionalFormatting sqref="AJ26:AM26">
    <cfRule type="cellIs" dxfId="1733" priority="755" operator="equal">
      <formula>"OH"</formula>
    </cfRule>
  </conditionalFormatting>
  <conditionalFormatting sqref="AJ26:AM26">
    <cfRule type="cellIs" dxfId="1732" priority="749" operator="equal">
      <formula>"Off Prod"</formula>
    </cfRule>
    <cfRule type="cellIs" dxfId="1731" priority="750" operator="equal">
      <formula>"System Issue"</formula>
    </cfRule>
    <cfRule type="cellIs" dxfId="1730" priority="751" operator="equal">
      <formula>"Approved"</formula>
    </cfRule>
    <cfRule type="cellIs" dxfId="1729" priority="752" operator="equal">
      <formula>"Applied"</formula>
    </cfRule>
    <cfRule type="cellIs" dxfId="1728" priority="753" operator="equal">
      <formula>"Rejected"</formula>
    </cfRule>
    <cfRule type="cellIs" dxfId="1727" priority="754" operator="equal">
      <formula>"PO"</formula>
    </cfRule>
  </conditionalFormatting>
  <conditionalFormatting sqref="AJ26:AM26">
    <cfRule type="cellIs" dxfId="1726" priority="748" operator="equal">
      <formula>"SEP"</formula>
    </cfRule>
  </conditionalFormatting>
  <conditionalFormatting sqref="AJ26:AM26">
    <cfRule type="cellIs" dxfId="1725" priority="747" operator="equal">
      <formula>"PO"</formula>
    </cfRule>
  </conditionalFormatting>
  <conditionalFormatting sqref="AJ26:AM26">
    <cfRule type="cellIs" dxfId="1724" priority="746" operator="equal">
      <formula>"PO"</formula>
    </cfRule>
  </conditionalFormatting>
  <conditionalFormatting sqref="W25">
    <cfRule type="cellIs" dxfId="1723" priority="741" operator="equal">
      <formula>"X"</formula>
    </cfRule>
    <cfRule type="cellIs" dxfId="1722" priority="742" operator="equal">
      <formula>"P"</formula>
    </cfRule>
    <cfRule type="cellIs" dxfId="1721" priority="743" operator="equal">
      <formula>"NCNS"</formula>
    </cfRule>
    <cfRule type="cellIs" dxfId="1720" priority="744" operator="equal">
      <formula>"L"</formula>
    </cfRule>
    <cfRule type="cellIs" dxfId="1719" priority="745" operator="equal">
      <formula>"US"</formula>
    </cfRule>
  </conditionalFormatting>
  <conditionalFormatting sqref="W25">
    <cfRule type="cellIs" dxfId="1718" priority="740" operator="equal">
      <formula>"OH"</formula>
    </cfRule>
  </conditionalFormatting>
  <conditionalFormatting sqref="W25">
    <cfRule type="cellIs" dxfId="1717" priority="734" operator="equal">
      <formula>"Off Prod"</formula>
    </cfRule>
    <cfRule type="cellIs" dxfId="1716" priority="735" operator="equal">
      <formula>"System Issue"</formula>
    </cfRule>
    <cfRule type="cellIs" dxfId="1715" priority="736" operator="equal">
      <formula>"Approved"</formula>
    </cfRule>
    <cfRule type="cellIs" dxfId="1714" priority="737" operator="equal">
      <formula>"Applied"</formula>
    </cfRule>
    <cfRule type="cellIs" dxfId="1713" priority="738" operator="equal">
      <formula>"Rejected"</formula>
    </cfRule>
    <cfRule type="cellIs" dxfId="1712" priority="739" operator="equal">
      <formula>"PO"</formula>
    </cfRule>
  </conditionalFormatting>
  <conditionalFormatting sqref="W44">
    <cfRule type="cellIs" dxfId="1711" priority="729" operator="equal">
      <formula>"X"</formula>
    </cfRule>
    <cfRule type="cellIs" dxfId="1710" priority="730" operator="equal">
      <formula>"P"</formula>
    </cfRule>
    <cfRule type="cellIs" dxfId="1709" priority="731" operator="equal">
      <formula>"NCNS"</formula>
    </cfRule>
    <cfRule type="cellIs" dxfId="1708" priority="732" operator="equal">
      <formula>"L"</formula>
    </cfRule>
    <cfRule type="cellIs" dxfId="1707" priority="733" operator="equal">
      <formula>"US"</formula>
    </cfRule>
  </conditionalFormatting>
  <conditionalFormatting sqref="W44">
    <cfRule type="cellIs" dxfId="1706" priority="728" operator="equal">
      <formula>"OH"</formula>
    </cfRule>
  </conditionalFormatting>
  <conditionalFormatting sqref="W44">
    <cfRule type="cellIs" dxfId="1705" priority="722" operator="equal">
      <formula>"Off Prod"</formula>
    </cfRule>
    <cfRule type="cellIs" dxfId="1704" priority="723" operator="equal">
      <formula>"System Issue"</formula>
    </cfRule>
    <cfRule type="cellIs" dxfId="1703" priority="724" operator="equal">
      <formula>"Approved"</formula>
    </cfRule>
    <cfRule type="cellIs" dxfId="1702" priority="725" operator="equal">
      <formula>"Applied"</formula>
    </cfRule>
    <cfRule type="cellIs" dxfId="1701" priority="726" operator="equal">
      <formula>"Rejected"</formula>
    </cfRule>
    <cfRule type="cellIs" dxfId="1700" priority="727" operator="equal">
      <formula>"PO"</formula>
    </cfRule>
  </conditionalFormatting>
  <conditionalFormatting sqref="W44">
    <cfRule type="cellIs" dxfId="1699" priority="721" operator="equal">
      <formula>"SEP"</formula>
    </cfRule>
  </conditionalFormatting>
  <conditionalFormatting sqref="W45">
    <cfRule type="cellIs" dxfId="1698" priority="716" operator="equal">
      <formula>"X"</formula>
    </cfRule>
    <cfRule type="cellIs" dxfId="1697" priority="717" operator="equal">
      <formula>"P"</formula>
    </cfRule>
    <cfRule type="cellIs" dxfId="1696" priority="718" operator="equal">
      <formula>"NCNS"</formula>
    </cfRule>
    <cfRule type="cellIs" dxfId="1695" priority="719" operator="equal">
      <formula>"L"</formula>
    </cfRule>
    <cfRule type="cellIs" dxfId="1694" priority="720" operator="equal">
      <formula>"US"</formula>
    </cfRule>
  </conditionalFormatting>
  <conditionalFormatting sqref="W45">
    <cfRule type="cellIs" dxfId="1693" priority="715" operator="equal">
      <formula>"OH"</formula>
    </cfRule>
  </conditionalFormatting>
  <conditionalFormatting sqref="W45">
    <cfRule type="cellIs" dxfId="1692" priority="709" operator="equal">
      <formula>"Off Prod"</formula>
    </cfRule>
    <cfRule type="cellIs" dxfId="1691" priority="710" operator="equal">
      <formula>"System Issue"</formula>
    </cfRule>
    <cfRule type="cellIs" dxfId="1690" priority="711" operator="equal">
      <formula>"Approved"</formula>
    </cfRule>
    <cfRule type="cellIs" dxfId="1689" priority="712" operator="equal">
      <formula>"Applied"</formula>
    </cfRule>
    <cfRule type="cellIs" dxfId="1688" priority="713" operator="equal">
      <formula>"Rejected"</formula>
    </cfRule>
    <cfRule type="cellIs" dxfId="1687" priority="714" operator="equal">
      <formula>"PO"</formula>
    </cfRule>
  </conditionalFormatting>
  <conditionalFormatting sqref="W45">
    <cfRule type="cellIs" dxfId="1686" priority="708" operator="equal">
      <formula>"SEP"</formula>
    </cfRule>
  </conditionalFormatting>
  <conditionalFormatting sqref="AD25">
    <cfRule type="cellIs" dxfId="1685" priority="703" operator="equal">
      <formula>"X"</formula>
    </cfRule>
    <cfRule type="cellIs" dxfId="1684" priority="704" operator="equal">
      <formula>"P"</formula>
    </cfRule>
    <cfRule type="cellIs" dxfId="1683" priority="705" operator="equal">
      <formula>"NCNS"</formula>
    </cfRule>
    <cfRule type="cellIs" dxfId="1682" priority="706" operator="equal">
      <formula>"L"</formula>
    </cfRule>
    <cfRule type="cellIs" dxfId="1681" priority="707" operator="equal">
      <formula>"US"</formula>
    </cfRule>
  </conditionalFormatting>
  <conditionalFormatting sqref="AD25">
    <cfRule type="cellIs" dxfId="1680" priority="702" operator="equal">
      <formula>"OH"</formula>
    </cfRule>
  </conditionalFormatting>
  <conditionalFormatting sqref="AD25">
    <cfRule type="cellIs" dxfId="1679" priority="696" operator="equal">
      <formula>"Off Prod"</formula>
    </cfRule>
    <cfRule type="cellIs" dxfId="1678" priority="697" operator="equal">
      <formula>"System Issue"</formula>
    </cfRule>
    <cfRule type="cellIs" dxfId="1677" priority="698" operator="equal">
      <formula>"Approved"</formula>
    </cfRule>
    <cfRule type="cellIs" dxfId="1676" priority="699" operator="equal">
      <formula>"Applied"</formula>
    </cfRule>
    <cfRule type="cellIs" dxfId="1675" priority="700" operator="equal">
      <formula>"Rejected"</formula>
    </cfRule>
    <cfRule type="cellIs" dxfId="1674" priority="701" operator="equal">
      <formula>"PO"</formula>
    </cfRule>
  </conditionalFormatting>
  <conditionalFormatting sqref="AE13:AE23">
    <cfRule type="cellIs" dxfId="1673" priority="691" operator="equal">
      <formula>"X"</formula>
    </cfRule>
    <cfRule type="cellIs" dxfId="1672" priority="692" operator="equal">
      <formula>"P"</formula>
    </cfRule>
    <cfRule type="cellIs" dxfId="1671" priority="693" operator="equal">
      <formula>"NCNS"</formula>
    </cfRule>
    <cfRule type="cellIs" dxfId="1670" priority="694" operator="equal">
      <formula>"L"</formula>
    </cfRule>
    <cfRule type="cellIs" dxfId="1669" priority="695" operator="equal">
      <formula>"US"</formula>
    </cfRule>
  </conditionalFormatting>
  <conditionalFormatting sqref="AE13:AE23">
    <cfRule type="cellIs" dxfId="1668" priority="690" operator="equal">
      <formula>"OH"</formula>
    </cfRule>
  </conditionalFormatting>
  <conditionalFormatting sqref="AE13:AE23">
    <cfRule type="cellIs" dxfId="1667" priority="684" operator="equal">
      <formula>"Off Prod"</formula>
    </cfRule>
    <cfRule type="cellIs" dxfId="1666" priority="685" operator="equal">
      <formula>"System Issue"</formula>
    </cfRule>
    <cfRule type="cellIs" dxfId="1665" priority="686" operator="equal">
      <formula>"Approved"</formula>
    </cfRule>
    <cfRule type="cellIs" dxfId="1664" priority="687" operator="equal">
      <formula>"Applied"</formula>
    </cfRule>
    <cfRule type="cellIs" dxfId="1663" priority="688" operator="equal">
      <formula>"Rejected"</formula>
    </cfRule>
    <cfRule type="cellIs" dxfId="1662" priority="689" operator="equal">
      <formula>"PO"</formula>
    </cfRule>
  </conditionalFormatting>
  <conditionalFormatting sqref="AE25">
    <cfRule type="cellIs" dxfId="1661" priority="679" operator="equal">
      <formula>"X"</formula>
    </cfRule>
    <cfRule type="cellIs" dxfId="1660" priority="680" operator="equal">
      <formula>"P"</formula>
    </cfRule>
    <cfRule type="cellIs" dxfId="1659" priority="681" operator="equal">
      <formula>"NCNS"</formula>
    </cfRule>
    <cfRule type="cellIs" dxfId="1658" priority="682" operator="equal">
      <formula>"L"</formula>
    </cfRule>
    <cfRule type="cellIs" dxfId="1657" priority="683" operator="equal">
      <formula>"US"</formula>
    </cfRule>
  </conditionalFormatting>
  <conditionalFormatting sqref="AE25">
    <cfRule type="cellIs" dxfId="1656" priority="678" operator="equal">
      <formula>"OH"</formula>
    </cfRule>
  </conditionalFormatting>
  <conditionalFormatting sqref="AE25">
    <cfRule type="cellIs" dxfId="1655" priority="672" operator="equal">
      <formula>"Off Prod"</formula>
    </cfRule>
    <cfRule type="cellIs" dxfId="1654" priority="673" operator="equal">
      <formula>"System Issue"</formula>
    </cfRule>
    <cfRule type="cellIs" dxfId="1653" priority="674" operator="equal">
      <formula>"Approved"</formula>
    </cfRule>
    <cfRule type="cellIs" dxfId="1652" priority="675" operator="equal">
      <formula>"Applied"</formula>
    </cfRule>
    <cfRule type="cellIs" dxfId="1651" priority="676" operator="equal">
      <formula>"Rejected"</formula>
    </cfRule>
    <cfRule type="cellIs" dxfId="1650" priority="677" operator="equal">
      <formula>"PO"</formula>
    </cfRule>
  </conditionalFormatting>
  <conditionalFormatting sqref="AE28:AE52">
    <cfRule type="cellIs" dxfId="1649" priority="667" operator="equal">
      <formula>"X"</formula>
    </cfRule>
    <cfRule type="cellIs" dxfId="1648" priority="668" operator="equal">
      <formula>"P"</formula>
    </cfRule>
    <cfRule type="cellIs" dxfId="1647" priority="669" operator="equal">
      <formula>"NCNS"</formula>
    </cfRule>
    <cfRule type="cellIs" dxfId="1646" priority="670" operator="equal">
      <formula>"L"</formula>
    </cfRule>
    <cfRule type="cellIs" dxfId="1645" priority="671" operator="equal">
      <formula>"US"</formula>
    </cfRule>
  </conditionalFormatting>
  <conditionalFormatting sqref="AE28:AE52">
    <cfRule type="cellIs" dxfId="1644" priority="666" operator="equal">
      <formula>"OH"</formula>
    </cfRule>
  </conditionalFormatting>
  <conditionalFormatting sqref="AE28:AE52">
    <cfRule type="cellIs" dxfId="1643" priority="660" operator="equal">
      <formula>"Off Prod"</formula>
    </cfRule>
    <cfRule type="cellIs" dxfId="1642" priority="661" operator="equal">
      <formula>"System Issue"</formula>
    </cfRule>
    <cfRule type="cellIs" dxfId="1641" priority="662" operator="equal">
      <formula>"Approved"</formula>
    </cfRule>
    <cfRule type="cellIs" dxfId="1640" priority="663" operator="equal">
      <formula>"Applied"</formula>
    </cfRule>
    <cfRule type="cellIs" dxfId="1639" priority="664" operator="equal">
      <formula>"Rejected"</formula>
    </cfRule>
    <cfRule type="cellIs" dxfId="1638" priority="665" operator="equal">
      <formula>"PO"</formula>
    </cfRule>
  </conditionalFormatting>
  <conditionalFormatting sqref="AF23">
    <cfRule type="cellIs" dxfId="1637" priority="655" operator="equal">
      <formula>"X"</formula>
    </cfRule>
    <cfRule type="cellIs" dxfId="1636" priority="656" operator="equal">
      <formula>"P"</formula>
    </cfRule>
    <cfRule type="cellIs" dxfId="1635" priority="657" operator="equal">
      <formula>"NCNS"</formula>
    </cfRule>
    <cfRule type="cellIs" dxfId="1634" priority="658" operator="equal">
      <formula>"L"</formula>
    </cfRule>
    <cfRule type="cellIs" dxfId="1633" priority="659" operator="equal">
      <formula>"US"</formula>
    </cfRule>
  </conditionalFormatting>
  <conditionalFormatting sqref="AF23">
    <cfRule type="cellIs" dxfId="1632" priority="654" operator="equal">
      <formula>"OH"</formula>
    </cfRule>
  </conditionalFormatting>
  <conditionalFormatting sqref="AF23">
    <cfRule type="cellIs" dxfId="1631" priority="653" operator="equal">
      <formula>"PO"</formula>
    </cfRule>
  </conditionalFormatting>
  <conditionalFormatting sqref="AF23">
    <cfRule type="cellIs" dxfId="1630" priority="647" operator="equal">
      <formula>"Off Prod"</formula>
    </cfRule>
    <cfRule type="cellIs" dxfId="1629" priority="648" operator="equal">
      <formula>"System Issue"</formula>
    </cfRule>
    <cfRule type="cellIs" dxfId="1628" priority="649" operator="equal">
      <formula>"Approved"</formula>
    </cfRule>
    <cfRule type="cellIs" dxfId="1627" priority="650" operator="equal">
      <formula>"Applied"</formula>
    </cfRule>
    <cfRule type="cellIs" dxfId="1626" priority="651" operator="equal">
      <formula>"Rejected"</formula>
    </cfRule>
    <cfRule type="cellIs" dxfId="1625" priority="652" operator="equal">
      <formula>"PO"</formula>
    </cfRule>
  </conditionalFormatting>
  <conditionalFormatting sqref="AF25">
    <cfRule type="cellIs" dxfId="1624" priority="642" operator="equal">
      <formula>"X"</formula>
    </cfRule>
    <cfRule type="cellIs" dxfId="1623" priority="643" operator="equal">
      <formula>"P"</formula>
    </cfRule>
    <cfRule type="cellIs" dxfId="1622" priority="644" operator="equal">
      <formula>"NCNS"</formula>
    </cfRule>
    <cfRule type="cellIs" dxfId="1621" priority="645" operator="equal">
      <formula>"L"</formula>
    </cfRule>
    <cfRule type="cellIs" dxfId="1620" priority="646" operator="equal">
      <formula>"US"</formula>
    </cfRule>
  </conditionalFormatting>
  <conditionalFormatting sqref="AF25">
    <cfRule type="cellIs" dxfId="1619" priority="641" operator="equal">
      <formula>"OH"</formula>
    </cfRule>
  </conditionalFormatting>
  <conditionalFormatting sqref="AF25">
    <cfRule type="cellIs" dxfId="1618" priority="640" operator="equal">
      <formula>"PO"</formula>
    </cfRule>
  </conditionalFormatting>
  <conditionalFormatting sqref="AF25">
    <cfRule type="cellIs" dxfId="1617" priority="634" operator="equal">
      <formula>"Off Prod"</formula>
    </cfRule>
    <cfRule type="cellIs" dxfId="1616" priority="635" operator="equal">
      <formula>"System Issue"</formula>
    </cfRule>
    <cfRule type="cellIs" dxfId="1615" priority="636" operator="equal">
      <formula>"Approved"</formula>
    </cfRule>
    <cfRule type="cellIs" dxfId="1614" priority="637" operator="equal">
      <formula>"Applied"</formula>
    </cfRule>
    <cfRule type="cellIs" dxfId="1613" priority="638" operator="equal">
      <formula>"Rejected"</formula>
    </cfRule>
    <cfRule type="cellIs" dxfId="1612" priority="639" operator="equal">
      <formula>"PO"</formula>
    </cfRule>
  </conditionalFormatting>
  <conditionalFormatting sqref="AF25">
    <cfRule type="cellIs" dxfId="1611" priority="633" operator="equal">
      <formula>"SEP"</formula>
    </cfRule>
  </conditionalFormatting>
  <conditionalFormatting sqref="AF25">
    <cfRule type="cellIs" dxfId="1610" priority="628" operator="equal">
      <formula>"X"</formula>
    </cfRule>
    <cfRule type="cellIs" dxfId="1609" priority="629" operator="equal">
      <formula>"P"</formula>
    </cfRule>
    <cfRule type="cellIs" dxfId="1608" priority="630" operator="equal">
      <formula>"NCNS"</formula>
    </cfRule>
    <cfRule type="cellIs" dxfId="1607" priority="631" operator="equal">
      <formula>"L"</formula>
    </cfRule>
    <cfRule type="cellIs" dxfId="1606" priority="632" operator="equal">
      <formula>"US"</formula>
    </cfRule>
  </conditionalFormatting>
  <conditionalFormatting sqref="AF25">
    <cfRule type="cellIs" dxfId="1605" priority="627" operator="equal">
      <formula>"OH"</formula>
    </cfRule>
  </conditionalFormatting>
  <conditionalFormatting sqref="AF25">
    <cfRule type="cellIs" dxfId="1604" priority="626" operator="equal">
      <formula>"PO"</formula>
    </cfRule>
  </conditionalFormatting>
  <conditionalFormatting sqref="AF25">
    <cfRule type="cellIs" dxfId="1603" priority="620" operator="equal">
      <formula>"Off Prod"</formula>
    </cfRule>
    <cfRule type="cellIs" dxfId="1602" priority="621" operator="equal">
      <formula>"System Issue"</formula>
    </cfRule>
    <cfRule type="cellIs" dxfId="1601" priority="622" operator="equal">
      <formula>"Approved"</formula>
    </cfRule>
    <cfRule type="cellIs" dxfId="1600" priority="623" operator="equal">
      <formula>"Applied"</formula>
    </cfRule>
    <cfRule type="cellIs" dxfId="1599" priority="624" operator="equal">
      <formula>"Rejected"</formula>
    </cfRule>
    <cfRule type="cellIs" dxfId="1598" priority="625" operator="equal">
      <formula>"PO"</formula>
    </cfRule>
  </conditionalFormatting>
  <conditionalFormatting sqref="AF28:AF40">
    <cfRule type="cellIs" dxfId="1597" priority="615" operator="equal">
      <formula>"X"</formula>
    </cfRule>
    <cfRule type="cellIs" dxfId="1596" priority="616" operator="equal">
      <formula>"P"</formula>
    </cfRule>
    <cfRule type="cellIs" dxfId="1595" priority="617" operator="equal">
      <formula>"NCNS"</formula>
    </cfRule>
    <cfRule type="cellIs" dxfId="1594" priority="618" operator="equal">
      <formula>"L"</formula>
    </cfRule>
    <cfRule type="cellIs" dxfId="1593" priority="619" operator="equal">
      <formula>"US"</formula>
    </cfRule>
  </conditionalFormatting>
  <conditionalFormatting sqref="AF28:AF40">
    <cfRule type="cellIs" dxfId="1592" priority="614" operator="equal">
      <formula>"OH"</formula>
    </cfRule>
  </conditionalFormatting>
  <conditionalFormatting sqref="AF28:AF40">
    <cfRule type="cellIs" dxfId="1591" priority="613" operator="equal">
      <formula>"PO"</formula>
    </cfRule>
  </conditionalFormatting>
  <conditionalFormatting sqref="AF28:AF40">
    <cfRule type="cellIs" dxfId="1590" priority="607" operator="equal">
      <formula>"Off Prod"</formula>
    </cfRule>
    <cfRule type="cellIs" dxfId="1589" priority="608" operator="equal">
      <formula>"System Issue"</formula>
    </cfRule>
    <cfRule type="cellIs" dxfId="1588" priority="609" operator="equal">
      <formula>"Approved"</formula>
    </cfRule>
    <cfRule type="cellIs" dxfId="1587" priority="610" operator="equal">
      <formula>"Applied"</formula>
    </cfRule>
    <cfRule type="cellIs" dxfId="1586" priority="611" operator="equal">
      <formula>"Rejected"</formula>
    </cfRule>
    <cfRule type="cellIs" dxfId="1585" priority="612" operator="equal">
      <formula>"PO"</formula>
    </cfRule>
  </conditionalFormatting>
  <conditionalFormatting sqref="AF42">
    <cfRule type="cellIs" dxfId="1584" priority="602" operator="equal">
      <formula>"X"</formula>
    </cfRule>
    <cfRule type="cellIs" dxfId="1583" priority="603" operator="equal">
      <formula>"P"</formula>
    </cfRule>
    <cfRule type="cellIs" dxfId="1582" priority="604" operator="equal">
      <formula>"NCNS"</formula>
    </cfRule>
    <cfRule type="cellIs" dxfId="1581" priority="605" operator="equal">
      <formula>"L"</formula>
    </cfRule>
    <cfRule type="cellIs" dxfId="1580" priority="606" operator="equal">
      <formula>"US"</formula>
    </cfRule>
  </conditionalFormatting>
  <conditionalFormatting sqref="AF42">
    <cfRule type="cellIs" dxfId="1579" priority="601" operator="equal">
      <formula>"OH"</formula>
    </cfRule>
  </conditionalFormatting>
  <conditionalFormatting sqref="AF42">
    <cfRule type="cellIs" dxfId="1578" priority="600" operator="equal">
      <formula>"PO"</formula>
    </cfRule>
  </conditionalFormatting>
  <conditionalFormatting sqref="AF42">
    <cfRule type="cellIs" dxfId="1577" priority="594" operator="equal">
      <formula>"Off Prod"</formula>
    </cfRule>
    <cfRule type="cellIs" dxfId="1576" priority="595" operator="equal">
      <formula>"System Issue"</formula>
    </cfRule>
    <cfRule type="cellIs" dxfId="1575" priority="596" operator="equal">
      <formula>"Approved"</formula>
    </cfRule>
    <cfRule type="cellIs" dxfId="1574" priority="597" operator="equal">
      <formula>"Applied"</formula>
    </cfRule>
    <cfRule type="cellIs" dxfId="1573" priority="598" operator="equal">
      <formula>"Rejected"</formula>
    </cfRule>
    <cfRule type="cellIs" dxfId="1572" priority="599" operator="equal">
      <formula>"PO"</formula>
    </cfRule>
  </conditionalFormatting>
  <conditionalFormatting sqref="AF44:AF52">
    <cfRule type="cellIs" dxfId="1571" priority="589" operator="equal">
      <formula>"X"</formula>
    </cfRule>
    <cfRule type="cellIs" dxfId="1570" priority="590" operator="equal">
      <formula>"P"</formula>
    </cfRule>
    <cfRule type="cellIs" dxfId="1569" priority="591" operator="equal">
      <formula>"NCNS"</formula>
    </cfRule>
    <cfRule type="cellIs" dxfId="1568" priority="592" operator="equal">
      <formula>"L"</formula>
    </cfRule>
    <cfRule type="cellIs" dxfId="1567" priority="593" operator="equal">
      <formula>"US"</formula>
    </cfRule>
  </conditionalFormatting>
  <conditionalFormatting sqref="AF44:AF52">
    <cfRule type="cellIs" dxfId="1566" priority="588" operator="equal">
      <formula>"OH"</formula>
    </cfRule>
  </conditionalFormatting>
  <conditionalFormatting sqref="AF44:AF52">
    <cfRule type="cellIs" dxfId="1565" priority="587" operator="equal">
      <formula>"PO"</formula>
    </cfRule>
  </conditionalFormatting>
  <conditionalFormatting sqref="AF44:AF52">
    <cfRule type="cellIs" dxfId="1564" priority="581" operator="equal">
      <formula>"Off Prod"</formula>
    </cfRule>
    <cfRule type="cellIs" dxfId="1563" priority="582" operator="equal">
      <formula>"System Issue"</formula>
    </cfRule>
    <cfRule type="cellIs" dxfId="1562" priority="583" operator="equal">
      <formula>"Approved"</formula>
    </cfRule>
    <cfRule type="cellIs" dxfId="1561" priority="584" operator="equal">
      <formula>"Applied"</formula>
    </cfRule>
    <cfRule type="cellIs" dxfId="1560" priority="585" operator="equal">
      <formula>"Rejected"</formula>
    </cfRule>
    <cfRule type="cellIs" dxfId="1559" priority="586" operator="equal">
      <formula>"PO"</formula>
    </cfRule>
  </conditionalFormatting>
  <conditionalFormatting sqref="AF44:AF52">
    <cfRule type="cellIs" dxfId="1558" priority="580" operator="equal">
      <formula>"SEP"</formula>
    </cfRule>
  </conditionalFormatting>
  <conditionalFormatting sqref="AF44:AF52">
    <cfRule type="cellIs" dxfId="1557" priority="575" operator="equal">
      <formula>"X"</formula>
    </cfRule>
    <cfRule type="cellIs" dxfId="1556" priority="576" operator="equal">
      <formula>"P"</formula>
    </cfRule>
    <cfRule type="cellIs" dxfId="1555" priority="577" operator="equal">
      <formula>"NCNS"</formula>
    </cfRule>
    <cfRule type="cellIs" dxfId="1554" priority="578" operator="equal">
      <formula>"L"</formula>
    </cfRule>
    <cfRule type="cellIs" dxfId="1553" priority="579" operator="equal">
      <formula>"US"</formula>
    </cfRule>
  </conditionalFormatting>
  <conditionalFormatting sqref="AF44:AF52">
    <cfRule type="cellIs" dxfId="1552" priority="574" operator="equal">
      <formula>"OH"</formula>
    </cfRule>
  </conditionalFormatting>
  <conditionalFormatting sqref="AF44:AF52">
    <cfRule type="cellIs" dxfId="1551" priority="573" operator="equal">
      <formula>"PO"</formula>
    </cfRule>
  </conditionalFormatting>
  <conditionalFormatting sqref="AF44:AF52">
    <cfRule type="cellIs" dxfId="1550" priority="567" operator="equal">
      <formula>"Off Prod"</formula>
    </cfRule>
    <cfRule type="cellIs" dxfId="1549" priority="568" operator="equal">
      <formula>"System Issue"</formula>
    </cfRule>
    <cfRule type="cellIs" dxfId="1548" priority="569" operator="equal">
      <formula>"Approved"</formula>
    </cfRule>
    <cfRule type="cellIs" dxfId="1547" priority="570" operator="equal">
      <formula>"Applied"</formula>
    </cfRule>
    <cfRule type="cellIs" dxfId="1546" priority="571" operator="equal">
      <formula>"Rejected"</formula>
    </cfRule>
    <cfRule type="cellIs" dxfId="1545" priority="572" operator="equal">
      <formula>"PO"</formula>
    </cfRule>
  </conditionalFormatting>
  <conditionalFormatting sqref="AJ42:AN42">
    <cfRule type="cellIs" dxfId="1544" priority="562" operator="equal">
      <formula>"X"</formula>
    </cfRule>
    <cfRule type="cellIs" dxfId="1543" priority="563" operator="equal">
      <formula>"P"</formula>
    </cfRule>
    <cfRule type="cellIs" dxfId="1542" priority="564" operator="equal">
      <formula>"NCNS"</formula>
    </cfRule>
    <cfRule type="cellIs" dxfId="1541" priority="565" operator="equal">
      <formula>"L"</formula>
    </cfRule>
    <cfRule type="cellIs" dxfId="1540" priority="566" operator="equal">
      <formula>"US"</formula>
    </cfRule>
  </conditionalFormatting>
  <conditionalFormatting sqref="AJ42:AN42">
    <cfRule type="cellIs" dxfId="1539" priority="561" operator="equal">
      <formula>"OH"</formula>
    </cfRule>
  </conditionalFormatting>
  <conditionalFormatting sqref="AJ42:AN42">
    <cfRule type="cellIs" dxfId="1538" priority="555" operator="equal">
      <formula>"Off Prod"</formula>
    </cfRule>
    <cfRule type="cellIs" dxfId="1537" priority="556" operator="equal">
      <formula>"System Issue"</formula>
    </cfRule>
    <cfRule type="cellIs" dxfId="1536" priority="557" operator="equal">
      <formula>"Approved"</formula>
    </cfRule>
    <cfRule type="cellIs" dxfId="1535" priority="558" operator="equal">
      <formula>"Applied"</formula>
    </cfRule>
    <cfRule type="cellIs" dxfId="1534" priority="559" operator="equal">
      <formula>"Rejected"</formula>
    </cfRule>
    <cfRule type="cellIs" dxfId="1533" priority="560" operator="equal">
      <formula>"PO"</formula>
    </cfRule>
  </conditionalFormatting>
  <conditionalFormatting sqref="AJ42:AN42">
    <cfRule type="cellIs" dxfId="1532" priority="554" operator="equal">
      <formula>"SEP"</formula>
    </cfRule>
  </conditionalFormatting>
  <conditionalFormatting sqref="AG3">
    <cfRule type="cellIs" dxfId="1531" priority="549" operator="equal">
      <formula>"X"</formula>
    </cfRule>
    <cfRule type="cellIs" dxfId="1530" priority="550" operator="equal">
      <formula>"P"</formula>
    </cfRule>
    <cfRule type="cellIs" dxfId="1529" priority="551" operator="equal">
      <formula>"NCNS"</formula>
    </cfRule>
    <cfRule type="cellIs" dxfId="1528" priority="552" operator="equal">
      <formula>"L"</formula>
    </cfRule>
    <cfRule type="cellIs" dxfId="1527" priority="553" operator="equal">
      <formula>"US"</formula>
    </cfRule>
  </conditionalFormatting>
  <conditionalFormatting sqref="AG3">
    <cfRule type="cellIs" dxfId="1526" priority="548" operator="equal">
      <formula>"OH"</formula>
    </cfRule>
  </conditionalFormatting>
  <conditionalFormatting sqref="AG3">
    <cfRule type="cellIs" dxfId="1525" priority="547" operator="equal">
      <formula>"PO"</formula>
    </cfRule>
  </conditionalFormatting>
  <conditionalFormatting sqref="AG3">
    <cfRule type="cellIs" dxfId="1524" priority="541" operator="equal">
      <formula>"Off Prod"</formula>
    </cfRule>
    <cfRule type="cellIs" dxfId="1523" priority="542" operator="equal">
      <formula>"System Issue"</formula>
    </cfRule>
    <cfRule type="cellIs" dxfId="1522" priority="543" operator="equal">
      <formula>"Approved"</formula>
    </cfRule>
    <cfRule type="cellIs" dxfId="1521" priority="544" operator="equal">
      <formula>"Applied"</formula>
    </cfRule>
    <cfRule type="cellIs" dxfId="1520" priority="545" operator="equal">
      <formula>"Rejected"</formula>
    </cfRule>
    <cfRule type="cellIs" dxfId="1519" priority="546" operator="equal">
      <formula>"PO"</formula>
    </cfRule>
  </conditionalFormatting>
  <conditionalFormatting sqref="AG3">
    <cfRule type="cellIs" dxfId="1518" priority="540" operator="equal">
      <formula>"SEP"</formula>
    </cfRule>
  </conditionalFormatting>
  <conditionalFormatting sqref="AG5:AG7">
    <cfRule type="cellIs" dxfId="1517" priority="521" operator="equal">
      <formula>"X"</formula>
    </cfRule>
    <cfRule type="cellIs" dxfId="1516" priority="522" operator="equal">
      <formula>"P"</formula>
    </cfRule>
    <cfRule type="cellIs" dxfId="1515" priority="523" operator="equal">
      <formula>"NCNS"</formula>
    </cfRule>
    <cfRule type="cellIs" dxfId="1514" priority="524" operator="equal">
      <formula>"L"</formula>
    </cfRule>
    <cfRule type="cellIs" dxfId="1513" priority="525" operator="equal">
      <formula>"US"</formula>
    </cfRule>
  </conditionalFormatting>
  <conditionalFormatting sqref="AG5:AG7">
    <cfRule type="cellIs" dxfId="1512" priority="520" operator="equal">
      <formula>"OH"</formula>
    </cfRule>
  </conditionalFormatting>
  <conditionalFormatting sqref="AG5:AG7">
    <cfRule type="cellIs" dxfId="1511" priority="519" operator="equal">
      <formula>"PO"</formula>
    </cfRule>
  </conditionalFormatting>
  <conditionalFormatting sqref="AG5:AG7">
    <cfRule type="cellIs" dxfId="1510" priority="513" operator="equal">
      <formula>"Off Prod"</formula>
    </cfRule>
    <cfRule type="cellIs" dxfId="1509" priority="514" operator="equal">
      <formula>"System Issue"</formula>
    </cfRule>
    <cfRule type="cellIs" dxfId="1508" priority="515" operator="equal">
      <formula>"Approved"</formula>
    </cfRule>
    <cfRule type="cellIs" dxfId="1507" priority="516" operator="equal">
      <formula>"Applied"</formula>
    </cfRule>
    <cfRule type="cellIs" dxfId="1506" priority="517" operator="equal">
      <formula>"Rejected"</formula>
    </cfRule>
    <cfRule type="cellIs" dxfId="1505" priority="518" operator="equal">
      <formula>"PO"</formula>
    </cfRule>
  </conditionalFormatting>
  <conditionalFormatting sqref="AG5:AG7">
    <cfRule type="cellIs" dxfId="1504" priority="512" operator="equal">
      <formula>"SEP"</formula>
    </cfRule>
  </conditionalFormatting>
  <conditionalFormatting sqref="AG9:AG17">
    <cfRule type="cellIs" dxfId="1503" priority="507" operator="equal">
      <formula>"X"</formula>
    </cfRule>
    <cfRule type="cellIs" dxfId="1502" priority="508" operator="equal">
      <formula>"P"</formula>
    </cfRule>
    <cfRule type="cellIs" dxfId="1501" priority="509" operator="equal">
      <formula>"NCNS"</formula>
    </cfRule>
    <cfRule type="cellIs" dxfId="1500" priority="510" operator="equal">
      <formula>"L"</formula>
    </cfRule>
    <cfRule type="cellIs" dxfId="1499" priority="511" operator="equal">
      <formula>"US"</formula>
    </cfRule>
  </conditionalFormatting>
  <conditionalFormatting sqref="AG9:AG17">
    <cfRule type="cellIs" dxfId="1498" priority="506" operator="equal">
      <formula>"OH"</formula>
    </cfRule>
  </conditionalFormatting>
  <conditionalFormatting sqref="AG9:AG17">
    <cfRule type="cellIs" dxfId="1497" priority="505" operator="equal">
      <formula>"PO"</formula>
    </cfRule>
  </conditionalFormatting>
  <conditionalFormatting sqref="AG9:AG17">
    <cfRule type="cellIs" dxfId="1496" priority="499" operator="equal">
      <formula>"Off Prod"</formula>
    </cfRule>
    <cfRule type="cellIs" dxfId="1495" priority="500" operator="equal">
      <formula>"System Issue"</formula>
    </cfRule>
    <cfRule type="cellIs" dxfId="1494" priority="501" operator="equal">
      <formula>"Approved"</formula>
    </cfRule>
    <cfRule type="cellIs" dxfId="1493" priority="502" operator="equal">
      <formula>"Applied"</formula>
    </cfRule>
    <cfRule type="cellIs" dxfId="1492" priority="503" operator="equal">
      <formula>"Rejected"</formula>
    </cfRule>
    <cfRule type="cellIs" dxfId="1491" priority="504" operator="equal">
      <formula>"PO"</formula>
    </cfRule>
  </conditionalFormatting>
  <conditionalFormatting sqref="AG20:AG23">
    <cfRule type="cellIs" dxfId="1490" priority="494" operator="equal">
      <formula>"X"</formula>
    </cfRule>
    <cfRule type="cellIs" dxfId="1489" priority="495" operator="equal">
      <formula>"P"</formula>
    </cfRule>
    <cfRule type="cellIs" dxfId="1488" priority="496" operator="equal">
      <formula>"NCNS"</formula>
    </cfRule>
    <cfRule type="cellIs" dxfId="1487" priority="497" operator="equal">
      <formula>"L"</formula>
    </cfRule>
    <cfRule type="cellIs" dxfId="1486" priority="498" operator="equal">
      <formula>"US"</formula>
    </cfRule>
  </conditionalFormatting>
  <conditionalFormatting sqref="AG20:AG23">
    <cfRule type="cellIs" dxfId="1485" priority="493" operator="equal">
      <formula>"OH"</formula>
    </cfRule>
  </conditionalFormatting>
  <conditionalFormatting sqref="AG20:AG23">
    <cfRule type="cellIs" dxfId="1484" priority="492" operator="equal">
      <formula>"PO"</formula>
    </cfRule>
  </conditionalFormatting>
  <conditionalFormatting sqref="AG20:AG23">
    <cfRule type="cellIs" dxfId="1483" priority="486" operator="equal">
      <formula>"Off Prod"</formula>
    </cfRule>
    <cfRule type="cellIs" dxfId="1482" priority="487" operator="equal">
      <formula>"System Issue"</formula>
    </cfRule>
    <cfRule type="cellIs" dxfId="1481" priority="488" operator="equal">
      <formula>"Approved"</formula>
    </cfRule>
    <cfRule type="cellIs" dxfId="1480" priority="489" operator="equal">
      <formula>"Applied"</formula>
    </cfRule>
    <cfRule type="cellIs" dxfId="1479" priority="490" operator="equal">
      <formula>"Rejected"</formula>
    </cfRule>
    <cfRule type="cellIs" dxfId="1478" priority="491" operator="equal">
      <formula>"PO"</formula>
    </cfRule>
  </conditionalFormatting>
  <conditionalFormatting sqref="AG20:AG23">
    <cfRule type="cellIs" dxfId="1477" priority="485" operator="equal">
      <formula>"SEP"</formula>
    </cfRule>
  </conditionalFormatting>
  <conditionalFormatting sqref="AG25">
    <cfRule type="cellIs" dxfId="1476" priority="480" operator="equal">
      <formula>"X"</formula>
    </cfRule>
    <cfRule type="cellIs" dxfId="1475" priority="481" operator="equal">
      <formula>"P"</formula>
    </cfRule>
    <cfRule type="cellIs" dxfId="1474" priority="482" operator="equal">
      <formula>"NCNS"</formula>
    </cfRule>
    <cfRule type="cellIs" dxfId="1473" priority="483" operator="equal">
      <formula>"L"</formula>
    </cfRule>
    <cfRule type="cellIs" dxfId="1472" priority="484" operator="equal">
      <formula>"US"</formula>
    </cfRule>
  </conditionalFormatting>
  <conditionalFormatting sqref="AG25">
    <cfRule type="cellIs" dxfId="1471" priority="479" operator="equal">
      <formula>"OH"</formula>
    </cfRule>
  </conditionalFormatting>
  <conditionalFormatting sqref="AG25">
    <cfRule type="cellIs" dxfId="1470" priority="478" operator="equal">
      <formula>"PO"</formula>
    </cfRule>
  </conditionalFormatting>
  <conditionalFormatting sqref="AG25">
    <cfRule type="cellIs" dxfId="1469" priority="472" operator="equal">
      <formula>"Off Prod"</formula>
    </cfRule>
    <cfRule type="cellIs" dxfId="1468" priority="473" operator="equal">
      <formula>"System Issue"</formula>
    </cfRule>
    <cfRule type="cellIs" dxfId="1467" priority="474" operator="equal">
      <formula>"Approved"</formula>
    </cfRule>
    <cfRule type="cellIs" dxfId="1466" priority="475" operator="equal">
      <formula>"Applied"</formula>
    </cfRule>
    <cfRule type="cellIs" dxfId="1465" priority="476" operator="equal">
      <formula>"Rejected"</formula>
    </cfRule>
    <cfRule type="cellIs" dxfId="1464" priority="477" operator="equal">
      <formula>"PO"</formula>
    </cfRule>
  </conditionalFormatting>
  <conditionalFormatting sqref="AG25">
    <cfRule type="cellIs" dxfId="1463" priority="471" operator="equal">
      <formula>"SEP"</formula>
    </cfRule>
  </conditionalFormatting>
  <conditionalFormatting sqref="AG27:AG31">
    <cfRule type="cellIs" dxfId="1462" priority="466" operator="equal">
      <formula>"X"</formula>
    </cfRule>
    <cfRule type="cellIs" dxfId="1461" priority="467" operator="equal">
      <formula>"P"</formula>
    </cfRule>
    <cfRule type="cellIs" dxfId="1460" priority="468" operator="equal">
      <formula>"NCNS"</formula>
    </cfRule>
    <cfRule type="cellIs" dxfId="1459" priority="469" operator="equal">
      <formula>"L"</formula>
    </cfRule>
    <cfRule type="cellIs" dxfId="1458" priority="470" operator="equal">
      <formula>"US"</formula>
    </cfRule>
  </conditionalFormatting>
  <conditionalFormatting sqref="AG27:AG31">
    <cfRule type="cellIs" dxfId="1457" priority="465" operator="equal">
      <formula>"OH"</formula>
    </cfRule>
  </conditionalFormatting>
  <conditionalFormatting sqref="AG27:AG31">
    <cfRule type="cellIs" dxfId="1456" priority="464" operator="equal">
      <formula>"PO"</formula>
    </cfRule>
  </conditionalFormatting>
  <conditionalFormatting sqref="AG27:AG31">
    <cfRule type="cellIs" dxfId="1455" priority="458" operator="equal">
      <formula>"Off Prod"</formula>
    </cfRule>
    <cfRule type="cellIs" dxfId="1454" priority="459" operator="equal">
      <formula>"System Issue"</formula>
    </cfRule>
    <cfRule type="cellIs" dxfId="1453" priority="460" operator="equal">
      <formula>"Approved"</formula>
    </cfRule>
    <cfRule type="cellIs" dxfId="1452" priority="461" operator="equal">
      <formula>"Applied"</formula>
    </cfRule>
    <cfRule type="cellIs" dxfId="1451" priority="462" operator="equal">
      <formula>"Rejected"</formula>
    </cfRule>
    <cfRule type="cellIs" dxfId="1450" priority="463" operator="equal">
      <formula>"PO"</formula>
    </cfRule>
  </conditionalFormatting>
  <conditionalFormatting sqref="AG27:AG31">
    <cfRule type="cellIs" dxfId="1449" priority="457" operator="equal">
      <formula>"SEP"</formula>
    </cfRule>
  </conditionalFormatting>
  <conditionalFormatting sqref="AG33:AG40">
    <cfRule type="cellIs" dxfId="1448" priority="452" operator="equal">
      <formula>"X"</formula>
    </cfRule>
    <cfRule type="cellIs" dxfId="1447" priority="453" operator="equal">
      <formula>"P"</formula>
    </cfRule>
    <cfRule type="cellIs" dxfId="1446" priority="454" operator="equal">
      <formula>"NCNS"</formula>
    </cfRule>
    <cfRule type="cellIs" dxfId="1445" priority="455" operator="equal">
      <formula>"L"</formula>
    </cfRule>
    <cfRule type="cellIs" dxfId="1444" priority="456" operator="equal">
      <formula>"US"</formula>
    </cfRule>
  </conditionalFormatting>
  <conditionalFormatting sqref="AG33:AG40">
    <cfRule type="cellIs" dxfId="1443" priority="451" operator="equal">
      <formula>"OH"</formula>
    </cfRule>
  </conditionalFormatting>
  <conditionalFormatting sqref="AG33:AG40">
    <cfRule type="cellIs" dxfId="1442" priority="450" operator="equal">
      <formula>"PO"</formula>
    </cfRule>
  </conditionalFormatting>
  <conditionalFormatting sqref="AG33:AG40">
    <cfRule type="cellIs" dxfId="1441" priority="444" operator="equal">
      <formula>"Off Prod"</formula>
    </cfRule>
    <cfRule type="cellIs" dxfId="1440" priority="445" operator="equal">
      <formula>"System Issue"</formula>
    </cfRule>
    <cfRule type="cellIs" dxfId="1439" priority="446" operator="equal">
      <formula>"Approved"</formula>
    </cfRule>
    <cfRule type="cellIs" dxfId="1438" priority="447" operator="equal">
      <formula>"Applied"</formula>
    </cfRule>
    <cfRule type="cellIs" dxfId="1437" priority="448" operator="equal">
      <formula>"Rejected"</formula>
    </cfRule>
    <cfRule type="cellIs" dxfId="1436" priority="449" operator="equal">
      <formula>"PO"</formula>
    </cfRule>
  </conditionalFormatting>
  <conditionalFormatting sqref="AG33:AG40">
    <cfRule type="cellIs" dxfId="1435" priority="443" operator="equal">
      <formula>"SEP"</formula>
    </cfRule>
  </conditionalFormatting>
  <conditionalFormatting sqref="AG43:AG52">
    <cfRule type="cellIs" dxfId="1434" priority="438" operator="equal">
      <formula>"X"</formula>
    </cfRule>
    <cfRule type="cellIs" dxfId="1433" priority="439" operator="equal">
      <formula>"P"</formula>
    </cfRule>
    <cfRule type="cellIs" dxfId="1432" priority="440" operator="equal">
      <formula>"NCNS"</formula>
    </cfRule>
    <cfRule type="cellIs" dxfId="1431" priority="441" operator="equal">
      <formula>"L"</formula>
    </cfRule>
    <cfRule type="cellIs" dxfId="1430" priority="442" operator="equal">
      <formula>"US"</formula>
    </cfRule>
  </conditionalFormatting>
  <conditionalFormatting sqref="AG43:AG52">
    <cfRule type="cellIs" dxfId="1429" priority="437" operator="equal">
      <formula>"OH"</formula>
    </cfRule>
  </conditionalFormatting>
  <conditionalFormatting sqref="AG43:AG52">
    <cfRule type="cellIs" dxfId="1428" priority="436" operator="equal">
      <formula>"PO"</formula>
    </cfRule>
  </conditionalFormatting>
  <conditionalFormatting sqref="AG43:AG52">
    <cfRule type="cellIs" dxfId="1427" priority="430" operator="equal">
      <formula>"Off Prod"</formula>
    </cfRule>
    <cfRule type="cellIs" dxfId="1426" priority="431" operator="equal">
      <formula>"System Issue"</formula>
    </cfRule>
    <cfRule type="cellIs" dxfId="1425" priority="432" operator="equal">
      <formula>"Approved"</formula>
    </cfRule>
    <cfRule type="cellIs" dxfId="1424" priority="433" operator="equal">
      <formula>"Applied"</formula>
    </cfRule>
    <cfRule type="cellIs" dxfId="1423" priority="434" operator="equal">
      <formula>"Rejected"</formula>
    </cfRule>
    <cfRule type="cellIs" dxfId="1422" priority="435" operator="equal">
      <formula>"PO"</formula>
    </cfRule>
  </conditionalFormatting>
  <conditionalFormatting sqref="AG43:AG52">
    <cfRule type="cellIs" dxfId="1421" priority="429" operator="equal">
      <formula>"SEP"</formula>
    </cfRule>
  </conditionalFormatting>
  <conditionalFormatting sqref="AJ3:AJ7 AJ23 AJ10:AJ21">
    <cfRule type="cellIs" dxfId="1420" priority="410" operator="equal">
      <formula>"X"</formula>
    </cfRule>
    <cfRule type="cellIs" dxfId="1419" priority="411" operator="equal">
      <formula>"P"</formula>
    </cfRule>
    <cfRule type="cellIs" dxfId="1418" priority="412" operator="equal">
      <formula>"NCNS"</formula>
    </cfRule>
    <cfRule type="cellIs" dxfId="1417" priority="413" operator="equal">
      <formula>"L"</formula>
    </cfRule>
    <cfRule type="cellIs" dxfId="1416" priority="414" operator="equal">
      <formula>"US"</formula>
    </cfRule>
  </conditionalFormatting>
  <conditionalFormatting sqref="AJ3:AJ7 AJ23 AJ10:AJ21">
    <cfRule type="cellIs" dxfId="1415" priority="409" operator="equal">
      <formula>"OH"</formula>
    </cfRule>
  </conditionalFormatting>
  <conditionalFormatting sqref="AJ3:AJ7 AJ23 AJ10:AJ21">
    <cfRule type="cellIs" dxfId="1414" priority="408" operator="equal">
      <formula>"PO"</formula>
    </cfRule>
  </conditionalFormatting>
  <conditionalFormatting sqref="AJ3:AJ7 AJ23 AJ10:AJ21">
    <cfRule type="cellIs" dxfId="1413" priority="402" operator="equal">
      <formula>"Off Prod"</formula>
    </cfRule>
    <cfRule type="cellIs" dxfId="1412" priority="403" operator="equal">
      <formula>"System Issue"</formula>
    </cfRule>
    <cfRule type="cellIs" dxfId="1411" priority="404" operator="equal">
      <formula>"Approved"</formula>
    </cfRule>
    <cfRule type="cellIs" dxfId="1410" priority="405" operator="equal">
      <formula>"Applied"</formula>
    </cfRule>
    <cfRule type="cellIs" dxfId="1409" priority="406" operator="equal">
      <formula>"Rejected"</formula>
    </cfRule>
    <cfRule type="cellIs" dxfId="1408" priority="407" operator="equal">
      <formula>"PO"</formula>
    </cfRule>
  </conditionalFormatting>
  <conditionalFormatting sqref="AJ3:AJ7 AJ23 AJ10:AJ21">
    <cfRule type="cellIs" dxfId="1407" priority="401" operator="equal">
      <formula>"SEP"</formula>
    </cfRule>
  </conditionalFormatting>
  <conditionalFormatting sqref="AJ25">
    <cfRule type="cellIs" dxfId="1406" priority="396" operator="equal">
      <formula>"X"</formula>
    </cfRule>
    <cfRule type="cellIs" dxfId="1405" priority="397" operator="equal">
      <formula>"P"</formula>
    </cfRule>
    <cfRule type="cellIs" dxfId="1404" priority="398" operator="equal">
      <formula>"NCNS"</formula>
    </cfRule>
    <cfRule type="cellIs" dxfId="1403" priority="399" operator="equal">
      <formula>"L"</formula>
    </cfRule>
    <cfRule type="cellIs" dxfId="1402" priority="400" operator="equal">
      <formula>"US"</formula>
    </cfRule>
  </conditionalFormatting>
  <conditionalFormatting sqref="AJ25">
    <cfRule type="cellIs" dxfId="1401" priority="395" operator="equal">
      <formula>"OH"</formula>
    </cfRule>
  </conditionalFormatting>
  <conditionalFormatting sqref="AJ25">
    <cfRule type="cellIs" dxfId="1400" priority="394" operator="equal">
      <formula>"PO"</formula>
    </cfRule>
  </conditionalFormatting>
  <conditionalFormatting sqref="AJ25">
    <cfRule type="cellIs" dxfId="1399" priority="388" operator="equal">
      <formula>"Off Prod"</formula>
    </cfRule>
    <cfRule type="cellIs" dxfId="1398" priority="389" operator="equal">
      <formula>"System Issue"</formula>
    </cfRule>
    <cfRule type="cellIs" dxfId="1397" priority="390" operator="equal">
      <formula>"Approved"</formula>
    </cfRule>
    <cfRule type="cellIs" dxfId="1396" priority="391" operator="equal">
      <formula>"Applied"</formula>
    </cfRule>
    <cfRule type="cellIs" dxfId="1395" priority="392" operator="equal">
      <formula>"Rejected"</formula>
    </cfRule>
    <cfRule type="cellIs" dxfId="1394" priority="393" operator="equal">
      <formula>"PO"</formula>
    </cfRule>
  </conditionalFormatting>
  <conditionalFormatting sqref="AJ25">
    <cfRule type="cellIs" dxfId="1393" priority="387" operator="equal">
      <formula>"SEP"</formula>
    </cfRule>
  </conditionalFormatting>
  <conditionalFormatting sqref="AJ27:AJ41">
    <cfRule type="cellIs" dxfId="1392" priority="382" operator="equal">
      <formula>"X"</formula>
    </cfRule>
    <cfRule type="cellIs" dxfId="1391" priority="383" operator="equal">
      <formula>"P"</formula>
    </cfRule>
    <cfRule type="cellIs" dxfId="1390" priority="384" operator="equal">
      <formula>"NCNS"</formula>
    </cfRule>
    <cfRule type="cellIs" dxfId="1389" priority="385" operator="equal">
      <formula>"L"</formula>
    </cfRule>
    <cfRule type="cellIs" dxfId="1388" priority="386" operator="equal">
      <formula>"US"</formula>
    </cfRule>
  </conditionalFormatting>
  <conditionalFormatting sqref="AJ27:AJ41">
    <cfRule type="cellIs" dxfId="1387" priority="381" operator="equal">
      <formula>"OH"</formula>
    </cfRule>
  </conditionalFormatting>
  <conditionalFormatting sqref="AJ27:AJ41">
    <cfRule type="cellIs" dxfId="1386" priority="380" operator="equal">
      <formula>"PO"</formula>
    </cfRule>
  </conditionalFormatting>
  <conditionalFormatting sqref="AJ27:AJ41">
    <cfRule type="cellIs" dxfId="1385" priority="374" operator="equal">
      <formula>"Off Prod"</formula>
    </cfRule>
    <cfRule type="cellIs" dxfId="1384" priority="375" operator="equal">
      <formula>"System Issue"</formula>
    </cfRule>
    <cfRule type="cellIs" dxfId="1383" priority="376" operator="equal">
      <formula>"Approved"</formula>
    </cfRule>
    <cfRule type="cellIs" dxfId="1382" priority="377" operator="equal">
      <formula>"Applied"</formula>
    </cfRule>
    <cfRule type="cellIs" dxfId="1381" priority="378" operator="equal">
      <formula>"Rejected"</formula>
    </cfRule>
    <cfRule type="cellIs" dxfId="1380" priority="379" operator="equal">
      <formula>"PO"</formula>
    </cfRule>
  </conditionalFormatting>
  <conditionalFormatting sqref="AJ27:AJ41">
    <cfRule type="cellIs" dxfId="1379" priority="373" operator="equal">
      <formula>"SEP"</formula>
    </cfRule>
  </conditionalFormatting>
  <conditionalFormatting sqref="AJ43:AJ52">
    <cfRule type="cellIs" dxfId="1378" priority="368" operator="equal">
      <formula>"X"</formula>
    </cfRule>
    <cfRule type="cellIs" dxfId="1377" priority="369" operator="equal">
      <formula>"P"</formula>
    </cfRule>
    <cfRule type="cellIs" dxfId="1376" priority="370" operator="equal">
      <formula>"NCNS"</formula>
    </cfRule>
    <cfRule type="cellIs" dxfId="1375" priority="371" operator="equal">
      <formula>"L"</formula>
    </cfRule>
    <cfRule type="cellIs" dxfId="1374" priority="372" operator="equal">
      <formula>"US"</formula>
    </cfRule>
  </conditionalFormatting>
  <conditionalFormatting sqref="AJ43:AJ52">
    <cfRule type="cellIs" dxfId="1373" priority="367" operator="equal">
      <formula>"OH"</formula>
    </cfRule>
  </conditionalFormatting>
  <conditionalFormatting sqref="AJ43:AJ52">
    <cfRule type="cellIs" dxfId="1372" priority="366" operator="equal">
      <formula>"PO"</formula>
    </cfRule>
  </conditionalFormatting>
  <conditionalFormatting sqref="AJ43:AJ52">
    <cfRule type="cellIs" dxfId="1371" priority="360" operator="equal">
      <formula>"Off Prod"</formula>
    </cfRule>
    <cfRule type="cellIs" dxfId="1370" priority="361" operator="equal">
      <formula>"System Issue"</formula>
    </cfRule>
    <cfRule type="cellIs" dxfId="1369" priority="362" operator="equal">
      <formula>"Approved"</formula>
    </cfRule>
    <cfRule type="cellIs" dxfId="1368" priority="363" operator="equal">
      <formula>"Applied"</formula>
    </cfRule>
    <cfRule type="cellIs" dxfId="1367" priority="364" operator="equal">
      <formula>"Rejected"</formula>
    </cfRule>
    <cfRule type="cellIs" dxfId="1366" priority="365" operator="equal">
      <formula>"PO"</formula>
    </cfRule>
  </conditionalFormatting>
  <conditionalFormatting sqref="AJ43:AJ52">
    <cfRule type="cellIs" dxfId="1365" priority="359" operator="equal">
      <formula>"SEP"</formula>
    </cfRule>
  </conditionalFormatting>
  <conditionalFormatting sqref="AK22:AN22">
    <cfRule type="cellIs" dxfId="1364" priority="341" operator="equal">
      <formula>"X"</formula>
    </cfRule>
    <cfRule type="cellIs" dxfId="1363" priority="342" operator="equal">
      <formula>"P"</formula>
    </cfRule>
    <cfRule type="cellIs" dxfId="1362" priority="343" operator="equal">
      <formula>"NCNS"</formula>
    </cfRule>
    <cfRule type="cellIs" dxfId="1361" priority="344" operator="equal">
      <formula>"L"</formula>
    </cfRule>
    <cfRule type="cellIs" dxfId="1360" priority="345" operator="equal">
      <formula>"US"</formula>
    </cfRule>
  </conditionalFormatting>
  <conditionalFormatting sqref="AK22:AN22">
    <cfRule type="cellIs" dxfId="1359" priority="340" operator="equal">
      <formula>"OH"</formula>
    </cfRule>
  </conditionalFormatting>
  <conditionalFormatting sqref="AK22:AN22">
    <cfRule type="cellIs" dxfId="1358" priority="339" operator="equal">
      <formula>"PO"</formula>
    </cfRule>
  </conditionalFormatting>
  <conditionalFormatting sqref="AK22:AN22">
    <cfRule type="cellIs" dxfId="1357" priority="333" operator="equal">
      <formula>"Off Prod"</formula>
    </cfRule>
    <cfRule type="cellIs" dxfId="1356" priority="334" operator="equal">
      <formula>"System Issue"</formula>
    </cfRule>
    <cfRule type="cellIs" dxfId="1355" priority="335" operator="equal">
      <formula>"Approved"</formula>
    </cfRule>
    <cfRule type="cellIs" dxfId="1354" priority="336" operator="equal">
      <formula>"Applied"</formula>
    </cfRule>
    <cfRule type="cellIs" dxfId="1353" priority="337" operator="equal">
      <formula>"Rejected"</formula>
    </cfRule>
    <cfRule type="cellIs" dxfId="1352" priority="338" operator="equal">
      <formula>"PO"</formula>
    </cfRule>
  </conditionalFormatting>
  <conditionalFormatting sqref="AK22:AN22">
    <cfRule type="cellIs" dxfId="1351" priority="332" operator="equal">
      <formula>"SEP"</formula>
    </cfRule>
  </conditionalFormatting>
  <conditionalFormatting sqref="AN24">
    <cfRule type="cellIs" dxfId="1350" priority="327" operator="equal">
      <formula>"X"</formula>
    </cfRule>
    <cfRule type="cellIs" dxfId="1349" priority="328" operator="equal">
      <formula>"P"</formula>
    </cfRule>
    <cfRule type="cellIs" dxfId="1348" priority="329" operator="equal">
      <formula>"NCNS"</formula>
    </cfRule>
    <cfRule type="cellIs" dxfId="1347" priority="330" operator="equal">
      <formula>"L"</formula>
    </cfRule>
    <cfRule type="cellIs" dxfId="1346" priority="331" operator="equal">
      <formula>"US"</formula>
    </cfRule>
  </conditionalFormatting>
  <conditionalFormatting sqref="AN24">
    <cfRule type="cellIs" dxfId="1345" priority="326" operator="equal">
      <formula>"OH"</formula>
    </cfRule>
  </conditionalFormatting>
  <conditionalFormatting sqref="AN24">
    <cfRule type="cellIs" dxfId="1344" priority="325" operator="equal">
      <formula>"PO"</formula>
    </cfRule>
  </conditionalFormatting>
  <conditionalFormatting sqref="AN24">
    <cfRule type="cellIs" dxfId="1343" priority="319" operator="equal">
      <formula>"Off Prod"</formula>
    </cfRule>
    <cfRule type="cellIs" dxfId="1342" priority="320" operator="equal">
      <formula>"System Issue"</formula>
    </cfRule>
    <cfRule type="cellIs" dxfId="1341" priority="321" operator="equal">
      <formula>"Approved"</formula>
    </cfRule>
    <cfRule type="cellIs" dxfId="1340" priority="322" operator="equal">
      <formula>"Applied"</formula>
    </cfRule>
    <cfRule type="cellIs" dxfId="1339" priority="323" operator="equal">
      <formula>"Rejected"</formula>
    </cfRule>
    <cfRule type="cellIs" dxfId="1338" priority="324" operator="equal">
      <formula>"PO"</formula>
    </cfRule>
  </conditionalFormatting>
  <conditionalFormatting sqref="AN24">
    <cfRule type="cellIs" dxfId="1337" priority="318" operator="equal">
      <formula>"SEP"</formula>
    </cfRule>
  </conditionalFormatting>
  <conditionalFormatting sqref="AN26">
    <cfRule type="cellIs" dxfId="1336" priority="313" operator="equal">
      <formula>"X"</formula>
    </cfRule>
    <cfRule type="cellIs" dxfId="1335" priority="314" operator="equal">
      <formula>"P"</formula>
    </cfRule>
    <cfRule type="cellIs" dxfId="1334" priority="315" operator="equal">
      <formula>"NCNS"</formula>
    </cfRule>
    <cfRule type="cellIs" dxfId="1333" priority="316" operator="equal">
      <formula>"L"</formula>
    </cfRule>
    <cfRule type="cellIs" dxfId="1332" priority="317" operator="equal">
      <formula>"US"</formula>
    </cfRule>
  </conditionalFormatting>
  <conditionalFormatting sqref="AN26">
    <cfRule type="cellIs" dxfId="1331" priority="312" operator="equal">
      <formula>"OH"</formula>
    </cfRule>
  </conditionalFormatting>
  <conditionalFormatting sqref="AN26">
    <cfRule type="cellIs" dxfId="1330" priority="311" operator="equal">
      <formula>"PO"</formula>
    </cfRule>
  </conditionalFormatting>
  <conditionalFormatting sqref="AN26">
    <cfRule type="cellIs" dxfId="1329" priority="305" operator="equal">
      <formula>"Off Prod"</formula>
    </cfRule>
    <cfRule type="cellIs" dxfId="1328" priority="306" operator="equal">
      <formula>"System Issue"</formula>
    </cfRule>
    <cfRule type="cellIs" dxfId="1327" priority="307" operator="equal">
      <formula>"Approved"</formula>
    </cfRule>
    <cfRule type="cellIs" dxfId="1326" priority="308" operator="equal">
      <formula>"Applied"</formula>
    </cfRule>
    <cfRule type="cellIs" dxfId="1325" priority="309" operator="equal">
      <formula>"Rejected"</formula>
    </cfRule>
    <cfRule type="cellIs" dxfId="1324" priority="310" operator="equal">
      <formula>"PO"</formula>
    </cfRule>
  </conditionalFormatting>
  <conditionalFormatting sqref="AN26">
    <cfRule type="cellIs" dxfId="1323" priority="304" operator="equal">
      <formula>"SEP"</formula>
    </cfRule>
  </conditionalFormatting>
  <conditionalFormatting sqref="AJ22">
    <cfRule type="cellIs" dxfId="1322" priority="299" operator="equal">
      <formula>"X"</formula>
    </cfRule>
    <cfRule type="cellIs" dxfId="1321" priority="300" operator="equal">
      <formula>"P"</formula>
    </cfRule>
    <cfRule type="cellIs" dxfId="1320" priority="301" operator="equal">
      <formula>"NCNS"</formula>
    </cfRule>
    <cfRule type="cellIs" dxfId="1319" priority="302" operator="equal">
      <formula>"L"</formula>
    </cfRule>
    <cfRule type="cellIs" dxfId="1318" priority="303" operator="equal">
      <formula>"US"</formula>
    </cfRule>
  </conditionalFormatting>
  <conditionalFormatting sqref="AJ22">
    <cfRule type="cellIs" dxfId="1317" priority="298" operator="equal">
      <formula>"OH"</formula>
    </cfRule>
  </conditionalFormatting>
  <conditionalFormatting sqref="AJ22">
    <cfRule type="cellIs" dxfId="1316" priority="297" operator="equal">
      <formula>"PO"</formula>
    </cfRule>
  </conditionalFormatting>
  <conditionalFormatting sqref="AJ22">
    <cfRule type="cellIs" dxfId="1315" priority="291" operator="equal">
      <formula>"Off Prod"</formula>
    </cfRule>
    <cfRule type="cellIs" dxfId="1314" priority="292" operator="equal">
      <formula>"System Issue"</formula>
    </cfRule>
    <cfRule type="cellIs" dxfId="1313" priority="293" operator="equal">
      <formula>"Approved"</formula>
    </cfRule>
    <cfRule type="cellIs" dxfId="1312" priority="294" operator="equal">
      <formula>"Applied"</formula>
    </cfRule>
    <cfRule type="cellIs" dxfId="1311" priority="295" operator="equal">
      <formula>"Rejected"</formula>
    </cfRule>
    <cfRule type="cellIs" dxfId="1310" priority="296" operator="equal">
      <formula>"PO"</formula>
    </cfRule>
  </conditionalFormatting>
  <conditionalFormatting sqref="AJ22">
    <cfRule type="cellIs" dxfId="1309" priority="290" operator="equal">
      <formula>"SEP"</formula>
    </cfRule>
  </conditionalFormatting>
  <conditionalFormatting sqref="AG8">
    <cfRule type="cellIs" dxfId="1308" priority="272" operator="equal">
      <formula>"X"</formula>
    </cfRule>
    <cfRule type="cellIs" dxfId="1307" priority="273" operator="equal">
      <formula>"P"</formula>
    </cfRule>
    <cfRule type="cellIs" dxfId="1306" priority="274" operator="equal">
      <formula>"NCNS"</formula>
    </cfRule>
    <cfRule type="cellIs" dxfId="1305" priority="275" operator="equal">
      <formula>"L"</formula>
    </cfRule>
    <cfRule type="cellIs" dxfId="1304" priority="276" operator="equal">
      <formula>"US"</formula>
    </cfRule>
  </conditionalFormatting>
  <conditionalFormatting sqref="AG8">
    <cfRule type="cellIs" dxfId="1303" priority="271" operator="equal">
      <formula>"OH"</formula>
    </cfRule>
  </conditionalFormatting>
  <conditionalFormatting sqref="AG8">
    <cfRule type="cellIs" dxfId="1302" priority="270" operator="equal">
      <formula>"PO"</formula>
    </cfRule>
  </conditionalFormatting>
  <conditionalFormatting sqref="AG8">
    <cfRule type="cellIs" dxfId="1301" priority="264" operator="equal">
      <formula>"Off Prod"</formula>
    </cfRule>
    <cfRule type="cellIs" dxfId="1300" priority="265" operator="equal">
      <formula>"System Issue"</formula>
    </cfRule>
    <cfRule type="cellIs" dxfId="1299" priority="266" operator="equal">
      <formula>"Approved"</formula>
    </cfRule>
    <cfRule type="cellIs" dxfId="1298" priority="267" operator="equal">
      <formula>"Applied"</formula>
    </cfRule>
    <cfRule type="cellIs" dxfId="1297" priority="268" operator="equal">
      <formula>"Rejected"</formula>
    </cfRule>
    <cfRule type="cellIs" dxfId="1296" priority="269" operator="equal">
      <formula>"PO"</formula>
    </cfRule>
  </conditionalFormatting>
  <conditionalFormatting sqref="AG8">
    <cfRule type="cellIs" dxfId="1295" priority="263" operator="equal">
      <formula>"SEP"</formula>
    </cfRule>
  </conditionalFormatting>
  <conditionalFormatting sqref="AJ8">
    <cfRule type="cellIs" dxfId="1294" priority="258" operator="equal">
      <formula>"X"</formula>
    </cfRule>
    <cfRule type="cellIs" dxfId="1293" priority="259" operator="equal">
      <formula>"P"</formula>
    </cfRule>
    <cfRule type="cellIs" dxfId="1292" priority="260" operator="equal">
      <formula>"NCNS"</formula>
    </cfRule>
    <cfRule type="cellIs" dxfId="1291" priority="261" operator="equal">
      <formula>"L"</formula>
    </cfRule>
    <cfRule type="cellIs" dxfId="1290" priority="262" operator="equal">
      <formula>"US"</formula>
    </cfRule>
  </conditionalFormatting>
  <conditionalFormatting sqref="AJ8">
    <cfRule type="cellIs" dxfId="1289" priority="257" operator="equal">
      <formula>"OH"</formula>
    </cfRule>
  </conditionalFormatting>
  <conditionalFormatting sqref="AJ8">
    <cfRule type="cellIs" dxfId="1288" priority="256" operator="equal">
      <formula>"PO"</formula>
    </cfRule>
  </conditionalFormatting>
  <conditionalFormatting sqref="AJ8">
    <cfRule type="cellIs" dxfId="1287" priority="250" operator="equal">
      <formula>"Off Prod"</formula>
    </cfRule>
    <cfRule type="cellIs" dxfId="1286" priority="251" operator="equal">
      <formula>"System Issue"</formula>
    </cfRule>
    <cfRule type="cellIs" dxfId="1285" priority="252" operator="equal">
      <formula>"Approved"</formula>
    </cfRule>
    <cfRule type="cellIs" dxfId="1284" priority="253" operator="equal">
      <formula>"Applied"</formula>
    </cfRule>
    <cfRule type="cellIs" dxfId="1283" priority="254" operator="equal">
      <formula>"Rejected"</formula>
    </cfRule>
    <cfRule type="cellIs" dxfId="1282" priority="255" operator="equal">
      <formula>"PO"</formula>
    </cfRule>
  </conditionalFormatting>
  <conditionalFormatting sqref="AJ8">
    <cfRule type="cellIs" dxfId="1281" priority="249" operator="equal">
      <formula>"SEP"</formula>
    </cfRule>
  </conditionalFormatting>
  <conditionalFormatting sqref="AN8">
    <cfRule type="cellIs" dxfId="1280" priority="244" operator="equal">
      <formula>"X"</formula>
    </cfRule>
    <cfRule type="cellIs" dxfId="1279" priority="245" operator="equal">
      <formula>"P"</formula>
    </cfRule>
    <cfRule type="cellIs" dxfId="1278" priority="246" operator="equal">
      <formula>"NCNS"</formula>
    </cfRule>
    <cfRule type="cellIs" dxfId="1277" priority="247" operator="equal">
      <formula>"L"</formula>
    </cfRule>
    <cfRule type="cellIs" dxfId="1276" priority="248" operator="equal">
      <formula>"US"</formula>
    </cfRule>
  </conditionalFormatting>
  <conditionalFormatting sqref="AN8">
    <cfRule type="cellIs" dxfId="1275" priority="243" operator="equal">
      <formula>"OH"</formula>
    </cfRule>
  </conditionalFormatting>
  <conditionalFormatting sqref="AN8">
    <cfRule type="cellIs" dxfId="1274" priority="237" operator="equal">
      <formula>"Off Prod"</formula>
    </cfRule>
    <cfRule type="cellIs" dxfId="1273" priority="238" operator="equal">
      <formula>"System Issue"</formula>
    </cfRule>
    <cfRule type="cellIs" dxfId="1272" priority="239" operator="equal">
      <formula>"Approved"</formula>
    </cfRule>
    <cfRule type="cellIs" dxfId="1271" priority="240" operator="equal">
      <formula>"Applied"</formula>
    </cfRule>
    <cfRule type="cellIs" dxfId="1270" priority="241" operator="equal">
      <formula>"Rejected"</formula>
    </cfRule>
    <cfRule type="cellIs" dxfId="1269" priority="242" operator="equal">
      <formula>"PO"</formula>
    </cfRule>
  </conditionalFormatting>
  <conditionalFormatting sqref="AJ9:AN9">
    <cfRule type="cellIs" dxfId="1268" priority="232" operator="equal">
      <formula>"X"</formula>
    </cfRule>
    <cfRule type="cellIs" dxfId="1267" priority="233" operator="equal">
      <formula>"P"</formula>
    </cfRule>
    <cfRule type="cellIs" dxfId="1266" priority="234" operator="equal">
      <formula>"NCNS"</formula>
    </cfRule>
    <cfRule type="cellIs" dxfId="1265" priority="235" operator="equal">
      <formula>"L"</formula>
    </cfRule>
    <cfRule type="cellIs" dxfId="1264" priority="236" operator="equal">
      <formula>"US"</formula>
    </cfRule>
  </conditionalFormatting>
  <conditionalFormatting sqref="AJ9:AN9">
    <cfRule type="cellIs" dxfId="1263" priority="231" operator="equal">
      <formula>"OH"</formula>
    </cfRule>
  </conditionalFormatting>
  <conditionalFormatting sqref="AJ9:AN9">
    <cfRule type="cellIs" dxfId="1262" priority="225" operator="equal">
      <formula>"Off Prod"</formula>
    </cfRule>
    <cfRule type="cellIs" dxfId="1261" priority="226" operator="equal">
      <formula>"System Issue"</formula>
    </cfRule>
    <cfRule type="cellIs" dxfId="1260" priority="227" operator="equal">
      <formula>"Approved"</formula>
    </cfRule>
    <cfRule type="cellIs" dxfId="1259" priority="228" operator="equal">
      <formula>"Applied"</formula>
    </cfRule>
    <cfRule type="cellIs" dxfId="1258" priority="229" operator="equal">
      <formula>"Rejected"</formula>
    </cfRule>
    <cfRule type="cellIs" dxfId="1257" priority="230" operator="equal">
      <formula>"PO"</formula>
    </cfRule>
  </conditionalFormatting>
  <conditionalFormatting sqref="AJ9:AN9">
    <cfRule type="cellIs" dxfId="1256" priority="224" operator="equal">
      <formula>"SEP"</formula>
    </cfRule>
  </conditionalFormatting>
  <conditionalFormatting sqref="AJ9:AN9">
    <cfRule type="cellIs" dxfId="1255" priority="219" operator="equal">
      <formula>"X"</formula>
    </cfRule>
    <cfRule type="cellIs" dxfId="1254" priority="220" operator="equal">
      <formula>"P"</formula>
    </cfRule>
    <cfRule type="cellIs" dxfId="1253" priority="221" operator="equal">
      <formula>"NCNS"</formula>
    </cfRule>
    <cfRule type="cellIs" dxfId="1252" priority="222" operator="equal">
      <formula>"L"</formula>
    </cfRule>
    <cfRule type="cellIs" dxfId="1251" priority="223" operator="equal">
      <formula>"US"</formula>
    </cfRule>
  </conditionalFormatting>
  <conditionalFormatting sqref="AJ9:AN9">
    <cfRule type="cellIs" dxfId="1250" priority="218" operator="equal">
      <formula>"OH"</formula>
    </cfRule>
  </conditionalFormatting>
  <conditionalFormatting sqref="AJ9:AN9">
    <cfRule type="cellIs" dxfId="1249" priority="217" operator="equal">
      <formula>"PO"</formula>
    </cfRule>
  </conditionalFormatting>
  <conditionalFormatting sqref="AJ9:AN9">
    <cfRule type="cellIs" dxfId="1248" priority="211" operator="equal">
      <formula>"Off Prod"</formula>
    </cfRule>
    <cfRule type="cellIs" dxfId="1247" priority="212" operator="equal">
      <formula>"System Issue"</formula>
    </cfRule>
    <cfRule type="cellIs" dxfId="1246" priority="213" operator="equal">
      <formula>"Approved"</formula>
    </cfRule>
    <cfRule type="cellIs" dxfId="1245" priority="214" operator="equal">
      <formula>"Applied"</formula>
    </cfRule>
    <cfRule type="cellIs" dxfId="1244" priority="215" operator="equal">
      <formula>"Rejected"</formula>
    </cfRule>
    <cfRule type="cellIs" dxfId="1243" priority="216" operator="equal">
      <formula>"PO"</formula>
    </cfRule>
  </conditionalFormatting>
  <conditionalFormatting sqref="AK3:AK8">
    <cfRule type="cellIs" dxfId="1242" priority="206" operator="equal">
      <formula>"X"</formula>
    </cfRule>
    <cfRule type="cellIs" dxfId="1241" priority="207" operator="equal">
      <formula>"P"</formula>
    </cfRule>
    <cfRule type="cellIs" dxfId="1240" priority="208" operator="equal">
      <formula>"NCNS"</formula>
    </cfRule>
    <cfRule type="cellIs" dxfId="1239" priority="209" operator="equal">
      <formula>"L"</formula>
    </cfRule>
    <cfRule type="cellIs" dxfId="1238" priority="210" operator="equal">
      <formula>"US"</formula>
    </cfRule>
  </conditionalFormatting>
  <conditionalFormatting sqref="AK3:AK8">
    <cfRule type="cellIs" dxfId="1237" priority="205" operator="equal">
      <formula>"OH"</formula>
    </cfRule>
  </conditionalFormatting>
  <conditionalFormatting sqref="AK3:AK8">
    <cfRule type="cellIs" dxfId="1236" priority="204" operator="equal">
      <formula>"PO"</formula>
    </cfRule>
  </conditionalFormatting>
  <conditionalFormatting sqref="AK3:AK8">
    <cfRule type="cellIs" dxfId="1235" priority="198" operator="equal">
      <formula>"Off Prod"</formula>
    </cfRule>
    <cfRule type="cellIs" dxfId="1234" priority="199" operator="equal">
      <formula>"System Issue"</formula>
    </cfRule>
    <cfRule type="cellIs" dxfId="1233" priority="200" operator="equal">
      <formula>"Approved"</formula>
    </cfRule>
    <cfRule type="cellIs" dxfId="1232" priority="201" operator="equal">
      <formula>"Applied"</formula>
    </cfRule>
    <cfRule type="cellIs" dxfId="1231" priority="202" operator="equal">
      <formula>"Rejected"</formula>
    </cfRule>
    <cfRule type="cellIs" dxfId="1230" priority="203" operator="equal">
      <formula>"PO"</formula>
    </cfRule>
  </conditionalFormatting>
  <conditionalFormatting sqref="AK3:AK8">
    <cfRule type="cellIs" dxfId="1229" priority="197" operator="equal">
      <formula>"SEP"</formula>
    </cfRule>
  </conditionalFormatting>
  <conditionalFormatting sqref="AK10">
    <cfRule type="cellIs" dxfId="1228" priority="192" operator="equal">
      <formula>"X"</formula>
    </cfRule>
    <cfRule type="cellIs" dxfId="1227" priority="193" operator="equal">
      <formula>"P"</formula>
    </cfRule>
    <cfRule type="cellIs" dxfId="1226" priority="194" operator="equal">
      <formula>"NCNS"</formula>
    </cfRule>
    <cfRule type="cellIs" dxfId="1225" priority="195" operator="equal">
      <formula>"L"</formula>
    </cfRule>
    <cfRule type="cellIs" dxfId="1224" priority="196" operator="equal">
      <formula>"US"</formula>
    </cfRule>
  </conditionalFormatting>
  <conditionalFormatting sqref="AK10">
    <cfRule type="cellIs" dxfId="1223" priority="191" operator="equal">
      <formula>"OH"</formula>
    </cfRule>
  </conditionalFormatting>
  <conditionalFormatting sqref="AK10">
    <cfRule type="cellIs" dxfId="1222" priority="190" operator="equal">
      <formula>"PO"</formula>
    </cfRule>
  </conditionalFormatting>
  <conditionalFormatting sqref="AK10">
    <cfRule type="cellIs" dxfId="1221" priority="184" operator="equal">
      <formula>"Off Prod"</formula>
    </cfRule>
    <cfRule type="cellIs" dxfId="1220" priority="185" operator="equal">
      <formula>"System Issue"</formula>
    </cfRule>
    <cfRule type="cellIs" dxfId="1219" priority="186" operator="equal">
      <formula>"Approved"</formula>
    </cfRule>
    <cfRule type="cellIs" dxfId="1218" priority="187" operator="equal">
      <formula>"Applied"</formula>
    </cfRule>
    <cfRule type="cellIs" dxfId="1217" priority="188" operator="equal">
      <formula>"Rejected"</formula>
    </cfRule>
    <cfRule type="cellIs" dxfId="1216" priority="189" operator="equal">
      <formula>"PO"</formula>
    </cfRule>
  </conditionalFormatting>
  <conditionalFormatting sqref="AK10">
    <cfRule type="cellIs" dxfId="1215" priority="183" operator="equal">
      <formula>"SEP"</formula>
    </cfRule>
  </conditionalFormatting>
  <conditionalFormatting sqref="AK23">
    <cfRule type="cellIs" dxfId="1214" priority="178" operator="equal">
      <formula>"X"</formula>
    </cfRule>
    <cfRule type="cellIs" dxfId="1213" priority="179" operator="equal">
      <formula>"P"</formula>
    </cfRule>
    <cfRule type="cellIs" dxfId="1212" priority="180" operator="equal">
      <formula>"NCNS"</formula>
    </cfRule>
    <cfRule type="cellIs" dxfId="1211" priority="181" operator="equal">
      <formula>"L"</formula>
    </cfRule>
    <cfRule type="cellIs" dxfId="1210" priority="182" operator="equal">
      <formula>"US"</formula>
    </cfRule>
  </conditionalFormatting>
  <conditionalFormatting sqref="AK23">
    <cfRule type="cellIs" dxfId="1209" priority="177" operator="equal">
      <formula>"OH"</formula>
    </cfRule>
  </conditionalFormatting>
  <conditionalFormatting sqref="AK23">
    <cfRule type="cellIs" dxfId="1208" priority="176" operator="equal">
      <formula>"PO"</formula>
    </cfRule>
  </conditionalFormatting>
  <conditionalFormatting sqref="AK23">
    <cfRule type="cellIs" dxfId="1207" priority="170" operator="equal">
      <formula>"Off Prod"</formula>
    </cfRule>
    <cfRule type="cellIs" dxfId="1206" priority="171" operator="equal">
      <formula>"System Issue"</formula>
    </cfRule>
    <cfRule type="cellIs" dxfId="1205" priority="172" operator="equal">
      <formula>"Approved"</formula>
    </cfRule>
    <cfRule type="cellIs" dxfId="1204" priority="173" operator="equal">
      <formula>"Applied"</formula>
    </cfRule>
    <cfRule type="cellIs" dxfId="1203" priority="174" operator="equal">
      <formula>"Rejected"</formula>
    </cfRule>
    <cfRule type="cellIs" dxfId="1202" priority="175" operator="equal">
      <formula>"PO"</formula>
    </cfRule>
  </conditionalFormatting>
  <conditionalFormatting sqref="AK23">
    <cfRule type="cellIs" dxfId="1201" priority="169" operator="equal">
      <formula>"SEP"</formula>
    </cfRule>
  </conditionalFormatting>
  <conditionalFormatting sqref="AK11:AK21">
    <cfRule type="cellIs" dxfId="1200" priority="136" operator="equal">
      <formula>"X"</formula>
    </cfRule>
    <cfRule type="cellIs" dxfId="1199" priority="137" operator="equal">
      <formula>"P"</formula>
    </cfRule>
    <cfRule type="cellIs" dxfId="1198" priority="138" operator="equal">
      <formula>"NCNS"</formula>
    </cfRule>
    <cfRule type="cellIs" dxfId="1197" priority="139" operator="equal">
      <formula>"L"</formula>
    </cfRule>
    <cfRule type="cellIs" dxfId="1196" priority="140" operator="equal">
      <formula>"US"</formula>
    </cfRule>
  </conditionalFormatting>
  <conditionalFormatting sqref="AK11:AK21">
    <cfRule type="cellIs" dxfId="1195" priority="135" operator="equal">
      <formula>"OH"</formula>
    </cfRule>
  </conditionalFormatting>
  <conditionalFormatting sqref="AK11:AK21">
    <cfRule type="cellIs" dxfId="1194" priority="134" operator="equal">
      <formula>"PO"</formula>
    </cfRule>
  </conditionalFormatting>
  <conditionalFormatting sqref="AK11:AK21">
    <cfRule type="cellIs" dxfId="1193" priority="128" operator="equal">
      <formula>"Off Prod"</formula>
    </cfRule>
    <cfRule type="cellIs" dxfId="1192" priority="129" operator="equal">
      <formula>"System Issue"</formula>
    </cfRule>
    <cfRule type="cellIs" dxfId="1191" priority="130" operator="equal">
      <formula>"Approved"</formula>
    </cfRule>
    <cfRule type="cellIs" dxfId="1190" priority="131" operator="equal">
      <formula>"Applied"</formula>
    </cfRule>
    <cfRule type="cellIs" dxfId="1189" priority="132" operator="equal">
      <formula>"Rejected"</formula>
    </cfRule>
    <cfRule type="cellIs" dxfId="1188" priority="133" operator="equal">
      <formula>"PO"</formula>
    </cfRule>
  </conditionalFormatting>
  <conditionalFormatting sqref="AK11:AK21">
    <cfRule type="cellIs" dxfId="1187" priority="127" operator="equal">
      <formula>"SEP"</formula>
    </cfRule>
  </conditionalFormatting>
  <conditionalFormatting sqref="AK25">
    <cfRule type="cellIs" dxfId="1186" priority="122" operator="equal">
      <formula>"X"</formula>
    </cfRule>
    <cfRule type="cellIs" dxfId="1185" priority="123" operator="equal">
      <formula>"P"</formula>
    </cfRule>
    <cfRule type="cellIs" dxfId="1184" priority="124" operator="equal">
      <formula>"NCNS"</formula>
    </cfRule>
    <cfRule type="cellIs" dxfId="1183" priority="125" operator="equal">
      <formula>"L"</formula>
    </cfRule>
    <cfRule type="cellIs" dxfId="1182" priority="126" operator="equal">
      <formula>"US"</formula>
    </cfRule>
  </conditionalFormatting>
  <conditionalFormatting sqref="AK25">
    <cfRule type="cellIs" dxfId="1181" priority="121" operator="equal">
      <formula>"OH"</formula>
    </cfRule>
  </conditionalFormatting>
  <conditionalFormatting sqref="AK25">
    <cfRule type="cellIs" dxfId="1180" priority="120" operator="equal">
      <formula>"PO"</formula>
    </cfRule>
  </conditionalFormatting>
  <conditionalFormatting sqref="AK25">
    <cfRule type="cellIs" dxfId="1179" priority="114" operator="equal">
      <formula>"Off Prod"</formula>
    </cfRule>
    <cfRule type="cellIs" dxfId="1178" priority="115" operator="equal">
      <formula>"System Issue"</formula>
    </cfRule>
    <cfRule type="cellIs" dxfId="1177" priority="116" operator="equal">
      <formula>"Approved"</formula>
    </cfRule>
    <cfRule type="cellIs" dxfId="1176" priority="117" operator="equal">
      <formula>"Applied"</formula>
    </cfRule>
    <cfRule type="cellIs" dxfId="1175" priority="118" operator="equal">
      <formula>"Rejected"</formula>
    </cfRule>
    <cfRule type="cellIs" dxfId="1174" priority="119" operator="equal">
      <formula>"PO"</formula>
    </cfRule>
  </conditionalFormatting>
  <conditionalFormatting sqref="AK25">
    <cfRule type="cellIs" dxfId="1173" priority="113" operator="equal">
      <formula>"SEP"</formula>
    </cfRule>
  </conditionalFormatting>
  <conditionalFormatting sqref="AK27:AK41">
    <cfRule type="cellIs" dxfId="1172" priority="108" operator="equal">
      <formula>"X"</formula>
    </cfRule>
    <cfRule type="cellIs" dxfId="1171" priority="109" operator="equal">
      <formula>"P"</formula>
    </cfRule>
    <cfRule type="cellIs" dxfId="1170" priority="110" operator="equal">
      <formula>"NCNS"</formula>
    </cfRule>
    <cfRule type="cellIs" dxfId="1169" priority="111" operator="equal">
      <formula>"L"</formula>
    </cfRule>
    <cfRule type="cellIs" dxfId="1168" priority="112" operator="equal">
      <formula>"US"</formula>
    </cfRule>
  </conditionalFormatting>
  <conditionalFormatting sqref="AK27:AK41">
    <cfRule type="cellIs" dxfId="1167" priority="107" operator="equal">
      <formula>"OH"</formula>
    </cfRule>
  </conditionalFormatting>
  <conditionalFormatting sqref="AK27:AK41">
    <cfRule type="cellIs" dxfId="1166" priority="106" operator="equal">
      <formula>"PO"</formula>
    </cfRule>
  </conditionalFormatting>
  <conditionalFormatting sqref="AK27:AK41">
    <cfRule type="cellIs" dxfId="1165" priority="100" operator="equal">
      <formula>"Off Prod"</formula>
    </cfRule>
    <cfRule type="cellIs" dxfId="1164" priority="101" operator="equal">
      <formula>"System Issue"</formula>
    </cfRule>
    <cfRule type="cellIs" dxfId="1163" priority="102" operator="equal">
      <formula>"Approved"</formula>
    </cfRule>
    <cfRule type="cellIs" dxfId="1162" priority="103" operator="equal">
      <formula>"Applied"</formula>
    </cfRule>
    <cfRule type="cellIs" dxfId="1161" priority="104" operator="equal">
      <formula>"Rejected"</formula>
    </cfRule>
    <cfRule type="cellIs" dxfId="1160" priority="105" operator="equal">
      <formula>"PO"</formula>
    </cfRule>
  </conditionalFormatting>
  <conditionalFormatting sqref="AK27:AK41">
    <cfRule type="cellIs" dxfId="1159" priority="99" operator="equal">
      <formula>"SEP"</formula>
    </cfRule>
  </conditionalFormatting>
  <conditionalFormatting sqref="AK43:AK52">
    <cfRule type="cellIs" dxfId="1158" priority="94" operator="equal">
      <formula>"X"</formula>
    </cfRule>
    <cfRule type="cellIs" dxfId="1157" priority="95" operator="equal">
      <formula>"P"</formula>
    </cfRule>
    <cfRule type="cellIs" dxfId="1156" priority="96" operator="equal">
      <formula>"NCNS"</formula>
    </cfRule>
    <cfRule type="cellIs" dxfId="1155" priority="97" operator="equal">
      <formula>"L"</formula>
    </cfRule>
    <cfRule type="cellIs" dxfId="1154" priority="98" operator="equal">
      <formula>"US"</formula>
    </cfRule>
  </conditionalFormatting>
  <conditionalFormatting sqref="AK43:AK52">
    <cfRule type="cellIs" dxfId="1153" priority="93" operator="equal">
      <formula>"OH"</formula>
    </cfRule>
  </conditionalFormatting>
  <conditionalFormatting sqref="AK43:AK52">
    <cfRule type="cellIs" dxfId="1152" priority="92" operator="equal">
      <formula>"PO"</formula>
    </cfRule>
  </conditionalFormatting>
  <conditionalFormatting sqref="AK43:AK52">
    <cfRule type="cellIs" dxfId="1151" priority="86" operator="equal">
      <formula>"Off Prod"</formula>
    </cfRule>
    <cfRule type="cellIs" dxfId="1150" priority="87" operator="equal">
      <formula>"System Issue"</formula>
    </cfRule>
    <cfRule type="cellIs" dxfId="1149" priority="88" operator="equal">
      <formula>"Approved"</formula>
    </cfRule>
    <cfRule type="cellIs" dxfId="1148" priority="89" operator="equal">
      <formula>"Applied"</formula>
    </cfRule>
    <cfRule type="cellIs" dxfId="1147" priority="90" operator="equal">
      <formula>"Rejected"</formula>
    </cfRule>
    <cfRule type="cellIs" dxfId="1146" priority="91" operator="equal">
      <formula>"PO"</formula>
    </cfRule>
  </conditionalFormatting>
  <conditionalFormatting sqref="AK43:AK52">
    <cfRule type="cellIs" dxfId="1145" priority="85" operator="equal">
      <formula>"SEP"</formula>
    </cfRule>
  </conditionalFormatting>
  <conditionalFormatting sqref="AL45:AL52">
    <cfRule type="cellIs" dxfId="1144" priority="80" operator="equal">
      <formula>"X"</formula>
    </cfRule>
    <cfRule type="cellIs" dxfId="1143" priority="81" operator="equal">
      <formula>"P"</formula>
    </cfRule>
    <cfRule type="cellIs" dxfId="1142" priority="82" operator="equal">
      <formula>"NCNS"</formula>
    </cfRule>
    <cfRule type="cellIs" dxfId="1141" priority="83" operator="equal">
      <formula>"L"</formula>
    </cfRule>
    <cfRule type="cellIs" dxfId="1140" priority="84" operator="equal">
      <formula>"US"</formula>
    </cfRule>
  </conditionalFormatting>
  <conditionalFormatting sqref="AL45:AL52">
    <cfRule type="cellIs" dxfId="1139" priority="79" operator="equal">
      <formula>"OH"</formula>
    </cfRule>
  </conditionalFormatting>
  <conditionalFormatting sqref="AL45:AL52">
    <cfRule type="cellIs" dxfId="1138" priority="73" operator="equal">
      <formula>"Off Prod"</formula>
    </cfRule>
    <cfRule type="cellIs" dxfId="1137" priority="74" operator="equal">
      <formula>"System Issue"</formula>
    </cfRule>
    <cfRule type="cellIs" dxfId="1136" priority="75" operator="equal">
      <formula>"Approved"</formula>
    </cfRule>
    <cfRule type="cellIs" dxfId="1135" priority="76" operator="equal">
      <formula>"Applied"</formula>
    </cfRule>
    <cfRule type="cellIs" dxfId="1134" priority="77" operator="equal">
      <formula>"Rejected"</formula>
    </cfRule>
    <cfRule type="cellIs" dxfId="1133" priority="78" operator="equal">
      <formula>"PO"</formula>
    </cfRule>
  </conditionalFormatting>
  <conditionalFormatting sqref="AM3:AM8">
    <cfRule type="cellIs" dxfId="1132" priority="68" operator="equal">
      <formula>"X"</formula>
    </cfRule>
    <cfRule type="cellIs" dxfId="1131" priority="69" operator="equal">
      <formula>"P"</formula>
    </cfRule>
    <cfRule type="cellIs" dxfId="1130" priority="70" operator="equal">
      <formula>"NCNS"</formula>
    </cfRule>
    <cfRule type="cellIs" dxfId="1129" priority="71" operator="equal">
      <formula>"L"</formula>
    </cfRule>
    <cfRule type="cellIs" dxfId="1128" priority="72" operator="equal">
      <formula>"US"</formula>
    </cfRule>
  </conditionalFormatting>
  <conditionalFormatting sqref="AM3:AM8">
    <cfRule type="cellIs" dxfId="1127" priority="67" operator="equal">
      <formula>"OH"</formula>
    </cfRule>
  </conditionalFormatting>
  <conditionalFormatting sqref="AM3:AM8">
    <cfRule type="cellIs" dxfId="1126" priority="61" operator="equal">
      <formula>"Off Prod"</formula>
    </cfRule>
    <cfRule type="cellIs" dxfId="1125" priority="62" operator="equal">
      <formula>"System Issue"</formula>
    </cfRule>
    <cfRule type="cellIs" dxfId="1124" priority="63" operator="equal">
      <formula>"Approved"</formula>
    </cfRule>
    <cfRule type="cellIs" dxfId="1123" priority="64" operator="equal">
      <formula>"Applied"</formula>
    </cfRule>
    <cfRule type="cellIs" dxfId="1122" priority="65" operator="equal">
      <formula>"Rejected"</formula>
    </cfRule>
    <cfRule type="cellIs" dxfId="1121" priority="66" operator="equal">
      <formula>"PO"</formula>
    </cfRule>
  </conditionalFormatting>
  <conditionalFormatting sqref="AM10">
    <cfRule type="cellIs" dxfId="1120" priority="56" operator="equal">
      <formula>"X"</formula>
    </cfRule>
    <cfRule type="cellIs" dxfId="1119" priority="57" operator="equal">
      <formula>"P"</formula>
    </cfRule>
    <cfRule type="cellIs" dxfId="1118" priority="58" operator="equal">
      <formula>"NCNS"</formula>
    </cfRule>
    <cfRule type="cellIs" dxfId="1117" priority="59" operator="equal">
      <formula>"L"</formula>
    </cfRule>
    <cfRule type="cellIs" dxfId="1116" priority="60" operator="equal">
      <formula>"US"</formula>
    </cfRule>
  </conditionalFormatting>
  <conditionalFormatting sqref="AM10">
    <cfRule type="cellIs" dxfId="1115" priority="55" operator="equal">
      <formula>"OH"</formula>
    </cfRule>
  </conditionalFormatting>
  <conditionalFormatting sqref="AM10">
    <cfRule type="cellIs" dxfId="1114" priority="49" operator="equal">
      <formula>"Off Prod"</formula>
    </cfRule>
    <cfRule type="cellIs" dxfId="1113" priority="50" operator="equal">
      <formula>"System Issue"</formula>
    </cfRule>
    <cfRule type="cellIs" dxfId="1112" priority="51" operator="equal">
      <formula>"Approved"</formula>
    </cfRule>
    <cfRule type="cellIs" dxfId="1111" priority="52" operator="equal">
      <formula>"Applied"</formula>
    </cfRule>
    <cfRule type="cellIs" dxfId="1110" priority="53" operator="equal">
      <formula>"Rejected"</formula>
    </cfRule>
    <cfRule type="cellIs" dxfId="1109" priority="54" operator="equal">
      <formula>"PO"</formula>
    </cfRule>
  </conditionalFormatting>
  <conditionalFormatting sqref="AM11:AM13">
    <cfRule type="cellIs" dxfId="1108" priority="44" operator="equal">
      <formula>"X"</formula>
    </cfRule>
    <cfRule type="cellIs" dxfId="1107" priority="45" operator="equal">
      <formula>"P"</formula>
    </cfRule>
    <cfRule type="cellIs" dxfId="1106" priority="46" operator="equal">
      <formula>"NCNS"</formula>
    </cfRule>
    <cfRule type="cellIs" dxfId="1105" priority="47" operator="equal">
      <formula>"L"</formula>
    </cfRule>
    <cfRule type="cellIs" dxfId="1104" priority="48" operator="equal">
      <formula>"US"</formula>
    </cfRule>
  </conditionalFormatting>
  <conditionalFormatting sqref="AM11:AM13">
    <cfRule type="cellIs" dxfId="1103" priority="43" operator="equal">
      <formula>"OH"</formula>
    </cfRule>
  </conditionalFormatting>
  <conditionalFormatting sqref="AM11:AM13">
    <cfRule type="cellIs" dxfId="1102" priority="37" operator="equal">
      <formula>"Off Prod"</formula>
    </cfRule>
    <cfRule type="cellIs" dxfId="1101" priority="38" operator="equal">
      <formula>"System Issue"</formula>
    </cfRule>
    <cfRule type="cellIs" dxfId="1100" priority="39" operator="equal">
      <formula>"Approved"</formula>
    </cfRule>
    <cfRule type="cellIs" dxfId="1099" priority="40" operator="equal">
      <formula>"Applied"</formula>
    </cfRule>
    <cfRule type="cellIs" dxfId="1098" priority="41" operator="equal">
      <formula>"Rejected"</formula>
    </cfRule>
    <cfRule type="cellIs" dxfId="1097" priority="42" operator="equal">
      <formula>"PO"</formula>
    </cfRule>
  </conditionalFormatting>
  <conditionalFormatting sqref="AM27:AM38">
    <cfRule type="cellIs" dxfId="1096" priority="32" operator="equal">
      <formula>"X"</formula>
    </cfRule>
    <cfRule type="cellIs" dxfId="1095" priority="33" operator="equal">
      <formula>"P"</formula>
    </cfRule>
    <cfRule type="cellIs" dxfId="1094" priority="34" operator="equal">
      <formula>"NCNS"</formula>
    </cfRule>
    <cfRule type="cellIs" dxfId="1093" priority="35" operator="equal">
      <formula>"L"</formula>
    </cfRule>
    <cfRule type="cellIs" dxfId="1092" priority="36" operator="equal">
      <formula>"US"</formula>
    </cfRule>
  </conditionalFormatting>
  <conditionalFormatting sqref="AM27:AM38">
    <cfRule type="cellIs" dxfId="1091" priority="31" operator="equal">
      <formula>"OH"</formula>
    </cfRule>
  </conditionalFormatting>
  <conditionalFormatting sqref="AM27:AM38">
    <cfRule type="cellIs" dxfId="1090" priority="25" operator="equal">
      <formula>"Off Prod"</formula>
    </cfRule>
    <cfRule type="cellIs" dxfId="1089" priority="26" operator="equal">
      <formula>"System Issue"</formula>
    </cfRule>
    <cfRule type="cellIs" dxfId="1088" priority="27" operator="equal">
      <formula>"Approved"</formula>
    </cfRule>
    <cfRule type="cellIs" dxfId="1087" priority="28" operator="equal">
      <formula>"Applied"</formula>
    </cfRule>
    <cfRule type="cellIs" dxfId="1086" priority="29" operator="equal">
      <formula>"Rejected"</formula>
    </cfRule>
    <cfRule type="cellIs" dxfId="1085" priority="30" operator="equal">
      <formula>"PO"</formula>
    </cfRule>
  </conditionalFormatting>
  <conditionalFormatting sqref="AM40:AM41">
    <cfRule type="cellIs" dxfId="1084" priority="20" operator="equal">
      <formula>"X"</formula>
    </cfRule>
    <cfRule type="cellIs" dxfId="1083" priority="21" operator="equal">
      <formula>"P"</formula>
    </cfRule>
    <cfRule type="cellIs" dxfId="1082" priority="22" operator="equal">
      <formula>"NCNS"</formula>
    </cfRule>
    <cfRule type="cellIs" dxfId="1081" priority="23" operator="equal">
      <formula>"L"</formula>
    </cfRule>
    <cfRule type="cellIs" dxfId="1080" priority="24" operator="equal">
      <formula>"US"</formula>
    </cfRule>
  </conditionalFormatting>
  <conditionalFormatting sqref="AM40:AM41">
    <cfRule type="cellIs" dxfId="1079" priority="19" operator="equal">
      <formula>"OH"</formula>
    </cfRule>
  </conditionalFormatting>
  <conditionalFormatting sqref="AM40:AM41">
    <cfRule type="cellIs" dxfId="1078" priority="13" operator="equal">
      <formula>"Off Prod"</formula>
    </cfRule>
    <cfRule type="cellIs" dxfId="1077" priority="14" operator="equal">
      <formula>"System Issue"</formula>
    </cfRule>
    <cfRule type="cellIs" dxfId="1076" priority="15" operator="equal">
      <formula>"Approved"</formula>
    </cfRule>
    <cfRule type="cellIs" dxfId="1075" priority="16" operator="equal">
      <formula>"Applied"</formula>
    </cfRule>
    <cfRule type="cellIs" dxfId="1074" priority="17" operator="equal">
      <formula>"Rejected"</formula>
    </cfRule>
    <cfRule type="cellIs" dxfId="1073" priority="18" operator="equal">
      <formula>"PO"</formula>
    </cfRule>
  </conditionalFormatting>
  <conditionalFormatting sqref="AM43:AM52">
    <cfRule type="cellIs" dxfId="1072" priority="8" operator="equal">
      <formula>"X"</formula>
    </cfRule>
    <cfRule type="cellIs" dxfId="1071" priority="9" operator="equal">
      <formula>"P"</formula>
    </cfRule>
    <cfRule type="cellIs" dxfId="1070" priority="10" operator="equal">
      <formula>"NCNS"</formula>
    </cfRule>
    <cfRule type="cellIs" dxfId="1069" priority="11" operator="equal">
      <formula>"L"</formula>
    </cfRule>
    <cfRule type="cellIs" dxfId="1068" priority="12" operator="equal">
      <formula>"US"</formula>
    </cfRule>
  </conditionalFormatting>
  <conditionalFormatting sqref="AM43:AM52">
    <cfRule type="cellIs" dxfId="1067" priority="7" operator="equal">
      <formula>"OH"</formula>
    </cfRule>
  </conditionalFormatting>
  <conditionalFormatting sqref="AM43:AM52">
    <cfRule type="cellIs" dxfId="1066" priority="1" operator="equal">
      <formula>"Off Prod"</formula>
    </cfRule>
    <cfRule type="cellIs" dxfId="1065" priority="2" operator="equal">
      <formula>"System Issue"</formula>
    </cfRule>
    <cfRule type="cellIs" dxfId="1064" priority="3" operator="equal">
      <formula>"Approved"</formula>
    </cfRule>
    <cfRule type="cellIs" dxfId="1063" priority="4" operator="equal">
      <formula>"Applied"</formula>
    </cfRule>
    <cfRule type="cellIs" dxfId="1062" priority="5" operator="equal">
      <formula>"Rejected"</formula>
    </cfRule>
    <cfRule type="cellIs" dxfId="1061" priority="6" operator="equal">
      <formula>"PO"</formula>
    </cfRule>
  </conditionalFormatting>
  <dataValidations count="1">
    <dataValidation type="list" allowBlank="1" showInputMessage="1" showErrorMessage="1" sqref="I3:N52 O24 P3:AN52">
      <formula1>"P,L,US,NCNS,PO,X,SEP,System Issue,Off Prod,Applied,Approved,Rejected"</formula1>
    </dataValidation>
  </dataValidation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781050</xdr:colOff>
                <xdr:row>1</xdr:row>
                <xdr:rowOff>0</xdr:rowOff>
              </to>
            </anchor>
          </controlPr>
        </control>
      </mc:Choice>
      <mc:Fallback>
        <control shapeId="6145" r:id="rId4" name="Control 1"/>
      </mc:Fallback>
    </mc:AlternateContent>
    <mc:AlternateContent xmlns:mc="http://schemas.openxmlformats.org/markup-compatibility/2006">
      <mc:Choice Requires="x14">
        <control shapeId="6146" r:id="rId6" name="Control 2">
          <controlPr defaultSize="0" r:id="rId5">
            <anchor moveWithCells="1">
              <from>
                <xdr:col>0</xdr:col>
                <xdr:colOff>0</xdr:colOff>
                <xdr:row>2098</xdr:row>
                <xdr:rowOff>76200</xdr:rowOff>
              </from>
              <to>
                <xdr:col>0</xdr:col>
                <xdr:colOff>781050</xdr:colOff>
                <xdr:row>2099</xdr:row>
                <xdr:rowOff>76200</xdr:rowOff>
              </to>
            </anchor>
          </controlPr>
        </control>
      </mc:Choice>
      <mc:Fallback>
        <control shapeId="6146" r:id="rId6" name="Control 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63"/>
  <sheetViews>
    <sheetView showGridLines="0" zoomScale="85" zoomScaleNormal="85" workbookViewId="0">
      <pane xSplit="6" ySplit="2" topLeftCell="K3" activePane="bottomRight" state="frozen"/>
      <selection pane="topRight" activeCell="C1" sqref="C1"/>
      <selection pane="bottomLeft" activeCell="A3" sqref="A3"/>
      <selection pane="bottomRight" activeCell="V25" sqref="V25"/>
    </sheetView>
  </sheetViews>
  <sheetFormatPr defaultColWidth="48.28515625" defaultRowHeight="15" x14ac:dyDescent="0.25"/>
  <cols>
    <col min="1" max="1" width="22.85546875" style="8" bestFit="1" customWidth="1"/>
    <col min="2" max="2" width="17.5703125" style="8" bestFit="1" customWidth="1"/>
    <col min="3" max="3" width="11.7109375" style="8" bestFit="1" customWidth="1"/>
    <col min="4" max="5" width="10.7109375" style="8" bestFit="1" customWidth="1"/>
    <col min="6" max="6" width="11.5703125" style="8" bestFit="1" customWidth="1"/>
    <col min="7" max="7" width="10.42578125" style="8" bestFit="1" customWidth="1"/>
    <col min="8" max="8" width="12.85546875" style="8" bestFit="1" customWidth="1"/>
    <col min="9" max="17" width="10.42578125" style="8" bestFit="1" customWidth="1"/>
    <col min="18" max="39" width="11.42578125" style="8" bestFit="1" customWidth="1"/>
    <col min="40" max="40" width="17.42578125" style="8" bestFit="1" customWidth="1"/>
    <col min="41" max="41" width="12.7109375" style="8" bestFit="1" customWidth="1"/>
    <col min="42" max="42" width="11.42578125" style="8" bestFit="1" customWidth="1"/>
    <col min="43" max="43" width="8.85546875" style="8" bestFit="1" customWidth="1"/>
    <col min="44" max="44" width="11.28515625" style="8" bestFit="1" customWidth="1"/>
    <col min="45" max="45" width="8.85546875" style="8" bestFit="1" customWidth="1"/>
    <col min="46" max="46" width="13.140625" style="8" bestFit="1" customWidth="1"/>
    <col min="47" max="47" width="9.7109375" style="8" bestFit="1" customWidth="1"/>
    <col min="48" max="48" width="14.140625" style="8" bestFit="1" customWidth="1"/>
    <col min="49" max="49" width="13.42578125" style="8" bestFit="1" customWidth="1"/>
    <col min="50" max="50" width="9.5703125" style="8" bestFit="1" customWidth="1"/>
    <col min="51" max="51" width="9.7109375" style="8" bestFit="1" customWidth="1"/>
    <col min="52" max="52" width="10.7109375" style="8" bestFit="1" customWidth="1"/>
    <col min="53" max="53" width="12.7109375" style="8" bestFit="1" customWidth="1"/>
    <col min="54" max="16384" width="48.28515625" style="8"/>
  </cols>
  <sheetData>
    <row r="1" spans="1:53" x14ac:dyDescent="0.25">
      <c r="I1" s="8" t="str">
        <f>TEXT(I2,"DDD")</f>
        <v>Wed</v>
      </c>
      <c r="J1" s="8" t="str">
        <f t="shared" ref="J1:AM1" si="0">TEXT(J2,"DDD")</f>
        <v>Thu</v>
      </c>
      <c r="K1" s="8" t="str">
        <f t="shared" si="0"/>
        <v>Fri</v>
      </c>
      <c r="L1" s="8" t="str">
        <f t="shared" si="0"/>
        <v>Sat</v>
      </c>
      <c r="M1" s="8" t="str">
        <f t="shared" si="0"/>
        <v>Sun</v>
      </c>
      <c r="N1" s="8" t="str">
        <f t="shared" si="0"/>
        <v>Mon</v>
      </c>
      <c r="O1" s="8" t="str">
        <f t="shared" si="0"/>
        <v>Tue</v>
      </c>
      <c r="P1" s="8" t="str">
        <f t="shared" si="0"/>
        <v>Wed</v>
      </c>
      <c r="Q1" s="8" t="str">
        <f t="shared" si="0"/>
        <v>Thu</v>
      </c>
      <c r="R1" s="8" t="str">
        <f t="shared" si="0"/>
        <v>Fri</v>
      </c>
      <c r="S1" s="8" t="str">
        <f t="shared" si="0"/>
        <v>Sat</v>
      </c>
      <c r="T1" s="8" t="str">
        <f t="shared" si="0"/>
        <v>Sun</v>
      </c>
      <c r="U1" s="8" t="str">
        <f t="shared" si="0"/>
        <v>Mon</v>
      </c>
      <c r="V1" s="8" t="str">
        <f t="shared" si="0"/>
        <v>Tue</v>
      </c>
      <c r="W1" s="8" t="str">
        <f t="shared" si="0"/>
        <v>Wed</v>
      </c>
      <c r="X1" s="8" t="str">
        <f t="shared" si="0"/>
        <v>Thu</v>
      </c>
      <c r="Y1" s="8" t="str">
        <f t="shared" si="0"/>
        <v>Fri</v>
      </c>
      <c r="Z1" s="8" t="str">
        <f t="shared" si="0"/>
        <v>Sat</v>
      </c>
      <c r="AA1" s="8" t="str">
        <f t="shared" si="0"/>
        <v>Sun</v>
      </c>
      <c r="AB1" s="8" t="str">
        <f t="shared" si="0"/>
        <v>Mon</v>
      </c>
      <c r="AC1" s="8" t="str">
        <f t="shared" si="0"/>
        <v>Tue</v>
      </c>
      <c r="AD1" s="8" t="str">
        <f t="shared" si="0"/>
        <v>Wed</v>
      </c>
      <c r="AE1" s="8" t="str">
        <f t="shared" si="0"/>
        <v>Thu</v>
      </c>
      <c r="AF1" s="8" t="str">
        <f t="shared" si="0"/>
        <v>Fri</v>
      </c>
      <c r="AG1" s="8" t="str">
        <f t="shared" si="0"/>
        <v>Sat</v>
      </c>
      <c r="AH1" s="8" t="str">
        <f t="shared" si="0"/>
        <v>Sun</v>
      </c>
      <c r="AI1" s="8" t="str">
        <f t="shared" si="0"/>
        <v>Mon</v>
      </c>
      <c r="AJ1" s="8" t="str">
        <f t="shared" si="0"/>
        <v>Tue</v>
      </c>
      <c r="AK1" s="8" t="str">
        <f t="shared" si="0"/>
        <v>Wed</v>
      </c>
      <c r="AL1" s="8" t="str">
        <f t="shared" si="0"/>
        <v>Thu</v>
      </c>
      <c r="AM1" s="8" t="str">
        <f t="shared" si="0"/>
        <v>Fri</v>
      </c>
    </row>
    <row r="2" spans="1:53" x14ac:dyDescent="0.25">
      <c r="A2" s="3" t="s">
        <v>0</v>
      </c>
      <c r="B2" s="3" t="s">
        <v>94</v>
      </c>
      <c r="C2" s="3" t="s">
        <v>1</v>
      </c>
      <c r="D2" s="3" t="s">
        <v>69</v>
      </c>
      <c r="E2" s="3" t="s">
        <v>70</v>
      </c>
      <c r="F2" s="3" t="s">
        <v>71</v>
      </c>
      <c r="G2" s="3" t="s">
        <v>79</v>
      </c>
      <c r="H2" s="3" t="s">
        <v>167</v>
      </c>
      <c r="I2" s="4">
        <v>44440</v>
      </c>
      <c r="J2" s="4">
        <f>I2+1</f>
        <v>44441</v>
      </c>
      <c r="K2" s="4">
        <f t="shared" ref="K2:AM2" si="1">J2+1</f>
        <v>44442</v>
      </c>
      <c r="L2" s="4">
        <f t="shared" si="1"/>
        <v>44443</v>
      </c>
      <c r="M2" s="4">
        <f t="shared" si="1"/>
        <v>44444</v>
      </c>
      <c r="N2" s="4">
        <f t="shared" si="1"/>
        <v>44445</v>
      </c>
      <c r="O2" s="4">
        <f t="shared" si="1"/>
        <v>44446</v>
      </c>
      <c r="P2" s="4">
        <f t="shared" si="1"/>
        <v>44447</v>
      </c>
      <c r="Q2" s="4">
        <f t="shared" si="1"/>
        <v>44448</v>
      </c>
      <c r="R2" s="4">
        <f t="shared" si="1"/>
        <v>44449</v>
      </c>
      <c r="S2" s="4">
        <f t="shared" si="1"/>
        <v>44450</v>
      </c>
      <c r="T2" s="4">
        <f>S2+1</f>
        <v>44451</v>
      </c>
      <c r="U2" s="4">
        <f t="shared" si="1"/>
        <v>44452</v>
      </c>
      <c r="V2" s="4">
        <f t="shared" si="1"/>
        <v>44453</v>
      </c>
      <c r="W2" s="4">
        <f t="shared" si="1"/>
        <v>44454</v>
      </c>
      <c r="X2" s="4">
        <f t="shared" si="1"/>
        <v>44455</v>
      </c>
      <c r="Y2" s="4">
        <f t="shared" si="1"/>
        <v>44456</v>
      </c>
      <c r="Z2" s="4">
        <f t="shared" si="1"/>
        <v>44457</v>
      </c>
      <c r="AA2" s="4">
        <f t="shared" si="1"/>
        <v>44458</v>
      </c>
      <c r="AB2" s="4">
        <f t="shared" si="1"/>
        <v>44459</v>
      </c>
      <c r="AC2" s="4">
        <f t="shared" si="1"/>
        <v>44460</v>
      </c>
      <c r="AD2" s="4">
        <f t="shared" si="1"/>
        <v>44461</v>
      </c>
      <c r="AE2" s="4">
        <f t="shared" si="1"/>
        <v>44462</v>
      </c>
      <c r="AF2" s="4">
        <f t="shared" si="1"/>
        <v>44463</v>
      </c>
      <c r="AG2" s="4">
        <f t="shared" si="1"/>
        <v>44464</v>
      </c>
      <c r="AH2" s="4">
        <f t="shared" si="1"/>
        <v>44465</v>
      </c>
      <c r="AI2" s="4">
        <f t="shared" si="1"/>
        <v>44466</v>
      </c>
      <c r="AJ2" s="4">
        <f t="shared" si="1"/>
        <v>44467</v>
      </c>
      <c r="AK2" s="4">
        <f t="shared" si="1"/>
        <v>44468</v>
      </c>
      <c r="AL2" s="4">
        <f t="shared" si="1"/>
        <v>44469</v>
      </c>
      <c r="AM2" s="4">
        <f t="shared" si="1"/>
        <v>44470</v>
      </c>
      <c r="AN2" s="1" t="s">
        <v>62</v>
      </c>
      <c r="AO2" s="2" t="s">
        <v>61</v>
      </c>
      <c r="AP2" s="2" t="s">
        <v>63</v>
      </c>
      <c r="AQ2" s="2" t="s">
        <v>56</v>
      </c>
      <c r="AR2" s="2" t="s">
        <v>59</v>
      </c>
      <c r="AS2" s="2" t="s">
        <v>64</v>
      </c>
      <c r="AT2" s="2" t="s">
        <v>65</v>
      </c>
      <c r="AU2" s="2" t="s">
        <v>66</v>
      </c>
      <c r="AV2" s="2" t="s">
        <v>87</v>
      </c>
      <c r="AW2" s="2" t="s">
        <v>88</v>
      </c>
      <c r="AX2" s="2" t="s">
        <v>82</v>
      </c>
      <c r="AY2" s="2" t="s">
        <v>67</v>
      </c>
      <c r="AZ2" s="2" t="s">
        <v>68</v>
      </c>
      <c r="BA2" s="32" t="s">
        <v>92</v>
      </c>
    </row>
    <row r="3" spans="1:53" x14ac:dyDescent="0.25">
      <c r="A3" s="9" t="s">
        <v>4</v>
      </c>
      <c r="B3" s="9" t="s">
        <v>97</v>
      </c>
      <c r="C3" s="9">
        <v>107869</v>
      </c>
      <c r="D3" s="9" t="s">
        <v>72</v>
      </c>
      <c r="E3" s="9" t="s">
        <v>73</v>
      </c>
      <c r="F3" s="9" t="s">
        <v>74</v>
      </c>
      <c r="G3" s="9" t="s">
        <v>72</v>
      </c>
      <c r="H3" s="34">
        <f>IFERROR((VLOOKUP(B3,'Trend Summary'!$A:$F,6,0)),"-")</f>
        <v>3.125E-2</v>
      </c>
      <c r="I3" s="10"/>
      <c r="J3" s="10"/>
      <c r="K3" s="10"/>
      <c r="L3" s="10" t="s">
        <v>90</v>
      </c>
      <c r="M3" s="10" t="s">
        <v>90</v>
      </c>
      <c r="N3" s="10"/>
      <c r="O3" s="10"/>
      <c r="P3" s="10"/>
      <c r="Q3" s="10"/>
      <c r="R3" s="10"/>
      <c r="S3" s="10" t="s">
        <v>90</v>
      </c>
      <c r="T3" s="10" t="s">
        <v>90</v>
      </c>
      <c r="U3" s="10"/>
      <c r="V3" s="10"/>
      <c r="W3" s="10"/>
      <c r="X3" s="10"/>
      <c r="Y3" s="10"/>
      <c r="Z3" s="10" t="s">
        <v>90</v>
      </c>
      <c r="AA3" s="10" t="s">
        <v>90</v>
      </c>
      <c r="AB3" s="10"/>
      <c r="AC3" s="10"/>
      <c r="AD3" s="10"/>
      <c r="AE3" s="10"/>
      <c r="AF3" s="10"/>
      <c r="AG3" s="10" t="s">
        <v>90</v>
      </c>
      <c r="AH3" s="10" t="s">
        <v>90</v>
      </c>
      <c r="AI3" s="10"/>
      <c r="AJ3" s="10"/>
      <c r="AK3" s="10"/>
      <c r="AL3" s="10"/>
      <c r="AM3" s="10"/>
      <c r="AN3" s="12">
        <f t="shared" ref="AN3:AN30" si="2">COUNTIF(I3:AM3,"P")</f>
        <v>0</v>
      </c>
      <c r="AO3" s="12">
        <f t="shared" ref="AO3:AO52" si="3">AN3-AV3-AW3</f>
        <v>0</v>
      </c>
      <c r="AP3" s="12">
        <f t="shared" ref="AP3:AP30" si="4">COUNTIF(I3:AM3,"L")</f>
        <v>0</v>
      </c>
      <c r="AQ3" s="12">
        <f t="shared" ref="AQ3:AQ30" si="5">COUNTIF(I3:AM3,"US")</f>
        <v>0</v>
      </c>
      <c r="AR3" s="12">
        <f t="shared" ref="AR3:AR30" si="6">COUNTIF(I3:AM3,"NCNS")</f>
        <v>0</v>
      </c>
      <c r="AS3" s="12">
        <f t="shared" ref="AS3:AS30" si="7">COUNTIF(I3:AM3,"PO")</f>
        <v>0</v>
      </c>
      <c r="AT3" s="12">
        <v>1</v>
      </c>
      <c r="AU3" s="12">
        <f t="shared" ref="AU3:AU30" si="8">COUNTIF(I3:AM3,"X")</f>
        <v>8</v>
      </c>
      <c r="AV3" s="12">
        <f t="shared" ref="AV3:AV30" si="9">COUNTIF(I3:AM3,"System Issue")</f>
        <v>0</v>
      </c>
      <c r="AW3" s="12">
        <f t="shared" ref="AW3:AW30" si="10">COUNTIF(I3:AM3,"Off Prod")</f>
        <v>0</v>
      </c>
      <c r="AX3" s="12">
        <f t="shared" ref="AX3:AX30" si="11">COUNTIF(I3:AM3,"SEP")</f>
        <v>0</v>
      </c>
      <c r="AY3" s="12">
        <f t="shared" ref="AY3:AY52" si="12">AN3+AP3+AQ3+AR3</f>
        <v>0</v>
      </c>
      <c r="AZ3" s="12">
        <f t="shared" ref="AZ3:AZ52" si="13">AY3+AU3+AS3+AX3</f>
        <v>8</v>
      </c>
      <c r="BA3" s="33">
        <f t="shared" ref="BA3:BA30" si="14">COUNTIF(I3:AM3,"Applied")</f>
        <v>0</v>
      </c>
    </row>
    <row r="4" spans="1:53" x14ac:dyDescent="0.25">
      <c r="A4" s="9" t="s">
        <v>6</v>
      </c>
      <c r="B4" s="9" t="s">
        <v>99</v>
      </c>
      <c r="C4" s="9">
        <v>90699</v>
      </c>
      <c r="D4" s="9" t="s">
        <v>72</v>
      </c>
      <c r="E4" s="9" t="s">
        <v>73</v>
      </c>
      <c r="F4" s="9" t="s">
        <v>74</v>
      </c>
      <c r="G4" s="9" t="s">
        <v>77</v>
      </c>
      <c r="H4" s="34">
        <f>IFERROR((VLOOKUP(B4,'Trend Summary'!$A:$F,6,0)),"-")</f>
        <v>1.5625E-2</v>
      </c>
      <c r="I4" s="10"/>
      <c r="J4" s="10"/>
      <c r="K4" s="10"/>
      <c r="L4" s="10" t="s">
        <v>90</v>
      </c>
      <c r="M4" s="10" t="s">
        <v>90</v>
      </c>
      <c r="N4" s="10"/>
      <c r="O4" s="10"/>
      <c r="P4" s="10"/>
      <c r="Q4" s="10"/>
      <c r="R4" s="10"/>
      <c r="S4" s="10" t="s">
        <v>90</v>
      </c>
      <c r="T4" s="10" t="s">
        <v>90</v>
      </c>
      <c r="U4" s="10"/>
      <c r="V4" s="10"/>
      <c r="W4" s="10"/>
      <c r="X4" s="10"/>
      <c r="Y4" s="10"/>
      <c r="Z4" s="10" t="s">
        <v>90</v>
      </c>
      <c r="AA4" s="10" t="s">
        <v>90</v>
      </c>
      <c r="AB4" s="10" t="s">
        <v>92</v>
      </c>
      <c r="AC4" s="10" t="s">
        <v>92</v>
      </c>
      <c r="AD4" s="10" t="s">
        <v>92</v>
      </c>
      <c r="AE4" s="10" t="s">
        <v>92</v>
      </c>
      <c r="AF4" s="10" t="s">
        <v>92</v>
      </c>
      <c r="AG4" s="10" t="s">
        <v>90</v>
      </c>
      <c r="AH4" s="10" t="s">
        <v>90</v>
      </c>
      <c r="AI4" s="10"/>
      <c r="AJ4" s="10"/>
      <c r="AK4" s="10"/>
      <c r="AL4" s="10"/>
      <c r="AM4" s="10"/>
      <c r="AN4" s="12">
        <f t="shared" si="2"/>
        <v>0</v>
      </c>
      <c r="AO4" s="12">
        <f t="shared" si="3"/>
        <v>0</v>
      </c>
      <c r="AP4" s="12">
        <f t="shared" si="4"/>
        <v>0</v>
      </c>
      <c r="AQ4" s="12">
        <f t="shared" si="5"/>
        <v>0</v>
      </c>
      <c r="AR4" s="12">
        <f t="shared" si="6"/>
        <v>0</v>
      </c>
      <c r="AS4" s="12">
        <f t="shared" si="7"/>
        <v>0</v>
      </c>
      <c r="AT4" s="12">
        <v>3</v>
      </c>
      <c r="AU4" s="12">
        <f t="shared" si="8"/>
        <v>8</v>
      </c>
      <c r="AV4" s="12">
        <f t="shared" si="9"/>
        <v>0</v>
      </c>
      <c r="AW4" s="12">
        <f t="shared" si="10"/>
        <v>0</v>
      </c>
      <c r="AX4" s="12">
        <f t="shared" si="11"/>
        <v>0</v>
      </c>
      <c r="AY4" s="12">
        <f t="shared" si="12"/>
        <v>0</v>
      </c>
      <c r="AZ4" s="12">
        <f t="shared" si="13"/>
        <v>8</v>
      </c>
      <c r="BA4" s="33">
        <f t="shared" si="14"/>
        <v>5</v>
      </c>
    </row>
    <row r="5" spans="1:53" x14ac:dyDescent="0.25">
      <c r="A5" s="9" t="s">
        <v>6</v>
      </c>
      <c r="B5" s="9" t="s">
        <v>100</v>
      </c>
      <c r="C5" s="9">
        <v>108201</v>
      </c>
      <c r="D5" s="9" t="s">
        <v>72</v>
      </c>
      <c r="E5" s="9" t="s">
        <v>73</v>
      </c>
      <c r="F5" s="9" t="s">
        <v>74</v>
      </c>
      <c r="G5" s="9" t="s">
        <v>72</v>
      </c>
      <c r="H5" s="34">
        <f>IFERROR((VLOOKUP(B5,'Trend Summary'!$A:$F,6,0)),"-")</f>
        <v>0.140625</v>
      </c>
      <c r="I5" s="10"/>
      <c r="J5" s="10"/>
      <c r="K5" s="10"/>
      <c r="L5" s="10" t="s">
        <v>90</v>
      </c>
      <c r="M5" s="10" t="s">
        <v>90</v>
      </c>
      <c r="N5" s="10"/>
      <c r="O5" s="10"/>
      <c r="P5" s="10"/>
      <c r="Q5" s="10"/>
      <c r="R5" s="10"/>
      <c r="S5" s="10" t="s">
        <v>90</v>
      </c>
      <c r="T5" s="10" t="s">
        <v>90</v>
      </c>
      <c r="U5" s="10"/>
      <c r="V5" s="10"/>
      <c r="W5" s="10"/>
      <c r="X5" s="10"/>
      <c r="Y5" s="10"/>
      <c r="Z5" s="10" t="s">
        <v>90</v>
      </c>
      <c r="AA5" s="10" t="s">
        <v>90</v>
      </c>
      <c r="AB5" s="10"/>
      <c r="AC5" s="10"/>
      <c r="AD5" s="10"/>
      <c r="AE5" s="10"/>
      <c r="AF5" s="10"/>
      <c r="AG5" s="10" t="s">
        <v>90</v>
      </c>
      <c r="AH5" s="10" t="s">
        <v>90</v>
      </c>
      <c r="AI5" s="10"/>
      <c r="AJ5" s="10"/>
      <c r="AK5" s="10"/>
      <c r="AL5" s="10"/>
      <c r="AM5" s="10"/>
      <c r="AN5" s="12">
        <f t="shared" si="2"/>
        <v>0</v>
      </c>
      <c r="AO5" s="12">
        <f t="shared" si="3"/>
        <v>0</v>
      </c>
      <c r="AP5" s="12">
        <f t="shared" si="4"/>
        <v>0</v>
      </c>
      <c r="AQ5" s="12">
        <f t="shared" si="5"/>
        <v>0</v>
      </c>
      <c r="AR5" s="12">
        <f t="shared" si="6"/>
        <v>0</v>
      </c>
      <c r="AS5" s="12">
        <f t="shared" si="7"/>
        <v>0</v>
      </c>
      <c r="AT5" s="12">
        <v>4</v>
      </c>
      <c r="AU5" s="12">
        <f t="shared" si="8"/>
        <v>8</v>
      </c>
      <c r="AV5" s="12">
        <f t="shared" si="9"/>
        <v>0</v>
      </c>
      <c r="AW5" s="12">
        <f t="shared" si="10"/>
        <v>0</v>
      </c>
      <c r="AX5" s="12">
        <f t="shared" si="11"/>
        <v>0</v>
      </c>
      <c r="AY5" s="12">
        <f t="shared" si="12"/>
        <v>0</v>
      </c>
      <c r="AZ5" s="12">
        <f t="shared" si="13"/>
        <v>8</v>
      </c>
      <c r="BA5" s="33">
        <f t="shared" si="14"/>
        <v>0</v>
      </c>
    </row>
    <row r="6" spans="1:53" x14ac:dyDescent="0.25">
      <c r="A6" s="9" t="s">
        <v>7</v>
      </c>
      <c r="B6" s="9" t="s">
        <v>101</v>
      </c>
      <c r="C6" s="9">
        <v>96189</v>
      </c>
      <c r="D6" s="9" t="s">
        <v>72</v>
      </c>
      <c r="E6" s="9" t="s">
        <v>73</v>
      </c>
      <c r="F6" s="9" t="s">
        <v>74</v>
      </c>
      <c r="G6" s="9" t="s">
        <v>72</v>
      </c>
      <c r="H6" s="34">
        <f>IFERROR((VLOOKUP(B6,'Trend Summary'!$A:$F,6,0)),"-")</f>
        <v>0.375</v>
      </c>
      <c r="I6" s="10"/>
      <c r="J6" s="10"/>
      <c r="K6" s="10"/>
      <c r="L6" s="10" t="s">
        <v>90</v>
      </c>
      <c r="M6" s="10" t="s">
        <v>90</v>
      </c>
      <c r="N6" s="10"/>
      <c r="O6" s="10"/>
      <c r="P6" s="10"/>
      <c r="Q6" s="10"/>
      <c r="R6" s="10"/>
      <c r="S6" s="10" t="s">
        <v>90</v>
      </c>
      <c r="T6" s="10" t="s">
        <v>90</v>
      </c>
      <c r="U6" s="10"/>
      <c r="V6" s="10"/>
      <c r="W6" s="10"/>
      <c r="X6" s="10"/>
      <c r="Y6" s="10"/>
      <c r="Z6" s="10" t="s">
        <v>90</v>
      </c>
      <c r="AA6" s="10" t="s">
        <v>90</v>
      </c>
      <c r="AB6" s="10"/>
      <c r="AC6" s="10"/>
      <c r="AD6" s="10"/>
      <c r="AE6" s="10"/>
      <c r="AF6" s="10"/>
      <c r="AG6" s="10" t="s">
        <v>90</v>
      </c>
      <c r="AH6" s="10" t="s">
        <v>90</v>
      </c>
      <c r="AI6" s="10"/>
      <c r="AJ6" s="10"/>
      <c r="AK6" s="10"/>
      <c r="AL6" s="10"/>
      <c r="AM6" s="10"/>
      <c r="AN6" s="12">
        <f t="shared" si="2"/>
        <v>0</v>
      </c>
      <c r="AO6" s="12">
        <f t="shared" si="3"/>
        <v>0</v>
      </c>
      <c r="AP6" s="12">
        <f t="shared" si="4"/>
        <v>0</v>
      </c>
      <c r="AQ6" s="12">
        <f t="shared" si="5"/>
        <v>0</v>
      </c>
      <c r="AR6" s="12">
        <f t="shared" si="6"/>
        <v>0</v>
      </c>
      <c r="AS6" s="12">
        <f t="shared" si="7"/>
        <v>0</v>
      </c>
      <c r="AT6" s="12">
        <v>5</v>
      </c>
      <c r="AU6" s="12">
        <f t="shared" si="8"/>
        <v>8</v>
      </c>
      <c r="AV6" s="12">
        <f t="shared" si="9"/>
        <v>0</v>
      </c>
      <c r="AW6" s="12">
        <f t="shared" si="10"/>
        <v>0</v>
      </c>
      <c r="AX6" s="12">
        <f t="shared" si="11"/>
        <v>0</v>
      </c>
      <c r="AY6" s="12">
        <f t="shared" si="12"/>
        <v>0</v>
      </c>
      <c r="AZ6" s="12">
        <f t="shared" si="13"/>
        <v>8</v>
      </c>
      <c r="BA6" s="33">
        <f t="shared" si="14"/>
        <v>0</v>
      </c>
    </row>
    <row r="7" spans="1:53" x14ac:dyDescent="0.25">
      <c r="A7" s="9" t="s">
        <v>8</v>
      </c>
      <c r="B7" s="9" t="s">
        <v>102</v>
      </c>
      <c r="C7" s="9">
        <v>125722</v>
      </c>
      <c r="D7" s="9" t="s">
        <v>72</v>
      </c>
      <c r="E7" s="9" t="s">
        <v>73</v>
      </c>
      <c r="F7" s="9" t="s">
        <v>74</v>
      </c>
      <c r="G7" s="9" t="s">
        <v>72</v>
      </c>
      <c r="H7" s="34">
        <f>IFERROR((VLOOKUP(B7,'Trend Summary'!$A:$F,6,0)),"-")</f>
        <v>0.7384615384615385</v>
      </c>
      <c r="I7" s="10"/>
      <c r="J7" s="10"/>
      <c r="K7" s="10"/>
      <c r="L7" s="10" t="s">
        <v>90</v>
      </c>
      <c r="M7" s="10" t="s">
        <v>90</v>
      </c>
      <c r="N7" s="10"/>
      <c r="O7" s="10"/>
      <c r="P7" s="10"/>
      <c r="Q7" s="10"/>
      <c r="R7" s="10"/>
      <c r="S7" s="10" t="s">
        <v>90</v>
      </c>
      <c r="T7" s="10" t="s">
        <v>90</v>
      </c>
      <c r="U7" s="10"/>
      <c r="V7" s="10"/>
      <c r="W7" s="10"/>
      <c r="X7" s="10"/>
      <c r="Y7" s="10"/>
      <c r="Z7" s="10" t="s">
        <v>90</v>
      </c>
      <c r="AA7" s="10" t="s">
        <v>90</v>
      </c>
      <c r="AB7" s="10"/>
      <c r="AC7" s="10"/>
      <c r="AD7" s="10"/>
      <c r="AE7" s="10"/>
      <c r="AF7" s="10"/>
      <c r="AG7" s="10" t="s">
        <v>90</v>
      </c>
      <c r="AH7" s="10" t="s">
        <v>90</v>
      </c>
      <c r="AI7" s="10"/>
      <c r="AJ7" s="10"/>
      <c r="AK7" s="10"/>
      <c r="AL7" s="10"/>
      <c r="AM7" s="10"/>
      <c r="AN7" s="12">
        <f t="shared" si="2"/>
        <v>0</v>
      </c>
      <c r="AO7" s="12">
        <f t="shared" si="3"/>
        <v>0</v>
      </c>
      <c r="AP7" s="12">
        <f t="shared" si="4"/>
        <v>0</v>
      </c>
      <c r="AQ7" s="12">
        <f t="shared" si="5"/>
        <v>0</v>
      </c>
      <c r="AR7" s="12">
        <f t="shared" si="6"/>
        <v>0</v>
      </c>
      <c r="AS7" s="12">
        <f t="shared" si="7"/>
        <v>0</v>
      </c>
      <c r="AT7" s="12">
        <v>6</v>
      </c>
      <c r="AU7" s="12">
        <f t="shared" si="8"/>
        <v>8</v>
      </c>
      <c r="AV7" s="12">
        <f t="shared" si="9"/>
        <v>0</v>
      </c>
      <c r="AW7" s="12">
        <f t="shared" si="10"/>
        <v>0</v>
      </c>
      <c r="AX7" s="12">
        <f t="shared" si="11"/>
        <v>0</v>
      </c>
      <c r="AY7" s="12">
        <f t="shared" si="12"/>
        <v>0</v>
      </c>
      <c r="AZ7" s="12">
        <f t="shared" si="13"/>
        <v>8</v>
      </c>
      <c r="BA7" s="33">
        <f t="shared" si="14"/>
        <v>0</v>
      </c>
    </row>
    <row r="8" spans="1:53" x14ac:dyDescent="0.25">
      <c r="A8" s="9" t="s">
        <v>9</v>
      </c>
      <c r="B8" s="9" t="s">
        <v>103</v>
      </c>
      <c r="C8" s="9">
        <v>90576</v>
      </c>
      <c r="D8" s="9" t="s">
        <v>72</v>
      </c>
      <c r="E8" s="9" t="s">
        <v>73</v>
      </c>
      <c r="F8" s="9" t="s">
        <v>74</v>
      </c>
      <c r="G8" s="9" t="s">
        <v>72</v>
      </c>
      <c r="H8" s="34">
        <f>IFERROR((VLOOKUP(B8,'Trend Summary'!$A:$F,6,0)),"-")</f>
        <v>4.6875E-2</v>
      </c>
      <c r="I8" s="10"/>
      <c r="J8" s="10"/>
      <c r="K8" s="10"/>
      <c r="L8" s="10" t="s">
        <v>90</v>
      </c>
      <c r="M8" s="10" t="s">
        <v>90</v>
      </c>
      <c r="N8" s="10"/>
      <c r="O8" s="10"/>
      <c r="P8" s="10"/>
      <c r="Q8" s="10"/>
      <c r="R8" s="10"/>
      <c r="S8" s="10" t="s">
        <v>90</v>
      </c>
      <c r="T8" s="10" t="s">
        <v>90</v>
      </c>
      <c r="U8" s="10"/>
      <c r="V8" s="10" t="s">
        <v>92</v>
      </c>
      <c r="W8" s="10"/>
      <c r="X8" s="10"/>
      <c r="Y8" s="10"/>
      <c r="Z8" s="10" t="s">
        <v>90</v>
      </c>
      <c r="AA8" s="10" t="s">
        <v>90</v>
      </c>
      <c r="AB8" s="10"/>
      <c r="AC8" s="10"/>
      <c r="AD8" s="10"/>
      <c r="AE8" s="10"/>
      <c r="AF8" s="10" t="s">
        <v>92</v>
      </c>
      <c r="AG8" s="10" t="s">
        <v>90</v>
      </c>
      <c r="AH8" s="10" t="s">
        <v>90</v>
      </c>
      <c r="AI8" s="10"/>
      <c r="AJ8" s="10"/>
      <c r="AK8" s="10"/>
      <c r="AL8" s="10"/>
      <c r="AM8" s="10"/>
      <c r="AN8" s="12">
        <f t="shared" si="2"/>
        <v>0</v>
      </c>
      <c r="AO8" s="12">
        <f t="shared" si="3"/>
        <v>0</v>
      </c>
      <c r="AP8" s="12">
        <f t="shared" si="4"/>
        <v>0</v>
      </c>
      <c r="AQ8" s="12">
        <f t="shared" si="5"/>
        <v>0</v>
      </c>
      <c r="AR8" s="12">
        <f t="shared" si="6"/>
        <v>0</v>
      </c>
      <c r="AS8" s="12">
        <f t="shared" si="7"/>
        <v>0</v>
      </c>
      <c r="AT8" s="12">
        <v>7</v>
      </c>
      <c r="AU8" s="12">
        <f t="shared" si="8"/>
        <v>8</v>
      </c>
      <c r="AV8" s="12">
        <f t="shared" si="9"/>
        <v>0</v>
      </c>
      <c r="AW8" s="12">
        <f t="shared" si="10"/>
        <v>0</v>
      </c>
      <c r="AX8" s="12">
        <f t="shared" si="11"/>
        <v>0</v>
      </c>
      <c r="AY8" s="12">
        <f t="shared" si="12"/>
        <v>0</v>
      </c>
      <c r="AZ8" s="12">
        <f t="shared" si="13"/>
        <v>8</v>
      </c>
      <c r="BA8" s="33">
        <f t="shared" si="14"/>
        <v>2</v>
      </c>
    </row>
    <row r="9" spans="1:53" x14ac:dyDescent="0.25">
      <c r="A9" s="9" t="s">
        <v>10</v>
      </c>
      <c r="B9" s="9" t="s">
        <v>104</v>
      </c>
      <c r="C9" s="9">
        <v>96210</v>
      </c>
      <c r="D9" s="9" t="s">
        <v>72</v>
      </c>
      <c r="E9" s="9" t="s">
        <v>73</v>
      </c>
      <c r="F9" s="9" t="s">
        <v>74</v>
      </c>
      <c r="G9" s="9" t="s">
        <v>72</v>
      </c>
      <c r="H9" s="34">
        <f>IFERROR((VLOOKUP(B9,'Trend Summary'!$A:$F,6,0)),"-")</f>
        <v>3.125E-2</v>
      </c>
      <c r="I9" s="10"/>
      <c r="J9" s="10"/>
      <c r="K9" s="10"/>
      <c r="L9" s="10" t="s">
        <v>90</v>
      </c>
      <c r="M9" s="10" t="s">
        <v>90</v>
      </c>
      <c r="N9" s="10"/>
      <c r="O9" s="10"/>
      <c r="P9" s="10"/>
      <c r="Q9" s="10"/>
      <c r="R9" s="10"/>
      <c r="S9" s="10" t="s">
        <v>90</v>
      </c>
      <c r="T9" s="10" t="s">
        <v>90</v>
      </c>
      <c r="U9" s="10"/>
      <c r="V9" s="10"/>
      <c r="W9" s="10"/>
      <c r="X9" s="10"/>
      <c r="Y9" s="10"/>
      <c r="Z9" s="10" t="s">
        <v>90</v>
      </c>
      <c r="AA9" s="10" t="s">
        <v>90</v>
      </c>
      <c r="AB9" s="10"/>
      <c r="AC9" s="10"/>
      <c r="AD9" s="10"/>
      <c r="AE9" s="10"/>
      <c r="AF9" s="10"/>
      <c r="AG9" s="10" t="s">
        <v>90</v>
      </c>
      <c r="AH9" s="10" t="s">
        <v>90</v>
      </c>
      <c r="AI9" s="10"/>
      <c r="AJ9" s="10"/>
      <c r="AK9" s="10"/>
      <c r="AL9" s="10"/>
      <c r="AM9" s="10"/>
      <c r="AN9" s="12">
        <f t="shared" si="2"/>
        <v>0</v>
      </c>
      <c r="AO9" s="12">
        <f t="shared" si="3"/>
        <v>0</v>
      </c>
      <c r="AP9" s="12">
        <f t="shared" si="4"/>
        <v>0</v>
      </c>
      <c r="AQ9" s="12">
        <f t="shared" si="5"/>
        <v>0</v>
      </c>
      <c r="AR9" s="12">
        <f t="shared" si="6"/>
        <v>0</v>
      </c>
      <c r="AS9" s="12">
        <f t="shared" si="7"/>
        <v>0</v>
      </c>
      <c r="AT9" s="12">
        <v>8</v>
      </c>
      <c r="AU9" s="12">
        <f t="shared" si="8"/>
        <v>8</v>
      </c>
      <c r="AV9" s="12">
        <f t="shared" si="9"/>
        <v>0</v>
      </c>
      <c r="AW9" s="12">
        <f t="shared" si="10"/>
        <v>0</v>
      </c>
      <c r="AX9" s="12">
        <f t="shared" si="11"/>
        <v>0</v>
      </c>
      <c r="AY9" s="12">
        <f t="shared" si="12"/>
        <v>0</v>
      </c>
      <c r="AZ9" s="12">
        <f t="shared" si="13"/>
        <v>8</v>
      </c>
      <c r="BA9" s="33">
        <f t="shared" si="14"/>
        <v>0</v>
      </c>
    </row>
    <row r="10" spans="1:53" x14ac:dyDescent="0.25">
      <c r="A10" s="9" t="s">
        <v>11</v>
      </c>
      <c r="B10" s="9" t="s">
        <v>105</v>
      </c>
      <c r="C10" s="9">
        <v>110424</v>
      </c>
      <c r="D10" s="9" t="s">
        <v>72</v>
      </c>
      <c r="E10" s="9" t="s">
        <v>73</v>
      </c>
      <c r="F10" s="9" t="s">
        <v>74</v>
      </c>
      <c r="G10" s="9" t="s">
        <v>72</v>
      </c>
      <c r="H10" s="34">
        <f>IFERROR((VLOOKUP(B10,'Trend Summary'!$A:$F,6,0)),"-")</f>
        <v>9.375E-2</v>
      </c>
      <c r="I10" s="10"/>
      <c r="J10" s="10"/>
      <c r="K10" s="10"/>
      <c r="L10" s="10" t="s">
        <v>90</v>
      </c>
      <c r="M10" s="10" t="s">
        <v>90</v>
      </c>
      <c r="N10" s="10"/>
      <c r="O10" s="10"/>
      <c r="P10" s="10"/>
      <c r="Q10" s="10"/>
      <c r="R10" s="10"/>
      <c r="S10" s="10" t="s">
        <v>90</v>
      </c>
      <c r="T10" s="10" t="s">
        <v>90</v>
      </c>
      <c r="U10" s="10"/>
      <c r="V10" s="10"/>
      <c r="W10" s="10"/>
      <c r="X10" s="10"/>
      <c r="Y10" s="10"/>
      <c r="Z10" s="10" t="s">
        <v>90</v>
      </c>
      <c r="AA10" s="10" t="s">
        <v>90</v>
      </c>
      <c r="AB10" s="10"/>
      <c r="AC10" s="10"/>
      <c r="AD10" s="10"/>
      <c r="AE10" s="10"/>
      <c r="AF10" s="10"/>
      <c r="AG10" s="10" t="s">
        <v>90</v>
      </c>
      <c r="AH10" s="10" t="s">
        <v>90</v>
      </c>
      <c r="AI10" s="10"/>
      <c r="AJ10" s="10"/>
      <c r="AK10" s="10"/>
      <c r="AL10" s="10"/>
      <c r="AM10" s="10"/>
      <c r="AN10" s="12">
        <f t="shared" si="2"/>
        <v>0</v>
      </c>
      <c r="AO10" s="12">
        <f t="shared" si="3"/>
        <v>0</v>
      </c>
      <c r="AP10" s="12">
        <f t="shared" si="4"/>
        <v>0</v>
      </c>
      <c r="AQ10" s="12">
        <f t="shared" si="5"/>
        <v>0</v>
      </c>
      <c r="AR10" s="12">
        <f t="shared" si="6"/>
        <v>0</v>
      </c>
      <c r="AS10" s="12">
        <f t="shared" si="7"/>
        <v>0</v>
      </c>
      <c r="AT10" s="12">
        <v>9</v>
      </c>
      <c r="AU10" s="12">
        <f t="shared" si="8"/>
        <v>8</v>
      </c>
      <c r="AV10" s="12">
        <f t="shared" si="9"/>
        <v>0</v>
      </c>
      <c r="AW10" s="12">
        <f t="shared" si="10"/>
        <v>0</v>
      </c>
      <c r="AX10" s="12">
        <f t="shared" si="11"/>
        <v>0</v>
      </c>
      <c r="AY10" s="12">
        <f t="shared" si="12"/>
        <v>0</v>
      </c>
      <c r="AZ10" s="12">
        <f t="shared" si="13"/>
        <v>8</v>
      </c>
      <c r="BA10" s="33">
        <f t="shared" si="14"/>
        <v>0</v>
      </c>
    </row>
    <row r="11" spans="1:53" x14ac:dyDescent="0.25">
      <c r="A11" s="9" t="s">
        <v>12</v>
      </c>
      <c r="B11" s="9" t="s">
        <v>108</v>
      </c>
      <c r="C11" s="9">
        <v>91236</v>
      </c>
      <c r="D11" s="9" t="s">
        <v>72</v>
      </c>
      <c r="E11" s="9" t="s">
        <v>73</v>
      </c>
      <c r="F11" s="9" t="s">
        <v>74</v>
      </c>
      <c r="G11" s="9" t="s">
        <v>72</v>
      </c>
      <c r="H11" s="34">
        <f>IFERROR((VLOOKUP(B11,'Trend Summary'!$A:$F,6,0)),"-")</f>
        <v>0.140625</v>
      </c>
      <c r="I11" s="10"/>
      <c r="J11" s="10"/>
      <c r="K11" s="10"/>
      <c r="L11" s="10" t="s">
        <v>90</v>
      </c>
      <c r="M11" s="10" t="s">
        <v>90</v>
      </c>
      <c r="N11" s="10"/>
      <c r="O11" s="10"/>
      <c r="P11" s="10"/>
      <c r="Q11" s="10"/>
      <c r="R11" s="10"/>
      <c r="S11" s="10" t="s">
        <v>90</v>
      </c>
      <c r="T11" s="10" t="s">
        <v>90</v>
      </c>
      <c r="U11" s="10"/>
      <c r="V11" s="10"/>
      <c r="W11" s="10" t="s">
        <v>92</v>
      </c>
      <c r="X11" s="10" t="s">
        <v>92</v>
      </c>
      <c r="Y11" s="10" t="s">
        <v>92</v>
      </c>
      <c r="Z11" s="10" t="s">
        <v>90</v>
      </c>
      <c r="AA11" s="10" t="s">
        <v>90</v>
      </c>
      <c r="AB11" s="10"/>
      <c r="AC11" s="10"/>
      <c r="AD11" s="10"/>
      <c r="AE11" s="10"/>
      <c r="AF11" s="10"/>
      <c r="AG11" s="10" t="s">
        <v>90</v>
      </c>
      <c r="AH11" s="10" t="s">
        <v>90</v>
      </c>
      <c r="AI11" s="10"/>
      <c r="AJ11" s="10"/>
      <c r="AK11" s="10"/>
      <c r="AL11" s="10"/>
      <c r="AM11" s="10"/>
      <c r="AN11" s="12">
        <f t="shared" si="2"/>
        <v>0</v>
      </c>
      <c r="AO11" s="12">
        <f t="shared" si="3"/>
        <v>0</v>
      </c>
      <c r="AP11" s="12">
        <f t="shared" si="4"/>
        <v>0</v>
      </c>
      <c r="AQ11" s="12">
        <f t="shared" si="5"/>
        <v>0</v>
      </c>
      <c r="AR11" s="12">
        <f t="shared" si="6"/>
        <v>0</v>
      </c>
      <c r="AS11" s="12">
        <f t="shared" si="7"/>
        <v>0</v>
      </c>
      <c r="AT11" s="12">
        <v>11</v>
      </c>
      <c r="AU11" s="12">
        <f t="shared" si="8"/>
        <v>8</v>
      </c>
      <c r="AV11" s="12">
        <f t="shared" si="9"/>
        <v>0</v>
      </c>
      <c r="AW11" s="12">
        <f t="shared" si="10"/>
        <v>0</v>
      </c>
      <c r="AX11" s="12">
        <f t="shared" si="11"/>
        <v>0</v>
      </c>
      <c r="AY11" s="12">
        <f t="shared" si="12"/>
        <v>0</v>
      </c>
      <c r="AZ11" s="12">
        <f t="shared" si="13"/>
        <v>8</v>
      </c>
      <c r="BA11" s="33">
        <f t="shared" si="14"/>
        <v>3</v>
      </c>
    </row>
    <row r="12" spans="1:53" x14ac:dyDescent="0.25">
      <c r="A12" s="9" t="s">
        <v>13</v>
      </c>
      <c r="B12" s="9" t="s">
        <v>109</v>
      </c>
      <c r="C12" s="9">
        <v>96211</v>
      </c>
      <c r="D12" s="9" t="s">
        <v>72</v>
      </c>
      <c r="E12" s="9" t="s">
        <v>73</v>
      </c>
      <c r="F12" s="9" t="s">
        <v>74</v>
      </c>
      <c r="G12" s="9" t="s">
        <v>72</v>
      </c>
      <c r="H12" s="34">
        <f>IFERROR((VLOOKUP(B12,'Trend Summary'!$A:$F,6,0)),"-")</f>
        <v>0.234375</v>
      </c>
      <c r="I12" s="10"/>
      <c r="J12" s="10"/>
      <c r="K12" s="10"/>
      <c r="L12" s="10" t="s">
        <v>90</v>
      </c>
      <c r="M12" s="10" t="s">
        <v>90</v>
      </c>
      <c r="N12" s="10"/>
      <c r="O12" s="10"/>
      <c r="P12" s="10" t="s">
        <v>92</v>
      </c>
      <c r="Q12" s="10"/>
      <c r="R12" s="10"/>
      <c r="S12" s="10" t="s">
        <v>90</v>
      </c>
      <c r="T12" s="10" t="s">
        <v>90</v>
      </c>
      <c r="U12" s="10"/>
      <c r="V12" s="10"/>
      <c r="W12" s="10"/>
      <c r="X12" s="10"/>
      <c r="Y12" s="10" t="s">
        <v>92</v>
      </c>
      <c r="Z12" s="10" t="s">
        <v>90</v>
      </c>
      <c r="AA12" s="10" t="s">
        <v>90</v>
      </c>
      <c r="AB12" s="10"/>
      <c r="AC12" s="10"/>
      <c r="AD12" s="10" t="s">
        <v>92</v>
      </c>
      <c r="AE12" s="10"/>
      <c r="AF12" s="10"/>
      <c r="AG12" s="10" t="s">
        <v>90</v>
      </c>
      <c r="AH12" s="10" t="s">
        <v>90</v>
      </c>
      <c r="AI12" s="10"/>
      <c r="AJ12" s="10"/>
      <c r="AK12" s="10"/>
      <c r="AL12" s="10"/>
      <c r="AM12" s="10"/>
      <c r="AN12" s="12">
        <f t="shared" si="2"/>
        <v>0</v>
      </c>
      <c r="AO12" s="12">
        <f t="shared" si="3"/>
        <v>0</v>
      </c>
      <c r="AP12" s="12">
        <f t="shared" si="4"/>
        <v>0</v>
      </c>
      <c r="AQ12" s="12">
        <f t="shared" si="5"/>
        <v>0</v>
      </c>
      <c r="AR12" s="12">
        <f t="shared" si="6"/>
        <v>0</v>
      </c>
      <c r="AS12" s="12">
        <f t="shared" si="7"/>
        <v>0</v>
      </c>
      <c r="AT12" s="12">
        <v>12</v>
      </c>
      <c r="AU12" s="12">
        <f t="shared" si="8"/>
        <v>8</v>
      </c>
      <c r="AV12" s="12">
        <f t="shared" si="9"/>
        <v>0</v>
      </c>
      <c r="AW12" s="12">
        <f t="shared" si="10"/>
        <v>0</v>
      </c>
      <c r="AX12" s="12">
        <f t="shared" si="11"/>
        <v>0</v>
      </c>
      <c r="AY12" s="12">
        <f t="shared" si="12"/>
        <v>0</v>
      </c>
      <c r="AZ12" s="12">
        <f t="shared" si="13"/>
        <v>8</v>
      </c>
      <c r="BA12" s="33">
        <f t="shared" si="14"/>
        <v>3</v>
      </c>
    </row>
    <row r="13" spans="1:53" x14ac:dyDescent="0.25">
      <c r="A13" s="9" t="s">
        <v>14</v>
      </c>
      <c r="B13" s="9" t="s">
        <v>110</v>
      </c>
      <c r="C13" s="9">
        <v>88490</v>
      </c>
      <c r="D13" s="9" t="s">
        <v>72</v>
      </c>
      <c r="E13" s="9" t="s">
        <v>73</v>
      </c>
      <c r="F13" s="9" t="s">
        <v>74</v>
      </c>
      <c r="G13" s="9" t="s">
        <v>77</v>
      </c>
      <c r="H13" s="34">
        <f>IFERROR((VLOOKUP(B13,'Trend Summary'!$A:$F,6,0)),"-")</f>
        <v>0.109375</v>
      </c>
      <c r="I13" s="10"/>
      <c r="J13" s="10"/>
      <c r="K13" s="10"/>
      <c r="L13" s="10" t="s">
        <v>90</v>
      </c>
      <c r="M13" s="10" t="s">
        <v>90</v>
      </c>
      <c r="N13" s="10"/>
      <c r="O13" s="10"/>
      <c r="P13" s="10"/>
      <c r="Q13" s="10"/>
      <c r="R13" s="10"/>
      <c r="S13" s="10" t="s">
        <v>90</v>
      </c>
      <c r="T13" s="10" t="s">
        <v>90</v>
      </c>
      <c r="U13" s="10"/>
      <c r="V13" s="10"/>
      <c r="W13" s="10"/>
      <c r="X13" s="10"/>
      <c r="Y13" s="10"/>
      <c r="Z13" s="10" t="s">
        <v>90</v>
      </c>
      <c r="AA13" s="10" t="s">
        <v>90</v>
      </c>
      <c r="AB13" s="10"/>
      <c r="AC13" s="10"/>
      <c r="AD13" s="10"/>
      <c r="AE13" s="10"/>
      <c r="AF13" s="10"/>
      <c r="AG13" s="10" t="s">
        <v>90</v>
      </c>
      <c r="AH13" s="10" t="s">
        <v>90</v>
      </c>
      <c r="AI13" s="10"/>
      <c r="AJ13" s="10"/>
      <c r="AK13" s="10"/>
      <c r="AL13" s="10"/>
      <c r="AM13" s="10"/>
      <c r="AN13" s="12">
        <f t="shared" si="2"/>
        <v>0</v>
      </c>
      <c r="AO13" s="12">
        <f t="shared" si="3"/>
        <v>0</v>
      </c>
      <c r="AP13" s="12">
        <f t="shared" si="4"/>
        <v>0</v>
      </c>
      <c r="AQ13" s="12">
        <f t="shared" si="5"/>
        <v>0</v>
      </c>
      <c r="AR13" s="12">
        <f t="shared" si="6"/>
        <v>0</v>
      </c>
      <c r="AS13" s="12">
        <f t="shared" si="7"/>
        <v>0</v>
      </c>
      <c r="AT13" s="12">
        <v>13</v>
      </c>
      <c r="AU13" s="12">
        <f t="shared" si="8"/>
        <v>8</v>
      </c>
      <c r="AV13" s="12">
        <f t="shared" si="9"/>
        <v>0</v>
      </c>
      <c r="AW13" s="12">
        <f t="shared" si="10"/>
        <v>0</v>
      </c>
      <c r="AX13" s="12">
        <f t="shared" si="11"/>
        <v>0</v>
      </c>
      <c r="AY13" s="12">
        <f t="shared" si="12"/>
        <v>0</v>
      </c>
      <c r="AZ13" s="12">
        <f t="shared" si="13"/>
        <v>8</v>
      </c>
      <c r="BA13" s="33">
        <f t="shared" si="14"/>
        <v>0</v>
      </c>
    </row>
    <row r="14" spans="1:53" x14ac:dyDescent="0.25">
      <c r="A14" s="9" t="s">
        <v>18</v>
      </c>
      <c r="B14" s="9" t="s">
        <v>114</v>
      </c>
      <c r="C14" s="9">
        <v>119448</v>
      </c>
      <c r="D14" s="9" t="s">
        <v>72</v>
      </c>
      <c r="E14" s="9" t="s">
        <v>73</v>
      </c>
      <c r="F14" s="9" t="s">
        <v>74</v>
      </c>
      <c r="G14" s="9" t="s">
        <v>72</v>
      </c>
      <c r="H14" s="34">
        <f>IFERROR((VLOOKUP(B14,'Trend Summary'!$A:$F,6,0)),"-")</f>
        <v>0.140625</v>
      </c>
      <c r="I14" s="10"/>
      <c r="J14" s="10"/>
      <c r="K14" s="10"/>
      <c r="L14" s="10" t="s">
        <v>90</v>
      </c>
      <c r="M14" s="10" t="s">
        <v>90</v>
      </c>
      <c r="N14" s="10"/>
      <c r="O14" s="10"/>
      <c r="P14" s="10"/>
      <c r="Q14" s="10"/>
      <c r="R14" s="10"/>
      <c r="S14" s="10" t="s">
        <v>90</v>
      </c>
      <c r="T14" s="10" t="s">
        <v>90</v>
      </c>
      <c r="U14" s="10"/>
      <c r="V14" s="10"/>
      <c r="W14" s="10"/>
      <c r="X14" s="10" t="s">
        <v>92</v>
      </c>
      <c r="Y14" s="10"/>
      <c r="Z14" s="10" t="s">
        <v>90</v>
      </c>
      <c r="AA14" s="10" t="s">
        <v>90</v>
      </c>
      <c r="AB14" s="10"/>
      <c r="AC14" s="10"/>
      <c r="AD14" s="10"/>
      <c r="AE14" s="10" t="s">
        <v>92</v>
      </c>
      <c r="AF14" s="10"/>
      <c r="AG14" s="10" t="s">
        <v>90</v>
      </c>
      <c r="AH14" s="10" t="s">
        <v>90</v>
      </c>
      <c r="AI14" s="10"/>
      <c r="AJ14" s="10"/>
      <c r="AK14" s="10"/>
      <c r="AL14" s="10" t="s">
        <v>92</v>
      </c>
      <c r="AM14" s="10"/>
      <c r="AN14" s="12">
        <f t="shared" si="2"/>
        <v>0</v>
      </c>
      <c r="AO14" s="12">
        <f t="shared" si="3"/>
        <v>0</v>
      </c>
      <c r="AP14" s="12">
        <f t="shared" si="4"/>
        <v>0</v>
      </c>
      <c r="AQ14" s="12">
        <f t="shared" si="5"/>
        <v>0</v>
      </c>
      <c r="AR14" s="12">
        <f t="shared" si="6"/>
        <v>0</v>
      </c>
      <c r="AS14" s="12">
        <f t="shared" si="7"/>
        <v>0</v>
      </c>
      <c r="AT14" s="12">
        <v>17</v>
      </c>
      <c r="AU14" s="12">
        <f t="shared" si="8"/>
        <v>8</v>
      </c>
      <c r="AV14" s="12">
        <f t="shared" si="9"/>
        <v>0</v>
      </c>
      <c r="AW14" s="12">
        <f t="shared" si="10"/>
        <v>0</v>
      </c>
      <c r="AX14" s="12">
        <f t="shared" si="11"/>
        <v>0</v>
      </c>
      <c r="AY14" s="12">
        <f t="shared" si="12"/>
        <v>0</v>
      </c>
      <c r="AZ14" s="12">
        <f t="shared" si="13"/>
        <v>8</v>
      </c>
      <c r="BA14" s="33">
        <f t="shared" si="14"/>
        <v>3</v>
      </c>
    </row>
    <row r="15" spans="1:53" x14ac:dyDescent="0.25">
      <c r="A15" s="9" t="s">
        <v>22</v>
      </c>
      <c r="B15" s="9" t="s">
        <v>118</v>
      </c>
      <c r="C15" s="9">
        <v>110419</v>
      </c>
      <c r="D15" s="9" t="s">
        <v>72</v>
      </c>
      <c r="E15" s="9" t="s">
        <v>73</v>
      </c>
      <c r="F15" s="9" t="s">
        <v>74</v>
      </c>
      <c r="G15" s="9" t="s">
        <v>77</v>
      </c>
      <c r="H15" s="34">
        <f>IFERROR((VLOOKUP(B15,'Trend Summary'!$A:$F,6,0)),"-")</f>
        <v>0.1875</v>
      </c>
      <c r="I15" s="10"/>
      <c r="J15" s="10"/>
      <c r="K15" s="10"/>
      <c r="L15" s="10" t="s">
        <v>90</v>
      </c>
      <c r="M15" s="10" t="s">
        <v>90</v>
      </c>
      <c r="N15" s="10"/>
      <c r="O15" s="10"/>
      <c r="P15" s="10"/>
      <c r="Q15" s="10"/>
      <c r="R15" s="10"/>
      <c r="S15" s="10" t="s">
        <v>90</v>
      </c>
      <c r="T15" s="10" t="s">
        <v>90</v>
      </c>
      <c r="U15" s="10"/>
      <c r="V15" s="10"/>
      <c r="W15" s="10"/>
      <c r="X15" s="10"/>
      <c r="Y15" s="10"/>
      <c r="Z15" s="10" t="s">
        <v>90</v>
      </c>
      <c r="AA15" s="10" t="s">
        <v>90</v>
      </c>
      <c r="AB15" s="10"/>
      <c r="AC15" s="10"/>
      <c r="AD15" s="10"/>
      <c r="AE15" s="10"/>
      <c r="AF15" s="10"/>
      <c r="AG15" s="10" t="s">
        <v>90</v>
      </c>
      <c r="AH15" s="10" t="s">
        <v>90</v>
      </c>
      <c r="AI15" s="10"/>
      <c r="AJ15" s="10"/>
      <c r="AK15" s="10"/>
      <c r="AL15" s="10"/>
      <c r="AM15" s="10"/>
      <c r="AN15" s="12">
        <f t="shared" si="2"/>
        <v>0</v>
      </c>
      <c r="AO15" s="12">
        <f t="shared" si="3"/>
        <v>0</v>
      </c>
      <c r="AP15" s="12">
        <f t="shared" si="4"/>
        <v>0</v>
      </c>
      <c r="AQ15" s="12">
        <f t="shared" si="5"/>
        <v>0</v>
      </c>
      <c r="AR15" s="12">
        <f t="shared" si="6"/>
        <v>0</v>
      </c>
      <c r="AS15" s="12">
        <f t="shared" si="7"/>
        <v>0</v>
      </c>
      <c r="AT15" s="12">
        <v>21</v>
      </c>
      <c r="AU15" s="12">
        <f t="shared" si="8"/>
        <v>8</v>
      </c>
      <c r="AV15" s="12">
        <f t="shared" si="9"/>
        <v>0</v>
      </c>
      <c r="AW15" s="12">
        <f t="shared" si="10"/>
        <v>0</v>
      </c>
      <c r="AX15" s="12">
        <f t="shared" si="11"/>
        <v>0</v>
      </c>
      <c r="AY15" s="12">
        <f t="shared" si="12"/>
        <v>0</v>
      </c>
      <c r="AZ15" s="12">
        <f t="shared" si="13"/>
        <v>8</v>
      </c>
      <c r="BA15" s="33">
        <f t="shared" si="14"/>
        <v>0</v>
      </c>
    </row>
    <row r="16" spans="1:53" x14ac:dyDescent="0.25">
      <c r="A16" s="9" t="s">
        <v>23</v>
      </c>
      <c r="B16" s="9" t="s">
        <v>119</v>
      </c>
      <c r="C16" s="9">
        <v>106163</v>
      </c>
      <c r="D16" s="9" t="s">
        <v>72</v>
      </c>
      <c r="E16" s="9" t="s">
        <v>73</v>
      </c>
      <c r="F16" s="9" t="s">
        <v>74</v>
      </c>
      <c r="G16" s="9" t="s">
        <v>77</v>
      </c>
      <c r="H16" s="34">
        <f>IFERROR((VLOOKUP(B16,'Trend Summary'!$A:$F,6,0)),"-")</f>
        <v>0.140625</v>
      </c>
      <c r="I16" s="10" t="s">
        <v>92</v>
      </c>
      <c r="J16" s="10" t="s">
        <v>92</v>
      </c>
      <c r="K16" s="10" t="s">
        <v>92</v>
      </c>
      <c r="L16" s="10" t="s">
        <v>90</v>
      </c>
      <c r="M16" s="10" t="s">
        <v>90</v>
      </c>
      <c r="N16" s="10"/>
      <c r="O16" s="10"/>
      <c r="P16" s="10"/>
      <c r="Q16" s="10" t="s">
        <v>92</v>
      </c>
      <c r="R16" s="10" t="s">
        <v>92</v>
      </c>
      <c r="S16" s="10" t="s">
        <v>90</v>
      </c>
      <c r="T16" s="10" t="s">
        <v>90</v>
      </c>
      <c r="U16" s="10"/>
      <c r="V16" s="10"/>
      <c r="W16" s="10"/>
      <c r="X16" s="10"/>
      <c r="Y16" s="10"/>
      <c r="Z16" s="10" t="s">
        <v>90</v>
      </c>
      <c r="AA16" s="10" t="s">
        <v>90</v>
      </c>
      <c r="AB16" s="10"/>
      <c r="AC16" s="10"/>
      <c r="AD16" s="10"/>
      <c r="AE16" s="10"/>
      <c r="AF16" s="10"/>
      <c r="AG16" s="10" t="s">
        <v>90</v>
      </c>
      <c r="AH16" s="10" t="s">
        <v>90</v>
      </c>
      <c r="AI16" s="10"/>
      <c r="AJ16" s="10"/>
      <c r="AK16" s="10"/>
      <c r="AL16" s="10"/>
      <c r="AM16" s="10"/>
      <c r="AN16" s="12">
        <f t="shared" si="2"/>
        <v>0</v>
      </c>
      <c r="AO16" s="12">
        <f t="shared" si="3"/>
        <v>0</v>
      </c>
      <c r="AP16" s="12">
        <f t="shared" si="4"/>
        <v>0</v>
      </c>
      <c r="AQ16" s="12">
        <f t="shared" si="5"/>
        <v>0</v>
      </c>
      <c r="AR16" s="12">
        <f t="shared" si="6"/>
        <v>0</v>
      </c>
      <c r="AS16" s="12">
        <f t="shared" si="7"/>
        <v>0</v>
      </c>
      <c r="AT16" s="12">
        <v>22</v>
      </c>
      <c r="AU16" s="12">
        <f t="shared" si="8"/>
        <v>8</v>
      </c>
      <c r="AV16" s="12">
        <f t="shared" si="9"/>
        <v>0</v>
      </c>
      <c r="AW16" s="12">
        <f t="shared" si="10"/>
        <v>0</v>
      </c>
      <c r="AX16" s="12">
        <f t="shared" si="11"/>
        <v>0</v>
      </c>
      <c r="AY16" s="12">
        <f t="shared" si="12"/>
        <v>0</v>
      </c>
      <c r="AZ16" s="12">
        <f t="shared" si="13"/>
        <v>8</v>
      </c>
      <c r="BA16" s="33">
        <f t="shared" si="14"/>
        <v>5</v>
      </c>
    </row>
    <row r="17" spans="1:53" x14ac:dyDescent="0.25">
      <c r="A17" s="9" t="s">
        <v>24</v>
      </c>
      <c r="B17" s="9" t="s">
        <v>122</v>
      </c>
      <c r="C17" s="9">
        <v>106165</v>
      </c>
      <c r="D17" s="9" t="s">
        <v>72</v>
      </c>
      <c r="E17" s="9" t="s">
        <v>73</v>
      </c>
      <c r="F17" s="9" t="s">
        <v>74</v>
      </c>
      <c r="G17" s="9" t="s">
        <v>77</v>
      </c>
      <c r="H17" s="34">
        <f>IFERROR((VLOOKUP(B17,'Trend Summary'!$A:$F,6,0)),"-")</f>
        <v>6.25E-2</v>
      </c>
      <c r="I17" s="10"/>
      <c r="J17" s="10"/>
      <c r="K17" s="10" t="s">
        <v>92</v>
      </c>
      <c r="L17" s="10" t="s">
        <v>90</v>
      </c>
      <c r="M17" s="10" t="s">
        <v>90</v>
      </c>
      <c r="N17" s="10"/>
      <c r="O17" s="10"/>
      <c r="P17" s="10"/>
      <c r="Q17" s="10"/>
      <c r="R17" s="10"/>
      <c r="S17" s="10" t="s">
        <v>90</v>
      </c>
      <c r="T17" s="10" t="s">
        <v>90</v>
      </c>
      <c r="U17" s="10"/>
      <c r="V17" s="10"/>
      <c r="W17" s="10"/>
      <c r="X17" s="10"/>
      <c r="Y17" s="10"/>
      <c r="Z17" s="10" t="s">
        <v>90</v>
      </c>
      <c r="AA17" s="10" t="s">
        <v>90</v>
      </c>
      <c r="AB17" s="10"/>
      <c r="AC17" s="10"/>
      <c r="AD17" s="10"/>
      <c r="AE17" s="10"/>
      <c r="AF17" s="10"/>
      <c r="AG17" s="10" t="s">
        <v>90</v>
      </c>
      <c r="AH17" s="10" t="s">
        <v>90</v>
      </c>
      <c r="AI17" s="10"/>
      <c r="AJ17" s="10"/>
      <c r="AK17" s="10"/>
      <c r="AL17" s="10"/>
      <c r="AM17" s="10"/>
      <c r="AN17" s="12">
        <f t="shared" si="2"/>
        <v>0</v>
      </c>
      <c r="AO17" s="12">
        <f t="shared" si="3"/>
        <v>0</v>
      </c>
      <c r="AP17" s="12">
        <f t="shared" si="4"/>
        <v>0</v>
      </c>
      <c r="AQ17" s="12">
        <f t="shared" si="5"/>
        <v>0</v>
      </c>
      <c r="AR17" s="12">
        <f t="shared" si="6"/>
        <v>0</v>
      </c>
      <c r="AS17" s="12">
        <f t="shared" si="7"/>
        <v>0</v>
      </c>
      <c r="AT17" s="12">
        <v>23</v>
      </c>
      <c r="AU17" s="12">
        <f t="shared" si="8"/>
        <v>8</v>
      </c>
      <c r="AV17" s="12">
        <f t="shared" si="9"/>
        <v>0</v>
      </c>
      <c r="AW17" s="12">
        <f t="shared" si="10"/>
        <v>0</v>
      </c>
      <c r="AX17" s="12">
        <f t="shared" si="11"/>
        <v>0</v>
      </c>
      <c r="AY17" s="12">
        <f t="shared" si="12"/>
        <v>0</v>
      </c>
      <c r="AZ17" s="12">
        <f t="shared" si="13"/>
        <v>8</v>
      </c>
      <c r="BA17" s="33">
        <f t="shared" si="14"/>
        <v>1</v>
      </c>
    </row>
    <row r="18" spans="1:53" x14ac:dyDescent="0.25">
      <c r="A18" s="9" t="s">
        <v>25</v>
      </c>
      <c r="B18" s="9" t="s">
        <v>123</v>
      </c>
      <c r="C18" s="9">
        <v>106161</v>
      </c>
      <c r="D18" s="9" t="s">
        <v>72</v>
      </c>
      <c r="E18" s="9" t="s">
        <v>73</v>
      </c>
      <c r="F18" s="9" t="s">
        <v>74</v>
      </c>
      <c r="G18" s="9" t="s">
        <v>72</v>
      </c>
      <c r="H18" s="34">
        <f>IFERROR((VLOOKUP(B18,'Trend Summary'!$A:$F,6,0)),"-")</f>
        <v>1.5625E-2</v>
      </c>
      <c r="I18" s="10"/>
      <c r="J18" s="10"/>
      <c r="K18" s="10"/>
      <c r="L18" s="10" t="s">
        <v>90</v>
      </c>
      <c r="M18" s="10" t="s">
        <v>90</v>
      </c>
      <c r="N18" s="10"/>
      <c r="O18" s="10"/>
      <c r="P18" s="10"/>
      <c r="Q18" s="10"/>
      <c r="R18" s="10"/>
      <c r="S18" s="10" t="s">
        <v>90</v>
      </c>
      <c r="T18" s="10" t="s">
        <v>90</v>
      </c>
      <c r="U18" s="10"/>
      <c r="V18" s="10"/>
      <c r="W18" s="10"/>
      <c r="X18" s="10"/>
      <c r="Y18" s="10" t="s">
        <v>92</v>
      </c>
      <c r="Z18" s="10" t="s">
        <v>90</v>
      </c>
      <c r="AA18" s="10" t="s">
        <v>90</v>
      </c>
      <c r="AB18" s="10"/>
      <c r="AC18" s="10"/>
      <c r="AD18" s="10"/>
      <c r="AE18" s="10"/>
      <c r="AF18" s="10" t="s">
        <v>92</v>
      </c>
      <c r="AG18" s="10" t="s">
        <v>90</v>
      </c>
      <c r="AH18" s="10" t="s">
        <v>90</v>
      </c>
      <c r="AI18" s="10"/>
      <c r="AJ18" s="10"/>
      <c r="AK18" s="10"/>
      <c r="AL18" s="10"/>
      <c r="AM18" s="10"/>
      <c r="AN18" s="12">
        <f t="shared" si="2"/>
        <v>0</v>
      </c>
      <c r="AO18" s="12">
        <f t="shared" si="3"/>
        <v>0</v>
      </c>
      <c r="AP18" s="12">
        <f t="shared" si="4"/>
        <v>0</v>
      </c>
      <c r="AQ18" s="12">
        <f t="shared" si="5"/>
        <v>0</v>
      </c>
      <c r="AR18" s="12">
        <f t="shared" si="6"/>
        <v>0</v>
      </c>
      <c r="AS18" s="12">
        <f t="shared" si="7"/>
        <v>0</v>
      </c>
      <c r="AT18" s="12">
        <v>24</v>
      </c>
      <c r="AU18" s="12">
        <f t="shared" si="8"/>
        <v>8</v>
      </c>
      <c r="AV18" s="12">
        <f t="shared" si="9"/>
        <v>0</v>
      </c>
      <c r="AW18" s="12">
        <f t="shared" si="10"/>
        <v>0</v>
      </c>
      <c r="AX18" s="12">
        <f t="shared" si="11"/>
        <v>0</v>
      </c>
      <c r="AY18" s="12">
        <f t="shared" si="12"/>
        <v>0</v>
      </c>
      <c r="AZ18" s="12">
        <f t="shared" si="13"/>
        <v>8</v>
      </c>
      <c r="BA18" s="33">
        <f t="shared" si="14"/>
        <v>2</v>
      </c>
    </row>
    <row r="19" spans="1:53" x14ac:dyDescent="0.25">
      <c r="A19" s="9" t="s">
        <v>26</v>
      </c>
      <c r="B19" s="9" t="s">
        <v>161</v>
      </c>
      <c r="C19" s="9">
        <v>88629</v>
      </c>
      <c r="D19" s="9" t="s">
        <v>72</v>
      </c>
      <c r="E19" s="9" t="s">
        <v>73</v>
      </c>
      <c r="F19" s="9" t="s">
        <v>76</v>
      </c>
      <c r="G19" s="9" t="s">
        <v>77</v>
      </c>
      <c r="H19" s="34">
        <f>IFERROR((VLOOKUP(B19,'Trend Summary'!$A:$F,6,0)),"-")</f>
        <v>4.6875E-2</v>
      </c>
      <c r="I19" s="10"/>
      <c r="J19" s="10"/>
      <c r="K19" s="10"/>
      <c r="L19" s="10" t="s">
        <v>90</v>
      </c>
      <c r="M19" s="10" t="s">
        <v>90</v>
      </c>
      <c r="N19" s="10"/>
      <c r="O19" s="10"/>
      <c r="P19" s="10"/>
      <c r="Q19" s="10"/>
      <c r="R19" s="10"/>
      <c r="S19" s="10" t="s">
        <v>90</v>
      </c>
      <c r="T19" s="10" t="s">
        <v>90</v>
      </c>
      <c r="U19" s="10"/>
      <c r="V19" s="10"/>
      <c r="W19" s="10"/>
      <c r="X19" s="10"/>
      <c r="Y19" s="10" t="s">
        <v>92</v>
      </c>
      <c r="Z19" s="10" t="s">
        <v>90</v>
      </c>
      <c r="AA19" s="10" t="s">
        <v>90</v>
      </c>
      <c r="AB19" s="10"/>
      <c r="AC19" s="10"/>
      <c r="AD19" s="10"/>
      <c r="AE19" s="10"/>
      <c r="AF19" s="10" t="s">
        <v>92</v>
      </c>
      <c r="AG19" s="10" t="s">
        <v>90</v>
      </c>
      <c r="AH19" s="10" t="s">
        <v>90</v>
      </c>
      <c r="AI19" s="10"/>
      <c r="AJ19" s="10"/>
      <c r="AK19" s="10"/>
      <c r="AL19" s="10"/>
      <c r="AM19" s="10"/>
      <c r="AN19" s="12">
        <f t="shared" si="2"/>
        <v>0</v>
      </c>
      <c r="AO19" s="12">
        <f t="shared" si="3"/>
        <v>0</v>
      </c>
      <c r="AP19" s="12">
        <f t="shared" si="4"/>
        <v>0</v>
      </c>
      <c r="AQ19" s="12">
        <f t="shared" si="5"/>
        <v>0</v>
      </c>
      <c r="AR19" s="12">
        <f t="shared" si="6"/>
        <v>0</v>
      </c>
      <c r="AS19" s="12">
        <f t="shared" si="7"/>
        <v>0</v>
      </c>
      <c r="AT19" s="12">
        <v>25</v>
      </c>
      <c r="AU19" s="12">
        <f t="shared" si="8"/>
        <v>8</v>
      </c>
      <c r="AV19" s="12">
        <f t="shared" si="9"/>
        <v>0</v>
      </c>
      <c r="AW19" s="12">
        <f t="shared" si="10"/>
        <v>0</v>
      </c>
      <c r="AX19" s="12">
        <f t="shared" si="11"/>
        <v>0</v>
      </c>
      <c r="AY19" s="12">
        <f t="shared" si="12"/>
        <v>0</v>
      </c>
      <c r="AZ19" s="12">
        <f t="shared" si="13"/>
        <v>8</v>
      </c>
      <c r="BA19" s="33">
        <f t="shared" si="14"/>
        <v>2</v>
      </c>
    </row>
    <row r="20" spans="1:53" x14ac:dyDescent="0.25">
      <c r="A20" s="9" t="s">
        <v>27</v>
      </c>
      <c r="B20" s="9" t="s">
        <v>126</v>
      </c>
      <c r="C20" s="9">
        <v>144804</v>
      </c>
      <c r="D20" s="9" t="s">
        <v>72</v>
      </c>
      <c r="E20" s="9" t="s">
        <v>73</v>
      </c>
      <c r="F20" s="9" t="s">
        <v>74</v>
      </c>
      <c r="G20" s="9" t="s">
        <v>72</v>
      </c>
      <c r="H20" s="34">
        <f>IFERROR((VLOOKUP(B20,'Trend Summary'!$A:$F,6,0)),"-")</f>
        <v>0.15625</v>
      </c>
      <c r="I20" s="10"/>
      <c r="J20" s="10"/>
      <c r="K20" s="10"/>
      <c r="L20" s="10" t="s">
        <v>90</v>
      </c>
      <c r="M20" s="10" t="s">
        <v>90</v>
      </c>
      <c r="N20" s="10"/>
      <c r="O20" s="10"/>
      <c r="P20" s="10"/>
      <c r="Q20" s="10"/>
      <c r="R20" s="10" t="s">
        <v>92</v>
      </c>
      <c r="S20" s="10" t="s">
        <v>90</v>
      </c>
      <c r="T20" s="10" t="s">
        <v>90</v>
      </c>
      <c r="U20" s="10"/>
      <c r="V20" s="10"/>
      <c r="W20" s="10"/>
      <c r="X20" s="10"/>
      <c r="Y20" s="10"/>
      <c r="Z20" s="10" t="s">
        <v>90</v>
      </c>
      <c r="AA20" s="10" t="s">
        <v>90</v>
      </c>
      <c r="AB20" s="10"/>
      <c r="AC20" s="10"/>
      <c r="AD20" s="10"/>
      <c r="AE20" s="10"/>
      <c r="AF20" s="10"/>
      <c r="AG20" s="10" t="s">
        <v>90</v>
      </c>
      <c r="AH20" s="10" t="s">
        <v>90</v>
      </c>
      <c r="AI20" s="10"/>
      <c r="AJ20" s="10"/>
      <c r="AK20" s="10"/>
      <c r="AL20" s="10"/>
      <c r="AM20" s="10"/>
      <c r="AN20" s="12">
        <f t="shared" si="2"/>
        <v>0</v>
      </c>
      <c r="AO20" s="12">
        <f t="shared" si="3"/>
        <v>0</v>
      </c>
      <c r="AP20" s="12">
        <f t="shared" si="4"/>
        <v>0</v>
      </c>
      <c r="AQ20" s="12">
        <f t="shared" si="5"/>
        <v>0</v>
      </c>
      <c r="AR20" s="12">
        <f t="shared" si="6"/>
        <v>0</v>
      </c>
      <c r="AS20" s="12">
        <f t="shared" si="7"/>
        <v>0</v>
      </c>
      <c r="AT20" s="12">
        <v>26</v>
      </c>
      <c r="AU20" s="12">
        <f t="shared" si="8"/>
        <v>8</v>
      </c>
      <c r="AV20" s="12">
        <f t="shared" si="9"/>
        <v>0</v>
      </c>
      <c r="AW20" s="12">
        <f t="shared" si="10"/>
        <v>0</v>
      </c>
      <c r="AX20" s="12">
        <f t="shared" si="11"/>
        <v>0</v>
      </c>
      <c r="AY20" s="12">
        <f t="shared" si="12"/>
        <v>0</v>
      </c>
      <c r="AZ20" s="12">
        <f t="shared" si="13"/>
        <v>8</v>
      </c>
      <c r="BA20" s="33">
        <f t="shared" si="14"/>
        <v>1</v>
      </c>
    </row>
    <row r="21" spans="1:53" x14ac:dyDescent="0.25">
      <c r="A21" s="9" t="s">
        <v>28</v>
      </c>
      <c r="B21" s="9" t="s">
        <v>127</v>
      </c>
      <c r="C21" s="9">
        <v>110428</v>
      </c>
      <c r="D21" s="9" t="s">
        <v>72</v>
      </c>
      <c r="E21" s="9" t="s">
        <v>73</v>
      </c>
      <c r="F21" s="9" t="s">
        <v>74</v>
      </c>
      <c r="G21" s="9" t="s">
        <v>77</v>
      </c>
      <c r="H21" s="34">
        <f>IFERROR((VLOOKUP(B21,'Trend Summary'!$A:$F,6,0)),"-")</f>
        <v>9.375E-2</v>
      </c>
      <c r="I21" s="10"/>
      <c r="J21" s="10"/>
      <c r="K21" s="10"/>
      <c r="L21" s="10" t="s">
        <v>90</v>
      </c>
      <c r="M21" s="10" t="s">
        <v>90</v>
      </c>
      <c r="N21" s="10"/>
      <c r="O21" s="10"/>
      <c r="P21" s="10"/>
      <c r="Q21" s="10"/>
      <c r="R21" s="10"/>
      <c r="S21" s="10" t="s">
        <v>90</v>
      </c>
      <c r="T21" s="10" t="s">
        <v>90</v>
      </c>
      <c r="U21" s="10"/>
      <c r="V21" s="10"/>
      <c r="W21" s="10"/>
      <c r="X21" s="10"/>
      <c r="Y21" s="10"/>
      <c r="Z21" s="10" t="s">
        <v>90</v>
      </c>
      <c r="AA21" s="10" t="s">
        <v>90</v>
      </c>
      <c r="AB21" s="10"/>
      <c r="AC21" s="10"/>
      <c r="AD21" s="10"/>
      <c r="AE21" s="10"/>
      <c r="AF21" s="10"/>
      <c r="AG21" s="10" t="s">
        <v>90</v>
      </c>
      <c r="AH21" s="10" t="s">
        <v>90</v>
      </c>
      <c r="AI21" s="10"/>
      <c r="AJ21" s="10"/>
      <c r="AK21" s="10"/>
      <c r="AL21" s="10"/>
      <c r="AM21" s="10"/>
      <c r="AN21" s="12">
        <f t="shared" si="2"/>
        <v>0</v>
      </c>
      <c r="AO21" s="12">
        <f t="shared" si="3"/>
        <v>0</v>
      </c>
      <c r="AP21" s="12">
        <f t="shared" si="4"/>
        <v>0</v>
      </c>
      <c r="AQ21" s="12">
        <f t="shared" si="5"/>
        <v>0</v>
      </c>
      <c r="AR21" s="12">
        <f t="shared" si="6"/>
        <v>0</v>
      </c>
      <c r="AS21" s="12">
        <f t="shared" si="7"/>
        <v>0</v>
      </c>
      <c r="AT21" s="12">
        <v>27</v>
      </c>
      <c r="AU21" s="12">
        <f t="shared" si="8"/>
        <v>8</v>
      </c>
      <c r="AV21" s="12">
        <f t="shared" si="9"/>
        <v>0</v>
      </c>
      <c r="AW21" s="12">
        <f t="shared" si="10"/>
        <v>0</v>
      </c>
      <c r="AX21" s="12">
        <f t="shared" si="11"/>
        <v>0</v>
      </c>
      <c r="AY21" s="12">
        <f t="shared" si="12"/>
        <v>0</v>
      </c>
      <c r="AZ21" s="12">
        <f t="shared" si="13"/>
        <v>8</v>
      </c>
      <c r="BA21" s="33">
        <f t="shared" si="14"/>
        <v>0</v>
      </c>
    </row>
    <row r="22" spans="1:53" x14ac:dyDescent="0.25">
      <c r="A22" s="9" t="s">
        <v>29</v>
      </c>
      <c r="B22" s="9" t="s">
        <v>128</v>
      </c>
      <c r="C22" s="9">
        <v>91521</v>
      </c>
      <c r="D22" s="9" t="s">
        <v>72</v>
      </c>
      <c r="E22" s="9" t="s">
        <v>73</v>
      </c>
      <c r="F22" s="9" t="s">
        <v>74</v>
      </c>
      <c r="G22" s="9" t="s">
        <v>77</v>
      </c>
      <c r="H22" s="34">
        <f>IFERROR((VLOOKUP(B22,'Trend Summary'!$A:$F,6,0)),"-")</f>
        <v>0.140625</v>
      </c>
      <c r="I22" s="10"/>
      <c r="J22" s="10"/>
      <c r="K22" s="10"/>
      <c r="L22" s="10" t="s">
        <v>90</v>
      </c>
      <c r="M22" s="10" t="s">
        <v>90</v>
      </c>
      <c r="N22" s="10"/>
      <c r="O22" s="10"/>
      <c r="P22" s="10"/>
      <c r="Q22" s="10" t="s">
        <v>92</v>
      </c>
      <c r="R22" s="10"/>
      <c r="S22" s="10" t="s">
        <v>90</v>
      </c>
      <c r="T22" s="10" t="s">
        <v>90</v>
      </c>
      <c r="U22" s="10"/>
      <c r="V22" s="10"/>
      <c r="W22" s="10"/>
      <c r="X22" s="10" t="s">
        <v>92</v>
      </c>
      <c r="Y22" s="10"/>
      <c r="Z22" s="10" t="s">
        <v>90</v>
      </c>
      <c r="AA22" s="10" t="s">
        <v>90</v>
      </c>
      <c r="AB22" s="10"/>
      <c r="AC22" s="10"/>
      <c r="AD22" s="10"/>
      <c r="AE22" s="10" t="s">
        <v>92</v>
      </c>
      <c r="AF22" s="10"/>
      <c r="AG22" s="10" t="s">
        <v>90</v>
      </c>
      <c r="AH22" s="10" t="s">
        <v>90</v>
      </c>
      <c r="AI22" s="10"/>
      <c r="AJ22" s="10"/>
      <c r="AK22" s="10"/>
      <c r="AL22" s="10"/>
      <c r="AM22" s="10"/>
      <c r="AN22" s="12">
        <f t="shared" si="2"/>
        <v>0</v>
      </c>
      <c r="AO22" s="12">
        <f t="shared" si="3"/>
        <v>0</v>
      </c>
      <c r="AP22" s="12">
        <f t="shared" si="4"/>
        <v>0</v>
      </c>
      <c r="AQ22" s="12">
        <f t="shared" si="5"/>
        <v>0</v>
      </c>
      <c r="AR22" s="12">
        <f t="shared" si="6"/>
        <v>0</v>
      </c>
      <c r="AS22" s="12">
        <f t="shared" si="7"/>
        <v>0</v>
      </c>
      <c r="AT22" s="12">
        <v>28</v>
      </c>
      <c r="AU22" s="12">
        <f t="shared" si="8"/>
        <v>8</v>
      </c>
      <c r="AV22" s="12">
        <f t="shared" si="9"/>
        <v>0</v>
      </c>
      <c r="AW22" s="12">
        <f t="shared" si="10"/>
        <v>0</v>
      </c>
      <c r="AX22" s="12">
        <f t="shared" si="11"/>
        <v>0</v>
      </c>
      <c r="AY22" s="12">
        <f t="shared" si="12"/>
        <v>0</v>
      </c>
      <c r="AZ22" s="12">
        <f t="shared" si="13"/>
        <v>8</v>
      </c>
      <c r="BA22" s="33">
        <f t="shared" si="14"/>
        <v>3</v>
      </c>
    </row>
    <row r="23" spans="1:53" x14ac:dyDescent="0.25">
      <c r="A23" s="9" t="s">
        <v>31</v>
      </c>
      <c r="B23" s="9" t="s">
        <v>132</v>
      </c>
      <c r="C23" s="9">
        <v>145469</v>
      </c>
      <c r="D23" s="9" t="s">
        <v>72</v>
      </c>
      <c r="E23" s="9" t="s">
        <v>73</v>
      </c>
      <c r="F23" s="9" t="s">
        <v>74</v>
      </c>
      <c r="G23" s="9" t="s">
        <v>72</v>
      </c>
      <c r="H23" s="34">
        <f>IFERROR((VLOOKUP(B23,'Trend Summary'!$A:$F,6,0)),"-")</f>
        <v>3.125E-2</v>
      </c>
      <c r="I23" s="10"/>
      <c r="J23" s="10"/>
      <c r="K23" s="10"/>
      <c r="L23" s="10" t="s">
        <v>90</v>
      </c>
      <c r="M23" s="10" t="s">
        <v>90</v>
      </c>
      <c r="N23" s="10"/>
      <c r="O23" s="10"/>
      <c r="P23" s="10"/>
      <c r="Q23" s="10" t="s">
        <v>92</v>
      </c>
      <c r="R23" s="10" t="s">
        <v>92</v>
      </c>
      <c r="S23" s="10" t="s">
        <v>90</v>
      </c>
      <c r="T23" s="10" t="s">
        <v>90</v>
      </c>
      <c r="U23" s="10"/>
      <c r="V23" s="10"/>
      <c r="W23" s="10"/>
      <c r="X23" s="10"/>
      <c r="Y23" s="10"/>
      <c r="Z23" s="10" t="s">
        <v>90</v>
      </c>
      <c r="AA23" s="10" t="s">
        <v>90</v>
      </c>
      <c r="AB23" s="10"/>
      <c r="AC23" s="10"/>
      <c r="AD23" s="10"/>
      <c r="AE23" s="10"/>
      <c r="AF23" s="10"/>
      <c r="AG23" s="10" t="s">
        <v>90</v>
      </c>
      <c r="AH23" s="10" t="s">
        <v>90</v>
      </c>
      <c r="AI23" s="10"/>
      <c r="AJ23" s="10"/>
      <c r="AK23" s="10"/>
      <c r="AL23" s="10"/>
      <c r="AM23" s="10"/>
      <c r="AN23" s="12">
        <f t="shared" si="2"/>
        <v>0</v>
      </c>
      <c r="AO23" s="12">
        <f t="shared" si="3"/>
        <v>0</v>
      </c>
      <c r="AP23" s="12">
        <f t="shared" si="4"/>
        <v>0</v>
      </c>
      <c r="AQ23" s="12">
        <f t="shared" si="5"/>
        <v>0</v>
      </c>
      <c r="AR23" s="12">
        <f t="shared" si="6"/>
        <v>0</v>
      </c>
      <c r="AS23" s="12">
        <f t="shared" si="7"/>
        <v>0</v>
      </c>
      <c r="AT23" s="12">
        <v>30</v>
      </c>
      <c r="AU23" s="12">
        <f t="shared" si="8"/>
        <v>8</v>
      </c>
      <c r="AV23" s="12">
        <f t="shared" si="9"/>
        <v>0</v>
      </c>
      <c r="AW23" s="12">
        <f t="shared" si="10"/>
        <v>0</v>
      </c>
      <c r="AX23" s="12">
        <f t="shared" si="11"/>
        <v>0</v>
      </c>
      <c r="AY23" s="12">
        <f t="shared" si="12"/>
        <v>0</v>
      </c>
      <c r="AZ23" s="12">
        <f t="shared" si="13"/>
        <v>8</v>
      </c>
      <c r="BA23" s="33">
        <f t="shared" si="14"/>
        <v>2</v>
      </c>
    </row>
    <row r="24" spans="1:53" x14ac:dyDescent="0.25">
      <c r="A24" s="9" t="s">
        <v>32</v>
      </c>
      <c r="B24" s="9" t="s">
        <v>133</v>
      </c>
      <c r="C24" s="9">
        <v>144838</v>
      </c>
      <c r="D24" s="9" t="s">
        <v>72</v>
      </c>
      <c r="E24" s="9" t="s">
        <v>73</v>
      </c>
      <c r="F24" s="9" t="s">
        <v>74</v>
      </c>
      <c r="G24" s="9" t="s">
        <v>77</v>
      </c>
      <c r="H24" s="34">
        <f>IFERROR((VLOOKUP(B24,'Trend Summary'!$A:$F,6,0)),"-")</f>
        <v>0.203125</v>
      </c>
      <c r="I24" s="10"/>
      <c r="J24" s="10"/>
      <c r="K24" s="10"/>
      <c r="L24" s="10" t="s">
        <v>90</v>
      </c>
      <c r="M24" s="10" t="s">
        <v>90</v>
      </c>
      <c r="N24" s="10"/>
      <c r="O24" s="10"/>
      <c r="P24" s="10"/>
      <c r="Q24" s="10"/>
      <c r="R24" s="10"/>
      <c r="S24" s="10" t="s">
        <v>90</v>
      </c>
      <c r="T24" s="10" t="s">
        <v>90</v>
      </c>
      <c r="U24" s="10"/>
      <c r="V24" s="10"/>
      <c r="W24" s="10"/>
      <c r="X24" s="10"/>
      <c r="Y24" s="10"/>
      <c r="Z24" s="10" t="s">
        <v>90</v>
      </c>
      <c r="AA24" s="10" t="s">
        <v>90</v>
      </c>
      <c r="AB24" s="10"/>
      <c r="AC24" s="10"/>
      <c r="AD24" s="10"/>
      <c r="AE24" s="10"/>
      <c r="AF24" s="10"/>
      <c r="AG24" s="10" t="s">
        <v>90</v>
      </c>
      <c r="AH24" s="10" t="s">
        <v>90</v>
      </c>
      <c r="AI24" s="10"/>
      <c r="AJ24" s="10"/>
      <c r="AK24" s="10"/>
      <c r="AL24" s="10"/>
      <c r="AM24" s="10"/>
      <c r="AN24" s="12">
        <f t="shared" si="2"/>
        <v>0</v>
      </c>
      <c r="AO24" s="12">
        <f t="shared" si="3"/>
        <v>0</v>
      </c>
      <c r="AP24" s="12">
        <f t="shared" si="4"/>
        <v>0</v>
      </c>
      <c r="AQ24" s="12">
        <f t="shared" si="5"/>
        <v>0</v>
      </c>
      <c r="AR24" s="12">
        <f t="shared" si="6"/>
        <v>0</v>
      </c>
      <c r="AS24" s="12">
        <f t="shared" si="7"/>
        <v>0</v>
      </c>
      <c r="AT24" s="12">
        <v>32</v>
      </c>
      <c r="AU24" s="12">
        <f t="shared" si="8"/>
        <v>8</v>
      </c>
      <c r="AV24" s="12">
        <f t="shared" si="9"/>
        <v>0</v>
      </c>
      <c r="AW24" s="12">
        <f t="shared" si="10"/>
        <v>0</v>
      </c>
      <c r="AX24" s="12">
        <f t="shared" si="11"/>
        <v>0</v>
      </c>
      <c r="AY24" s="12">
        <f t="shared" si="12"/>
        <v>0</v>
      </c>
      <c r="AZ24" s="12">
        <f t="shared" si="13"/>
        <v>8</v>
      </c>
      <c r="BA24" s="33">
        <f t="shared" si="14"/>
        <v>0</v>
      </c>
    </row>
    <row r="25" spans="1:53" x14ac:dyDescent="0.25">
      <c r="A25" s="9" t="s">
        <v>34</v>
      </c>
      <c r="B25" s="9" t="s">
        <v>135</v>
      </c>
      <c r="C25" s="9">
        <v>145470</v>
      </c>
      <c r="D25" s="9" t="s">
        <v>72</v>
      </c>
      <c r="E25" s="9" t="s">
        <v>73</v>
      </c>
      <c r="F25" s="9" t="s">
        <v>74</v>
      </c>
      <c r="G25" s="9" t="s">
        <v>77</v>
      </c>
      <c r="H25" s="34">
        <f>IFERROR((VLOOKUP(B25,'Trend Summary'!$A:$F,6,0)),"-")</f>
        <v>9.375E-2</v>
      </c>
      <c r="I25" s="10"/>
      <c r="J25" s="10"/>
      <c r="K25" s="10"/>
      <c r="L25" s="10" t="s">
        <v>90</v>
      </c>
      <c r="M25" s="10" t="s">
        <v>90</v>
      </c>
      <c r="N25" s="10"/>
      <c r="O25" s="10"/>
      <c r="P25" s="10"/>
      <c r="Q25" s="10"/>
      <c r="R25" s="10"/>
      <c r="S25" s="10" t="s">
        <v>90</v>
      </c>
      <c r="T25" s="10" t="s">
        <v>90</v>
      </c>
      <c r="U25" s="10"/>
      <c r="V25" s="10"/>
      <c r="W25" s="10"/>
      <c r="X25" s="10"/>
      <c r="Y25" s="10"/>
      <c r="Z25" s="10" t="s">
        <v>90</v>
      </c>
      <c r="AA25" s="10" t="s">
        <v>90</v>
      </c>
      <c r="AB25" s="10"/>
      <c r="AC25" s="10"/>
      <c r="AD25" s="10"/>
      <c r="AE25" s="10"/>
      <c r="AF25" s="10"/>
      <c r="AG25" s="10" t="s">
        <v>90</v>
      </c>
      <c r="AH25" s="10" t="s">
        <v>90</v>
      </c>
      <c r="AI25" s="10"/>
      <c r="AJ25" s="10"/>
      <c r="AK25" s="10"/>
      <c r="AL25" s="10"/>
      <c r="AM25" s="10"/>
      <c r="AN25" s="12">
        <f t="shared" si="2"/>
        <v>0</v>
      </c>
      <c r="AO25" s="12">
        <f t="shared" si="3"/>
        <v>0</v>
      </c>
      <c r="AP25" s="12">
        <f t="shared" si="4"/>
        <v>0</v>
      </c>
      <c r="AQ25" s="12">
        <f t="shared" si="5"/>
        <v>0</v>
      </c>
      <c r="AR25" s="12">
        <f t="shared" si="6"/>
        <v>0</v>
      </c>
      <c r="AS25" s="12">
        <f t="shared" si="7"/>
        <v>0</v>
      </c>
      <c r="AT25" s="12">
        <v>34</v>
      </c>
      <c r="AU25" s="12">
        <f t="shared" si="8"/>
        <v>8</v>
      </c>
      <c r="AV25" s="12">
        <f t="shared" si="9"/>
        <v>0</v>
      </c>
      <c r="AW25" s="12">
        <f t="shared" si="10"/>
        <v>0</v>
      </c>
      <c r="AX25" s="12">
        <f t="shared" si="11"/>
        <v>0</v>
      </c>
      <c r="AY25" s="12">
        <f t="shared" si="12"/>
        <v>0</v>
      </c>
      <c r="AZ25" s="12">
        <f t="shared" si="13"/>
        <v>8</v>
      </c>
      <c r="BA25" s="33">
        <f t="shared" si="14"/>
        <v>0</v>
      </c>
    </row>
    <row r="26" spans="1:53" x14ac:dyDescent="0.25">
      <c r="A26" s="9" t="s">
        <v>36</v>
      </c>
      <c r="B26" s="9" t="s">
        <v>139</v>
      </c>
      <c r="C26" s="9">
        <v>110422</v>
      </c>
      <c r="D26" s="9" t="s">
        <v>72</v>
      </c>
      <c r="E26" s="9" t="s">
        <v>73</v>
      </c>
      <c r="F26" s="9" t="s">
        <v>74</v>
      </c>
      <c r="G26" s="9" t="s">
        <v>77</v>
      </c>
      <c r="H26" s="34">
        <f>IFERROR((VLOOKUP(B26,'Trend Summary'!$A:$F,6,0)),"-")</f>
        <v>6.25E-2</v>
      </c>
      <c r="I26" s="10"/>
      <c r="J26" s="10"/>
      <c r="K26" s="10"/>
      <c r="L26" s="10" t="s">
        <v>90</v>
      </c>
      <c r="M26" s="10" t="s">
        <v>90</v>
      </c>
      <c r="N26" s="10"/>
      <c r="O26" s="10"/>
      <c r="P26" s="10"/>
      <c r="Q26" s="10"/>
      <c r="R26" s="10"/>
      <c r="S26" s="10" t="s">
        <v>90</v>
      </c>
      <c r="T26" s="10" t="s">
        <v>90</v>
      </c>
      <c r="U26" s="10"/>
      <c r="V26" s="10"/>
      <c r="W26" s="10"/>
      <c r="X26" s="10"/>
      <c r="Y26" s="10"/>
      <c r="Z26" s="10" t="s">
        <v>90</v>
      </c>
      <c r="AA26" s="10" t="s">
        <v>90</v>
      </c>
      <c r="AB26" s="10"/>
      <c r="AC26" s="10"/>
      <c r="AD26" s="10"/>
      <c r="AE26" s="10"/>
      <c r="AF26" s="10"/>
      <c r="AG26" s="10" t="s">
        <v>90</v>
      </c>
      <c r="AH26" s="10" t="s">
        <v>90</v>
      </c>
      <c r="AI26" s="10"/>
      <c r="AJ26" s="10"/>
      <c r="AK26" s="10"/>
      <c r="AL26" s="10"/>
      <c r="AM26" s="10"/>
      <c r="AN26" s="12">
        <f t="shared" si="2"/>
        <v>0</v>
      </c>
      <c r="AO26" s="12">
        <f t="shared" si="3"/>
        <v>0</v>
      </c>
      <c r="AP26" s="12">
        <f t="shared" si="4"/>
        <v>0</v>
      </c>
      <c r="AQ26" s="12">
        <f t="shared" si="5"/>
        <v>0</v>
      </c>
      <c r="AR26" s="12">
        <f t="shared" si="6"/>
        <v>0</v>
      </c>
      <c r="AS26" s="12">
        <f t="shared" si="7"/>
        <v>0</v>
      </c>
      <c r="AT26" s="12">
        <v>36</v>
      </c>
      <c r="AU26" s="12">
        <f t="shared" si="8"/>
        <v>8</v>
      </c>
      <c r="AV26" s="12">
        <f t="shared" si="9"/>
        <v>0</v>
      </c>
      <c r="AW26" s="12">
        <f t="shared" si="10"/>
        <v>0</v>
      </c>
      <c r="AX26" s="12">
        <f t="shared" si="11"/>
        <v>0</v>
      </c>
      <c r="AY26" s="12">
        <f t="shared" si="12"/>
        <v>0</v>
      </c>
      <c r="AZ26" s="12">
        <f t="shared" si="13"/>
        <v>8</v>
      </c>
      <c r="BA26" s="33">
        <f t="shared" si="14"/>
        <v>0</v>
      </c>
    </row>
    <row r="27" spans="1:53" x14ac:dyDescent="0.25">
      <c r="A27" s="9" t="s">
        <v>37</v>
      </c>
      <c r="B27" s="9" t="s">
        <v>140</v>
      </c>
      <c r="C27" s="9">
        <v>125726</v>
      </c>
      <c r="D27" s="9" t="s">
        <v>72</v>
      </c>
      <c r="E27" s="9" t="s">
        <v>73</v>
      </c>
      <c r="F27" s="9" t="s">
        <v>74</v>
      </c>
      <c r="G27" s="9" t="s">
        <v>72</v>
      </c>
      <c r="H27" s="34">
        <f>IFERROR((VLOOKUP(B27,'Trend Summary'!$A:$F,6,0)),"-")</f>
        <v>0.6875</v>
      </c>
      <c r="I27" s="10"/>
      <c r="J27" s="10"/>
      <c r="K27" s="10"/>
      <c r="L27" s="10" t="s">
        <v>90</v>
      </c>
      <c r="M27" s="10" t="s">
        <v>90</v>
      </c>
      <c r="N27" s="10"/>
      <c r="O27" s="10"/>
      <c r="P27" s="10"/>
      <c r="Q27" s="10"/>
      <c r="R27" s="10"/>
      <c r="S27" s="10" t="s">
        <v>90</v>
      </c>
      <c r="T27" s="10" t="s">
        <v>90</v>
      </c>
      <c r="U27" s="10"/>
      <c r="V27" s="10"/>
      <c r="W27" s="10"/>
      <c r="X27" s="10"/>
      <c r="Y27" s="10"/>
      <c r="Z27" s="10" t="s">
        <v>90</v>
      </c>
      <c r="AA27" s="10" t="s">
        <v>90</v>
      </c>
      <c r="AB27" s="10"/>
      <c r="AC27" s="10"/>
      <c r="AD27" s="10"/>
      <c r="AE27" s="10"/>
      <c r="AF27" s="10"/>
      <c r="AG27" s="10" t="s">
        <v>90</v>
      </c>
      <c r="AH27" s="10" t="s">
        <v>90</v>
      </c>
      <c r="AI27" s="10"/>
      <c r="AJ27" s="10"/>
      <c r="AK27" s="10"/>
      <c r="AL27" s="10"/>
      <c r="AM27" s="10"/>
      <c r="AN27" s="12">
        <f t="shared" si="2"/>
        <v>0</v>
      </c>
      <c r="AO27" s="12">
        <f t="shared" si="3"/>
        <v>0</v>
      </c>
      <c r="AP27" s="12">
        <f t="shared" si="4"/>
        <v>0</v>
      </c>
      <c r="AQ27" s="12">
        <f t="shared" si="5"/>
        <v>0</v>
      </c>
      <c r="AR27" s="12">
        <f t="shared" si="6"/>
        <v>0</v>
      </c>
      <c r="AS27" s="12">
        <f t="shared" si="7"/>
        <v>0</v>
      </c>
      <c r="AT27" s="12">
        <v>37</v>
      </c>
      <c r="AU27" s="12">
        <f t="shared" si="8"/>
        <v>8</v>
      </c>
      <c r="AV27" s="12">
        <f t="shared" si="9"/>
        <v>0</v>
      </c>
      <c r="AW27" s="12">
        <f t="shared" si="10"/>
        <v>0</v>
      </c>
      <c r="AX27" s="12">
        <f t="shared" si="11"/>
        <v>0</v>
      </c>
      <c r="AY27" s="12">
        <f t="shared" si="12"/>
        <v>0</v>
      </c>
      <c r="AZ27" s="12">
        <f t="shared" si="13"/>
        <v>8</v>
      </c>
      <c r="BA27" s="33">
        <f t="shared" si="14"/>
        <v>0</v>
      </c>
    </row>
    <row r="28" spans="1:53" x14ac:dyDescent="0.25">
      <c r="A28" s="9" t="s">
        <v>38</v>
      </c>
      <c r="B28" s="9" t="s">
        <v>141</v>
      </c>
      <c r="C28" s="9">
        <v>96077</v>
      </c>
      <c r="D28" s="9" t="s">
        <v>72</v>
      </c>
      <c r="E28" s="9" t="s">
        <v>73</v>
      </c>
      <c r="F28" s="9" t="s">
        <v>74</v>
      </c>
      <c r="G28" s="9" t="s">
        <v>72</v>
      </c>
      <c r="H28" s="34">
        <f>IFERROR((VLOOKUP(B28,'Trend Summary'!$A:$F,6,0)),"-")</f>
        <v>0.21875</v>
      </c>
      <c r="I28" s="10"/>
      <c r="J28" s="10"/>
      <c r="K28" s="10"/>
      <c r="L28" s="10" t="s">
        <v>90</v>
      </c>
      <c r="M28" s="10" t="s">
        <v>90</v>
      </c>
      <c r="N28" s="10"/>
      <c r="O28" s="10"/>
      <c r="P28" s="10"/>
      <c r="Q28" s="10"/>
      <c r="R28" s="10"/>
      <c r="S28" s="10" t="s">
        <v>90</v>
      </c>
      <c r="T28" s="10" t="s">
        <v>90</v>
      </c>
      <c r="U28" s="10"/>
      <c r="V28" s="10"/>
      <c r="W28" s="10"/>
      <c r="X28" s="10"/>
      <c r="Y28" s="10" t="s">
        <v>92</v>
      </c>
      <c r="Z28" s="10" t="s">
        <v>90</v>
      </c>
      <c r="AA28" s="10" t="s">
        <v>90</v>
      </c>
      <c r="AB28" s="10"/>
      <c r="AC28" s="10"/>
      <c r="AD28" s="10" t="s">
        <v>92</v>
      </c>
      <c r="AE28" s="10" t="s">
        <v>92</v>
      </c>
      <c r="AF28" s="10"/>
      <c r="AG28" s="10" t="s">
        <v>90</v>
      </c>
      <c r="AH28" s="10" t="s">
        <v>90</v>
      </c>
      <c r="AI28" s="10"/>
      <c r="AJ28" s="10"/>
      <c r="AK28" s="10"/>
      <c r="AL28" s="10"/>
      <c r="AM28" s="10"/>
      <c r="AN28" s="12">
        <f t="shared" si="2"/>
        <v>0</v>
      </c>
      <c r="AO28" s="12">
        <f t="shared" si="3"/>
        <v>0</v>
      </c>
      <c r="AP28" s="12">
        <f t="shared" si="4"/>
        <v>0</v>
      </c>
      <c r="AQ28" s="12">
        <f t="shared" si="5"/>
        <v>0</v>
      </c>
      <c r="AR28" s="12">
        <f t="shared" si="6"/>
        <v>0</v>
      </c>
      <c r="AS28" s="12">
        <f t="shared" si="7"/>
        <v>0</v>
      </c>
      <c r="AT28" s="12">
        <v>38</v>
      </c>
      <c r="AU28" s="12">
        <f t="shared" si="8"/>
        <v>8</v>
      </c>
      <c r="AV28" s="12">
        <f t="shared" si="9"/>
        <v>0</v>
      </c>
      <c r="AW28" s="12">
        <f t="shared" si="10"/>
        <v>0</v>
      </c>
      <c r="AX28" s="12">
        <f t="shared" si="11"/>
        <v>0</v>
      </c>
      <c r="AY28" s="12">
        <f t="shared" si="12"/>
        <v>0</v>
      </c>
      <c r="AZ28" s="12">
        <f t="shared" si="13"/>
        <v>8</v>
      </c>
      <c r="BA28" s="33">
        <f t="shared" si="14"/>
        <v>3</v>
      </c>
    </row>
    <row r="29" spans="1:53" x14ac:dyDescent="0.25">
      <c r="A29" s="9" t="s">
        <v>38</v>
      </c>
      <c r="B29" s="9" t="s">
        <v>142</v>
      </c>
      <c r="C29" s="9">
        <v>110550</v>
      </c>
      <c r="D29" s="9" t="s">
        <v>72</v>
      </c>
      <c r="E29" s="9" t="s">
        <v>73</v>
      </c>
      <c r="F29" s="9" t="s">
        <v>74</v>
      </c>
      <c r="G29" s="9" t="s">
        <v>72</v>
      </c>
      <c r="H29" s="34">
        <f>IFERROR((VLOOKUP(B29,'Trend Summary'!$A:$F,6,0)),"-")</f>
        <v>0.140625</v>
      </c>
      <c r="I29" s="10"/>
      <c r="J29" s="10"/>
      <c r="K29" s="10"/>
      <c r="L29" s="10" t="s">
        <v>90</v>
      </c>
      <c r="M29" s="10" t="s">
        <v>90</v>
      </c>
      <c r="N29" s="10"/>
      <c r="O29" s="10"/>
      <c r="P29" s="10"/>
      <c r="Q29" s="10"/>
      <c r="R29" s="10"/>
      <c r="S29" s="10" t="s">
        <v>90</v>
      </c>
      <c r="T29" s="10" t="s">
        <v>90</v>
      </c>
      <c r="U29" s="10"/>
      <c r="V29" s="10"/>
      <c r="W29" s="10"/>
      <c r="X29" s="10"/>
      <c r="Y29" s="10"/>
      <c r="Z29" s="10" t="s">
        <v>90</v>
      </c>
      <c r="AA29" s="10" t="s">
        <v>90</v>
      </c>
      <c r="AB29" s="10"/>
      <c r="AC29" s="10"/>
      <c r="AD29" s="10"/>
      <c r="AE29" s="10"/>
      <c r="AF29" s="10"/>
      <c r="AG29" s="10" t="s">
        <v>90</v>
      </c>
      <c r="AH29" s="10" t="s">
        <v>90</v>
      </c>
      <c r="AI29" s="10"/>
      <c r="AJ29" s="10"/>
      <c r="AK29" s="10"/>
      <c r="AL29" s="10"/>
      <c r="AM29" s="10"/>
      <c r="AN29" s="12">
        <f t="shared" si="2"/>
        <v>0</v>
      </c>
      <c r="AO29" s="12">
        <f t="shared" si="3"/>
        <v>0</v>
      </c>
      <c r="AP29" s="12">
        <f t="shared" si="4"/>
        <v>0</v>
      </c>
      <c r="AQ29" s="12">
        <f t="shared" si="5"/>
        <v>0</v>
      </c>
      <c r="AR29" s="12">
        <f t="shared" si="6"/>
        <v>0</v>
      </c>
      <c r="AS29" s="12">
        <f t="shared" si="7"/>
        <v>0</v>
      </c>
      <c r="AT29" s="12">
        <v>39</v>
      </c>
      <c r="AU29" s="12">
        <f t="shared" si="8"/>
        <v>8</v>
      </c>
      <c r="AV29" s="12">
        <f t="shared" si="9"/>
        <v>0</v>
      </c>
      <c r="AW29" s="12">
        <f t="shared" si="10"/>
        <v>0</v>
      </c>
      <c r="AX29" s="12">
        <f t="shared" si="11"/>
        <v>0</v>
      </c>
      <c r="AY29" s="12">
        <f t="shared" si="12"/>
        <v>0</v>
      </c>
      <c r="AZ29" s="12">
        <f t="shared" si="13"/>
        <v>8</v>
      </c>
      <c r="BA29" s="33">
        <f t="shared" si="14"/>
        <v>0</v>
      </c>
    </row>
    <row r="30" spans="1:53" x14ac:dyDescent="0.25">
      <c r="A30" s="9" t="s">
        <v>39</v>
      </c>
      <c r="B30" s="9" t="s">
        <v>162</v>
      </c>
      <c r="C30" s="9">
        <v>88493</v>
      </c>
      <c r="D30" s="9" t="s">
        <v>72</v>
      </c>
      <c r="E30" s="9" t="s">
        <v>73</v>
      </c>
      <c r="F30" s="9" t="s">
        <v>76</v>
      </c>
      <c r="G30" s="9" t="s">
        <v>80</v>
      </c>
      <c r="H30" s="34">
        <f>IFERROR((VLOOKUP(B30,'Trend Summary'!$A:$F,6,0)),"-")</f>
        <v>4.6875E-2</v>
      </c>
      <c r="I30" s="10"/>
      <c r="J30" s="10"/>
      <c r="K30" s="10"/>
      <c r="L30" s="10" t="s">
        <v>90</v>
      </c>
      <c r="M30" s="10" t="s">
        <v>90</v>
      </c>
      <c r="N30" s="10"/>
      <c r="O30" s="10"/>
      <c r="P30" s="10"/>
      <c r="Q30" s="10"/>
      <c r="R30" s="10"/>
      <c r="S30" s="10" t="s">
        <v>90</v>
      </c>
      <c r="T30" s="10" t="s">
        <v>90</v>
      </c>
      <c r="U30" s="10"/>
      <c r="V30" s="10"/>
      <c r="W30" s="10"/>
      <c r="X30" s="10"/>
      <c r="Y30" s="10"/>
      <c r="Z30" s="10" t="s">
        <v>90</v>
      </c>
      <c r="AA30" s="10" t="s">
        <v>90</v>
      </c>
      <c r="AB30" s="10"/>
      <c r="AC30" s="10"/>
      <c r="AD30" s="10"/>
      <c r="AE30" s="10"/>
      <c r="AF30" s="10"/>
      <c r="AG30" s="10" t="s">
        <v>90</v>
      </c>
      <c r="AH30" s="10" t="s">
        <v>90</v>
      </c>
      <c r="AI30" s="10"/>
      <c r="AJ30" s="10"/>
      <c r="AK30" s="10"/>
      <c r="AL30" s="10"/>
      <c r="AM30" s="10"/>
      <c r="AN30" s="12">
        <f t="shared" si="2"/>
        <v>0</v>
      </c>
      <c r="AO30" s="12">
        <f t="shared" si="3"/>
        <v>0</v>
      </c>
      <c r="AP30" s="12">
        <f t="shared" si="4"/>
        <v>0</v>
      </c>
      <c r="AQ30" s="12">
        <f t="shared" si="5"/>
        <v>0</v>
      </c>
      <c r="AR30" s="12">
        <f t="shared" si="6"/>
        <v>0</v>
      </c>
      <c r="AS30" s="12">
        <f t="shared" si="7"/>
        <v>0</v>
      </c>
      <c r="AT30" s="12">
        <v>40</v>
      </c>
      <c r="AU30" s="12">
        <f t="shared" si="8"/>
        <v>8</v>
      </c>
      <c r="AV30" s="12">
        <f t="shared" si="9"/>
        <v>0</v>
      </c>
      <c r="AW30" s="12">
        <f t="shared" si="10"/>
        <v>0</v>
      </c>
      <c r="AX30" s="12">
        <f t="shared" si="11"/>
        <v>0</v>
      </c>
      <c r="AY30" s="12">
        <f t="shared" si="12"/>
        <v>0</v>
      </c>
      <c r="AZ30" s="12">
        <f t="shared" si="13"/>
        <v>8</v>
      </c>
      <c r="BA30" s="33">
        <f t="shared" si="14"/>
        <v>0</v>
      </c>
    </row>
    <row r="31" spans="1:53" x14ac:dyDescent="0.25">
      <c r="A31" s="9" t="s">
        <v>40</v>
      </c>
      <c r="B31" s="9" t="s">
        <v>143</v>
      </c>
      <c r="C31" s="9">
        <v>96075</v>
      </c>
      <c r="D31" s="9" t="s">
        <v>72</v>
      </c>
      <c r="E31" s="9" t="s">
        <v>73</v>
      </c>
      <c r="F31" s="9" t="s">
        <v>74</v>
      </c>
      <c r="G31" s="9" t="s">
        <v>77</v>
      </c>
      <c r="H31" s="34">
        <f>IFERROR((VLOOKUP(B31,'Trend Summary'!$A:$F,6,0)),"-")</f>
        <v>0.125</v>
      </c>
      <c r="I31" s="10"/>
      <c r="J31" s="10"/>
      <c r="K31" s="10"/>
      <c r="L31" s="10" t="s">
        <v>90</v>
      </c>
      <c r="M31" s="10" t="s">
        <v>90</v>
      </c>
      <c r="N31" s="10"/>
      <c r="O31" s="10"/>
      <c r="P31" s="10"/>
      <c r="Q31" s="10"/>
      <c r="R31" s="10"/>
      <c r="S31" s="10" t="s">
        <v>90</v>
      </c>
      <c r="T31" s="10" t="s">
        <v>90</v>
      </c>
      <c r="U31" s="10"/>
      <c r="V31" s="10"/>
      <c r="W31" s="10"/>
      <c r="X31" s="10"/>
      <c r="Y31" s="10"/>
      <c r="Z31" s="10" t="s">
        <v>90</v>
      </c>
      <c r="AA31" s="10" t="s">
        <v>90</v>
      </c>
      <c r="AB31" s="10"/>
      <c r="AC31" s="10"/>
      <c r="AD31" s="10"/>
      <c r="AE31" s="10"/>
      <c r="AF31" s="10"/>
      <c r="AG31" s="10" t="s">
        <v>90</v>
      </c>
      <c r="AH31" s="10" t="s">
        <v>90</v>
      </c>
      <c r="AI31" s="10"/>
      <c r="AJ31" s="10"/>
      <c r="AK31" s="10"/>
      <c r="AL31" s="10"/>
      <c r="AM31" s="10"/>
      <c r="AN31" s="12">
        <f t="shared" ref="AN31:AN52" si="15">COUNTIF(I31:AM31,"P")</f>
        <v>0</v>
      </c>
      <c r="AO31" s="12">
        <f t="shared" si="3"/>
        <v>0</v>
      </c>
      <c r="AP31" s="12">
        <f t="shared" ref="AP31:AP52" si="16">COUNTIF(I31:AM31,"L")</f>
        <v>0</v>
      </c>
      <c r="AQ31" s="12">
        <f t="shared" ref="AQ31:AQ52" si="17">COUNTIF(I31:AM31,"US")</f>
        <v>0</v>
      </c>
      <c r="AR31" s="12">
        <f t="shared" ref="AR31:AR52" si="18">COUNTIF(I31:AM31,"NCNS")</f>
        <v>0</v>
      </c>
      <c r="AS31" s="12">
        <f t="shared" ref="AS31:AS52" si="19">COUNTIF(I31:AM31,"PO")</f>
        <v>0</v>
      </c>
      <c r="AT31" s="12">
        <v>41</v>
      </c>
      <c r="AU31" s="12">
        <f t="shared" ref="AU31:AU52" si="20">COUNTIF(I31:AM31,"X")</f>
        <v>8</v>
      </c>
      <c r="AV31" s="12">
        <f t="shared" ref="AV31:AV52" si="21">COUNTIF(I31:AM31,"System Issue")</f>
        <v>0</v>
      </c>
      <c r="AW31" s="12">
        <f t="shared" ref="AW31:AW52" si="22">COUNTIF(I31:AM31,"Off Prod")</f>
        <v>0</v>
      </c>
      <c r="AX31" s="12">
        <f t="shared" ref="AX31:AX52" si="23">COUNTIF(I31:AM31,"SEP")</f>
        <v>0</v>
      </c>
      <c r="AY31" s="12">
        <f t="shared" si="12"/>
        <v>0</v>
      </c>
      <c r="AZ31" s="12">
        <f t="shared" si="13"/>
        <v>8</v>
      </c>
      <c r="BA31" s="33">
        <f t="shared" ref="BA31:BA52" si="24">COUNTIF(I31:AM31,"Applied")</f>
        <v>0</v>
      </c>
    </row>
    <row r="32" spans="1:53" x14ac:dyDescent="0.25">
      <c r="A32" s="9" t="s">
        <v>41</v>
      </c>
      <c r="B32" s="9" t="s">
        <v>144</v>
      </c>
      <c r="C32" s="9">
        <v>144805</v>
      </c>
      <c r="D32" s="9" t="s">
        <v>72</v>
      </c>
      <c r="E32" s="9" t="s">
        <v>73</v>
      </c>
      <c r="F32" s="9" t="s">
        <v>74</v>
      </c>
      <c r="G32" s="9" t="s">
        <v>77</v>
      </c>
      <c r="H32" s="34">
        <f>IFERROR((VLOOKUP(B32,'Trend Summary'!$A:$F,6,0)),"-")</f>
        <v>4.6875E-2</v>
      </c>
      <c r="I32" s="10"/>
      <c r="J32" s="10"/>
      <c r="K32" s="10"/>
      <c r="L32" s="10" t="s">
        <v>90</v>
      </c>
      <c r="M32" s="10" t="s">
        <v>90</v>
      </c>
      <c r="N32" s="10"/>
      <c r="O32" s="10"/>
      <c r="P32" s="10"/>
      <c r="Q32" s="10"/>
      <c r="R32" s="10"/>
      <c r="S32" s="10" t="s">
        <v>90</v>
      </c>
      <c r="T32" s="10" t="s">
        <v>90</v>
      </c>
      <c r="U32" s="10"/>
      <c r="V32" s="10"/>
      <c r="W32" s="10"/>
      <c r="X32" s="10"/>
      <c r="Y32" s="10"/>
      <c r="Z32" s="10" t="s">
        <v>90</v>
      </c>
      <c r="AA32" s="10" t="s">
        <v>90</v>
      </c>
      <c r="AB32" s="10"/>
      <c r="AC32" s="10"/>
      <c r="AD32" s="10"/>
      <c r="AE32" s="10"/>
      <c r="AF32" s="10"/>
      <c r="AG32" s="10" t="s">
        <v>90</v>
      </c>
      <c r="AH32" s="10" t="s">
        <v>90</v>
      </c>
      <c r="AI32" s="10"/>
      <c r="AJ32" s="10"/>
      <c r="AK32" s="10"/>
      <c r="AL32" s="10"/>
      <c r="AM32" s="10"/>
      <c r="AN32" s="12">
        <f t="shared" si="15"/>
        <v>0</v>
      </c>
      <c r="AO32" s="12">
        <f t="shared" si="3"/>
        <v>0</v>
      </c>
      <c r="AP32" s="12">
        <f t="shared" si="16"/>
        <v>0</v>
      </c>
      <c r="AQ32" s="12">
        <f t="shared" si="17"/>
        <v>0</v>
      </c>
      <c r="AR32" s="12">
        <f t="shared" si="18"/>
        <v>0</v>
      </c>
      <c r="AS32" s="12">
        <f t="shared" si="19"/>
        <v>0</v>
      </c>
      <c r="AT32" s="12">
        <v>42</v>
      </c>
      <c r="AU32" s="12">
        <f t="shared" si="20"/>
        <v>8</v>
      </c>
      <c r="AV32" s="12">
        <f t="shared" si="21"/>
        <v>0</v>
      </c>
      <c r="AW32" s="12">
        <f t="shared" si="22"/>
        <v>0</v>
      </c>
      <c r="AX32" s="12">
        <f t="shared" si="23"/>
        <v>0</v>
      </c>
      <c r="AY32" s="12">
        <f t="shared" si="12"/>
        <v>0</v>
      </c>
      <c r="AZ32" s="12">
        <f t="shared" si="13"/>
        <v>8</v>
      </c>
      <c r="BA32" s="33">
        <f t="shared" si="24"/>
        <v>0</v>
      </c>
    </row>
    <row r="33" spans="1:53" x14ac:dyDescent="0.25">
      <c r="A33" s="9" t="s">
        <v>42</v>
      </c>
      <c r="B33" s="9" t="s">
        <v>145</v>
      </c>
      <c r="C33" s="9">
        <v>96076</v>
      </c>
      <c r="D33" s="9" t="s">
        <v>72</v>
      </c>
      <c r="E33" s="9" t="s">
        <v>73</v>
      </c>
      <c r="F33" s="9" t="s">
        <v>74</v>
      </c>
      <c r="G33" s="9" t="s">
        <v>77</v>
      </c>
      <c r="H33" s="34">
        <f>IFERROR((VLOOKUP(B33,'Trend Summary'!$A:$F,6,0)),"-")</f>
        <v>0.234375</v>
      </c>
      <c r="I33" s="10"/>
      <c r="J33" s="10"/>
      <c r="K33" s="10"/>
      <c r="L33" s="10" t="s">
        <v>90</v>
      </c>
      <c r="M33" s="10" t="s">
        <v>90</v>
      </c>
      <c r="N33" s="10"/>
      <c r="O33" s="10"/>
      <c r="P33" s="10"/>
      <c r="Q33" s="10" t="s">
        <v>92</v>
      </c>
      <c r="R33" s="10" t="s">
        <v>92</v>
      </c>
      <c r="S33" s="10" t="s">
        <v>90</v>
      </c>
      <c r="T33" s="10" t="s">
        <v>90</v>
      </c>
      <c r="U33" s="10"/>
      <c r="V33" s="10"/>
      <c r="W33" s="10"/>
      <c r="X33" s="10"/>
      <c r="Y33" s="10" t="s">
        <v>92</v>
      </c>
      <c r="Z33" s="10" t="s">
        <v>90</v>
      </c>
      <c r="AA33" s="10" t="s">
        <v>90</v>
      </c>
      <c r="AB33" s="10"/>
      <c r="AC33" s="10"/>
      <c r="AD33" s="10"/>
      <c r="AE33" s="10"/>
      <c r="AF33" s="10" t="s">
        <v>92</v>
      </c>
      <c r="AG33" s="10" t="s">
        <v>90</v>
      </c>
      <c r="AH33" s="10" t="s">
        <v>90</v>
      </c>
      <c r="AI33" s="10"/>
      <c r="AJ33" s="10"/>
      <c r="AK33" s="10"/>
      <c r="AL33" s="10"/>
      <c r="AM33" s="10"/>
      <c r="AN33" s="12">
        <f t="shared" si="15"/>
        <v>0</v>
      </c>
      <c r="AO33" s="12">
        <f t="shared" si="3"/>
        <v>0</v>
      </c>
      <c r="AP33" s="12">
        <f t="shared" si="16"/>
        <v>0</v>
      </c>
      <c r="AQ33" s="12">
        <f t="shared" si="17"/>
        <v>0</v>
      </c>
      <c r="AR33" s="12">
        <f t="shared" si="18"/>
        <v>0</v>
      </c>
      <c r="AS33" s="12">
        <f t="shared" si="19"/>
        <v>0</v>
      </c>
      <c r="AT33" s="12">
        <v>43</v>
      </c>
      <c r="AU33" s="12">
        <f t="shared" si="20"/>
        <v>8</v>
      </c>
      <c r="AV33" s="12">
        <f t="shared" si="21"/>
        <v>0</v>
      </c>
      <c r="AW33" s="12">
        <f t="shared" si="22"/>
        <v>0</v>
      </c>
      <c r="AX33" s="12">
        <f t="shared" si="23"/>
        <v>0</v>
      </c>
      <c r="AY33" s="12">
        <f t="shared" si="12"/>
        <v>0</v>
      </c>
      <c r="AZ33" s="12">
        <f t="shared" si="13"/>
        <v>8</v>
      </c>
      <c r="BA33" s="33">
        <f t="shared" si="24"/>
        <v>4</v>
      </c>
    </row>
    <row r="34" spans="1:53" x14ac:dyDescent="0.25">
      <c r="A34" s="9" t="s">
        <v>43</v>
      </c>
      <c r="B34" s="9" t="s">
        <v>146</v>
      </c>
      <c r="C34" s="9">
        <v>88586</v>
      </c>
      <c r="D34" s="9" t="s">
        <v>72</v>
      </c>
      <c r="E34" s="9" t="s">
        <v>73</v>
      </c>
      <c r="F34" s="9" t="s">
        <v>74</v>
      </c>
      <c r="G34" s="9" t="s">
        <v>77</v>
      </c>
      <c r="H34" s="34">
        <f>IFERROR((VLOOKUP(B34,'Trend Summary'!$A:$F,6,0)),"-")</f>
        <v>3.125E-2</v>
      </c>
      <c r="I34" s="10"/>
      <c r="J34" s="10"/>
      <c r="K34" s="10"/>
      <c r="L34" s="10" t="s">
        <v>90</v>
      </c>
      <c r="M34" s="10" t="s">
        <v>90</v>
      </c>
      <c r="N34" s="10"/>
      <c r="O34" s="10"/>
      <c r="P34" s="10"/>
      <c r="Q34" s="10"/>
      <c r="R34" s="10"/>
      <c r="S34" s="10" t="s">
        <v>90</v>
      </c>
      <c r="T34" s="10" t="s">
        <v>90</v>
      </c>
      <c r="U34" s="10"/>
      <c r="V34" s="10"/>
      <c r="W34" s="10"/>
      <c r="X34" s="10"/>
      <c r="Y34" s="10"/>
      <c r="Z34" s="10" t="s">
        <v>90</v>
      </c>
      <c r="AA34" s="10" t="s">
        <v>90</v>
      </c>
      <c r="AB34" s="10"/>
      <c r="AC34" s="10"/>
      <c r="AD34" s="10"/>
      <c r="AE34" s="10"/>
      <c r="AF34" s="10"/>
      <c r="AG34" s="10" t="s">
        <v>90</v>
      </c>
      <c r="AH34" s="10" t="s">
        <v>90</v>
      </c>
      <c r="AI34" s="10"/>
      <c r="AJ34" s="10"/>
      <c r="AK34" s="10"/>
      <c r="AL34" s="10"/>
      <c r="AM34" s="10"/>
      <c r="AN34" s="12">
        <f t="shared" si="15"/>
        <v>0</v>
      </c>
      <c r="AO34" s="12">
        <f t="shared" si="3"/>
        <v>0</v>
      </c>
      <c r="AP34" s="12">
        <f t="shared" si="16"/>
        <v>0</v>
      </c>
      <c r="AQ34" s="12">
        <f t="shared" si="17"/>
        <v>0</v>
      </c>
      <c r="AR34" s="12">
        <f t="shared" si="18"/>
        <v>0</v>
      </c>
      <c r="AS34" s="12">
        <f t="shared" si="19"/>
        <v>0</v>
      </c>
      <c r="AT34" s="12">
        <v>44</v>
      </c>
      <c r="AU34" s="12">
        <f t="shared" si="20"/>
        <v>8</v>
      </c>
      <c r="AV34" s="12">
        <f t="shared" si="21"/>
        <v>0</v>
      </c>
      <c r="AW34" s="12">
        <f t="shared" si="22"/>
        <v>0</v>
      </c>
      <c r="AX34" s="12">
        <f t="shared" si="23"/>
        <v>0</v>
      </c>
      <c r="AY34" s="12">
        <f t="shared" si="12"/>
        <v>0</v>
      </c>
      <c r="AZ34" s="12">
        <f t="shared" si="13"/>
        <v>8</v>
      </c>
      <c r="BA34" s="33">
        <f t="shared" si="24"/>
        <v>0</v>
      </c>
    </row>
    <row r="35" spans="1:53" x14ac:dyDescent="0.25">
      <c r="A35" s="9" t="s">
        <v>44</v>
      </c>
      <c r="B35" s="9" t="s">
        <v>147</v>
      </c>
      <c r="C35" s="9">
        <v>144839</v>
      </c>
      <c r="D35" s="9" t="s">
        <v>72</v>
      </c>
      <c r="E35" s="9" t="s">
        <v>73</v>
      </c>
      <c r="F35" s="9" t="s">
        <v>74</v>
      </c>
      <c r="G35" s="9" t="s">
        <v>77</v>
      </c>
      <c r="H35" s="34">
        <f>IFERROR((VLOOKUP(B35,'Trend Summary'!$A:$F,6,0)),"-")</f>
        <v>0</v>
      </c>
      <c r="I35" s="10"/>
      <c r="J35" s="10"/>
      <c r="K35" s="10"/>
      <c r="L35" s="10" t="s">
        <v>90</v>
      </c>
      <c r="M35" s="10" t="s">
        <v>90</v>
      </c>
      <c r="N35" s="10"/>
      <c r="O35" s="10"/>
      <c r="P35" s="10"/>
      <c r="Q35" s="10"/>
      <c r="R35" s="10"/>
      <c r="S35" s="10" t="s">
        <v>90</v>
      </c>
      <c r="T35" s="10" t="s">
        <v>90</v>
      </c>
      <c r="U35" s="10"/>
      <c r="V35" s="10"/>
      <c r="W35" s="10"/>
      <c r="X35" s="10"/>
      <c r="Y35" s="10"/>
      <c r="Z35" s="10" t="s">
        <v>90</v>
      </c>
      <c r="AA35" s="10" t="s">
        <v>90</v>
      </c>
      <c r="AB35" s="10"/>
      <c r="AC35" s="10"/>
      <c r="AD35" s="10"/>
      <c r="AE35" s="10"/>
      <c r="AF35" s="10"/>
      <c r="AG35" s="10" t="s">
        <v>90</v>
      </c>
      <c r="AH35" s="10" t="s">
        <v>90</v>
      </c>
      <c r="AI35" s="10"/>
      <c r="AJ35" s="10"/>
      <c r="AK35" s="10"/>
      <c r="AL35" s="10"/>
      <c r="AM35" s="10"/>
      <c r="AN35" s="12">
        <f t="shared" si="15"/>
        <v>0</v>
      </c>
      <c r="AO35" s="12">
        <f t="shared" si="3"/>
        <v>0</v>
      </c>
      <c r="AP35" s="12">
        <f t="shared" si="16"/>
        <v>0</v>
      </c>
      <c r="AQ35" s="12">
        <f t="shared" si="17"/>
        <v>0</v>
      </c>
      <c r="AR35" s="12">
        <f t="shared" si="18"/>
        <v>0</v>
      </c>
      <c r="AS35" s="12">
        <f t="shared" si="19"/>
        <v>0</v>
      </c>
      <c r="AT35" s="12">
        <v>45</v>
      </c>
      <c r="AU35" s="12">
        <f t="shared" si="20"/>
        <v>8</v>
      </c>
      <c r="AV35" s="12">
        <f t="shared" si="21"/>
        <v>0</v>
      </c>
      <c r="AW35" s="12">
        <f t="shared" si="22"/>
        <v>0</v>
      </c>
      <c r="AX35" s="12">
        <f t="shared" si="23"/>
        <v>0</v>
      </c>
      <c r="AY35" s="12">
        <f t="shared" si="12"/>
        <v>0</v>
      </c>
      <c r="AZ35" s="12">
        <f t="shared" si="13"/>
        <v>8</v>
      </c>
      <c r="BA35" s="33">
        <f t="shared" si="24"/>
        <v>0</v>
      </c>
    </row>
    <row r="36" spans="1:53" x14ac:dyDescent="0.25">
      <c r="A36" s="9" t="s">
        <v>45</v>
      </c>
      <c r="B36" s="9" t="s">
        <v>148</v>
      </c>
      <c r="C36" s="9">
        <v>108145</v>
      </c>
      <c r="D36" s="9" t="s">
        <v>72</v>
      </c>
      <c r="E36" s="9" t="s">
        <v>73</v>
      </c>
      <c r="F36" s="9" t="s">
        <v>74</v>
      </c>
      <c r="G36" s="9" t="s">
        <v>72</v>
      </c>
      <c r="H36" s="34">
        <f>IFERROR((VLOOKUP(B36,'Trend Summary'!$A:$F,6,0)),"-")</f>
        <v>4.6875E-2</v>
      </c>
      <c r="I36" s="10"/>
      <c r="J36" s="10"/>
      <c r="K36" s="10"/>
      <c r="L36" s="10" t="s">
        <v>90</v>
      </c>
      <c r="M36" s="10" t="s">
        <v>90</v>
      </c>
      <c r="N36" s="10"/>
      <c r="O36" s="10"/>
      <c r="P36" s="10"/>
      <c r="Q36" s="10"/>
      <c r="R36" s="10"/>
      <c r="S36" s="10" t="s">
        <v>90</v>
      </c>
      <c r="T36" s="10" t="s">
        <v>90</v>
      </c>
      <c r="U36" s="10"/>
      <c r="V36" s="10"/>
      <c r="W36" s="10"/>
      <c r="X36" s="10"/>
      <c r="Y36" s="10"/>
      <c r="Z36" s="10" t="s">
        <v>90</v>
      </c>
      <c r="AA36" s="10" t="s">
        <v>90</v>
      </c>
      <c r="AB36" s="10"/>
      <c r="AC36" s="10"/>
      <c r="AD36" s="10"/>
      <c r="AE36" s="10"/>
      <c r="AF36" s="10"/>
      <c r="AG36" s="10" t="s">
        <v>90</v>
      </c>
      <c r="AH36" s="10" t="s">
        <v>90</v>
      </c>
      <c r="AI36" s="10"/>
      <c r="AJ36" s="10"/>
      <c r="AK36" s="10"/>
      <c r="AL36" s="10"/>
      <c r="AM36" s="10"/>
      <c r="AN36" s="12">
        <f t="shared" si="15"/>
        <v>0</v>
      </c>
      <c r="AO36" s="12">
        <f t="shared" si="3"/>
        <v>0</v>
      </c>
      <c r="AP36" s="12">
        <f t="shared" si="16"/>
        <v>0</v>
      </c>
      <c r="AQ36" s="12">
        <f t="shared" si="17"/>
        <v>0</v>
      </c>
      <c r="AR36" s="12">
        <f t="shared" si="18"/>
        <v>0</v>
      </c>
      <c r="AS36" s="12">
        <f t="shared" si="19"/>
        <v>0</v>
      </c>
      <c r="AT36" s="12">
        <v>46</v>
      </c>
      <c r="AU36" s="12">
        <f t="shared" si="20"/>
        <v>8</v>
      </c>
      <c r="AV36" s="12">
        <f t="shared" si="21"/>
        <v>0</v>
      </c>
      <c r="AW36" s="12">
        <f t="shared" si="22"/>
        <v>0</v>
      </c>
      <c r="AX36" s="12">
        <f t="shared" si="23"/>
        <v>0</v>
      </c>
      <c r="AY36" s="12">
        <f t="shared" si="12"/>
        <v>0</v>
      </c>
      <c r="AZ36" s="12">
        <f t="shared" si="13"/>
        <v>8</v>
      </c>
      <c r="BA36" s="33">
        <f t="shared" si="24"/>
        <v>0</v>
      </c>
    </row>
    <row r="37" spans="1:53" x14ac:dyDescent="0.25">
      <c r="A37" s="9" t="s">
        <v>46</v>
      </c>
      <c r="B37" s="9" t="s">
        <v>149</v>
      </c>
      <c r="C37" s="9">
        <v>144837</v>
      </c>
      <c r="D37" s="9" t="s">
        <v>72</v>
      </c>
      <c r="E37" s="9" t="s">
        <v>73</v>
      </c>
      <c r="F37" s="9" t="s">
        <v>74</v>
      </c>
      <c r="G37" s="9" t="s">
        <v>77</v>
      </c>
      <c r="H37" s="34">
        <f>IFERROR((VLOOKUP(B37,'Trend Summary'!$A:$F,6,0)),"-")</f>
        <v>6.25E-2</v>
      </c>
      <c r="I37" s="10"/>
      <c r="J37" s="10"/>
      <c r="K37" s="10"/>
      <c r="L37" s="10" t="s">
        <v>90</v>
      </c>
      <c r="M37" s="10" t="s">
        <v>90</v>
      </c>
      <c r="N37" s="10"/>
      <c r="O37" s="10"/>
      <c r="P37" s="10"/>
      <c r="Q37" s="10"/>
      <c r="R37" s="10"/>
      <c r="S37" s="10" t="s">
        <v>90</v>
      </c>
      <c r="T37" s="10" t="s">
        <v>90</v>
      </c>
      <c r="U37" s="10"/>
      <c r="V37" s="10"/>
      <c r="W37" s="10"/>
      <c r="X37" s="10"/>
      <c r="Y37" s="10"/>
      <c r="Z37" s="10" t="s">
        <v>90</v>
      </c>
      <c r="AA37" s="10" t="s">
        <v>90</v>
      </c>
      <c r="AB37" s="10"/>
      <c r="AC37" s="10"/>
      <c r="AD37" s="10"/>
      <c r="AE37" s="10"/>
      <c r="AF37" s="10"/>
      <c r="AG37" s="10" t="s">
        <v>90</v>
      </c>
      <c r="AH37" s="10" t="s">
        <v>90</v>
      </c>
      <c r="AI37" s="10"/>
      <c r="AJ37" s="10"/>
      <c r="AK37" s="10"/>
      <c r="AL37" s="10"/>
      <c r="AM37" s="10"/>
      <c r="AN37" s="12">
        <f t="shared" si="15"/>
        <v>0</v>
      </c>
      <c r="AO37" s="12">
        <f t="shared" si="3"/>
        <v>0</v>
      </c>
      <c r="AP37" s="12">
        <f t="shared" si="16"/>
        <v>0</v>
      </c>
      <c r="AQ37" s="12">
        <f t="shared" si="17"/>
        <v>0</v>
      </c>
      <c r="AR37" s="12">
        <f t="shared" si="18"/>
        <v>0</v>
      </c>
      <c r="AS37" s="12">
        <f t="shared" si="19"/>
        <v>0</v>
      </c>
      <c r="AT37" s="12">
        <v>47</v>
      </c>
      <c r="AU37" s="12">
        <f t="shared" si="20"/>
        <v>8</v>
      </c>
      <c r="AV37" s="12">
        <f t="shared" si="21"/>
        <v>0</v>
      </c>
      <c r="AW37" s="12">
        <f t="shared" si="22"/>
        <v>0</v>
      </c>
      <c r="AX37" s="12">
        <f t="shared" si="23"/>
        <v>0</v>
      </c>
      <c r="AY37" s="12">
        <f t="shared" si="12"/>
        <v>0</v>
      </c>
      <c r="AZ37" s="12">
        <f t="shared" si="13"/>
        <v>8</v>
      </c>
      <c r="BA37" s="33">
        <f t="shared" si="24"/>
        <v>0</v>
      </c>
    </row>
    <row r="38" spans="1:53" x14ac:dyDescent="0.25">
      <c r="A38" s="9" t="s">
        <v>47</v>
      </c>
      <c r="B38" s="9" t="s">
        <v>150</v>
      </c>
      <c r="C38" s="9">
        <v>96071</v>
      </c>
      <c r="D38" s="9" t="s">
        <v>72</v>
      </c>
      <c r="E38" s="9" t="s">
        <v>73</v>
      </c>
      <c r="F38" s="9" t="s">
        <v>74</v>
      </c>
      <c r="G38" s="9" t="s">
        <v>72</v>
      </c>
      <c r="H38" s="34">
        <f>IFERROR((VLOOKUP(B38,'Trend Summary'!$A:$F,6,0)),"-")</f>
        <v>0.15625</v>
      </c>
      <c r="I38" s="10"/>
      <c r="J38" s="10"/>
      <c r="K38" s="10"/>
      <c r="L38" s="10" t="s">
        <v>90</v>
      </c>
      <c r="M38" s="10" t="s">
        <v>90</v>
      </c>
      <c r="N38" s="10"/>
      <c r="O38" s="10"/>
      <c r="P38" s="10"/>
      <c r="Q38" s="10"/>
      <c r="R38" s="10"/>
      <c r="S38" s="10" t="s">
        <v>90</v>
      </c>
      <c r="T38" s="10" t="s">
        <v>90</v>
      </c>
      <c r="U38" s="10"/>
      <c r="V38" s="10"/>
      <c r="W38" s="10"/>
      <c r="X38" s="10"/>
      <c r="Y38" s="10"/>
      <c r="Z38" s="10" t="s">
        <v>90</v>
      </c>
      <c r="AA38" s="10" t="s">
        <v>90</v>
      </c>
      <c r="AB38" s="10"/>
      <c r="AC38" s="10"/>
      <c r="AD38" s="10"/>
      <c r="AE38" s="10"/>
      <c r="AF38" s="10"/>
      <c r="AG38" s="10" t="s">
        <v>90</v>
      </c>
      <c r="AH38" s="10" t="s">
        <v>90</v>
      </c>
      <c r="AI38" s="10"/>
      <c r="AJ38" s="10"/>
      <c r="AK38" s="10"/>
      <c r="AL38" s="10"/>
      <c r="AM38" s="10"/>
      <c r="AN38" s="12">
        <f t="shared" si="15"/>
        <v>0</v>
      </c>
      <c r="AO38" s="12">
        <f t="shared" si="3"/>
        <v>0</v>
      </c>
      <c r="AP38" s="12">
        <f t="shared" si="16"/>
        <v>0</v>
      </c>
      <c r="AQ38" s="12">
        <f t="shared" si="17"/>
        <v>0</v>
      </c>
      <c r="AR38" s="12">
        <f t="shared" si="18"/>
        <v>0</v>
      </c>
      <c r="AS38" s="12">
        <f t="shared" si="19"/>
        <v>0</v>
      </c>
      <c r="AT38" s="12">
        <v>48</v>
      </c>
      <c r="AU38" s="12">
        <f t="shared" si="20"/>
        <v>8</v>
      </c>
      <c r="AV38" s="12">
        <f t="shared" si="21"/>
        <v>0</v>
      </c>
      <c r="AW38" s="12">
        <f t="shared" si="22"/>
        <v>0</v>
      </c>
      <c r="AX38" s="12">
        <f t="shared" si="23"/>
        <v>0</v>
      </c>
      <c r="AY38" s="12">
        <f t="shared" si="12"/>
        <v>0</v>
      </c>
      <c r="AZ38" s="12">
        <f t="shared" si="13"/>
        <v>8</v>
      </c>
      <c r="BA38" s="33">
        <f t="shared" si="24"/>
        <v>0</v>
      </c>
    </row>
    <row r="39" spans="1:53" x14ac:dyDescent="0.25">
      <c r="A39" s="9" t="s">
        <v>48</v>
      </c>
      <c r="B39" s="9" t="s">
        <v>151</v>
      </c>
      <c r="C39" s="9">
        <v>110426</v>
      </c>
      <c r="D39" s="9" t="s">
        <v>72</v>
      </c>
      <c r="E39" s="9" t="s">
        <v>73</v>
      </c>
      <c r="F39" s="9" t="s">
        <v>74</v>
      </c>
      <c r="G39" s="9" t="s">
        <v>72</v>
      </c>
      <c r="H39" s="34">
        <f>IFERROR((VLOOKUP(B39,'Trend Summary'!$A:$F,6,0)),"-")</f>
        <v>9.375E-2</v>
      </c>
      <c r="I39" s="10"/>
      <c r="J39" s="10"/>
      <c r="K39" s="10"/>
      <c r="L39" s="10" t="s">
        <v>90</v>
      </c>
      <c r="M39" s="10" t="s">
        <v>90</v>
      </c>
      <c r="N39" s="10"/>
      <c r="O39" s="10"/>
      <c r="P39" s="10"/>
      <c r="Q39" s="10"/>
      <c r="R39" s="10"/>
      <c r="S39" s="10" t="s">
        <v>90</v>
      </c>
      <c r="T39" s="10" t="s">
        <v>90</v>
      </c>
      <c r="U39" s="10"/>
      <c r="V39" s="10"/>
      <c r="W39" s="10"/>
      <c r="X39" s="10"/>
      <c r="Y39" s="10"/>
      <c r="Z39" s="10" t="s">
        <v>90</v>
      </c>
      <c r="AA39" s="10" t="s">
        <v>90</v>
      </c>
      <c r="AB39" s="10"/>
      <c r="AC39" s="10"/>
      <c r="AD39" s="10"/>
      <c r="AE39" s="10"/>
      <c r="AF39" s="10"/>
      <c r="AG39" s="10" t="s">
        <v>90</v>
      </c>
      <c r="AH39" s="10" t="s">
        <v>90</v>
      </c>
      <c r="AI39" s="10"/>
      <c r="AJ39" s="10"/>
      <c r="AK39" s="10"/>
      <c r="AL39" s="10"/>
      <c r="AM39" s="10"/>
      <c r="AN39" s="12">
        <f t="shared" si="15"/>
        <v>0</v>
      </c>
      <c r="AO39" s="12">
        <f t="shared" si="3"/>
        <v>0</v>
      </c>
      <c r="AP39" s="12">
        <f t="shared" si="16"/>
        <v>0</v>
      </c>
      <c r="AQ39" s="12">
        <f t="shared" si="17"/>
        <v>0</v>
      </c>
      <c r="AR39" s="12">
        <f t="shared" si="18"/>
        <v>0</v>
      </c>
      <c r="AS39" s="12">
        <f t="shared" si="19"/>
        <v>0</v>
      </c>
      <c r="AT39" s="12">
        <v>49</v>
      </c>
      <c r="AU39" s="12">
        <f t="shared" si="20"/>
        <v>8</v>
      </c>
      <c r="AV39" s="12">
        <f t="shared" si="21"/>
        <v>0</v>
      </c>
      <c r="AW39" s="12">
        <f t="shared" si="22"/>
        <v>0</v>
      </c>
      <c r="AX39" s="12">
        <f t="shared" si="23"/>
        <v>0</v>
      </c>
      <c r="AY39" s="12">
        <f t="shared" si="12"/>
        <v>0</v>
      </c>
      <c r="AZ39" s="12">
        <f t="shared" si="13"/>
        <v>8</v>
      </c>
      <c r="BA39" s="33">
        <f t="shared" si="24"/>
        <v>0</v>
      </c>
    </row>
    <row r="40" spans="1:53" x14ac:dyDescent="0.25">
      <c r="A40" s="9" t="s">
        <v>49</v>
      </c>
      <c r="B40" s="9" t="s">
        <v>152</v>
      </c>
      <c r="C40" s="9">
        <v>110421</v>
      </c>
      <c r="D40" s="9" t="s">
        <v>72</v>
      </c>
      <c r="E40" s="9" t="s">
        <v>73</v>
      </c>
      <c r="F40" s="9" t="s">
        <v>74</v>
      </c>
      <c r="G40" s="9" t="s">
        <v>72</v>
      </c>
      <c r="H40" s="34">
        <f>IFERROR((VLOOKUP(B40,'Trend Summary'!$A:$F,6,0)),"-")</f>
        <v>0.203125</v>
      </c>
      <c r="I40" s="10"/>
      <c r="J40" s="10"/>
      <c r="K40" s="10"/>
      <c r="L40" s="10" t="s">
        <v>90</v>
      </c>
      <c r="M40" s="10" t="s">
        <v>90</v>
      </c>
      <c r="N40" s="10"/>
      <c r="O40" s="10"/>
      <c r="P40" s="10"/>
      <c r="Q40" s="10"/>
      <c r="R40" s="10"/>
      <c r="S40" s="10" t="s">
        <v>90</v>
      </c>
      <c r="T40" s="10" t="s">
        <v>90</v>
      </c>
      <c r="U40" s="10"/>
      <c r="V40" s="10"/>
      <c r="W40" s="10"/>
      <c r="X40" s="10"/>
      <c r="Y40" s="10" t="s">
        <v>92</v>
      </c>
      <c r="Z40" s="10" t="s">
        <v>90</v>
      </c>
      <c r="AA40" s="10" t="s">
        <v>90</v>
      </c>
      <c r="AB40" s="10"/>
      <c r="AC40" s="10"/>
      <c r="AD40" s="10"/>
      <c r="AE40" s="10"/>
      <c r="AF40" s="10"/>
      <c r="AG40" s="10" t="s">
        <v>90</v>
      </c>
      <c r="AH40" s="10" t="s">
        <v>90</v>
      </c>
      <c r="AI40" s="10"/>
      <c r="AJ40" s="10"/>
      <c r="AK40" s="10"/>
      <c r="AL40" s="10" t="s">
        <v>92</v>
      </c>
      <c r="AM40" s="10"/>
      <c r="AN40" s="12">
        <f t="shared" si="15"/>
        <v>0</v>
      </c>
      <c r="AO40" s="12">
        <f t="shared" si="3"/>
        <v>0</v>
      </c>
      <c r="AP40" s="12">
        <f t="shared" si="16"/>
        <v>0</v>
      </c>
      <c r="AQ40" s="12">
        <f t="shared" si="17"/>
        <v>0</v>
      </c>
      <c r="AR40" s="12">
        <f t="shared" si="18"/>
        <v>0</v>
      </c>
      <c r="AS40" s="12">
        <f t="shared" si="19"/>
        <v>0</v>
      </c>
      <c r="AT40" s="12">
        <v>50</v>
      </c>
      <c r="AU40" s="12">
        <f t="shared" si="20"/>
        <v>8</v>
      </c>
      <c r="AV40" s="12">
        <f t="shared" si="21"/>
        <v>0</v>
      </c>
      <c r="AW40" s="12">
        <f t="shared" si="22"/>
        <v>0</v>
      </c>
      <c r="AX40" s="12">
        <f t="shared" si="23"/>
        <v>0</v>
      </c>
      <c r="AY40" s="12">
        <f t="shared" si="12"/>
        <v>0</v>
      </c>
      <c r="AZ40" s="12">
        <f t="shared" si="13"/>
        <v>8</v>
      </c>
      <c r="BA40" s="33">
        <f t="shared" si="24"/>
        <v>2</v>
      </c>
    </row>
    <row r="41" spans="1:53" x14ac:dyDescent="0.25">
      <c r="A41" s="9" t="s">
        <v>50</v>
      </c>
      <c r="B41" s="9" t="s">
        <v>153</v>
      </c>
      <c r="C41" s="9">
        <v>96219</v>
      </c>
      <c r="D41" s="9" t="s">
        <v>72</v>
      </c>
      <c r="E41" s="9" t="s">
        <v>73</v>
      </c>
      <c r="F41" s="9" t="s">
        <v>74</v>
      </c>
      <c r="G41" s="9" t="s">
        <v>77</v>
      </c>
      <c r="H41" s="34">
        <f>IFERROR((VLOOKUP(B41,'Trend Summary'!$A:$F,6,0)),"-")</f>
        <v>6.25E-2</v>
      </c>
      <c r="I41" s="10"/>
      <c r="J41" s="10"/>
      <c r="K41" s="10"/>
      <c r="L41" s="10" t="s">
        <v>90</v>
      </c>
      <c r="M41" s="10" t="s">
        <v>90</v>
      </c>
      <c r="N41" s="10"/>
      <c r="O41" s="10"/>
      <c r="P41" s="10"/>
      <c r="Q41" s="11"/>
      <c r="R41" s="10"/>
      <c r="S41" s="10" t="s">
        <v>90</v>
      </c>
      <c r="T41" s="10" t="s">
        <v>90</v>
      </c>
      <c r="U41" s="10"/>
      <c r="V41" s="10"/>
      <c r="W41" s="10"/>
      <c r="X41" s="10"/>
      <c r="Y41" s="10"/>
      <c r="Z41" s="10" t="s">
        <v>90</v>
      </c>
      <c r="AA41" s="10" t="s">
        <v>90</v>
      </c>
      <c r="AB41" s="10"/>
      <c r="AC41" s="10"/>
      <c r="AD41" s="10"/>
      <c r="AE41" s="10"/>
      <c r="AF41" s="10"/>
      <c r="AG41" s="10" t="s">
        <v>90</v>
      </c>
      <c r="AH41" s="10" t="s">
        <v>90</v>
      </c>
      <c r="AI41" s="10"/>
      <c r="AJ41" s="10"/>
      <c r="AK41" s="10"/>
      <c r="AL41" s="10"/>
      <c r="AM41" s="10"/>
      <c r="AN41" s="12">
        <f t="shared" si="15"/>
        <v>0</v>
      </c>
      <c r="AO41" s="12">
        <f t="shared" si="3"/>
        <v>0</v>
      </c>
      <c r="AP41" s="12">
        <f t="shared" si="16"/>
        <v>0</v>
      </c>
      <c r="AQ41" s="12">
        <f t="shared" si="17"/>
        <v>0</v>
      </c>
      <c r="AR41" s="12">
        <f t="shared" si="18"/>
        <v>0</v>
      </c>
      <c r="AS41" s="12">
        <f t="shared" si="19"/>
        <v>0</v>
      </c>
      <c r="AT41" s="12">
        <v>51</v>
      </c>
      <c r="AU41" s="12">
        <f t="shared" si="20"/>
        <v>8</v>
      </c>
      <c r="AV41" s="12">
        <f t="shared" si="21"/>
        <v>0</v>
      </c>
      <c r="AW41" s="12">
        <f t="shared" si="22"/>
        <v>0</v>
      </c>
      <c r="AX41" s="12">
        <f t="shared" si="23"/>
        <v>0</v>
      </c>
      <c r="AY41" s="12">
        <f t="shared" si="12"/>
        <v>0</v>
      </c>
      <c r="AZ41" s="12">
        <f t="shared" si="13"/>
        <v>8</v>
      </c>
      <c r="BA41" s="33">
        <f t="shared" si="24"/>
        <v>0</v>
      </c>
    </row>
    <row r="42" spans="1:53" x14ac:dyDescent="0.25">
      <c r="A42" s="9" t="s">
        <v>51</v>
      </c>
      <c r="B42" s="9" t="s">
        <v>154</v>
      </c>
      <c r="C42" s="9">
        <v>106162</v>
      </c>
      <c r="D42" s="9" t="s">
        <v>72</v>
      </c>
      <c r="E42" s="9" t="s">
        <v>73</v>
      </c>
      <c r="F42" s="9" t="s">
        <v>74</v>
      </c>
      <c r="G42" s="9" t="s">
        <v>72</v>
      </c>
      <c r="H42" s="34">
        <f>IFERROR((VLOOKUP(B42,'Trend Summary'!$A:$F,6,0)),"-")</f>
        <v>0.109375</v>
      </c>
      <c r="I42" s="10"/>
      <c r="J42" s="10"/>
      <c r="K42" s="10"/>
      <c r="L42" s="10" t="s">
        <v>90</v>
      </c>
      <c r="M42" s="10" t="s">
        <v>90</v>
      </c>
      <c r="N42" s="10"/>
      <c r="O42" s="10"/>
      <c r="P42" s="10"/>
      <c r="Q42" s="10"/>
      <c r="R42" s="10"/>
      <c r="S42" s="10" t="s">
        <v>90</v>
      </c>
      <c r="T42" s="10" t="s">
        <v>90</v>
      </c>
      <c r="U42" s="10"/>
      <c r="V42" s="10"/>
      <c r="W42" s="10"/>
      <c r="X42" s="10"/>
      <c r="Y42" s="10"/>
      <c r="Z42" s="10" t="s">
        <v>90</v>
      </c>
      <c r="AA42" s="10" t="s">
        <v>90</v>
      </c>
      <c r="AB42" s="10"/>
      <c r="AC42" s="10"/>
      <c r="AD42" s="10"/>
      <c r="AE42" s="10" t="s">
        <v>92</v>
      </c>
      <c r="AF42" s="10" t="s">
        <v>92</v>
      </c>
      <c r="AG42" s="10" t="s">
        <v>90</v>
      </c>
      <c r="AH42" s="10" t="s">
        <v>90</v>
      </c>
      <c r="AI42" s="10"/>
      <c r="AJ42" s="10"/>
      <c r="AK42" s="10"/>
      <c r="AL42" s="10"/>
      <c r="AM42" s="10"/>
      <c r="AN42" s="12">
        <f t="shared" si="15"/>
        <v>0</v>
      </c>
      <c r="AO42" s="12">
        <f t="shared" si="3"/>
        <v>0</v>
      </c>
      <c r="AP42" s="12">
        <f t="shared" si="16"/>
        <v>0</v>
      </c>
      <c r="AQ42" s="12">
        <f t="shared" si="17"/>
        <v>0</v>
      </c>
      <c r="AR42" s="12">
        <f t="shared" si="18"/>
        <v>0</v>
      </c>
      <c r="AS42" s="12">
        <f t="shared" si="19"/>
        <v>0</v>
      </c>
      <c r="AT42" s="12">
        <v>52</v>
      </c>
      <c r="AU42" s="12">
        <f t="shared" si="20"/>
        <v>8</v>
      </c>
      <c r="AV42" s="12">
        <f t="shared" si="21"/>
        <v>0</v>
      </c>
      <c r="AW42" s="12">
        <f t="shared" si="22"/>
        <v>0</v>
      </c>
      <c r="AX42" s="12">
        <f t="shared" si="23"/>
        <v>0</v>
      </c>
      <c r="AY42" s="12">
        <f t="shared" si="12"/>
        <v>0</v>
      </c>
      <c r="AZ42" s="12">
        <f t="shared" si="13"/>
        <v>8</v>
      </c>
      <c r="BA42" s="33">
        <f t="shared" si="24"/>
        <v>2</v>
      </c>
    </row>
    <row r="43" spans="1:53" x14ac:dyDescent="0.25">
      <c r="A43" s="9" t="s">
        <v>52</v>
      </c>
      <c r="B43" s="9" t="s">
        <v>155</v>
      </c>
      <c r="C43" s="9">
        <v>108143</v>
      </c>
      <c r="D43" s="9" t="s">
        <v>72</v>
      </c>
      <c r="E43" s="9" t="s">
        <v>73</v>
      </c>
      <c r="F43" s="9" t="s">
        <v>74</v>
      </c>
      <c r="G43" s="9" t="s">
        <v>77</v>
      </c>
      <c r="H43" s="34">
        <f>IFERROR((VLOOKUP(B43,'Trend Summary'!$A:$F,6,0)),"-")</f>
        <v>7.8125E-2</v>
      </c>
      <c r="I43" s="10"/>
      <c r="J43" s="10"/>
      <c r="K43" s="10"/>
      <c r="L43" s="10" t="s">
        <v>90</v>
      </c>
      <c r="M43" s="10" t="s">
        <v>90</v>
      </c>
      <c r="N43" s="10"/>
      <c r="O43" s="10"/>
      <c r="P43" s="10"/>
      <c r="Q43" s="10"/>
      <c r="R43" s="10"/>
      <c r="S43" s="10" t="s">
        <v>90</v>
      </c>
      <c r="T43" s="10" t="s">
        <v>90</v>
      </c>
      <c r="U43" s="10"/>
      <c r="V43" s="10"/>
      <c r="W43" s="10"/>
      <c r="X43" s="10"/>
      <c r="Y43" s="10"/>
      <c r="Z43" s="10" t="s">
        <v>90</v>
      </c>
      <c r="AA43" s="10" t="s">
        <v>90</v>
      </c>
      <c r="AB43" s="10"/>
      <c r="AC43" s="10"/>
      <c r="AD43" s="10"/>
      <c r="AE43" s="10"/>
      <c r="AF43" s="10"/>
      <c r="AG43" s="10" t="s">
        <v>90</v>
      </c>
      <c r="AH43" s="10" t="s">
        <v>90</v>
      </c>
      <c r="AI43" s="10"/>
      <c r="AJ43" s="10"/>
      <c r="AK43" s="10"/>
      <c r="AL43" s="10"/>
      <c r="AM43" s="10"/>
      <c r="AN43" s="12">
        <f t="shared" si="15"/>
        <v>0</v>
      </c>
      <c r="AO43" s="12">
        <f t="shared" si="3"/>
        <v>0</v>
      </c>
      <c r="AP43" s="12">
        <f t="shared" si="16"/>
        <v>0</v>
      </c>
      <c r="AQ43" s="12">
        <f t="shared" si="17"/>
        <v>0</v>
      </c>
      <c r="AR43" s="12">
        <f t="shared" si="18"/>
        <v>0</v>
      </c>
      <c r="AS43" s="12">
        <f t="shared" si="19"/>
        <v>0</v>
      </c>
      <c r="AT43" s="12">
        <v>53</v>
      </c>
      <c r="AU43" s="12">
        <f t="shared" si="20"/>
        <v>8</v>
      </c>
      <c r="AV43" s="12">
        <f t="shared" si="21"/>
        <v>0</v>
      </c>
      <c r="AW43" s="12">
        <f t="shared" si="22"/>
        <v>0</v>
      </c>
      <c r="AX43" s="12">
        <f t="shared" si="23"/>
        <v>0</v>
      </c>
      <c r="AY43" s="12">
        <f t="shared" si="12"/>
        <v>0</v>
      </c>
      <c r="AZ43" s="12">
        <f t="shared" si="13"/>
        <v>8</v>
      </c>
      <c r="BA43" s="33">
        <f t="shared" si="24"/>
        <v>0</v>
      </c>
    </row>
    <row r="44" spans="1:53" x14ac:dyDescent="0.25">
      <c r="A44" s="9" t="s">
        <v>53</v>
      </c>
      <c r="B44" s="9" t="s">
        <v>158</v>
      </c>
      <c r="C44" s="9">
        <v>110425</v>
      </c>
      <c r="D44" s="9" t="s">
        <v>72</v>
      </c>
      <c r="E44" s="9" t="s">
        <v>73</v>
      </c>
      <c r="F44" s="9" t="s">
        <v>74</v>
      </c>
      <c r="G44" s="9" t="s">
        <v>72</v>
      </c>
      <c r="H44" s="34">
        <f>IFERROR((VLOOKUP(B44,'Trend Summary'!$A:$F,6,0)),"-")</f>
        <v>0.1875</v>
      </c>
      <c r="I44" s="10"/>
      <c r="J44" s="10"/>
      <c r="K44" s="10"/>
      <c r="L44" s="10" t="s">
        <v>90</v>
      </c>
      <c r="M44" s="10" t="s">
        <v>90</v>
      </c>
      <c r="N44" s="10"/>
      <c r="O44" s="10"/>
      <c r="P44" s="10"/>
      <c r="Q44" s="10"/>
      <c r="R44" s="10"/>
      <c r="S44" s="10" t="s">
        <v>90</v>
      </c>
      <c r="T44" s="10" t="s">
        <v>90</v>
      </c>
      <c r="U44" s="10"/>
      <c r="V44" s="10" t="s">
        <v>92</v>
      </c>
      <c r="W44" s="10" t="s">
        <v>92</v>
      </c>
      <c r="X44" s="10"/>
      <c r="Y44" s="10"/>
      <c r="Z44" s="10" t="s">
        <v>90</v>
      </c>
      <c r="AA44" s="10" t="s">
        <v>90</v>
      </c>
      <c r="AB44" s="10"/>
      <c r="AC44" s="10"/>
      <c r="AD44" s="10"/>
      <c r="AE44" s="10" t="s">
        <v>92</v>
      </c>
      <c r="AF44" s="10"/>
      <c r="AG44" s="10" t="s">
        <v>90</v>
      </c>
      <c r="AH44" s="10" t="s">
        <v>90</v>
      </c>
      <c r="AI44" s="10"/>
      <c r="AJ44" s="10"/>
      <c r="AK44" s="10"/>
      <c r="AL44" s="10"/>
      <c r="AM44" s="10"/>
      <c r="AN44" s="12">
        <f t="shared" si="15"/>
        <v>0</v>
      </c>
      <c r="AO44" s="12">
        <f t="shared" si="3"/>
        <v>0</v>
      </c>
      <c r="AP44" s="12">
        <f t="shared" si="16"/>
        <v>0</v>
      </c>
      <c r="AQ44" s="12">
        <f t="shared" si="17"/>
        <v>0</v>
      </c>
      <c r="AR44" s="12">
        <f t="shared" si="18"/>
        <v>0</v>
      </c>
      <c r="AS44" s="12">
        <f t="shared" si="19"/>
        <v>0</v>
      </c>
      <c r="AT44" s="12">
        <v>54</v>
      </c>
      <c r="AU44" s="12">
        <f t="shared" si="20"/>
        <v>8</v>
      </c>
      <c r="AV44" s="12">
        <f t="shared" si="21"/>
        <v>0</v>
      </c>
      <c r="AW44" s="12">
        <f t="shared" si="22"/>
        <v>0</v>
      </c>
      <c r="AX44" s="12">
        <f t="shared" si="23"/>
        <v>0</v>
      </c>
      <c r="AY44" s="12">
        <f t="shared" si="12"/>
        <v>0</v>
      </c>
      <c r="AZ44" s="12">
        <f t="shared" si="13"/>
        <v>8</v>
      </c>
      <c r="BA44" s="33">
        <f t="shared" si="24"/>
        <v>3</v>
      </c>
    </row>
    <row r="45" spans="1:53" x14ac:dyDescent="0.25">
      <c r="A45" s="9" t="s">
        <v>54</v>
      </c>
      <c r="B45" s="9" t="s">
        <v>159</v>
      </c>
      <c r="C45" s="9">
        <v>125727</v>
      </c>
      <c r="D45" s="9" t="s">
        <v>72</v>
      </c>
      <c r="E45" s="9" t="s">
        <v>73</v>
      </c>
      <c r="F45" s="9" t="s">
        <v>74</v>
      </c>
      <c r="G45" s="9" t="s">
        <v>77</v>
      </c>
      <c r="H45" s="34">
        <f>IFERROR((VLOOKUP(B45,'Trend Summary'!$A:$F,6,0)),"-")</f>
        <v>0.140625</v>
      </c>
      <c r="I45" s="10"/>
      <c r="J45" s="10"/>
      <c r="K45" s="10"/>
      <c r="L45" s="10" t="s">
        <v>90</v>
      </c>
      <c r="M45" s="10" t="s">
        <v>90</v>
      </c>
      <c r="N45" s="10"/>
      <c r="O45" s="10"/>
      <c r="P45" s="10" t="s">
        <v>92</v>
      </c>
      <c r="Q45" s="10" t="s">
        <v>92</v>
      </c>
      <c r="R45" s="10"/>
      <c r="S45" s="10" t="s">
        <v>90</v>
      </c>
      <c r="T45" s="10" t="s">
        <v>90</v>
      </c>
      <c r="U45" s="10"/>
      <c r="V45" s="10"/>
      <c r="W45" s="10"/>
      <c r="X45" s="10"/>
      <c r="Y45" s="10" t="s">
        <v>92</v>
      </c>
      <c r="Z45" s="10" t="s">
        <v>90</v>
      </c>
      <c r="AA45" s="10" t="s">
        <v>90</v>
      </c>
      <c r="AB45" s="10"/>
      <c r="AC45" s="10"/>
      <c r="AD45" s="10"/>
      <c r="AE45" s="10"/>
      <c r="AF45" s="10"/>
      <c r="AG45" s="10" t="s">
        <v>90</v>
      </c>
      <c r="AH45" s="10" t="s">
        <v>90</v>
      </c>
      <c r="AI45" s="10"/>
      <c r="AJ45" s="10"/>
      <c r="AK45" s="10" t="s">
        <v>92</v>
      </c>
      <c r="AL45" s="10"/>
      <c r="AM45" s="10"/>
      <c r="AN45" s="12">
        <f t="shared" si="15"/>
        <v>0</v>
      </c>
      <c r="AO45" s="12">
        <f t="shared" si="3"/>
        <v>0</v>
      </c>
      <c r="AP45" s="12">
        <f t="shared" si="16"/>
        <v>0</v>
      </c>
      <c r="AQ45" s="12">
        <f t="shared" si="17"/>
        <v>0</v>
      </c>
      <c r="AR45" s="12">
        <f t="shared" si="18"/>
        <v>0</v>
      </c>
      <c r="AS45" s="12">
        <f t="shared" si="19"/>
        <v>0</v>
      </c>
      <c r="AT45" s="12">
        <v>55</v>
      </c>
      <c r="AU45" s="12">
        <f t="shared" si="20"/>
        <v>8</v>
      </c>
      <c r="AV45" s="12">
        <f t="shared" si="21"/>
        <v>0</v>
      </c>
      <c r="AW45" s="12">
        <f t="shared" si="22"/>
        <v>0</v>
      </c>
      <c r="AX45" s="12">
        <f t="shared" si="23"/>
        <v>0</v>
      </c>
      <c r="AY45" s="12">
        <f t="shared" si="12"/>
        <v>0</v>
      </c>
      <c r="AZ45" s="12">
        <f t="shared" si="13"/>
        <v>8</v>
      </c>
      <c r="BA45" s="33">
        <f t="shared" si="24"/>
        <v>4</v>
      </c>
    </row>
    <row r="46" spans="1:53" x14ac:dyDescent="0.25">
      <c r="A46" s="9" t="s">
        <v>55</v>
      </c>
      <c r="B46" s="9" t="s">
        <v>160</v>
      </c>
      <c r="C46" s="9">
        <v>96074</v>
      </c>
      <c r="D46" s="9" t="s">
        <v>72</v>
      </c>
      <c r="E46" s="9" t="s">
        <v>73</v>
      </c>
      <c r="F46" s="9" t="s">
        <v>74</v>
      </c>
      <c r="G46" s="9" t="s">
        <v>72</v>
      </c>
      <c r="H46" s="34">
        <f>IFERROR((VLOOKUP(B46,'Trend Summary'!$A:$F,6,0)),"-")</f>
        <v>0.203125</v>
      </c>
      <c r="I46" s="10"/>
      <c r="J46" s="10" t="s">
        <v>92</v>
      </c>
      <c r="K46" s="10" t="s">
        <v>92</v>
      </c>
      <c r="L46" s="10" t="s">
        <v>90</v>
      </c>
      <c r="M46" s="10" t="s">
        <v>90</v>
      </c>
      <c r="N46" s="10"/>
      <c r="O46" s="10"/>
      <c r="P46" s="10" t="s">
        <v>92</v>
      </c>
      <c r="Q46" s="10"/>
      <c r="R46" s="10"/>
      <c r="S46" s="10" t="s">
        <v>90</v>
      </c>
      <c r="T46" s="10" t="s">
        <v>90</v>
      </c>
      <c r="U46" s="10"/>
      <c r="V46" s="10"/>
      <c r="W46" s="10"/>
      <c r="X46" s="10"/>
      <c r="Y46" s="10"/>
      <c r="Z46" s="10" t="s">
        <v>90</v>
      </c>
      <c r="AA46" s="10" t="s">
        <v>90</v>
      </c>
      <c r="AB46" s="10"/>
      <c r="AC46" s="10"/>
      <c r="AD46" s="10"/>
      <c r="AE46" s="10"/>
      <c r="AF46" s="10"/>
      <c r="AG46" s="10" t="s">
        <v>90</v>
      </c>
      <c r="AH46" s="10" t="s">
        <v>90</v>
      </c>
      <c r="AI46" s="10"/>
      <c r="AJ46" s="10"/>
      <c r="AK46" s="10"/>
      <c r="AL46" s="10"/>
      <c r="AM46" s="10"/>
      <c r="AN46" s="12">
        <f t="shared" si="15"/>
        <v>0</v>
      </c>
      <c r="AO46" s="12">
        <f t="shared" si="3"/>
        <v>0</v>
      </c>
      <c r="AP46" s="12">
        <f t="shared" si="16"/>
        <v>0</v>
      </c>
      <c r="AQ46" s="12">
        <f t="shared" si="17"/>
        <v>0</v>
      </c>
      <c r="AR46" s="12">
        <f t="shared" si="18"/>
        <v>0</v>
      </c>
      <c r="AS46" s="12">
        <f t="shared" si="19"/>
        <v>0</v>
      </c>
      <c r="AT46" s="12">
        <v>56</v>
      </c>
      <c r="AU46" s="12">
        <f t="shared" si="20"/>
        <v>8</v>
      </c>
      <c r="AV46" s="12">
        <f t="shared" si="21"/>
        <v>0</v>
      </c>
      <c r="AW46" s="12">
        <f t="shared" si="22"/>
        <v>0</v>
      </c>
      <c r="AX46" s="12">
        <f t="shared" si="23"/>
        <v>0</v>
      </c>
      <c r="AY46" s="12">
        <f t="shared" si="12"/>
        <v>0</v>
      </c>
      <c r="AZ46" s="12">
        <f t="shared" si="13"/>
        <v>8</v>
      </c>
      <c r="BA46" s="33">
        <f t="shared" si="24"/>
        <v>3</v>
      </c>
    </row>
    <row r="47" spans="1:53" x14ac:dyDescent="0.25">
      <c r="A47" s="9" t="s">
        <v>5</v>
      </c>
      <c r="B47" s="9" t="s">
        <v>98</v>
      </c>
      <c r="C47" s="9">
        <v>96078</v>
      </c>
      <c r="D47" s="9" t="s">
        <v>72</v>
      </c>
      <c r="E47" s="9" t="s">
        <v>75</v>
      </c>
      <c r="F47" s="9" t="s">
        <v>74</v>
      </c>
      <c r="G47" s="9" t="s">
        <v>81</v>
      </c>
      <c r="H47" s="34" t="str">
        <f>IFERROR((VLOOKUP(B47,'Trend Summary'!$A:$F,6,0)),"-")</f>
        <v>-</v>
      </c>
      <c r="I47" s="10"/>
      <c r="J47" s="10"/>
      <c r="K47" s="10"/>
      <c r="L47" s="10" t="s">
        <v>90</v>
      </c>
      <c r="M47" s="10" t="s">
        <v>90</v>
      </c>
      <c r="N47" s="10"/>
      <c r="O47" s="10"/>
      <c r="P47" s="10"/>
      <c r="Q47" s="10"/>
      <c r="R47" s="10"/>
      <c r="S47" s="10" t="s">
        <v>90</v>
      </c>
      <c r="T47" s="10" t="s">
        <v>90</v>
      </c>
      <c r="U47" s="10"/>
      <c r="V47" s="10"/>
      <c r="W47" s="10"/>
      <c r="X47" s="10"/>
      <c r="Y47" s="10"/>
      <c r="Z47" s="10" t="s">
        <v>90</v>
      </c>
      <c r="AA47" s="10" t="s">
        <v>90</v>
      </c>
      <c r="AB47" s="10"/>
      <c r="AC47" s="10"/>
      <c r="AD47" s="10"/>
      <c r="AE47" s="10"/>
      <c r="AF47" s="10"/>
      <c r="AG47" s="10" t="s">
        <v>90</v>
      </c>
      <c r="AH47" s="10" t="s">
        <v>90</v>
      </c>
      <c r="AI47" s="10"/>
      <c r="AJ47" s="10"/>
      <c r="AK47" s="10"/>
      <c r="AL47" s="11"/>
      <c r="AM47" s="10"/>
      <c r="AN47" s="12">
        <f t="shared" si="15"/>
        <v>0</v>
      </c>
      <c r="AO47" s="12">
        <f t="shared" si="3"/>
        <v>0</v>
      </c>
      <c r="AP47" s="12">
        <f t="shared" si="16"/>
        <v>0</v>
      </c>
      <c r="AQ47" s="12">
        <f t="shared" si="17"/>
        <v>0</v>
      </c>
      <c r="AR47" s="12">
        <f t="shared" si="18"/>
        <v>0</v>
      </c>
      <c r="AS47" s="12">
        <f t="shared" si="19"/>
        <v>0</v>
      </c>
      <c r="AT47" s="12">
        <v>2</v>
      </c>
      <c r="AU47" s="12">
        <f t="shared" si="20"/>
        <v>8</v>
      </c>
      <c r="AV47" s="12">
        <f t="shared" si="21"/>
        <v>0</v>
      </c>
      <c r="AW47" s="12">
        <f t="shared" si="22"/>
        <v>0</v>
      </c>
      <c r="AX47" s="12">
        <f t="shared" si="23"/>
        <v>0</v>
      </c>
      <c r="AY47" s="12">
        <f t="shared" si="12"/>
        <v>0</v>
      </c>
      <c r="AZ47" s="12">
        <f t="shared" si="13"/>
        <v>8</v>
      </c>
      <c r="BA47" s="33">
        <f t="shared" si="24"/>
        <v>0</v>
      </c>
    </row>
    <row r="48" spans="1:53" x14ac:dyDescent="0.25">
      <c r="A48" s="9" t="s">
        <v>15</v>
      </c>
      <c r="B48" s="9" t="s">
        <v>111</v>
      </c>
      <c r="C48" s="9">
        <v>125188</v>
      </c>
      <c r="D48" s="9" t="s">
        <v>72</v>
      </c>
      <c r="E48" s="9" t="s">
        <v>75</v>
      </c>
      <c r="F48" s="9" t="s">
        <v>74</v>
      </c>
      <c r="G48" s="9" t="s">
        <v>81</v>
      </c>
      <c r="H48" s="34" t="str">
        <f>IFERROR((VLOOKUP(B48,'Trend Summary'!$A:$F,6,0)),"-")</f>
        <v>-</v>
      </c>
      <c r="I48" s="10"/>
      <c r="J48" s="10"/>
      <c r="K48" s="10"/>
      <c r="L48" s="10" t="s">
        <v>90</v>
      </c>
      <c r="M48" s="10" t="s">
        <v>90</v>
      </c>
      <c r="N48" s="10"/>
      <c r="O48" s="10"/>
      <c r="P48" s="10"/>
      <c r="Q48" s="10"/>
      <c r="R48" s="10"/>
      <c r="S48" s="10" t="s">
        <v>90</v>
      </c>
      <c r="T48" s="10" t="s">
        <v>90</v>
      </c>
      <c r="U48" s="10"/>
      <c r="V48" s="10"/>
      <c r="W48" s="10"/>
      <c r="X48" s="10"/>
      <c r="Y48" s="10"/>
      <c r="Z48" s="10" t="s">
        <v>90</v>
      </c>
      <c r="AA48" s="10" t="s">
        <v>90</v>
      </c>
      <c r="AB48" s="10"/>
      <c r="AC48" s="10"/>
      <c r="AD48" s="10"/>
      <c r="AE48" s="10"/>
      <c r="AF48" s="10"/>
      <c r="AG48" s="10" t="s">
        <v>90</v>
      </c>
      <c r="AH48" s="10" t="s">
        <v>90</v>
      </c>
      <c r="AI48" s="10"/>
      <c r="AJ48" s="10"/>
      <c r="AK48" s="10"/>
      <c r="AL48" s="11"/>
      <c r="AM48" s="10"/>
      <c r="AN48" s="12">
        <f t="shared" si="15"/>
        <v>0</v>
      </c>
      <c r="AO48" s="12">
        <f t="shared" si="3"/>
        <v>0</v>
      </c>
      <c r="AP48" s="12">
        <f t="shared" si="16"/>
        <v>0</v>
      </c>
      <c r="AQ48" s="12">
        <f t="shared" si="17"/>
        <v>0</v>
      </c>
      <c r="AR48" s="12">
        <f t="shared" si="18"/>
        <v>0</v>
      </c>
      <c r="AS48" s="12">
        <f t="shared" si="19"/>
        <v>0</v>
      </c>
      <c r="AT48" s="12">
        <v>14</v>
      </c>
      <c r="AU48" s="12">
        <f t="shared" si="20"/>
        <v>8</v>
      </c>
      <c r="AV48" s="12">
        <f t="shared" si="21"/>
        <v>0</v>
      </c>
      <c r="AW48" s="12">
        <f t="shared" si="22"/>
        <v>0</v>
      </c>
      <c r="AX48" s="12">
        <f t="shared" si="23"/>
        <v>0</v>
      </c>
      <c r="AY48" s="12">
        <f t="shared" si="12"/>
        <v>0</v>
      </c>
      <c r="AZ48" s="12">
        <f t="shared" si="13"/>
        <v>8</v>
      </c>
      <c r="BA48" s="33">
        <f t="shared" si="24"/>
        <v>0</v>
      </c>
    </row>
    <row r="49" spans="1:53" x14ac:dyDescent="0.25">
      <c r="A49" s="9" t="s">
        <v>17</v>
      </c>
      <c r="B49" s="9" t="s">
        <v>113</v>
      </c>
      <c r="C49" s="9">
        <v>119764</v>
      </c>
      <c r="D49" s="9" t="s">
        <v>72</v>
      </c>
      <c r="E49" s="9" t="s">
        <v>75</v>
      </c>
      <c r="F49" s="9" t="s">
        <v>74</v>
      </c>
      <c r="G49" s="9" t="s">
        <v>81</v>
      </c>
      <c r="H49" s="34" t="str">
        <f>IFERROR((VLOOKUP(B49,'Trend Summary'!$A:$F,6,0)),"-")</f>
        <v>-</v>
      </c>
      <c r="I49" s="10"/>
      <c r="J49" s="10"/>
      <c r="K49" s="10"/>
      <c r="L49" s="10" t="s">
        <v>90</v>
      </c>
      <c r="M49" s="10" t="s">
        <v>90</v>
      </c>
      <c r="N49" s="10"/>
      <c r="O49" s="10"/>
      <c r="P49" s="10"/>
      <c r="Q49" s="10"/>
      <c r="R49" s="10"/>
      <c r="S49" s="10" t="s">
        <v>90</v>
      </c>
      <c r="T49" s="10" t="s">
        <v>90</v>
      </c>
      <c r="U49" s="10"/>
      <c r="V49" s="10"/>
      <c r="W49" s="10"/>
      <c r="X49" s="10"/>
      <c r="Y49" s="10"/>
      <c r="Z49" s="10" t="s">
        <v>90</v>
      </c>
      <c r="AA49" s="10" t="s">
        <v>90</v>
      </c>
      <c r="AB49" s="10"/>
      <c r="AC49" s="10"/>
      <c r="AD49" s="10"/>
      <c r="AE49" s="10"/>
      <c r="AF49" s="10"/>
      <c r="AG49" s="10" t="s">
        <v>90</v>
      </c>
      <c r="AH49" s="10" t="s">
        <v>90</v>
      </c>
      <c r="AI49" s="10"/>
      <c r="AJ49" s="10"/>
      <c r="AK49" s="10"/>
      <c r="AL49" s="11"/>
      <c r="AM49" s="10"/>
      <c r="AN49" s="12">
        <f t="shared" si="15"/>
        <v>0</v>
      </c>
      <c r="AO49" s="12">
        <f t="shared" si="3"/>
        <v>0</v>
      </c>
      <c r="AP49" s="12">
        <f t="shared" si="16"/>
        <v>0</v>
      </c>
      <c r="AQ49" s="12">
        <f t="shared" si="17"/>
        <v>0</v>
      </c>
      <c r="AR49" s="12">
        <f t="shared" si="18"/>
        <v>0</v>
      </c>
      <c r="AS49" s="12">
        <f t="shared" si="19"/>
        <v>0</v>
      </c>
      <c r="AT49" s="12">
        <v>16</v>
      </c>
      <c r="AU49" s="12">
        <f t="shared" si="20"/>
        <v>8</v>
      </c>
      <c r="AV49" s="12">
        <f t="shared" si="21"/>
        <v>0</v>
      </c>
      <c r="AW49" s="12">
        <f t="shared" si="22"/>
        <v>0</v>
      </c>
      <c r="AX49" s="12">
        <f t="shared" si="23"/>
        <v>0</v>
      </c>
      <c r="AY49" s="12">
        <f t="shared" si="12"/>
        <v>0</v>
      </c>
      <c r="AZ49" s="12">
        <f t="shared" si="13"/>
        <v>8</v>
      </c>
      <c r="BA49" s="33">
        <f t="shared" si="24"/>
        <v>0</v>
      </c>
    </row>
    <row r="50" spans="1:53" x14ac:dyDescent="0.25">
      <c r="A50" s="9" t="s">
        <v>20</v>
      </c>
      <c r="B50" s="9" t="s">
        <v>116</v>
      </c>
      <c r="C50" s="9">
        <v>119765</v>
      </c>
      <c r="D50" s="9" t="s">
        <v>72</v>
      </c>
      <c r="E50" s="9" t="s">
        <v>75</v>
      </c>
      <c r="F50" s="9" t="s">
        <v>74</v>
      </c>
      <c r="G50" s="9" t="s">
        <v>81</v>
      </c>
      <c r="H50" s="34" t="str">
        <f>IFERROR((VLOOKUP(B50,'Trend Summary'!$A:$F,6,0)),"-")</f>
        <v>-</v>
      </c>
      <c r="I50" s="10"/>
      <c r="J50" s="10"/>
      <c r="K50" s="10"/>
      <c r="L50" s="10" t="s">
        <v>90</v>
      </c>
      <c r="M50" s="10" t="s">
        <v>90</v>
      </c>
      <c r="N50" s="10"/>
      <c r="O50" s="10"/>
      <c r="P50" s="10"/>
      <c r="Q50" s="10"/>
      <c r="R50" s="10"/>
      <c r="S50" s="10" t="s">
        <v>90</v>
      </c>
      <c r="T50" s="10" t="s">
        <v>90</v>
      </c>
      <c r="U50" s="10"/>
      <c r="V50" s="10"/>
      <c r="W50" s="10"/>
      <c r="X50" s="10"/>
      <c r="Y50" s="10"/>
      <c r="Z50" s="10" t="s">
        <v>90</v>
      </c>
      <c r="AA50" s="10" t="s">
        <v>90</v>
      </c>
      <c r="AB50" s="10"/>
      <c r="AC50" s="10"/>
      <c r="AD50" s="10"/>
      <c r="AE50" s="10"/>
      <c r="AF50" s="10"/>
      <c r="AG50" s="10" t="s">
        <v>90</v>
      </c>
      <c r="AH50" s="10" t="s">
        <v>90</v>
      </c>
      <c r="AI50" s="10"/>
      <c r="AJ50" s="10"/>
      <c r="AK50" s="10"/>
      <c r="AL50" s="11"/>
      <c r="AM50" s="10"/>
      <c r="AN50" s="12">
        <f t="shared" si="15"/>
        <v>0</v>
      </c>
      <c r="AO50" s="12">
        <f t="shared" si="3"/>
        <v>0</v>
      </c>
      <c r="AP50" s="12">
        <f t="shared" si="16"/>
        <v>0</v>
      </c>
      <c r="AQ50" s="12">
        <f t="shared" si="17"/>
        <v>0</v>
      </c>
      <c r="AR50" s="12">
        <f t="shared" si="18"/>
        <v>0</v>
      </c>
      <c r="AS50" s="12">
        <f t="shared" si="19"/>
        <v>0</v>
      </c>
      <c r="AT50" s="12">
        <v>19</v>
      </c>
      <c r="AU50" s="12">
        <f t="shared" si="20"/>
        <v>8</v>
      </c>
      <c r="AV50" s="12">
        <f t="shared" si="21"/>
        <v>0</v>
      </c>
      <c r="AW50" s="12">
        <f t="shared" si="22"/>
        <v>0</v>
      </c>
      <c r="AX50" s="12">
        <f t="shared" si="23"/>
        <v>0</v>
      </c>
      <c r="AY50" s="12">
        <f t="shared" si="12"/>
        <v>0</v>
      </c>
      <c r="AZ50" s="12">
        <f t="shared" si="13"/>
        <v>8</v>
      </c>
      <c r="BA50" s="33">
        <f t="shared" si="24"/>
        <v>0</v>
      </c>
    </row>
    <row r="51" spans="1:53" x14ac:dyDescent="0.25">
      <c r="A51" s="9" t="s">
        <v>30</v>
      </c>
      <c r="B51" s="9" t="s">
        <v>131</v>
      </c>
      <c r="C51" s="9">
        <v>125190</v>
      </c>
      <c r="D51" s="9" t="s">
        <v>72</v>
      </c>
      <c r="E51" s="9" t="s">
        <v>75</v>
      </c>
      <c r="F51" s="9" t="s">
        <v>74</v>
      </c>
      <c r="G51" s="9" t="s">
        <v>81</v>
      </c>
      <c r="H51" s="34" t="str">
        <f>IFERROR((VLOOKUP(B51,'Trend Summary'!$A:$F,6,0)),"-")</f>
        <v>-</v>
      </c>
      <c r="I51" s="10"/>
      <c r="J51" s="10"/>
      <c r="K51" s="10"/>
      <c r="L51" s="10" t="s">
        <v>90</v>
      </c>
      <c r="M51" s="10" t="s">
        <v>90</v>
      </c>
      <c r="N51" s="10"/>
      <c r="O51" s="10"/>
      <c r="P51" s="10"/>
      <c r="Q51" s="10"/>
      <c r="R51" s="10"/>
      <c r="S51" s="10" t="s">
        <v>90</v>
      </c>
      <c r="T51" s="10" t="s">
        <v>90</v>
      </c>
      <c r="U51" s="10"/>
      <c r="V51" s="10"/>
      <c r="W51" s="10"/>
      <c r="X51" s="10"/>
      <c r="Y51" s="10"/>
      <c r="Z51" s="10" t="s">
        <v>90</v>
      </c>
      <c r="AA51" s="10" t="s">
        <v>90</v>
      </c>
      <c r="AB51" s="10"/>
      <c r="AC51" s="10"/>
      <c r="AD51" s="10"/>
      <c r="AE51" s="10"/>
      <c r="AF51" s="10"/>
      <c r="AG51" s="10" t="s">
        <v>90</v>
      </c>
      <c r="AH51" s="10" t="s">
        <v>90</v>
      </c>
      <c r="AI51" s="10"/>
      <c r="AJ51" s="10"/>
      <c r="AK51" s="10"/>
      <c r="AL51" s="11"/>
      <c r="AM51" s="10"/>
      <c r="AN51" s="12">
        <f t="shared" si="15"/>
        <v>0</v>
      </c>
      <c r="AO51" s="12">
        <f t="shared" si="3"/>
        <v>0</v>
      </c>
      <c r="AP51" s="12">
        <f t="shared" si="16"/>
        <v>0</v>
      </c>
      <c r="AQ51" s="12">
        <f t="shared" si="17"/>
        <v>0</v>
      </c>
      <c r="AR51" s="12">
        <f t="shared" si="18"/>
        <v>0</v>
      </c>
      <c r="AS51" s="12">
        <f t="shared" si="19"/>
        <v>0</v>
      </c>
      <c r="AT51" s="12">
        <v>29</v>
      </c>
      <c r="AU51" s="12">
        <f t="shared" si="20"/>
        <v>8</v>
      </c>
      <c r="AV51" s="12">
        <f t="shared" si="21"/>
        <v>0</v>
      </c>
      <c r="AW51" s="12">
        <f t="shared" si="22"/>
        <v>0</v>
      </c>
      <c r="AX51" s="12">
        <f t="shared" si="23"/>
        <v>0</v>
      </c>
      <c r="AY51" s="12">
        <f t="shared" si="12"/>
        <v>0</v>
      </c>
      <c r="AZ51" s="12">
        <f t="shared" si="13"/>
        <v>8</v>
      </c>
      <c r="BA51" s="33">
        <f t="shared" si="24"/>
        <v>0</v>
      </c>
    </row>
    <row r="52" spans="1:53" x14ac:dyDescent="0.25">
      <c r="A52" s="9" t="s">
        <v>3</v>
      </c>
      <c r="B52" s="9" t="s">
        <v>168</v>
      </c>
      <c r="C52" s="9">
        <v>52371</v>
      </c>
      <c r="D52" s="9" t="s">
        <v>77</v>
      </c>
      <c r="E52" s="9" t="s">
        <v>73</v>
      </c>
      <c r="F52" s="9" t="s">
        <v>78</v>
      </c>
      <c r="G52" s="9" t="s">
        <v>81</v>
      </c>
      <c r="H52" s="34">
        <f>IFERROR((VLOOKUP(B52,'Trend Summary'!$A:$F,6,0)),"-")</f>
        <v>0</v>
      </c>
      <c r="I52" s="10"/>
      <c r="J52" s="10"/>
      <c r="K52" s="10"/>
      <c r="L52" s="10" t="s">
        <v>90</v>
      </c>
      <c r="M52" s="10" t="s">
        <v>90</v>
      </c>
      <c r="N52" s="10"/>
      <c r="O52" s="10"/>
      <c r="P52" s="10"/>
      <c r="Q52" s="10"/>
      <c r="R52" s="10"/>
      <c r="S52" s="10" t="s">
        <v>90</v>
      </c>
      <c r="T52" s="10" t="s">
        <v>90</v>
      </c>
      <c r="U52" s="10"/>
      <c r="V52" s="10"/>
      <c r="W52" s="10"/>
      <c r="X52" s="10"/>
      <c r="Y52" s="10"/>
      <c r="Z52" s="10" t="s">
        <v>90</v>
      </c>
      <c r="AA52" s="10" t="s">
        <v>90</v>
      </c>
      <c r="AB52" s="10"/>
      <c r="AC52" s="10"/>
      <c r="AD52" s="10"/>
      <c r="AE52" s="10"/>
      <c r="AF52" s="10"/>
      <c r="AG52" s="10" t="s">
        <v>90</v>
      </c>
      <c r="AH52" s="10" t="s">
        <v>90</v>
      </c>
      <c r="AI52" s="10"/>
      <c r="AJ52" s="10"/>
      <c r="AK52" s="10"/>
      <c r="AL52" s="11"/>
      <c r="AM52" s="10"/>
      <c r="AN52" s="12">
        <f t="shared" si="15"/>
        <v>0</v>
      </c>
      <c r="AO52" s="12">
        <f t="shared" si="3"/>
        <v>0</v>
      </c>
      <c r="AP52" s="12">
        <f t="shared" si="16"/>
        <v>0</v>
      </c>
      <c r="AQ52" s="12">
        <f t="shared" si="17"/>
        <v>0</v>
      </c>
      <c r="AR52" s="12">
        <f t="shared" si="18"/>
        <v>0</v>
      </c>
      <c r="AS52" s="12">
        <f t="shared" si="19"/>
        <v>0</v>
      </c>
      <c r="AT52" s="12">
        <v>31</v>
      </c>
      <c r="AU52" s="12">
        <f t="shared" si="20"/>
        <v>8</v>
      </c>
      <c r="AV52" s="12">
        <f t="shared" si="21"/>
        <v>0</v>
      </c>
      <c r="AW52" s="12">
        <f t="shared" si="22"/>
        <v>0</v>
      </c>
      <c r="AX52" s="12">
        <f t="shared" si="23"/>
        <v>0</v>
      </c>
      <c r="AY52" s="12">
        <f t="shared" si="12"/>
        <v>0</v>
      </c>
      <c r="AZ52" s="12">
        <f t="shared" si="13"/>
        <v>8</v>
      </c>
      <c r="BA52" s="33">
        <f t="shared" si="24"/>
        <v>0</v>
      </c>
    </row>
    <row r="54" spans="1:53" s="16" customFormat="1" x14ac:dyDescent="0.25">
      <c r="A54" s="13" t="s">
        <v>58</v>
      </c>
      <c r="B54" s="13"/>
      <c r="C54" s="14"/>
      <c r="D54" s="14"/>
      <c r="E54" s="14"/>
      <c r="F54" s="14"/>
      <c r="G54" s="14"/>
      <c r="H54" s="14"/>
      <c r="I54" s="15">
        <f t="shared" ref="I54:AM54" si="25">COUNTIF(I3:I46,"P")</f>
        <v>0</v>
      </c>
      <c r="J54" s="15">
        <f t="shared" si="25"/>
        <v>0</v>
      </c>
      <c r="K54" s="15">
        <f t="shared" si="25"/>
        <v>0</v>
      </c>
      <c r="L54" s="15">
        <f t="shared" si="25"/>
        <v>0</v>
      </c>
      <c r="M54" s="15">
        <f t="shared" si="25"/>
        <v>0</v>
      </c>
      <c r="N54" s="15">
        <f t="shared" si="25"/>
        <v>0</v>
      </c>
      <c r="O54" s="15">
        <f t="shared" si="25"/>
        <v>0</v>
      </c>
      <c r="P54" s="15">
        <f t="shared" si="25"/>
        <v>0</v>
      </c>
      <c r="Q54" s="15">
        <f t="shared" si="25"/>
        <v>0</v>
      </c>
      <c r="R54" s="15">
        <f t="shared" si="25"/>
        <v>0</v>
      </c>
      <c r="S54" s="15">
        <f t="shared" si="25"/>
        <v>0</v>
      </c>
      <c r="T54" s="15">
        <f t="shared" si="25"/>
        <v>0</v>
      </c>
      <c r="U54" s="15">
        <f t="shared" si="25"/>
        <v>0</v>
      </c>
      <c r="V54" s="15">
        <f t="shared" si="25"/>
        <v>0</v>
      </c>
      <c r="W54" s="15">
        <f t="shared" si="25"/>
        <v>0</v>
      </c>
      <c r="X54" s="15">
        <f t="shared" si="25"/>
        <v>0</v>
      </c>
      <c r="Y54" s="15">
        <f t="shared" si="25"/>
        <v>0</v>
      </c>
      <c r="Z54" s="15">
        <f t="shared" si="25"/>
        <v>0</v>
      </c>
      <c r="AA54" s="15">
        <f t="shared" si="25"/>
        <v>0</v>
      </c>
      <c r="AB54" s="15">
        <f t="shared" si="25"/>
        <v>0</v>
      </c>
      <c r="AC54" s="15">
        <f t="shared" si="25"/>
        <v>0</v>
      </c>
      <c r="AD54" s="15">
        <f t="shared" si="25"/>
        <v>0</v>
      </c>
      <c r="AE54" s="15">
        <f t="shared" si="25"/>
        <v>0</v>
      </c>
      <c r="AF54" s="15">
        <f t="shared" si="25"/>
        <v>0</v>
      </c>
      <c r="AG54" s="15">
        <f t="shared" si="25"/>
        <v>0</v>
      </c>
      <c r="AH54" s="15">
        <f t="shared" si="25"/>
        <v>0</v>
      </c>
      <c r="AI54" s="15">
        <f t="shared" si="25"/>
        <v>0</v>
      </c>
      <c r="AJ54" s="15">
        <f t="shared" si="25"/>
        <v>0</v>
      </c>
      <c r="AK54" s="15">
        <f t="shared" si="25"/>
        <v>0</v>
      </c>
      <c r="AL54" s="15">
        <f t="shared" si="25"/>
        <v>0</v>
      </c>
      <c r="AM54" s="15">
        <f t="shared" si="25"/>
        <v>0</v>
      </c>
    </row>
    <row r="55" spans="1:53" s="16" customFormat="1" x14ac:dyDescent="0.25">
      <c r="A55" s="13" t="s">
        <v>57</v>
      </c>
      <c r="B55" s="13"/>
      <c r="C55" s="14"/>
      <c r="D55" s="14"/>
      <c r="E55" s="14"/>
      <c r="F55" s="14"/>
      <c r="G55" s="14"/>
      <c r="H55" s="14"/>
      <c r="I55" s="15">
        <f t="shared" ref="I55:AM55" si="26">COUNTIF(I3:I46,"L")</f>
        <v>0</v>
      </c>
      <c r="J55" s="15">
        <f t="shared" si="26"/>
        <v>0</v>
      </c>
      <c r="K55" s="15">
        <f t="shared" si="26"/>
        <v>0</v>
      </c>
      <c r="L55" s="15">
        <f t="shared" si="26"/>
        <v>0</v>
      </c>
      <c r="M55" s="15">
        <f t="shared" si="26"/>
        <v>0</v>
      </c>
      <c r="N55" s="15">
        <f t="shared" si="26"/>
        <v>0</v>
      </c>
      <c r="O55" s="15">
        <f t="shared" si="26"/>
        <v>0</v>
      </c>
      <c r="P55" s="15">
        <f t="shared" si="26"/>
        <v>0</v>
      </c>
      <c r="Q55" s="15">
        <f t="shared" si="26"/>
        <v>0</v>
      </c>
      <c r="R55" s="15">
        <f t="shared" si="26"/>
        <v>0</v>
      </c>
      <c r="S55" s="15">
        <f t="shared" si="26"/>
        <v>0</v>
      </c>
      <c r="T55" s="15">
        <f t="shared" si="26"/>
        <v>0</v>
      </c>
      <c r="U55" s="15">
        <f t="shared" si="26"/>
        <v>0</v>
      </c>
      <c r="V55" s="15">
        <f t="shared" si="26"/>
        <v>0</v>
      </c>
      <c r="W55" s="15">
        <f t="shared" si="26"/>
        <v>0</v>
      </c>
      <c r="X55" s="15">
        <f t="shared" si="26"/>
        <v>0</v>
      </c>
      <c r="Y55" s="15">
        <f t="shared" si="26"/>
        <v>0</v>
      </c>
      <c r="Z55" s="15">
        <f t="shared" si="26"/>
        <v>0</v>
      </c>
      <c r="AA55" s="15">
        <f t="shared" si="26"/>
        <v>0</v>
      </c>
      <c r="AB55" s="15">
        <f t="shared" si="26"/>
        <v>0</v>
      </c>
      <c r="AC55" s="15">
        <f t="shared" si="26"/>
        <v>0</v>
      </c>
      <c r="AD55" s="15">
        <f t="shared" si="26"/>
        <v>0</v>
      </c>
      <c r="AE55" s="15">
        <f t="shared" si="26"/>
        <v>0</v>
      </c>
      <c r="AF55" s="15">
        <f t="shared" si="26"/>
        <v>0</v>
      </c>
      <c r="AG55" s="15">
        <f t="shared" si="26"/>
        <v>0</v>
      </c>
      <c r="AH55" s="15">
        <f t="shared" si="26"/>
        <v>0</v>
      </c>
      <c r="AI55" s="15">
        <f t="shared" si="26"/>
        <v>0</v>
      </c>
      <c r="AJ55" s="15">
        <f t="shared" si="26"/>
        <v>0</v>
      </c>
      <c r="AK55" s="15">
        <f t="shared" si="26"/>
        <v>0</v>
      </c>
      <c r="AL55" s="15">
        <f t="shared" si="26"/>
        <v>0</v>
      </c>
      <c r="AM55" s="15">
        <f t="shared" si="26"/>
        <v>0</v>
      </c>
    </row>
    <row r="56" spans="1:53" s="16" customFormat="1" x14ac:dyDescent="0.25">
      <c r="A56" s="13" t="s">
        <v>56</v>
      </c>
      <c r="B56" s="13"/>
      <c r="C56" s="14"/>
      <c r="D56" s="14"/>
      <c r="E56" s="14"/>
      <c r="F56" s="14"/>
      <c r="G56" s="14"/>
      <c r="H56" s="14"/>
      <c r="I56" s="15">
        <f t="shared" ref="I56:AM56" si="27">COUNTIF(I3:I46,"US")</f>
        <v>0</v>
      </c>
      <c r="J56" s="15">
        <f t="shared" si="27"/>
        <v>0</v>
      </c>
      <c r="K56" s="15">
        <f t="shared" si="27"/>
        <v>0</v>
      </c>
      <c r="L56" s="15">
        <f t="shared" si="27"/>
        <v>0</v>
      </c>
      <c r="M56" s="15">
        <f t="shared" si="27"/>
        <v>0</v>
      </c>
      <c r="N56" s="15">
        <f t="shared" si="27"/>
        <v>0</v>
      </c>
      <c r="O56" s="15">
        <f t="shared" si="27"/>
        <v>0</v>
      </c>
      <c r="P56" s="15">
        <f t="shared" si="27"/>
        <v>0</v>
      </c>
      <c r="Q56" s="15">
        <f t="shared" si="27"/>
        <v>0</v>
      </c>
      <c r="R56" s="15">
        <f t="shared" si="27"/>
        <v>0</v>
      </c>
      <c r="S56" s="15">
        <f t="shared" si="27"/>
        <v>0</v>
      </c>
      <c r="T56" s="15">
        <f t="shared" si="27"/>
        <v>0</v>
      </c>
      <c r="U56" s="15">
        <f t="shared" si="27"/>
        <v>0</v>
      </c>
      <c r="V56" s="15">
        <f t="shared" si="27"/>
        <v>0</v>
      </c>
      <c r="W56" s="15">
        <f t="shared" si="27"/>
        <v>0</v>
      </c>
      <c r="X56" s="15">
        <f t="shared" si="27"/>
        <v>0</v>
      </c>
      <c r="Y56" s="15">
        <f t="shared" si="27"/>
        <v>0</v>
      </c>
      <c r="Z56" s="15">
        <f t="shared" si="27"/>
        <v>0</v>
      </c>
      <c r="AA56" s="15">
        <f t="shared" si="27"/>
        <v>0</v>
      </c>
      <c r="AB56" s="15">
        <f t="shared" si="27"/>
        <v>0</v>
      </c>
      <c r="AC56" s="15">
        <f t="shared" si="27"/>
        <v>0</v>
      </c>
      <c r="AD56" s="15">
        <f t="shared" si="27"/>
        <v>0</v>
      </c>
      <c r="AE56" s="15">
        <f t="shared" si="27"/>
        <v>0</v>
      </c>
      <c r="AF56" s="15">
        <f t="shared" si="27"/>
        <v>0</v>
      </c>
      <c r="AG56" s="15">
        <f t="shared" si="27"/>
        <v>0</v>
      </c>
      <c r="AH56" s="15">
        <f t="shared" si="27"/>
        <v>0</v>
      </c>
      <c r="AI56" s="15">
        <f t="shared" si="27"/>
        <v>0</v>
      </c>
      <c r="AJ56" s="15">
        <f t="shared" si="27"/>
        <v>0</v>
      </c>
      <c r="AK56" s="15">
        <f t="shared" si="27"/>
        <v>0</v>
      </c>
      <c r="AL56" s="15">
        <f t="shared" si="27"/>
        <v>0</v>
      </c>
      <c r="AM56" s="15">
        <f t="shared" si="27"/>
        <v>0</v>
      </c>
    </row>
    <row r="57" spans="1:53" s="16" customFormat="1" x14ac:dyDescent="0.25">
      <c r="A57" s="13" t="s">
        <v>59</v>
      </c>
      <c r="B57" s="13"/>
      <c r="C57" s="14"/>
      <c r="D57" s="14"/>
      <c r="E57" s="14"/>
      <c r="F57" s="14"/>
      <c r="G57" s="14"/>
      <c r="H57" s="14"/>
      <c r="I57" s="15">
        <f t="shared" ref="I57:AM57" si="28">COUNTIF(I3:I46,"NCNS")</f>
        <v>0</v>
      </c>
      <c r="J57" s="15">
        <f t="shared" si="28"/>
        <v>0</v>
      </c>
      <c r="K57" s="15">
        <f t="shared" si="28"/>
        <v>0</v>
      </c>
      <c r="L57" s="15">
        <f t="shared" si="28"/>
        <v>0</v>
      </c>
      <c r="M57" s="15">
        <f t="shared" si="28"/>
        <v>0</v>
      </c>
      <c r="N57" s="15">
        <f t="shared" si="28"/>
        <v>0</v>
      </c>
      <c r="O57" s="15">
        <f t="shared" si="28"/>
        <v>0</v>
      </c>
      <c r="P57" s="15">
        <f t="shared" si="28"/>
        <v>0</v>
      </c>
      <c r="Q57" s="15">
        <f t="shared" si="28"/>
        <v>0</v>
      </c>
      <c r="R57" s="15">
        <f t="shared" si="28"/>
        <v>0</v>
      </c>
      <c r="S57" s="15">
        <f t="shared" si="28"/>
        <v>0</v>
      </c>
      <c r="T57" s="15">
        <f t="shared" si="28"/>
        <v>0</v>
      </c>
      <c r="U57" s="15">
        <f t="shared" si="28"/>
        <v>0</v>
      </c>
      <c r="V57" s="15">
        <f t="shared" si="28"/>
        <v>0</v>
      </c>
      <c r="W57" s="15">
        <f t="shared" si="28"/>
        <v>0</v>
      </c>
      <c r="X57" s="15">
        <f t="shared" si="28"/>
        <v>0</v>
      </c>
      <c r="Y57" s="15">
        <f t="shared" si="28"/>
        <v>0</v>
      </c>
      <c r="Z57" s="15">
        <f t="shared" si="28"/>
        <v>0</v>
      </c>
      <c r="AA57" s="15">
        <f t="shared" si="28"/>
        <v>0</v>
      </c>
      <c r="AB57" s="15">
        <f t="shared" si="28"/>
        <v>0</v>
      </c>
      <c r="AC57" s="15">
        <f t="shared" si="28"/>
        <v>0</v>
      </c>
      <c r="AD57" s="15">
        <f t="shared" si="28"/>
        <v>0</v>
      </c>
      <c r="AE57" s="15">
        <f t="shared" si="28"/>
        <v>0</v>
      </c>
      <c r="AF57" s="15">
        <f t="shared" si="28"/>
        <v>0</v>
      </c>
      <c r="AG57" s="15">
        <f t="shared" si="28"/>
        <v>0</v>
      </c>
      <c r="AH57" s="15">
        <f t="shared" si="28"/>
        <v>0</v>
      </c>
      <c r="AI57" s="15">
        <f t="shared" si="28"/>
        <v>0</v>
      </c>
      <c r="AJ57" s="15">
        <f t="shared" si="28"/>
        <v>0</v>
      </c>
      <c r="AK57" s="15">
        <f t="shared" si="28"/>
        <v>0</v>
      </c>
      <c r="AL57" s="15">
        <f t="shared" si="28"/>
        <v>0</v>
      </c>
      <c r="AM57" s="15">
        <f t="shared" si="28"/>
        <v>0</v>
      </c>
    </row>
    <row r="58" spans="1:53" s="16" customFormat="1" x14ac:dyDescent="0.25">
      <c r="A58" s="13" t="s">
        <v>87</v>
      </c>
      <c r="B58" s="13"/>
      <c r="C58" s="14"/>
      <c r="D58" s="14"/>
      <c r="E58" s="14"/>
      <c r="F58" s="14"/>
      <c r="G58" s="14"/>
      <c r="H58" s="14"/>
      <c r="I58" s="15">
        <f t="shared" ref="I58:AM58" si="29">COUNTIF(I3:I46,"Sys Issue")</f>
        <v>0</v>
      </c>
      <c r="J58" s="15">
        <f t="shared" si="29"/>
        <v>0</v>
      </c>
      <c r="K58" s="15">
        <f t="shared" si="29"/>
        <v>0</v>
      </c>
      <c r="L58" s="15">
        <f t="shared" si="29"/>
        <v>0</v>
      </c>
      <c r="M58" s="15">
        <f t="shared" si="29"/>
        <v>0</v>
      </c>
      <c r="N58" s="15">
        <f t="shared" si="29"/>
        <v>0</v>
      </c>
      <c r="O58" s="15">
        <f t="shared" si="29"/>
        <v>0</v>
      </c>
      <c r="P58" s="15">
        <f t="shared" si="29"/>
        <v>0</v>
      </c>
      <c r="Q58" s="15">
        <f t="shared" si="29"/>
        <v>0</v>
      </c>
      <c r="R58" s="15">
        <f t="shared" si="29"/>
        <v>0</v>
      </c>
      <c r="S58" s="15">
        <f t="shared" si="29"/>
        <v>0</v>
      </c>
      <c r="T58" s="15">
        <f t="shared" si="29"/>
        <v>0</v>
      </c>
      <c r="U58" s="15">
        <f t="shared" si="29"/>
        <v>0</v>
      </c>
      <c r="V58" s="15">
        <f t="shared" si="29"/>
        <v>0</v>
      </c>
      <c r="W58" s="15">
        <f t="shared" si="29"/>
        <v>0</v>
      </c>
      <c r="X58" s="15">
        <f t="shared" si="29"/>
        <v>0</v>
      </c>
      <c r="Y58" s="15">
        <f t="shared" si="29"/>
        <v>0</v>
      </c>
      <c r="Z58" s="15">
        <f t="shared" si="29"/>
        <v>0</v>
      </c>
      <c r="AA58" s="15">
        <f t="shared" si="29"/>
        <v>0</v>
      </c>
      <c r="AB58" s="15">
        <f t="shared" si="29"/>
        <v>0</v>
      </c>
      <c r="AC58" s="15">
        <f t="shared" si="29"/>
        <v>0</v>
      </c>
      <c r="AD58" s="15">
        <f t="shared" si="29"/>
        <v>0</v>
      </c>
      <c r="AE58" s="15">
        <f t="shared" si="29"/>
        <v>0</v>
      </c>
      <c r="AF58" s="15">
        <f t="shared" si="29"/>
        <v>0</v>
      </c>
      <c r="AG58" s="15">
        <f t="shared" si="29"/>
        <v>0</v>
      </c>
      <c r="AH58" s="15">
        <f t="shared" si="29"/>
        <v>0</v>
      </c>
      <c r="AI58" s="15">
        <f t="shared" si="29"/>
        <v>0</v>
      </c>
      <c r="AJ58" s="15">
        <f t="shared" si="29"/>
        <v>0</v>
      </c>
      <c r="AK58" s="15">
        <f t="shared" si="29"/>
        <v>0</v>
      </c>
      <c r="AL58" s="15">
        <f t="shared" si="29"/>
        <v>0</v>
      </c>
      <c r="AM58" s="15">
        <f t="shared" si="29"/>
        <v>0</v>
      </c>
    </row>
    <row r="59" spans="1:53" s="16" customFormat="1" x14ac:dyDescent="0.25">
      <c r="A59" s="13" t="s">
        <v>88</v>
      </c>
      <c r="B59" s="13"/>
      <c r="C59" s="14"/>
      <c r="D59" s="14"/>
      <c r="E59" s="14"/>
      <c r="F59" s="14"/>
      <c r="G59" s="14"/>
      <c r="H59" s="14"/>
      <c r="I59" s="15">
        <f t="shared" ref="I59:AM59" si="30">COUNTIF(I3:I46,"Off Prod")</f>
        <v>0</v>
      </c>
      <c r="J59" s="15">
        <f t="shared" si="30"/>
        <v>0</v>
      </c>
      <c r="K59" s="15">
        <f t="shared" si="30"/>
        <v>0</v>
      </c>
      <c r="L59" s="15">
        <f t="shared" si="30"/>
        <v>0</v>
      </c>
      <c r="M59" s="15">
        <f t="shared" si="30"/>
        <v>0</v>
      </c>
      <c r="N59" s="15">
        <f t="shared" si="30"/>
        <v>0</v>
      </c>
      <c r="O59" s="15">
        <f t="shared" si="30"/>
        <v>0</v>
      </c>
      <c r="P59" s="15">
        <f t="shared" si="30"/>
        <v>0</v>
      </c>
      <c r="Q59" s="15">
        <f t="shared" si="30"/>
        <v>0</v>
      </c>
      <c r="R59" s="15">
        <f t="shared" si="30"/>
        <v>0</v>
      </c>
      <c r="S59" s="15">
        <f t="shared" si="30"/>
        <v>0</v>
      </c>
      <c r="T59" s="15">
        <f t="shared" si="30"/>
        <v>0</v>
      </c>
      <c r="U59" s="15">
        <f t="shared" si="30"/>
        <v>0</v>
      </c>
      <c r="V59" s="15">
        <f t="shared" si="30"/>
        <v>0</v>
      </c>
      <c r="W59" s="15">
        <f t="shared" si="30"/>
        <v>0</v>
      </c>
      <c r="X59" s="15">
        <f t="shared" si="30"/>
        <v>0</v>
      </c>
      <c r="Y59" s="15">
        <f t="shared" si="30"/>
        <v>0</v>
      </c>
      <c r="Z59" s="15">
        <f t="shared" si="30"/>
        <v>0</v>
      </c>
      <c r="AA59" s="15">
        <f t="shared" si="30"/>
        <v>0</v>
      </c>
      <c r="AB59" s="15">
        <f t="shared" si="30"/>
        <v>0</v>
      </c>
      <c r="AC59" s="15">
        <f t="shared" si="30"/>
        <v>0</v>
      </c>
      <c r="AD59" s="15">
        <f t="shared" si="30"/>
        <v>0</v>
      </c>
      <c r="AE59" s="15">
        <f t="shared" si="30"/>
        <v>0</v>
      </c>
      <c r="AF59" s="15">
        <f t="shared" si="30"/>
        <v>0</v>
      </c>
      <c r="AG59" s="15">
        <f t="shared" si="30"/>
        <v>0</v>
      </c>
      <c r="AH59" s="15">
        <f t="shared" si="30"/>
        <v>0</v>
      </c>
      <c r="AI59" s="15">
        <f t="shared" si="30"/>
        <v>0</v>
      </c>
      <c r="AJ59" s="15">
        <f t="shared" si="30"/>
        <v>0</v>
      </c>
      <c r="AK59" s="15">
        <f t="shared" si="30"/>
        <v>0</v>
      </c>
      <c r="AL59" s="15">
        <f t="shared" si="30"/>
        <v>0</v>
      </c>
      <c r="AM59" s="15">
        <f t="shared" si="30"/>
        <v>0</v>
      </c>
    </row>
    <row r="60" spans="1:53" s="16" customFormat="1" x14ac:dyDescent="0.25">
      <c r="A60" s="13" t="s">
        <v>89</v>
      </c>
      <c r="B60" s="13"/>
      <c r="C60" s="14"/>
      <c r="D60" s="14"/>
      <c r="E60" s="14"/>
      <c r="F60" s="14"/>
      <c r="G60" s="14"/>
      <c r="H60" s="14"/>
      <c r="I60" s="17">
        <f t="shared" ref="I60:AM60" si="31">IF(SUM(I54:I59)=0,0%,((I56+I57)/SUM(I54:I59)))</f>
        <v>0</v>
      </c>
      <c r="J60" s="17">
        <f t="shared" si="31"/>
        <v>0</v>
      </c>
      <c r="K60" s="17">
        <f t="shared" si="31"/>
        <v>0</v>
      </c>
      <c r="L60" s="17">
        <f t="shared" si="31"/>
        <v>0</v>
      </c>
      <c r="M60" s="17">
        <f t="shared" si="31"/>
        <v>0</v>
      </c>
      <c r="N60" s="17">
        <f t="shared" si="31"/>
        <v>0</v>
      </c>
      <c r="O60" s="17">
        <f t="shared" si="31"/>
        <v>0</v>
      </c>
      <c r="P60" s="17">
        <f t="shared" si="31"/>
        <v>0</v>
      </c>
      <c r="Q60" s="17">
        <f t="shared" si="31"/>
        <v>0</v>
      </c>
      <c r="R60" s="17">
        <f t="shared" si="31"/>
        <v>0</v>
      </c>
      <c r="S60" s="17">
        <f t="shared" si="31"/>
        <v>0</v>
      </c>
      <c r="T60" s="17">
        <f t="shared" si="31"/>
        <v>0</v>
      </c>
      <c r="U60" s="17">
        <f t="shared" si="31"/>
        <v>0</v>
      </c>
      <c r="V60" s="17">
        <f t="shared" si="31"/>
        <v>0</v>
      </c>
      <c r="W60" s="17">
        <f t="shared" si="31"/>
        <v>0</v>
      </c>
      <c r="X60" s="17">
        <f t="shared" si="31"/>
        <v>0</v>
      </c>
      <c r="Y60" s="17">
        <f t="shared" si="31"/>
        <v>0</v>
      </c>
      <c r="Z60" s="17">
        <f t="shared" si="31"/>
        <v>0</v>
      </c>
      <c r="AA60" s="17">
        <f t="shared" si="31"/>
        <v>0</v>
      </c>
      <c r="AB60" s="17">
        <f t="shared" si="31"/>
        <v>0</v>
      </c>
      <c r="AC60" s="17">
        <f t="shared" si="31"/>
        <v>0</v>
      </c>
      <c r="AD60" s="17">
        <f t="shared" si="31"/>
        <v>0</v>
      </c>
      <c r="AE60" s="17">
        <f t="shared" si="31"/>
        <v>0</v>
      </c>
      <c r="AF60" s="17">
        <f t="shared" si="31"/>
        <v>0</v>
      </c>
      <c r="AG60" s="17">
        <f t="shared" si="31"/>
        <v>0</v>
      </c>
      <c r="AH60" s="17">
        <f t="shared" si="31"/>
        <v>0</v>
      </c>
      <c r="AI60" s="17">
        <f t="shared" si="31"/>
        <v>0</v>
      </c>
      <c r="AJ60" s="17">
        <f t="shared" si="31"/>
        <v>0</v>
      </c>
      <c r="AK60" s="17">
        <f t="shared" si="31"/>
        <v>0</v>
      </c>
      <c r="AL60" s="17">
        <f t="shared" si="31"/>
        <v>0</v>
      </c>
      <c r="AM60" s="17">
        <f t="shared" si="31"/>
        <v>0</v>
      </c>
    </row>
    <row r="61" spans="1:53" s="16" customFormat="1" x14ac:dyDescent="0.25">
      <c r="A61" s="18" t="s">
        <v>92</v>
      </c>
      <c r="B61" s="18"/>
      <c r="C61" s="19"/>
      <c r="D61" s="19"/>
      <c r="E61" s="19"/>
      <c r="F61" s="19"/>
      <c r="G61" s="19"/>
      <c r="H61" s="19"/>
      <c r="I61" s="20">
        <f t="shared" ref="I61:AM61" si="32">COUNTIF(I3:I46,"Applied")</f>
        <v>1</v>
      </c>
      <c r="J61" s="20">
        <f t="shared" si="32"/>
        <v>2</v>
      </c>
      <c r="K61" s="20">
        <f t="shared" si="32"/>
        <v>3</v>
      </c>
      <c r="L61" s="20">
        <f t="shared" si="32"/>
        <v>0</v>
      </c>
      <c r="M61" s="20">
        <f t="shared" si="32"/>
        <v>0</v>
      </c>
      <c r="N61" s="20">
        <f t="shared" si="32"/>
        <v>0</v>
      </c>
      <c r="O61" s="20">
        <f t="shared" si="32"/>
        <v>0</v>
      </c>
      <c r="P61" s="20">
        <f t="shared" si="32"/>
        <v>3</v>
      </c>
      <c r="Q61" s="20">
        <f t="shared" si="32"/>
        <v>5</v>
      </c>
      <c r="R61" s="20">
        <f t="shared" si="32"/>
        <v>4</v>
      </c>
      <c r="S61" s="20">
        <f t="shared" si="32"/>
        <v>0</v>
      </c>
      <c r="T61" s="20">
        <f t="shared" si="32"/>
        <v>0</v>
      </c>
      <c r="U61" s="20">
        <f t="shared" si="32"/>
        <v>0</v>
      </c>
      <c r="V61" s="20">
        <f t="shared" si="32"/>
        <v>2</v>
      </c>
      <c r="W61" s="20">
        <f t="shared" si="32"/>
        <v>2</v>
      </c>
      <c r="X61" s="20">
        <f t="shared" si="32"/>
        <v>3</v>
      </c>
      <c r="Y61" s="20">
        <f t="shared" si="32"/>
        <v>8</v>
      </c>
      <c r="Z61" s="20">
        <f t="shared" si="32"/>
        <v>0</v>
      </c>
      <c r="AA61" s="20">
        <f t="shared" si="32"/>
        <v>0</v>
      </c>
      <c r="AB61" s="20">
        <f t="shared" si="32"/>
        <v>1</v>
      </c>
      <c r="AC61" s="20">
        <f t="shared" si="32"/>
        <v>1</v>
      </c>
      <c r="AD61" s="20">
        <f t="shared" si="32"/>
        <v>3</v>
      </c>
      <c r="AE61" s="20">
        <f t="shared" si="32"/>
        <v>6</v>
      </c>
      <c r="AF61" s="20">
        <f t="shared" si="32"/>
        <v>6</v>
      </c>
      <c r="AG61" s="20">
        <f t="shared" si="32"/>
        <v>0</v>
      </c>
      <c r="AH61" s="20">
        <f t="shared" si="32"/>
        <v>0</v>
      </c>
      <c r="AI61" s="20">
        <f t="shared" si="32"/>
        <v>0</v>
      </c>
      <c r="AJ61" s="20">
        <f t="shared" si="32"/>
        <v>0</v>
      </c>
      <c r="AK61" s="20">
        <f t="shared" si="32"/>
        <v>1</v>
      </c>
      <c r="AL61" s="20">
        <f t="shared" si="32"/>
        <v>2</v>
      </c>
      <c r="AM61" s="20">
        <f t="shared" si="32"/>
        <v>0</v>
      </c>
    </row>
    <row r="62" spans="1:53" s="16" customFormat="1" x14ac:dyDescent="0.25">
      <c r="A62" s="18" t="s">
        <v>91</v>
      </c>
      <c r="B62" s="18"/>
      <c r="C62" s="19"/>
      <c r="D62" s="19"/>
      <c r="E62" s="19"/>
      <c r="F62" s="19"/>
      <c r="G62" s="19"/>
      <c r="H62" s="19"/>
      <c r="I62" s="20">
        <f t="shared" ref="I62:AM62" si="33">COUNTIF(I3:I46,"Rejected")</f>
        <v>0</v>
      </c>
      <c r="J62" s="20">
        <f t="shared" si="33"/>
        <v>0</v>
      </c>
      <c r="K62" s="20">
        <f t="shared" si="33"/>
        <v>0</v>
      </c>
      <c r="L62" s="20">
        <f t="shared" si="33"/>
        <v>0</v>
      </c>
      <c r="M62" s="20">
        <f t="shared" si="33"/>
        <v>0</v>
      </c>
      <c r="N62" s="20">
        <f t="shared" si="33"/>
        <v>0</v>
      </c>
      <c r="O62" s="20">
        <f t="shared" si="33"/>
        <v>0</v>
      </c>
      <c r="P62" s="20">
        <f t="shared" si="33"/>
        <v>0</v>
      </c>
      <c r="Q62" s="20">
        <f t="shared" si="33"/>
        <v>0</v>
      </c>
      <c r="R62" s="20">
        <f t="shared" si="33"/>
        <v>0</v>
      </c>
      <c r="S62" s="20">
        <f t="shared" si="33"/>
        <v>0</v>
      </c>
      <c r="T62" s="20">
        <f t="shared" si="33"/>
        <v>0</v>
      </c>
      <c r="U62" s="20">
        <f t="shared" si="33"/>
        <v>0</v>
      </c>
      <c r="V62" s="20">
        <f t="shared" si="33"/>
        <v>0</v>
      </c>
      <c r="W62" s="20">
        <f t="shared" si="33"/>
        <v>0</v>
      </c>
      <c r="X62" s="20">
        <f t="shared" si="33"/>
        <v>0</v>
      </c>
      <c r="Y62" s="20">
        <f t="shared" si="33"/>
        <v>0</v>
      </c>
      <c r="Z62" s="20">
        <f t="shared" si="33"/>
        <v>0</v>
      </c>
      <c r="AA62" s="20">
        <f t="shared" si="33"/>
        <v>0</v>
      </c>
      <c r="AB62" s="20">
        <f t="shared" si="33"/>
        <v>0</v>
      </c>
      <c r="AC62" s="20">
        <f t="shared" si="33"/>
        <v>0</v>
      </c>
      <c r="AD62" s="20">
        <f t="shared" si="33"/>
        <v>0</v>
      </c>
      <c r="AE62" s="20">
        <f t="shared" si="33"/>
        <v>0</v>
      </c>
      <c r="AF62" s="20">
        <f t="shared" si="33"/>
        <v>0</v>
      </c>
      <c r="AG62" s="20">
        <f t="shared" si="33"/>
        <v>0</v>
      </c>
      <c r="AH62" s="20">
        <f t="shared" si="33"/>
        <v>0</v>
      </c>
      <c r="AI62" s="20">
        <f t="shared" si="33"/>
        <v>0</v>
      </c>
      <c r="AJ62" s="20">
        <f t="shared" si="33"/>
        <v>0</v>
      </c>
      <c r="AK62" s="20">
        <f t="shared" si="33"/>
        <v>0</v>
      </c>
      <c r="AL62" s="20">
        <f t="shared" si="33"/>
        <v>0</v>
      </c>
      <c r="AM62" s="20">
        <f t="shared" si="33"/>
        <v>0</v>
      </c>
    </row>
    <row r="63" spans="1:53" s="16" customFormat="1" x14ac:dyDescent="0.25">
      <c r="A63" s="18" t="s">
        <v>93</v>
      </c>
      <c r="B63" s="18"/>
      <c r="C63" s="19"/>
      <c r="D63" s="19"/>
      <c r="E63" s="19"/>
      <c r="F63" s="19"/>
      <c r="G63" s="19"/>
      <c r="H63" s="19"/>
      <c r="I63" s="20">
        <f t="shared" ref="I63:AM63" si="34">COUNTIF(I3:I46,"Approved")</f>
        <v>0</v>
      </c>
      <c r="J63" s="20">
        <f t="shared" si="34"/>
        <v>0</v>
      </c>
      <c r="K63" s="20">
        <f t="shared" si="34"/>
        <v>0</v>
      </c>
      <c r="L63" s="20">
        <f t="shared" si="34"/>
        <v>0</v>
      </c>
      <c r="M63" s="20">
        <f t="shared" si="34"/>
        <v>0</v>
      </c>
      <c r="N63" s="20">
        <f t="shared" si="34"/>
        <v>0</v>
      </c>
      <c r="O63" s="20">
        <f t="shared" si="34"/>
        <v>0</v>
      </c>
      <c r="P63" s="20">
        <f t="shared" si="34"/>
        <v>0</v>
      </c>
      <c r="Q63" s="20">
        <f t="shared" si="34"/>
        <v>0</v>
      </c>
      <c r="R63" s="20">
        <f t="shared" si="34"/>
        <v>0</v>
      </c>
      <c r="S63" s="20">
        <f t="shared" si="34"/>
        <v>0</v>
      </c>
      <c r="T63" s="20">
        <f t="shared" si="34"/>
        <v>0</v>
      </c>
      <c r="U63" s="20">
        <f t="shared" si="34"/>
        <v>0</v>
      </c>
      <c r="V63" s="20">
        <f t="shared" si="34"/>
        <v>0</v>
      </c>
      <c r="W63" s="20">
        <f t="shared" si="34"/>
        <v>0</v>
      </c>
      <c r="X63" s="20">
        <f t="shared" si="34"/>
        <v>0</v>
      </c>
      <c r="Y63" s="20">
        <f t="shared" si="34"/>
        <v>0</v>
      </c>
      <c r="Z63" s="20">
        <f t="shared" si="34"/>
        <v>0</v>
      </c>
      <c r="AA63" s="20">
        <f t="shared" si="34"/>
        <v>0</v>
      </c>
      <c r="AB63" s="20">
        <f t="shared" si="34"/>
        <v>0</v>
      </c>
      <c r="AC63" s="20">
        <f t="shared" si="34"/>
        <v>0</v>
      </c>
      <c r="AD63" s="20">
        <f t="shared" si="34"/>
        <v>0</v>
      </c>
      <c r="AE63" s="20">
        <f t="shared" si="34"/>
        <v>0</v>
      </c>
      <c r="AF63" s="20">
        <f t="shared" si="34"/>
        <v>0</v>
      </c>
      <c r="AG63" s="20">
        <f t="shared" si="34"/>
        <v>0</v>
      </c>
      <c r="AH63" s="20">
        <f t="shared" si="34"/>
        <v>0</v>
      </c>
      <c r="AI63" s="20">
        <f t="shared" si="34"/>
        <v>0</v>
      </c>
      <c r="AJ63" s="20">
        <f t="shared" si="34"/>
        <v>0</v>
      </c>
      <c r="AK63" s="20">
        <f t="shared" si="34"/>
        <v>0</v>
      </c>
      <c r="AL63" s="20">
        <f t="shared" si="34"/>
        <v>0</v>
      </c>
      <c r="AM63" s="20">
        <f t="shared" si="34"/>
        <v>0</v>
      </c>
    </row>
  </sheetData>
  <autoFilter ref="A2:BA52"/>
  <conditionalFormatting sqref="I3:J11 I12 I13:J15 AF9:AF18 Q3:R15 N11:N15 X13:Y17 U3:U18 O13:P15 AE5:AE21 AB13:AB15 I17:J52 AL15:AL32 K4:M45 AI13:AI39 AM13:AM52 AJ3:AK44 V12:W43 AC13:AD24 S3:T52 Z3:AA52 AG3:AH52 AF25:AF32 AC25:AE27 N17:N52 X20:Y27 Q21:R32 U21:U32 AB25:AB37 O17:P44">
    <cfRule type="cellIs" dxfId="1060" priority="1577" operator="equal">
      <formula>"X"</formula>
    </cfRule>
    <cfRule type="cellIs" dxfId="1059" priority="1578" operator="equal">
      <formula>"P"</formula>
    </cfRule>
    <cfRule type="cellIs" dxfId="1058" priority="1579" operator="equal">
      <formula>"NCNS"</formula>
    </cfRule>
    <cfRule type="cellIs" dxfId="1057" priority="1580" operator="equal">
      <formula>"L"</formula>
    </cfRule>
    <cfRule type="cellIs" dxfId="1056" priority="1581" operator="equal">
      <formula>"US"</formula>
    </cfRule>
  </conditionalFormatting>
  <conditionalFormatting sqref="I3:J11 I12 I13:J15 AF9:AF18 Q3:R15 N11:N15 X13:Y17 U3:U18 O13:P15 AE5:AE21 AB13:AB15 I17:J52 AL15:AL32 K4:M45 AI13:AI39 AM13:AM52 AJ3:AK44 V12:W43 AC13:AD24 S3:T52 Z3:AA52 AG3:AH52 AF25:AF32 AC25:AE27 N17:N52 X20:Y27 Q21:R32 U21:U32 AB25:AB37 O17:P44">
    <cfRule type="cellIs" dxfId="1055" priority="1571" operator="equal">
      <formula>"OH"</formula>
    </cfRule>
  </conditionalFormatting>
  <conditionalFormatting sqref="J47:J52 J3:J11 J13:J15 Q3:Q15 AE5:AE21 J17:J45 X12:X45 AE25:AE27 Q17:Q32">
    <cfRule type="cellIs" dxfId="1054" priority="1570" operator="equal">
      <formula>"PO"</formula>
    </cfRule>
  </conditionalFormatting>
  <conditionalFormatting sqref="I46:J46">
    <cfRule type="cellIs" dxfId="1053" priority="1552" operator="equal">
      <formula>"X"</formula>
    </cfRule>
    <cfRule type="cellIs" dxfId="1052" priority="1553" operator="equal">
      <formula>"P"</formula>
    </cfRule>
    <cfRule type="cellIs" dxfId="1051" priority="1554" operator="equal">
      <formula>"NCNS"</formula>
    </cfRule>
    <cfRule type="cellIs" dxfId="1050" priority="1555" operator="equal">
      <formula>"L"</formula>
    </cfRule>
    <cfRule type="cellIs" dxfId="1049" priority="1556" operator="equal">
      <formula>"US"</formula>
    </cfRule>
  </conditionalFormatting>
  <conditionalFormatting sqref="I46:J46">
    <cfRule type="cellIs" dxfId="1048" priority="1551" operator="equal">
      <formula>"OH"</formula>
    </cfRule>
  </conditionalFormatting>
  <conditionalFormatting sqref="J46">
    <cfRule type="cellIs" dxfId="1047" priority="1550" operator="equal">
      <formula>"PO"</formula>
    </cfRule>
  </conditionalFormatting>
  <conditionalFormatting sqref="I55:AM63">
    <cfRule type="cellIs" dxfId="1046" priority="1545" operator="greaterThan">
      <formula>0</formula>
    </cfRule>
  </conditionalFormatting>
  <conditionalFormatting sqref="AL9">
    <cfRule type="cellIs" dxfId="1045" priority="1276" operator="equal">
      <formula>"X"</formula>
    </cfRule>
    <cfRule type="cellIs" dxfId="1044" priority="1277" operator="equal">
      <formula>"P"</formula>
    </cfRule>
    <cfRule type="cellIs" dxfId="1043" priority="1278" operator="equal">
      <formula>"NCNS"</formula>
    </cfRule>
    <cfRule type="cellIs" dxfId="1042" priority="1279" operator="equal">
      <formula>"L"</formula>
    </cfRule>
    <cfRule type="cellIs" dxfId="1041" priority="1280" operator="equal">
      <formula>"US"</formula>
    </cfRule>
  </conditionalFormatting>
  <conditionalFormatting sqref="AL3:AL7 AL13 AL41 AL45:AL52 AL43 AL9:AL10 AL34:AL39">
    <cfRule type="cellIs" dxfId="1040" priority="1275" operator="equal">
      <formula>"OH"</formula>
    </cfRule>
  </conditionalFormatting>
  <conditionalFormatting sqref="AL7">
    <cfRule type="cellIs" dxfId="1039" priority="1262" operator="equal">
      <formula>"X"</formula>
    </cfRule>
    <cfRule type="cellIs" dxfId="1038" priority="1263" operator="equal">
      <formula>"P"</formula>
    </cfRule>
    <cfRule type="cellIs" dxfId="1037" priority="1264" operator="equal">
      <formula>"NCNS"</formula>
    </cfRule>
    <cfRule type="cellIs" dxfId="1036" priority="1265" operator="equal">
      <formula>"L"</formula>
    </cfRule>
    <cfRule type="cellIs" dxfId="1035" priority="1266" operator="equal">
      <formula>"US"</formula>
    </cfRule>
  </conditionalFormatting>
  <conditionalFormatting sqref="AF34:AF41 AF3 AI12 AF5:AF7 AF43:AF52 AF20:AF23">
    <cfRule type="cellIs" dxfId="1034" priority="1234" operator="equal">
      <formula>"X"</formula>
    </cfRule>
    <cfRule type="cellIs" dxfId="1033" priority="1235" operator="equal">
      <formula>"P"</formula>
    </cfRule>
    <cfRule type="cellIs" dxfId="1032" priority="1236" operator="equal">
      <formula>"NCNS"</formula>
    </cfRule>
    <cfRule type="cellIs" dxfId="1031" priority="1237" operator="equal">
      <formula>"L"</formula>
    </cfRule>
    <cfRule type="cellIs" dxfId="1030" priority="1238" operator="equal">
      <formula>"US"</formula>
    </cfRule>
  </conditionalFormatting>
  <conditionalFormatting sqref="AF34:AF41 AF3 AI12 AF5:AF7 AF43:AF52 AF20:AF23">
    <cfRule type="cellIs" dxfId="1029" priority="1233" operator="equal">
      <formula>"OH"</formula>
    </cfRule>
  </conditionalFormatting>
  <conditionalFormatting sqref="I3:J11 I12 I13:J15 Q3:R15 N11:N15 X13:Y17 U3:U18 AF9:AF18 O13:P15 AE5:AE21 AB13:AB15 I17:J52 AL15:AL32 K4:M45 AI13:AI39 AM13:AM52 AJ3:AK44 V12:W43 AC13:AD24 S3:T52 Z3:AA52 AG3:AH52 AC25:AE27 N17:N52 X20:Y27 Q21:R32 U21:U32 AB25:AB37 AF25:AF32 O17:P44">
    <cfRule type="cellIs" dxfId="1028" priority="1482" operator="equal">
      <formula>"Off Prod"</formula>
    </cfRule>
    <cfRule type="cellIs" dxfId="1027" priority="1483" operator="equal">
      <formula>"System Issue"</formula>
    </cfRule>
    <cfRule type="cellIs" dxfId="1026" priority="1484" operator="equal">
      <formula>"Approved"</formula>
    </cfRule>
    <cfRule type="cellIs" dxfId="1025" priority="1485" operator="equal">
      <formula>"Applied"</formula>
    </cfRule>
    <cfRule type="cellIs" dxfId="1024" priority="1486" operator="equal">
      <formula>"Rejected"</formula>
    </cfRule>
    <cfRule type="cellIs" dxfId="1023" priority="1487" operator="equal">
      <formula>"PO"</formula>
    </cfRule>
  </conditionalFormatting>
  <conditionalFormatting sqref="H3:H52">
    <cfRule type="cellIs" dxfId="1022" priority="1477" operator="greaterThan">
      <formula>0.1</formula>
    </cfRule>
  </conditionalFormatting>
  <conditionalFormatting sqref="K3:N3 AE46:AE52 X3:Y7 AE23 X8 N4:N9 AE3 Q17:R19 K47:M52 L46:M46 X9:Y10 Q46:R52 R45 X46:Y52 X45 AF42 X29:Y32 X28 AE29:AE43 X12 X41:Y44 X40 Q34:R44 X34:Y39 X33 X18:X19 Q20">
    <cfRule type="cellIs" dxfId="1021" priority="1446" operator="equal">
      <formula>"X"</formula>
    </cfRule>
    <cfRule type="cellIs" dxfId="1020" priority="1447" operator="equal">
      <formula>"P"</formula>
    </cfRule>
    <cfRule type="cellIs" dxfId="1019" priority="1448" operator="equal">
      <formula>"NCNS"</formula>
    </cfRule>
    <cfRule type="cellIs" dxfId="1018" priority="1449" operator="equal">
      <formula>"L"</formula>
    </cfRule>
    <cfRule type="cellIs" dxfId="1017" priority="1450" operator="equal">
      <formula>"US"</formula>
    </cfRule>
  </conditionalFormatting>
  <conditionalFormatting sqref="K3:N3 AE46:AE52 X3:Y7 AE23 X8 N4:N9 AE3 Q17:R19 K47:M52 L46:M46 X9:Y10 Q46:R52 R45 X46:Y52 X45 AF42 X29:Y32 X28 AE29:AE43 X12 X41:Y44 X40 Q34:R44 X34:Y39 X33 X18:X19 Q20">
    <cfRule type="cellIs" dxfId="1016" priority="1440" operator="equal">
      <formula>"OH"</formula>
    </cfRule>
  </conditionalFormatting>
  <conditionalFormatting sqref="R41 R28 Y27 AE46 AE23 AE3 X3:X10 Q46 AF42 AE29:AE43 Q34:Q44 R23">
    <cfRule type="cellIs" dxfId="1015" priority="1439" operator="equal">
      <formula>"PO"</formula>
    </cfRule>
  </conditionalFormatting>
  <conditionalFormatting sqref="N47:N52 Q52:R52 R46 Y46">
    <cfRule type="cellIs" dxfId="1014" priority="1434" operator="equal">
      <formula>"X"</formula>
    </cfRule>
    <cfRule type="cellIs" dxfId="1013" priority="1435" operator="equal">
      <formula>"P"</formula>
    </cfRule>
    <cfRule type="cellIs" dxfId="1012" priority="1436" operator="equal">
      <formula>"NCNS"</formula>
    </cfRule>
    <cfRule type="cellIs" dxfId="1011" priority="1437" operator="equal">
      <formula>"L"</formula>
    </cfRule>
    <cfRule type="cellIs" dxfId="1010" priority="1438" operator="equal">
      <formula>"US"</formula>
    </cfRule>
  </conditionalFormatting>
  <conditionalFormatting sqref="N47:N52 Q52:R52 R46 Y46">
    <cfRule type="cellIs" dxfId="1009" priority="1433" operator="equal">
      <formula>"OH"</formula>
    </cfRule>
  </conditionalFormatting>
  <conditionalFormatting sqref="Q47:Q52">
    <cfRule type="cellIs" dxfId="1008" priority="1432" operator="equal">
      <formula>"PO"</formula>
    </cfRule>
  </conditionalFormatting>
  <conditionalFormatting sqref="Q46">
    <cfRule type="cellIs" dxfId="1007" priority="1427" operator="equal">
      <formula>"X"</formula>
    </cfRule>
    <cfRule type="cellIs" dxfId="1006" priority="1428" operator="equal">
      <formula>"P"</formula>
    </cfRule>
    <cfRule type="cellIs" dxfId="1005" priority="1429" operator="equal">
      <formula>"NCNS"</formula>
    </cfRule>
    <cfRule type="cellIs" dxfId="1004" priority="1430" operator="equal">
      <formula>"L"</formula>
    </cfRule>
    <cfRule type="cellIs" dxfId="1003" priority="1431" operator="equal">
      <formula>"US"</formula>
    </cfRule>
  </conditionalFormatting>
  <conditionalFormatting sqref="Q46">
    <cfRule type="cellIs" dxfId="1002" priority="1426" operator="equal">
      <formula>"OH"</formula>
    </cfRule>
  </conditionalFormatting>
  <conditionalFormatting sqref="Q46">
    <cfRule type="cellIs" dxfId="1001" priority="1425" operator="equal">
      <formula>"PO"</formula>
    </cfRule>
  </conditionalFormatting>
  <conditionalFormatting sqref="X47:X52">
    <cfRule type="cellIs" dxfId="1000" priority="1424" operator="equal">
      <formula>"PO"</formula>
    </cfRule>
  </conditionalFormatting>
  <conditionalFormatting sqref="X46:Y46">
    <cfRule type="cellIs" dxfId="999" priority="1419" operator="equal">
      <formula>"X"</formula>
    </cfRule>
    <cfRule type="cellIs" dxfId="998" priority="1420" operator="equal">
      <formula>"P"</formula>
    </cfRule>
    <cfRule type="cellIs" dxfId="997" priority="1421" operator="equal">
      <formula>"NCNS"</formula>
    </cfRule>
    <cfRule type="cellIs" dxfId="996" priority="1422" operator="equal">
      <formula>"L"</formula>
    </cfRule>
    <cfRule type="cellIs" dxfId="995" priority="1423" operator="equal">
      <formula>"US"</formula>
    </cfRule>
  </conditionalFormatting>
  <conditionalFormatting sqref="X46:Y46">
    <cfRule type="cellIs" dxfId="994" priority="1418" operator="equal">
      <formula>"OH"</formula>
    </cfRule>
  </conditionalFormatting>
  <conditionalFormatting sqref="X46">
    <cfRule type="cellIs" dxfId="993" priority="1417" operator="equal">
      <formula>"PO"</formula>
    </cfRule>
  </conditionalFormatting>
  <conditionalFormatting sqref="AE46:AE52">
    <cfRule type="cellIs" dxfId="992" priority="1412" operator="equal">
      <formula>"X"</formula>
    </cfRule>
    <cfRule type="cellIs" dxfId="991" priority="1413" operator="equal">
      <formula>"P"</formula>
    </cfRule>
    <cfRule type="cellIs" dxfId="990" priority="1414" operator="equal">
      <formula>"NCNS"</formula>
    </cfRule>
    <cfRule type="cellIs" dxfId="989" priority="1415" operator="equal">
      <formula>"L"</formula>
    </cfRule>
    <cfRule type="cellIs" dxfId="988" priority="1416" operator="equal">
      <formula>"US"</formula>
    </cfRule>
  </conditionalFormatting>
  <conditionalFormatting sqref="AE46:AE52">
    <cfRule type="cellIs" dxfId="987" priority="1411" operator="equal">
      <formula>"OH"</formula>
    </cfRule>
  </conditionalFormatting>
  <conditionalFormatting sqref="AE46:AE52">
    <cfRule type="cellIs" dxfId="986" priority="1410" operator="equal">
      <formula>"PO"</formula>
    </cfRule>
  </conditionalFormatting>
  <conditionalFormatting sqref="K3:N3 AE46:AE52 X3:Y7 AE23 X8 N4:N9 AE3 Q17:R19 K47:M52 L46:M46 X9:Y10 Q46:R52 R45 X46:Y52 X45 AF42 X29:Y32 X28 AE29:AE43 X12 X41:Y44 X40 Q34:R44 X34:Y39 X33 X18:X19 Q20">
    <cfRule type="cellIs" dxfId="985" priority="1404" operator="equal">
      <formula>"Off Prod"</formula>
    </cfRule>
    <cfRule type="cellIs" dxfId="984" priority="1405" operator="equal">
      <formula>"System Issue"</formula>
    </cfRule>
    <cfRule type="cellIs" dxfId="983" priority="1406" operator="equal">
      <formula>"Approved"</formula>
    </cfRule>
    <cfRule type="cellIs" dxfId="982" priority="1407" operator="equal">
      <formula>"Applied"</formula>
    </cfRule>
    <cfRule type="cellIs" dxfId="981" priority="1408" operator="equal">
      <formula>"Rejected"</formula>
    </cfRule>
    <cfRule type="cellIs" dxfId="980" priority="1409" operator="equal">
      <formula>"PO"</formula>
    </cfRule>
  </conditionalFormatting>
  <conditionalFormatting sqref="AE7 Y21:Y22 Y3:Y7 Y9:Y10">
    <cfRule type="cellIs" dxfId="979" priority="1399" operator="equal">
      <formula>"X"</formula>
    </cfRule>
    <cfRule type="cellIs" dxfId="978" priority="1400" operator="equal">
      <formula>"P"</formula>
    </cfRule>
    <cfRule type="cellIs" dxfId="977" priority="1401" operator="equal">
      <formula>"NCNS"</formula>
    </cfRule>
    <cfRule type="cellIs" dxfId="976" priority="1402" operator="equal">
      <formula>"L"</formula>
    </cfRule>
    <cfRule type="cellIs" dxfId="975" priority="1403" operator="equal">
      <formula>"US"</formula>
    </cfRule>
  </conditionalFormatting>
  <conditionalFormatting sqref="AE7 Y21:Y22 Y3:Y7 Y9:Y10">
    <cfRule type="cellIs" dxfId="974" priority="1398" operator="equal">
      <formula>"OH"</formula>
    </cfRule>
  </conditionalFormatting>
  <conditionalFormatting sqref="AE7 Y21:Y22 Y3:Y7 Y9:Y10">
    <cfRule type="cellIs" dxfId="973" priority="1392" operator="equal">
      <formula>"Off Prod"</formula>
    </cfRule>
    <cfRule type="cellIs" dxfId="972" priority="1393" operator="equal">
      <formula>"System Issue"</formula>
    </cfRule>
    <cfRule type="cellIs" dxfId="971" priority="1394" operator="equal">
      <formula>"Approved"</formula>
    </cfRule>
    <cfRule type="cellIs" dxfId="970" priority="1395" operator="equal">
      <formula>"Applied"</formula>
    </cfRule>
    <cfRule type="cellIs" dxfId="969" priority="1396" operator="equal">
      <formula>"Rejected"</formula>
    </cfRule>
    <cfRule type="cellIs" dxfId="968" priority="1397" operator="equal">
      <formula>"PO"</formula>
    </cfRule>
  </conditionalFormatting>
  <conditionalFormatting sqref="K3:N3 AE46:AE52 X3:Y7 AE23 X8 N4:N9 AE3 Q17:R19 K47:M52 L46:M46 X9:Y10 Q46:R52 R45 X46:Y52 X45 AF42 X29:Y32 X28 AE29:AE43 X12 X41:Y44 X40 Q34:R44 X34:Y39 X33 X18:X19 Q20 AE5:AE21 Q3:R15 N11:N15 X13:Y17 U3:U18 AF9:AF18 AB13:AB15 AE25:AE27 N17:N52 X20:Y27 Q21:R32 AL15:AL32 K4:M45 AI13:AI39 AM13:AM52 S3:T52 Z3:AA52 AG3:AH52 U21:U32 AB25:AB37 AF25:AF32">
    <cfRule type="cellIs" dxfId="967" priority="1379" operator="equal">
      <formula>"SEP"</formula>
    </cfRule>
  </conditionalFormatting>
  <conditionalFormatting sqref="U35:U52">
    <cfRule type="cellIs" dxfId="966" priority="1348" operator="equal">
      <formula>"X"</formula>
    </cfRule>
    <cfRule type="cellIs" dxfId="965" priority="1349" operator="equal">
      <formula>"P"</formula>
    </cfRule>
    <cfRule type="cellIs" dxfId="964" priority="1350" operator="equal">
      <formula>"NCNS"</formula>
    </cfRule>
    <cfRule type="cellIs" dxfId="963" priority="1351" operator="equal">
      <formula>"L"</formula>
    </cfRule>
    <cfRule type="cellIs" dxfId="962" priority="1352" operator="equal">
      <formula>"US"</formula>
    </cfRule>
  </conditionalFormatting>
  <conditionalFormatting sqref="U35:U52">
    <cfRule type="cellIs" dxfId="961" priority="1347" operator="equal">
      <formula>"OH"</formula>
    </cfRule>
  </conditionalFormatting>
  <conditionalFormatting sqref="U35:U52">
    <cfRule type="cellIs" dxfId="960" priority="1341" operator="equal">
      <formula>"Off Prod"</formula>
    </cfRule>
    <cfRule type="cellIs" dxfId="959" priority="1342" operator="equal">
      <formula>"System Issue"</formula>
    </cfRule>
    <cfRule type="cellIs" dxfId="958" priority="1343" operator="equal">
      <formula>"Approved"</formula>
    </cfRule>
    <cfRule type="cellIs" dxfId="957" priority="1344" operator="equal">
      <formula>"Applied"</formula>
    </cfRule>
    <cfRule type="cellIs" dxfId="956" priority="1345" operator="equal">
      <formula>"Rejected"</formula>
    </cfRule>
    <cfRule type="cellIs" dxfId="955" priority="1346" operator="equal">
      <formula>"PO"</formula>
    </cfRule>
  </conditionalFormatting>
  <conditionalFormatting sqref="U35:U52">
    <cfRule type="cellIs" dxfId="954" priority="1340" operator="equal">
      <formula>"SEP"</formula>
    </cfRule>
  </conditionalFormatting>
  <conditionalFormatting sqref="AB3:AB11 AB46:AB52 AB18 AB40:AB41 AB20:AB23 AB43:AB44 AC4:AF4">
    <cfRule type="cellIs" dxfId="953" priority="1335" operator="equal">
      <formula>"X"</formula>
    </cfRule>
    <cfRule type="cellIs" dxfId="952" priority="1336" operator="equal">
      <formula>"P"</formula>
    </cfRule>
    <cfRule type="cellIs" dxfId="951" priority="1337" operator="equal">
      <formula>"NCNS"</formula>
    </cfRule>
    <cfRule type="cellIs" dxfId="950" priority="1338" operator="equal">
      <formula>"L"</formula>
    </cfRule>
    <cfRule type="cellIs" dxfId="949" priority="1339" operator="equal">
      <formula>"US"</formula>
    </cfRule>
  </conditionalFormatting>
  <conditionalFormatting sqref="AB3:AB11 AB46:AB52 AB18 AB40:AB41 AB20:AB23 AB43:AB44 AC4:AF4">
    <cfRule type="cellIs" dxfId="948" priority="1334" operator="equal">
      <formula>"OH"</formula>
    </cfRule>
  </conditionalFormatting>
  <conditionalFormatting sqref="AB3:AB11 AB46:AB52 AB18 AB40:AB41 AB20:AB23 AB43:AB44 AC4:AF4">
    <cfRule type="cellIs" dxfId="947" priority="1328" operator="equal">
      <formula>"Off Prod"</formula>
    </cfRule>
    <cfRule type="cellIs" dxfId="946" priority="1329" operator="equal">
      <formula>"System Issue"</formula>
    </cfRule>
    <cfRule type="cellIs" dxfId="945" priority="1330" operator="equal">
      <formula>"Approved"</formula>
    </cfRule>
    <cfRule type="cellIs" dxfId="944" priority="1331" operator="equal">
      <formula>"Applied"</formula>
    </cfRule>
    <cfRule type="cellIs" dxfId="943" priority="1332" operator="equal">
      <formula>"Rejected"</formula>
    </cfRule>
    <cfRule type="cellIs" dxfId="942" priority="1333" operator="equal">
      <formula>"PO"</formula>
    </cfRule>
  </conditionalFormatting>
  <conditionalFormatting sqref="AB3:AB11 AB46:AB52 AB18 AB40:AB41 AB20:AB23 AB43:AB44 AC4:AF4">
    <cfRule type="cellIs" dxfId="941" priority="1327" operator="equal">
      <formula>"SEP"</formula>
    </cfRule>
  </conditionalFormatting>
  <conditionalFormatting sqref="AI3:AI11 AL19 AI41 AI43:AI52">
    <cfRule type="cellIs" dxfId="940" priority="1322" operator="equal">
      <formula>"X"</formula>
    </cfRule>
    <cfRule type="cellIs" dxfId="939" priority="1323" operator="equal">
      <formula>"P"</formula>
    </cfRule>
    <cfRule type="cellIs" dxfId="938" priority="1324" operator="equal">
      <formula>"NCNS"</formula>
    </cfRule>
    <cfRule type="cellIs" dxfId="937" priority="1325" operator="equal">
      <formula>"L"</formula>
    </cfRule>
    <cfRule type="cellIs" dxfId="936" priority="1326" operator="equal">
      <formula>"US"</formula>
    </cfRule>
  </conditionalFormatting>
  <conditionalFormatting sqref="AI3:AI11 AL19 AI41 AI43:AI52">
    <cfRule type="cellIs" dxfId="935" priority="1321" operator="equal">
      <formula>"OH"</formula>
    </cfRule>
  </conditionalFormatting>
  <conditionalFormatting sqref="AI3:AI11 AL19 AI41 AI43:AI52">
    <cfRule type="cellIs" dxfId="934" priority="1315" operator="equal">
      <formula>"Off Prod"</formula>
    </cfRule>
    <cfRule type="cellIs" dxfId="933" priority="1316" operator="equal">
      <formula>"System Issue"</formula>
    </cfRule>
    <cfRule type="cellIs" dxfId="932" priority="1317" operator="equal">
      <formula>"Approved"</formula>
    </cfRule>
    <cfRule type="cellIs" dxfId="931" priority="1318" operator="equal">
      <formula>"Applied"</formula>
    </cfRule>
    <cfRule type="cellIs" dxfId="930" priority="1319" operator="equal">
      <formula>"Rejected"</formula>
    </cfRule>
    <cfRule type="cellIs" dxfId="929" priority="1320" operator="equal">
      <formula>"PO"</formula>
    </cfRule>
  </conditionalFormatting>
  <conditionalFormatting sqref="AI3:AI11 AL19 AI41 AI43:AI52">
    <cfRule type="cellIs" dxfId="928" priority="1314" operator="equal">
      <formula>"SEP"</formula>
    </cfRule>
  </conditionalFormatting>
  <conditionalFormatting sqref="AL3:AL6 AL9:AL10 AL13 AL41 AL45:AL46 AL43 AL34:AL39">
    <cfRule type="cellIs" dxfId="927" priority="1281" operator="equal">
      <formula>"X"</formula>
    </cfRule>
    <cfRule type="cellIs" dxfId="926" priority="1282" operator="equal">
      <formula>"P"</formula>
    </cfRule>
    <cfRule type="cellIs" dxfId="925" priority="1283" operator="equal">
      <formula>"NCNS"</formula>
    </cfRule>
    <cfRule type="cellIs" dxfId="924" priority="1284" operator="equal">
      <formula>"L"</formula>
    </cfRule>
    <cfRule type="cellIs" dxfId="923" priority="1285" operator="equal">
      <formula>"US"</formula>
    </cfRule>
  </conditionalFormatting>
  <conditionalFormatting sqref="AL46">
    <cfRule type="cellIs" dxfId="922" priority="1274" operator="equal">
      <formula>"OH"</formula>
    </cfRule>
  </conditionalFormatting>
  <conditionalFormatting sqref="AL3:AL7 AL13 AL41 AL45:AL52 AL43 AL9:AL10 AL34:AL39">
    <cfRule type="cellIs" dxfId="921" priority="1268" operator="equal">
      <formula>"Off Prod"</formula>
    </cfRule>
    <cfRule type="cellIs" dxfId="920" priority="1269" operator="equal">
      <formula>"System Issue"</formula>
    </cfRule>
    <cfRule type="cellIs" dxfId="919" priority="1270" operator="equal">
      <formula>"Approved"</formula>
    </cfRule>
    <cfRule type="cellIs" dxfId="918" priority="1271" operator="equal">
      <formula>"Applied"</formula>
    </cfRule>
    <cfRule type="cellIs" dxfId="917" priority="1272" operator="equal">
      <formula>"Rejected"</formula>
    </cfRule>
    <cfRule type="cellIs" dxfId="916" priority="1273" operator="equal">
      <formula>"PO"</formula>
    </cfRule>
  </conditionalFormatting>
  <conditionalFormatting sqref="AL3:AL7 AL13 AL41 AL45:AL52 AL43 AL9:AL10 AL34:AL39">
    <cfRule type="cellIs" dxfId="915" priority="1267" operator="equal">
      <formula>"SEP"</formula>
    </cfRule>
  </conditionalFormatting>
  <conditionalFormatting sqref="AL7">
    <cfRule type="cellIs" dxfId="914" priority="1257" operator="equal">
      <formula>"X"</formula>
    </cfRule>
    <cfRule type="cellIs" dxfId="913" priority="1258" operator="equal">
      <formula>"P"</formula>
    </cfRule>
    <cfRule type="cellIs" dxfId="912" priority="1259" operator="equal">
      <formula>"NCNS"</formula>
    </cfRule>
    <cfRule type="cellIs" dxfId="911" priority="1260" operator="equal">
      <formula>"L"</formula>
    </cfRule>
    <cfRule type="cellIs" dxfId="910" priority="1261" operator="equal">
      <formula>"US"</formula>
    </cfRule>
  </conditionalFormatting>
  <conditionalFormatting sqref="AL7">
    <cfRule type="cellIs" dxfId="909" priority="1256" operator="equal">
      <formula>"OH"</formula>
    </cfRule>
  </conditionalFormatting>
  <conditionalFormatting sqref="AL7">
    <cfRule type="cellIs" dxfId="908" priority="1250" operator="equal">
      <formula>"Off Prod"</formula>
    </cfRule>
    <cfRule type="cellIs" dxfId="907" priority="1251" operator="equal">
      <formula>"System Issue"</formula>
    </cfRule>
    <cfRule type="cellIs" dxfId="906" priority="1252" operator="equal">
      <formula>"Approved"</formula>
    </cfRule>
    <cfRule type="cellIs" dxfId="905" priority="1253" operator="equal">
      <formula>"Applied"</formula>
    </cfRule>
    <cfRule type="cellIs" dxfId="904" priority="1254" operator="equal">
      <formula>"Rejected"</formula>
    </cfRule>
    <cfRule type="cellIs" dxfId="903" priority="1255" operator="equal">
      <formula>"PO"</formula>
    </cfRule>
  </conditionalFormatting>
  <conditionalFormatting sqref="AL52">
    <cfRule type="cellIs" dxfId="902" priority="1245" operator="equal">
      <formula>"X"</formula>
    </cfRule>
    <cfRule type="cellIs" dxfId="901" priority="1246" operator="equal">
      <formula>"P"</formula>
    </cfRule>
    <cfRule type="cellIs" dxfId="900" priority="1247" operator="equal">
      <formula>"NCNS"</formula>
    </cfRule>
    <cfRule type="cellIs" dxfId="899" priority="1248" operator="equal">
      <formula>"L"</formula>
    </cfRule>
    <cfRule type="cellIs" dxfId="898" priority="1249" operator="equal">
      <formula>"US"</formula>
    </cfRule>
  </conditionalFormatting>
  <conditionalFormatting sqref="AL52">
    <cfRule type="cellIs" dxfId="897" priority="1240" operator="equal">
      <formula>"X"</formula>
    </cfRule>
    <cfRule type="cellIs" dxfId="896" priority="1241" operator="equal">
      <formula>"P"</formula>
    </cfRule>
    <cfRule type="cellIs" dxfId="895" priority="1242" operator="equal">
      <formula>"NCNS"</formula>
    </cfRule>
    <cfRule type="cellIs" dxfId="894" priority="1243" operator="equal">
      <formula>"L"</formula>
    </cfRule>
    <cfRule type="cellIs" dxfId="893" priority="1244" operator="equal">
      <formula>"US"</formula>
    </cfRule>
  </conditionalFormatting>
  <conditionalFormatting sqref="AL52">
    <cfRule type="cellIs" dxfId="892" priority="1239" operator="equal">
      <formula>"OH"</formula>
    </cfRule>
  </conditionalFormatting>
  <conditionalFormatting sqref="AF46">
    <cfRule type="cellIs" dxfId="891" priority="1228" operator="equal">
      <formula>"X"</formula>
    </cfRule>
    <cfRule type="cellIs" dxfId="890" priority="1229" operator="equal">
      <formula>"P"</formula>
    </cfRule>
    <cfRule type="cellIs" dxfId="889" priority="1230" operator="equal">
      <formula>"NCNS"</formula>
    </cfRule>
    <cfRule type="cellIs" dxfId="888" priority="1231" operator="equal">
      <formula>"L"</formula>
    </cfRule>
    <cfRule type="cellIs" dxfId="887" priority="1232" operator="equal">
      <formula>"US"</formula>
    </cfRule>
  </conditionalFormatting>
  <conditionalFormatting sqref="AF46">
    <cfRule type="cellIs" dxfId="886" priority="1227" operator="equal">
      <formula>"OH"</formula>
    </cfRule>
  </conditionalFormatting>
  <conditionalFormatting sqref="AF34:AF41 AF3 AI12 AF5:AF7 AF43:AF52 AF20:AF23">
    <cfRule type="cellIs" dxfId="885" priority="1221" operator="equal">
      <formula>"Off Prod"</formula>
    </cfRule>
    <cfRule type="cellIs" dxfId="884" priority="1222" operator="equal">
      <formula>"System Issue"</formula>
    </cfRule>
    <cfRule type="cellIs" dxfId="883" priority="1223" operator="equal">
      <formula>"Approved"</formula>
    </cfRule>
    <cfRule type="cellIs" dxfId="882" priority="1224" operator="equal">
      <formula>"Applied"</formula>
    </cfRule>
    <cfRule type="cellIs" dxfId="881" priority="1225" operator="equal">
      <formula>"Rejected"</formula>
    </cfRule>
    <cfRule type="cellIs" dxfId="880" priority="1226" operator="equal">
      <formula>"PO"</formula>
    </cfRule>
  </conditionalFormatting>
  <conditionalFormatting sqref="AF34:AF41 AF3 AI12 AF5:AF7 AF43:AF52 AF20:AF23">
    <cfRule type="cellIs" dxfId="879" priority="1220" operator="equal">
      <formula>"SEP"</formula>
    </cfRule>
  </conditionalFormatting>
  <conditionalFormatting sqref="AM3:AM7 AM9:AM11">
    <cfRule type="cellIs" dxfId="878" priority="1215" operator="equal">
      <formula>"X"</formula>
    </cfRule>
    <cfRule type="cellIs" dxfId="877" priority="1216" operator="equal">
      <formula>"P"</formula>
    </cfRule>
    <cfRule type="cellIs" dxfId="876" priority="1217" operator="equal">
      <formula>"NCNS"</formula>
    </cfRule>
    <cfRule type="cellIs" dxfId="875" priority="1218" operator="equal">
      <formula>"L"</formula>
    </cfRule>
    <cfRule type="cellIs" dxfId="874" priority="1219" operator="equal">
      <formula>"US"</formula>
    </cfRule>
  </conditionalFormatting>
  <conditionalFormatting sqref="AM3:AM7 AM9:AM11">
    <cfRule type="cellIs" dxfId="873" priority="1214" operator="equal">
      <formula>"OH"</formula>
    </cfRule>
  </conditionalFormatting>
  <conditionalFormatting sqref="AM46">
    <cfRule type="cellIs" dxfId="872" priority="1209" operator="equal">
      <formula>"X"</formula>
    </cfRule>
    <cfRule type="cellIs" dxfId="871" priority="1210" operator="equal">
      <formula>"P"</formula>
    </cfRule>
    <cfRule type="cellIs" dxfId="870" priority="1211" operator="equal">
      <formula>"NCNS"</formula>
    </cfRule>
    <cfRule type="cellIs" dxfId="869" priority="1212" operator="equal">
      <formula>"L"</formula>
    </cfRule>
    <cfRule type="cellIs" dxfId="868" priority="1213" operator="equal">
      <formula>"US"</formula>
    </cfRule>
  </conditionalFormatting>
  <conditionalFormatting sqref="AM46">
    <cfRule type="cellIs" dxfId="867" priority="1208" operator="equal">
      <formula>"OH"</formula>
    </cfRule>
  </conditionalFormatting>
  <conditionalFormatting sqref="AM3:AM7 AM9:AM11">
    <cfRule type="cellIs" dxfId="866" priority="1202" operator="equal">
      <formula>"Off Prod"</formula>
    </cfRule>
    <cfRule type="cellIs" dxfId="865" priority="1203" operator="equal">
      <formula>"System Issue"</formula>
    </cfRule>
    <cfRule type="cellIs" dxfId="864" priority="1204" operator="equal">
      <formula>"Approved"</formula>
    </cfRule>
    <cfRule type="cellIs" dxfId="863" priority="1205" operator="equal">
      <formula>"Applied"</formula>
    </cfRule>
    <cfRule type="cellIs" dxfId="862" priority="1206" operator="equal">
      <formula>"Rejected"</formula>
    </cfRule>
    <cfRule type="cellIs" dxfId="861" priority="1207" operator="equal">
      <formula>"PO"</formula>
    </cfRule>
  </conditionalFormatting>
  <conditionalFormatting sqref="AM3:AM7 AM9:AM11">
    <cfRule type="cellIs" dxfId="860" priority="1201" operator="equal">
      <formula>"SEP"</formula>
    </cfRule>
  </conditionalFormatting>
  <conditionalFormatting sqref="AB12">
    <cfRule type="cellIs" dxfId="859" priority="1190" operator="equal">
      <formula>"X"</formula>
    </cfRule>
    <cfRule type="cellIs" dxfId="858" priority="1191" operator="equal">
      <formula>"P"</formula>
    </cfRule>
    <cfRule type="cellIs" dxfId="857" priority="1192" operator="equal">
      <formula>"NCNS"</formula>
    </cfRule>
    <cfRule type="cellIs" dxfId="856" priority="1193" operator="equal">
      <formula>"L"</formula>
    </cfRule>
    <cfRule type="cellIs" dxfId="855" priority="1194" operator="equal">
      <formula>"US"</formula>
    </cfRule>
  </conditionalFormatting>
  <conditionalFormatting sqref="AB12">
    <cfRule type="cellIs" dxfId="854" priority="1189" operator="equal">
      <formula>"OH"</formula>
    </cfRule>
  </conditionalFormatting>
  <conditionalFormatting sqref="AB12">
    <cfRule type="cellIs" dxfId="853" priority="1188" operator="equal">
      <formula>"PO"</formula>
    </cfRule>
  </conditionalFormatting>
  <conditionalFormatting sqref="AB12">
    <cfRule type="cellIs" dxfId="852" priority="1182" operator="equal">
      <formula>"Off Prod"</formula>
    </cfRule>
    <cfRule type="cellIs" dxfId="851" priority="1183" operator="equal">
      <formula>"System Issue"</formula>
    </cfRule>
    <cfRule type="cellIs" dxfId="850" priority="1184" operator="equal">
      <formula>"Approved"</formula>
    </cfRule>
    <cfRule type="cellIs" dxfId="849" priority="1185" operator="equal">
      <formula>"Applied"</formula>
    </cfRule>
    <cfRule type="cellIs" dxfId="848" priority="1186" operator="equal">
      <formula>"Rejected"</formula>
    </cfRule>
    <cfRule type="cellIs" dxfId="847" priority="1187" operator="equal">
      <formula>"PO"</formula>
    </cfRule>
  </conditionalFormatting>
  <conditionalFormatting sqref="AB12">
    <cfRule type="cellIs" dxfId="846" priority="1181" operator="equal">
      <formula>"SEP"</formula>
    </cfRule>
  </conditionalFormatting>
  <conditionalFormatting sqref="AB16">
    <cfRule type="cellIs" dxfId="845" priority="1161" operator="equal">
      <formula>"X"</formula>
    </cfRule>
    <cfRule type="cellIs" dxfId="844" priority="1162" operator="equal">
      <formula>"P"</formula>
    </cfRule>
    <cfRule type="cellIs" dxfId="843" priority="1163" operator="equal">
      <formula>"NCNS"</formula>
    </cfRule>
    <cfRule type="cellIs" dxfId="842" priority="1164" operator="equal">
      <formula>"L"</formula>
    </cfRule>
    <cfRule type="cellIs" dxfId="841" priority="1165" operator="equal">
      <formula>"US"</formula>
    </cfRule>
  </conditionalFormatting>
  <conditionalFormatting sqref="AB16">
    <cfRule type="cellIs" dxfId="840" priority="1160" operator="equal">
      <formula>"OH"</formula>
    </cfRule>
  </conditionalFormatting>
  <conditionalFormatting sqref="AB16">
    <cfRule type="cellIs" dxfId="839" priority="1159" operator="equal">
      <formula>"PO"</formula>
    </cfRule>
  </conditionalFormatting>
  <conditionalFormatting sqref="AB16">
    <cfRule type="cellIs" dxfId="838" priority="1153" operator="equal">
      <formula>"Off Prod"</formula>
    </cfRule>
    <cfRule type="cellIs" dxfId="837" priority="1154" operator="equal">
      <formula>"System Issue"</formula>
    </cfRule>
    <cfRule type="cellIs" dxfId="836" priority="1155" operator="equal">
      <formula>"Approved"</formula>
    </cfRule>
    <cfRule type="cellIs" dxfId="835" priority="1156" operator="equal">
      <formula>"Applied"</formula>
    </cfRule>
    <cfRule type="cellIs" dxfId="834" priority="1157" operator="equal">
      <formula>"Rejected"</formula>
    </cfRule>
    <cfRule type="cellIs" dxfId="833" priority="1158" operator="equal">
      <formula>"PO"</formula>
    </cfRule>
  </conditionalFormatting>
  <conditionalFormatting sqref="AB16">
    <cfRule type="cellIs" dxfId="832" priority="1152" operator="equal">
      <formula>"SEP"</formula>
    </cfRule>
  </conditionalFormatting>
  <conditionalFormatting sqref="AB17">
    <cfRule type="cellIs" dxfId="831" priority="1147" operator="equal">
      <formula>"X"</formula>
    </cfRule>
    <cfRule type="cellIs" dxfId="830" priority="1148" operator="equal">
      <formula>"P"</formula>
    </cfRule>
    <cfRule type="cellIs" dxfId="829" priority="1149" operator="equal">
      <formula>"NCNS"</formula>
    </cfRule>
    <cfRule type="cellIs" dxfId="828" priority="1150" operator="equal">
      <formula>"L"</formula>
    </cfRule>
    <cfRule type="cellIs" dxfId="827" priority="1151" operator="equal">
      <formula>"US"</formula>
    </cfRule>
  </conditionalFormatting>
  <conditionalFormatting sqref="AB17">
    <cfRule type="cellIs" dxfId="826" priority="1146" operator="equal">
      <formula>"OH"</formula>
    </cfRule>
  </conditionalFormatting>
  <conditionalFormatting sqref="AB17">
    <cfRule type="cellIs" dxfId="825" priority="1145" operator="equal">
      <formula>"PO"</formula>
    </cfRule>
  </conditionalFormatting>
  <conditionalFormatting sqref="AB17">
    <cfRule type="cellIs" dxfId="824" priority="1139" operator="equal">
      <formula>"Off Prod"</formula>
    </cfRule>
    <cfRule type="cellIs" dxfId="823" priority="1140" operator="equal">
      <formula>"System Issue"</formula>
    </cfRule>
    <cfRule type="cellIs" dxfId="822" priority="1141" operator="equal">
      <formula>"Approved"</formula>
    </cfRule>
    <cfRule type="cellIs" dxfId="821" priority="1142" operator="equal">
      <formula>"Applied"</formula>
    </cfRule>
    <cfRule type="cellIs" dxfId="820" priority="1143" operator="equal">
      <formula>"Rejected"</formula>
    </cfRule>
    <cfRule type="cellIs" dxfId="819" priority="1144" operator="equal">
      <formula>"PO"</formula>
    </cfRule>
  </conditionalFormatting>
  <conditionalFormatting sqref="AB17">
    <cfRule type="cellIs" dxfId="818" priority="1138" operator="equal">
      <formula>"SEP"</formula>
    </cfRule>
  </conditionalFormatting>
  <conditionalFormatting sqref="AB45 AE45">
    <cfRule type="cellIs" dxfId="817" priority="1133" operator="equal">
      <formula>"X"</formula>
    </cfRule>
    <cfRule type="cellIs" dxfId="816" priority="1134" operator="equal">
      <formula>"P"</formula>
    </cfRule>
    <cfRule type="cellIs" dxfId="815" priority="1135" operator="equal">
      <formula>"NCNS"</formula>
    </cfRule>
    <cfRule type="cellIs" dxfId="814" priority="1136" operator="equal">
      <formula>"L"</formula>
    </cfRule>
    <cfRule type="cellIs" dxfId="813" priority="1137" operator="equal">
      <formula>"US"</formula>
    </cfRule>
  </conditionalFormatting>
  <conditionalFormatting sqref="AB45 AE45">
    <cfRule type="cellIs" dxfId="812" priority="1132" operator="equal">
      <formula>"OH"</formula>
    </cfRule>
  </conditionalFormatting>
  <conditionalFormatting sqref="AB45 AE45">
    <cfRule type="cellIs" dxfId="811" priority="1131" operator="equal">
      <formula>"PO"</formula>
    </cfRule>
  </conditionalFormatting>
  <conditionalFormatting sqref="AB45 AE45">
    <cfRule type="cellIs" dxfId="810" priority="1125" operator="equal">
      <formula>"Off Prod"</formula>
    </cfRule>
    <cfRule type="cellIs" dxfId="809" priority="1126" operator="equal">
      <formula>"System Issue"</formula>
    </cfRule>
    <cfRule type="cellIs" dxfId="808" priority="1127" operator="equal">
      <formula>"Approved"</formula>
    </cfRule>
    <cfRule type="cellIs" dxfId="807" priority="1128" operator="equal">
      <formula>"Applied"</formula>
    </cfRule>
    <cfRule type="cellIs" dxfId="806" priority="1129" operator="equal">
      <formula>"Rejected"</formula>
    </cfRule>
    <cfRule type="cellIs" dxfId="805" priority="1130" operator="equal">
      <formula>"PO"</formula>
    </cfRule>
  </conditionalFormatting>
  <conditionalFormatting sqref="AB45 AE45">
    <cfRule type="cellIs" dxfId="804" priority="1124" operator="equal">
      <formula>"SEP"</formula>
    </cfRule>
  </conditionalFormatting>
  <conditionalFormatting sqref="AL11">
    <cfRule type="cellIs" dxfId="803" priority="1118" operator="equal">
      <formula>"X"</formula>
    </cfRule>
    <cfRule type="cellIs" dxfId="802" priority="1119" operator="equal">
      <formula>"P"</formula>
    </cfRule>
    <cfRule type="cellIs" dxfId="801" priority="1120" operator="equal">
      <formula>"NCNS"</formula>
    </cfRule>
    <cfRule type="cellIs" dxfId="800" priority="1121" operator="equal">
      <formula>"L"</formula>
    </cfRule>
    <cfRule type="cellIs" dxfId="799" priority="1122" operator="equal">
      <formula>"US"</formula>
    </cfRule>
  </conditionalFormatting>
  <conditionalFormatting sqref="AL11">
    <cfRule type="cellIs" dxfId="798" priority="1117" operator="equal">
      <formula>"OH"</formula>
    </cfRule>
  </conditionalFormatting>
  <conditionalFormatting sqref="AL11">
    <cfRule type="cellIs" dxfId="797" priority="1116" operator="equal">
      <formula>"PO"</formula>
    </cfRule>
  </conditionalFormatting>
  <conditionalFormatting sqref="AL11">
    <cfRule type="cellIs" dxfId="796" priority="1110" operator="equal">
      <formula>"Off Prod"</formula>
    </cfRule>
    <cfRule type="cellIs" dxfId="795" priority="1111" operator="equal">
      <formula>"System Issue"</formula>
    </cfRule>
    <cfRule type="cellIs" dxfId="794" priority="1112" operator="equal">
      <formula>"Approved"</formula>
    </cfRule>
    <cfRule type="cellIs" dxfId="793" priority="1113" operator="equal">
      <formula>"Applied"</formula>
    </cfRule>
    <cfRule type="cellIs" dxfId="792" priority="1114" operator="equal">
      <formula>"Rejected"</formula>
    </cfRule>
    <cfRule type="cellIs" dxfId="791" priority="1115" operator="equal">
      <formula>"PO"</formula>
    </cfRule>
  </conditionalFormatting>
  <conditionalFormatting sqref="AL11">
    <cfRule type="cellIs" dxfId="790" priority="1109" operator="equal">
      <formula>"SEP"</formula>
    </cfRule>
  </conditionalFormatting>
  <conditionalFormatting sqref="AL44">
    <cfRule type="cellIs" dxfId="789" priority="1090" operator="equal">
      <formula>"X"</formula>
    </cfRule>
    <cfRule type="cellIs" dxfId="788" priority="1091" operator="equal">
      <formula>"P"</formula>
    </cfRule>
    <cfRule type="cellIs" dxfId="787" priority="1092" operator="equal">
      <formula>"NCNS"</formula>
    </cfRule>
    <cfRule type="cellIs" dxfId="786" priority="1093" operator="equal">
      <formula>"L"</formula>
    </cfRule>
    <cfRule type="cellIs" dxfId="785" priority="1094" operator="equal">
      <formula>"US"</formula>
    </cfRule>
  </conditionalFormatting>
  <conditionalFormatting sqref="AL44">
    <cfRule type="cellIs" dxfId="784" priority="1089" operator="equal">
      <formula>"OH"</formula>
    </cfRule>
  </conditionalFormatting>
  <conditionalFormatting sqref="AL44">
    <cfRule type="cellIs" dxfId="783" priority="1088" operator="equal">
      <formula>"PO"</formula>
    </cfRule>
  </conditionalFormatting>
  <conditionalFormatting sqref="AL44">
    <cfRule type="cellIs" dxfId="782" priority="1082" operator="equal">
      <formula>"Off Prod"</formula>
    </cfRule>
    <cfRule type="cellIs" dxfId="781" priority="1083" operator="equal">
      <formula>"System Issue"</formula>
    </cfRule>
    <cfRule type="cellIs" dxfId="780" priority="1084" operator="equal">
      <formula>"Approved"</formula>
    </cfRule>
    <cfRule type="cellIs" dxfId="779" priority="1085" operator="equal">
      <formula>"Applied"</formula>
    </cfRule>
    <cfRule type="cellIs" dxfId="778" priority="1086" operator="equal">
      <formula>"Rejected"</formula>
    </cfRule>
    <cfRule type="cellIs" dxfId="777" priority="1087" operator="equal">
      <formula>"PO"</formula>
    </cfRule>
  </conditionalFormatting>
  <conditionalFormatting sqref="AL44">
    <cfRule type="cellIs" dxfId="776" priority="1081" operator="equal">
      <formula>"SEP"</formula>
    </cfRule>
  </conditionalFormatting>
  <conditionalFormatting sqref="U20">
    <cfRule type="cellIs" dxfId="775" priority="1076" operator="equal">
      <formula>"X"</formula>
    </cfRule>
    <cfRule type="cellIs" dxfId="774" priority="1077" operator="equal">
      <formula>"P"</formula>
    </cfRule>
    <cfRule type="cellIs" dxfId="773" priority="1078" operator="equal">
      <formula>"NCNS"</formula>
    </cfRule>
    <cfRule type="cellIs" dxfId="772" priority="1079" operator="equal">
      <formula>"L"</formula>
    </cfRule>
    <cfRule type="cellIs" dxfId="771" priority="1080" operator="equal">
      <formula>"US"</formula>
    </cfRule>
  </conditionalFormatting>
  <conditionalFormatting sqref="U20">
    <cfRule type="cellIs" dxfId="770" priority="1075" operator="equal">
      <formula>"OH"</formula>
    </cfRule>
  </conditionalFormatting>
  <conditionalFormatting sqref="U20">
    <cfRule type="cellIs" dxfId="769" priority="1069" operator="equal">
      <formula>"Off Prod"</formula>
    </cfRule>
    <cfRule type="cellIs" dxfId="768" priority="1070" operator="equal">
      <formula>"System Issue"</formula>
    </cfRule>
    <cfRule type="cellIs" dxfId="767" priority="1071" operator="equal">
      <formula>"Approved"</formula>
    </cfRule>
    <cfRule type="cellIs" dxfId="766" priority="1072" operator="equal">
      <formula>"Applied"</formula>
    </cfRule>
    <cfRule type="cellIs" dxfId="765" priority="1073" operator="equal">
      <formula>"Rejected"</formula>
    </cfRule>
    <cfRule type="cellIs" dxfId="764" priority="1074" operator="equal">
      <formula>"PO"</formula>
    </cfRule>
  </conditionalFormatting>
  <conditionalFormatting sqref="U20">
    <cfRule type="cellIs" dxfId="763" priority="1068" operator="equal">
      <formula>"SEP"</formula>
    </cfRule>
  </conditionalFormatting>
  <conditionalFormatting sqref="O3:P11 O47:P52 O45:O46 O12">
    <cfRule type="cellIs" dxfId="762" priority="1063" operator="equal">
      <formula>"X"</formula>
    </cfRule>
    <cfRule type="cellIs" dxfId="761" priority="1064" operator="equal">
      <formula>"P"</formula>
    </cfRule>
    <cfRule type="cellIs" dxfId="760" priority="1065" operator="equal">
      <formula>"NCNS"</formula>
    </cfRule>
    <cfRule type="cellIs" dxfId="759" priority="1066" operator="equal">
      <formula>"L"</formula>
    </cfRule>
    <cfRule type="cellIs" dxfId="758" priority="1067" operator="equal">
      <formula>"US"</formula>
    </cfRule>
  </conditionalFormatting>
  <conditionalFormatting sqref="O3:P11 O47:P52 O45:O46 O12">
    <cfRule type="cellIs" dxfId="757" priority="1062" operator="equal">
      <formula>"OH"</formula>
    </cfRule>
  </conditionalFormatting>
  <conditionalFormatting sqref="O46">
    <cfRule type="cellIs" dxfId="756" priority="1057" operator="equal">
      <formula>"X"</formula>
    </cfRule>
    <cfRule type="cellIs" dxfId="755" priority="1058" operator="equal">
      <formula>"P"</formula>
    </cfRule>
    <cfRule type="cellIs" dxfId="754" priority="1059" operator="equal">
      <formula>"NCNS"</formula>
    </cfRule>
    <cfRule type="cellIs" dxfId="753" priority="1060" operator="equal">
      <formula>"L"</formula>
    </cfRule>
    <cfRule type="cellIs" dxfId="752" priority="1061" operator="equal">
      <formula>"US"</formula>
    </cfRule>
  </conditionalFormatting>
  <conditionalFormatting sqref="O46">
    <cfRule type="cellIs" dxfId="751" priority="1056" operator="equal">
      <formula>"OH"</formula>
    </cfRule>
  </conditionalFormatting>
  <conditionalFormatting sqref="O3:P11 O47:P52 O45:O46 O12">
    <cfRule type="cellIs" dxfId="750" priority="1050" operator="equal">
      <formula>"Off Prod"</formula>
    </cfRule>
    <cfRule type="cellIs" dxfId="749" priority="1051" operator="equal">
      <formula>"System Issue"</formula>
    </cfRule>
    <cfRule type="cellIs" dxfId="748" priority="1052" operator="equal">
      <formula>"Approved"</formula>
    </cfRule>
    <cfRule type="cellIs" dxfId="747" priority="1053" operator="equal">
      <formula>"Applied"</formula>
    </cfRule>
    <cfRule type="cellIs" dxfId="746" priority="1054" operator="equal">
      <formula>"Rejected"</formula>
    </cfRule>
    <cfRule type="cellIs" dxfId="745" priority="1055" operator="equal">
      <formula>"PO"</formula>
    </cfRule>
  </conditionalFormatting>
  <conditionalFormatting sqref="AJ46:AK52 AJ45">
    <cfRule type="cellIs" dxfId="744" priority="991" operator="equal">
      <formula>"X"</formula>
    </cfRule>
    <cfRule type="cellIs" dxfId="743" priority="992" operator="equal">
      <formula>"P"</formula>
    </cfRule>
    <cfRule type="cellIs" dxfId="742" priority="993" operator="equal">
      <formula>"NCNS"</formula>
    </cfRule>
    <cfRule type="cellIs" dxfId="741" priority="994" operator="equal">
      <formula>"L"</formula>
    </cfRule>
    <cfRule type="cellIs" dxfId="740" priority="995" operator="equal">
      <formula>"US"</formula>
    </cfRule>
  </conditionalFormatting>
  <conditionalFormatting sqref="AJ46:AK52 AJ45">
    <cfRule type="cellIs" dxfId="739" priority="990" operator="equal">
      <formula>"OH"</formula>
    </cfRule>
  </conditionalFormatting>
  <conditionalFormatting sqref="AJ46:AK46">
    <cfRule type="cellIs" dxfId="738" priority="985" operator="equal">
      <formula>"X"</formula>
    </cfRule>
    <cfRule type="cellIs" dxfId="737" priority="986" operator="equal">
      <formula>"P"</formula>
    </cfRule>
    <cfRule type="cellIs" dxfId="736" priority="987" operator="equal">
      <formula>"NCNS"</formula>
    </cfRule>
    <cfRule type="cellIs" dxfId="735" priority="988" operator="equal">
      <formula>"L"</formula>
    </cfRule>
    <cfRule type="cellIs" dxfId="734" priority="989" operator="equal">
      <formula>"US"</formula>
    </cfRule>
  </conditionalFormatting>
  <conditionalFormatting sqref="AJ46:AK46">
    <cfRule type="cellIs" dxfId="733" priority="984" operator="equal">
      <formula>"OH"</formula>
    </cfRule>
  </conditionalFormatting>
  <conditionalFormatting sqref="AJ46:AK52 AJ45">
    <cfRule type="cellIs" dxfId="732" priority="978" operator="equal">
      <formula>"Off Prod"</formula>
    </cfRule>
    <cfRule type="cellIs" dxfId="731" priority="979" operator="equal">
      <formula>"System Issue"</formula>
    </cfRule>
    <cfRule type="cellIs" dxfId="730" priority="980" operator="equal">
      <formula>"Approved"</formula>
    </cfRule>
    <cfRule type="cellIs" dxfId="729" priority="981" operator="equal">
      <formula>"Applied"</formula>
    </cfRule>
    <cfRule type="cellIs" dxfId="728" priority="982" operator="equal">
      <formula>"Rejected"</formula>
    </cfRule>
    <cfRule type="cellIs" dxfId="727" priority="983" operator="equal">
      <formula>"PO"</formula>
    </cfRule>
  </conditionalFormatting>
  <conditionalFormatting sqref="V3:W7 V9:W10 W8 V45:W52 V11">
    <cfRule type="cellIs" dxfId="726" priority="1027" operator="equal">
      <formula>"X"</formula>
    </cfRule>
    <cfRule type="cellIs" dxfId="725" priority="1028" operator="equal">
      <formula>"P"</formula>
    </cfRule>
    <cfRule type="cellIs" dxfId="724" priority="1029" operator="equal">
      <formula>"NCNS"</formula>
    </cfRule>
    <cfRule type="cellIs" dxfId="723" priority="1030" operator="equal">
      <formula>"L"</formula>
    </cfRule>
    <cfRule type="cellIs" dxfId="722" priority="1031" operator="equal">
      <formula>"US"</formula>
    </cfRule>
  </conditionalFormatting>
  <conditionalFormatting sqref="V3:W7 V9:W10 W8 V45:W52 V11">
    <cfRule type="cellIs" dxfId="721" priority="1026" operator="equal">
      <formula>"OH"</formula>
    </cfRule>
  </conditionalFormatting>
  <conditionalFormatting sqref="V46:W46">
    <cfRule type="cellIs" dxfId="720" priority="1021" operator="equal">
      <formula>"X"</formula>
    </cfRule>
    <cfRule type="cellIs" dxfId="719" priority="1022" operator="equal">
      <formula>"P"</formula>
    </cfRule>
    <cfRule type="cellIs" dxfId="718" priority="1023" operator="equal">
      <formula>"NCNS"</formula>
    </cfRule>
    <cfRule type="cellIs" dxfId="717" priority="1024" operator="equal">
      <formula>"L"</formula>
    </cfRule>
    <cfRule type="cellIs" dxfId="716" priority="1025" operator="equal">
      <formula>"US"</formula>
    </cfRule>
  </conditionalFormatting>
  <conditionalFormatting sqref="V46:W46">
    <cfRule type="cellIs" dxfId="715" priority="1020" operator="equal">
      <formula>"OH"</formula>
    </cfRule>
  </conditionalFormatting>
  <conditionalFormatting sqref="V3:W7 V9:W10 W8 V45:W52 V11">
    <cfRule type="cellIs" dxfId="714" priority="1014" operator="equal">
      <formula>"Off Prod"</formula>
    </cfRule>
    <cfRule type="cellIs" dxfId="713" priority="1015" operator="equal">
      <formula>"System Issue"</formula>
    </cfRule>
    <cfRule type="cellIs" dxfId="712" priority="1016" operator="equal">
      <formula>"Approved"</formula>
    </cfRule>
    <cfRule type="cellIs" dxfId="711" priority="1017" operator="equal">
      <formula>"Applied"</formula>
    </cfRule>
    <cfRule type="cellIs" dxfId="710" priority="1018" operator="equal">
      <formula>"Rejected"</formula>
    </cfRule>
    <cfRule type="cellIs" dxfId="709" priority="1019" operator="equal">
      <formula>"PO"</formula>
    </cfRule>
  </conditionalFormatting>
  <conditionalFormatting sqref="AC3:AD3 AC5:AD11 AC29:AD52 AC28 AC12">
    <cfRule type="cellIs" dxfId="708" priority="1009" operator="equal">
      <formula>"X"</formula>
    </cfRule>
    <cfRule type="cellIs" dxfId="707" priority="1010" operator="equal">
      <formula>"P"</formula>
    </cfRule>
    <cfRule type="cellIs" dxfId="706" priority="1011" operator="equal">
      <formula>"NCNS"</formula>
    </cfRule>
    <cfRule type="cellIs" dxfId="705" priority="1012" operator="equal">
      <formula>"L"</formula>
    </cfRule>
    <cfRule type="cellIs" dxfId="704" priority="1013" operator="equal">
      <formula>"US"</formula>
    </cfRule>
  </conditionalFormatting>
  <conditionalFormatting sqref="AC3:AD3 AC5:AD11 AC29:AD52 AC28 AC12">
    <cfRule type="cellIs" dxfId="703" priority="1008" operator="equal">
      <formula>"OH"</formula>
    </cfRule>
  </conditionalFormatting>
  <conditionalFormatting sqref="AC46:AD46">
    <cfRule type="cellIs" dxfId="702" priority="1003" operator="equal">
      <formula>"X"</formula>
    </cfRule>
    <cfRule type="cellIs" dxfId="701" priority="1004" operator="equal">
      <formula>"P"</formula>
    </cfRule>
    <cfRule type="cellIs" dxfId="700" priority="1005" operator="equal">
      <formula>"NCNS"</formula>
    </cfRule>
    <cfRule type="cellIs" dxfId="699" priority="1006" operator="equal">
      <formula>"L"</formula>
    </cfRule>
    <cfRule type="cellIs" dxfId="698" priority="1007" operator="equal">
      <formula>"US"</formula>
    </cfRule>
  </conditionalFormatting>
  <conditionalFormatting sqref="AC46:AD46">
    <cfRule type="cellIs" dxfId="697" priority="1002" operator="equal">
      <formula>"OH"</formula>
    </cfRule>
  </conditionalFormatting>
  <conditionalFormatting sqref="AC3:AD3 AC5:AD11 AC29:AD52 AC28 AC12">
    <cfRule type="cellIs" dxfId="696" priority="996" operator="equal">
      <formula>"Off Prod"</formula>
    </cfRule>
    <cfRule type="cellIs" dxfId="695" priority="997" operator="equal">
      <formula>"System Issue"</formula>
    </cfRule>
    <cfRule type="cellIs" dxfId="694" priority="998" operator="equal">
      <formula>"Approved"</formula>
    </cfRule>
    <cfRule type="cellIs" dxfId="693" priority="999" operator="equal">
      <formula>"Applied"</formula>
    </cfRule>
    <cfRule type="cellIs" dxfId="692" priority="1000" operator="equal">
      <formula>"Rejected"</formula>
    </cfRule>
    <cfRule type="cellIs" dxfId="691" priority="1001" operator="equal">
      <formula>"PO"</formula>
    </cfRule>
  </conditionalFormatting>
  <conditionalFormatting sqref="J12">
    <cfRule type="cellIs" dxfId="690" priority="921" operator="equal">
      <formula>"X"</formula>
    </cfRule>
    <cfRule type="cellIs" dxfId="689" priority="922" operator="equal">
      <formula>"P"</formula>
    </cfRule>
    <cfRule type="cellIs" dxfId="688" priority="923" operator="equal">
      <formula>"NCNS"</formula>
    </cfRule>
    <cfRule type="cellIs" dxfId="687" priority="924" operator="equal">
      <formula>"L"</formula>
    </cfRule>
    <cfRule type="cellIs" dxfId="686" priority="925" operator="equal">
      <formula>"US"</formula>
    </cfRule>
  </conditionalFormatting>
  <conditionalFormatting sqref="J12">
    <cfRule type="cellIs" dxfId="685" priority="920" operator="equal">
      <formula>"OH"</formula>
    </cfRule>
  </conditionalFormatting>
  <conditionalFormatting sqref="J12">
    <cfRule type="cellIs" dxfId="684" priority="919" operator="equal">
      <formula>"PO"</formula>
    </cfRule>
  </conditionalFormatting>
  <conditionalFormatting sqref="J12">
    <cfRule type="cellIs" dxfId="683" priority="913" operator="equal">
      <formula>"Off Prod"</formula>
    </cfRule>
    <cfRule type="cellIs" dxfId="682" priority="914" operator="equal">
      <formula>"System Issue"</formula>
    </cfRule>
    <cfRule type="cellIs" dxfId="681" priority="915" operator="equal">
      <formula>"Approved"</formula>
    </cfRule>
    <cfRule type="cellIs" dxfId="680" priority="916" operator="equal">
      <formula>"Applied"</formula>
    </cfRule>
    <cfRule type="cellIs" dxfId="679" priority="917" operator="equal">
      <formula>"Rejected"</formula>
    </cfRule>
    <cfRule type="cellIs" dxfId="678" priority="918" operator="equal">
      <formula>"PO"</formula>
    </cfRule>
  </conditionalFormatting>
  <conditionalFormatting sqref="J12">
    <cfRule type="cellIs" dxfId="677" priority="912" operator="equal">
      <formula>"SEP"</formula>
    </cfRule>
  </conditionalFormatting>
  <conditionalFormatting sqref="U19">
    <cfRule type="cellIs" dxfId="676" priority="894" operator="equal">
      <formula>"X"</formula>
    </cfRule>
    <cfRule type="cellIs" dxfId="675" priority="895" operator="equal">
      <formula>"P"</formula>
    </cfRule>
    <cfRule type="cellIs" dxfId="674" priority="896" operator="equal">
      <formula>"NCNS"</formula>
    </cfRule>
    <cfRule type="cellIs" dxfId="673" priority="897" operator="equal">
      <formula>"L"</formula>
    </cfRule>
    <cfRule type="cellIs" dxfId="672" priority="898" operator="equal">
      <formula>"US"</formula>
    </cfRule>
  </conditionalFormatting>
  <conditionalFormatting sqref="U19">
    <cfRule type="cellIs" dxfId="671" priority="893" operator="equal">
      <formula>"OH"</formula>
    </cfRule>
  </conditionalFormatting>
  <conditionalFormatting sqref="U19">
    <cfRule type="cellIs" dxfId="670" priority="887" operator="equal">
      <formula>"Off Prod"</formula>
    </cfRule>
    <cfRule type="cellIs" dxfId="669" priority="888" operator="equal">
      <formula>"System Issue"</formula>
    </cfRule>
    <cfRule type="cellIs" dxfId="668" priority="889" operator="equal">
      <formula>"Approved"</formula>
    </cfRule>
    <cfRule type="cellIs" dxfId="667" priority="890" operator="equal">
      <formula>"Applied"</formula>
    </cfRule>
    <cfRule type="cellIs" dxfId="666" priority="891" operator="equal">
      <formula>"Rejected"</formula>
    </cfRule>
    <cfRule type="cellIs" dxfId="665" priority="892" operator="equal">
      <formula>"PO"</formula>
    </cfRule>
  </conditionalFormatting>
  <conditionalFormatting sqref="U19">
    <cfRule type="cellIs" dxfId="664" priority="886" operator="equal">
      <formula>"SEP"</formula>
    </cfRule>
  </conditionalFormatting>
  <conditionalFormatting sqref="AL8">
    <cfRule type="cellIs" dxfId="663" priority="855" operator="equal">
      <formula>"X"</formula>
    </cfRule>
    <cfRule type="cellIs" dxfId="662" priority="856" operator="equal">
      <formula>"P"</formula>
    </cfRule>
    <cfRule type="cellIs" dxfId="661" priority="857" operator="equal">
      <formula>"NCNS"</formula>
    </cfRule>
    <cfRule type="cellIs" dxfId="660" priority="858" operator="equal">
      <formula>"L"</formula>
    </cfRule>
    <cfRule type="cellIs" dxfId="659" priority="859" operator="equal">
      <formula>"US"</formula>
    </cfRule>
  </conditionalFormatting>
  <conditionalFormatting sqref="AL8">
    <cfRule type="cellIs" dxfId="658" priority="854" operator="equal">
      <formula>"OH"</formula>
    </cfRule>
  </conditionalFormatting>
  <conditionalFormatting sqref="AL8">
    <cfRule type="cellIs" dxfId="657" priority="853" operator="equal">
      <formula>"PO"</formula>
    </cfRule>
  </conditionalFormatting>
  <conditionalFormatting sqref="AL8">
    <cfRule type="cellIs" dxfId="656" priority="847" operator="equal">
      <formula>"Off Prod"</formula>
    </cfRule>
    <cfRule type="cellIs" dxfId="655" priority="848" operator="equal">
      <formula>"System Issue"</formula>
    </cfRule>
    <cfRule type="cellIs" dxfId="654" priority="849" operator="equal">
      <formula>"Approved"</formula>
    </cfRule>
    <cfRule type="cellIs" dxfId="653" priority="850" operator="equal">
      <formula>"Applied"</formula>
    </cfRule>
    <cfRule type="cellIs" dxfId="652" priority="851" operator="equal">
      <formula>"Rejected"</formula>
    </cfRule>
    <cfRule type="cellIs" dxfId="651" priority="852" operator="equal">
      <formula>"PO"</formula>
    </cfRule>
  </conditionalFormatting>
  <conditionalFormatting sqref="AL8">
    <cfRule type="cellIs" dxfId="650" priority="846" operator="equal">
      <formula>"SEP"</formula>
    </cfRule>
  </conditionalFormatting>
  <conditionalFormatting sqref="N10">
    <cfRule type="cellIs" dxfId="649" priority="814" operator="equal">
      <formula>"OH"</formula>
    </cfRule>
  </conditionalFormatting>
  <conditionalFormatting sqref="N10">
    <cfRule type="cellIs" dxfId="648" priority="815" operator="equal">
      <formula>"X"</formula>
    </cfRule>
    <cfRule type="cellIs" dxfId="647" priority="816" operator="equal">
      <formula>"P"</formula>
    </cfRule>
    <cfRule type="cellIs" dxfId="646" priority="817" operator="equal">
      <formula>"NCNS"</formula>
    </cfRule>
    <cfRule type="cellIs" dxfId="645" priority="818" operator="equal">
      <formula>"L"</formula>
    </cfRule>
    <cfRule type="cellIs" dxfId="644" priority="819" operator="equal">
      <formula>"US"</formula>
    </cfRule>
  </conditionalFormatting>
  <conditionalFormatting sqref="N10">
    <cfRule type="cellIs" dxfId="643" priority="808" operator="equal">
      <formula>"Off Prod"</formula>
    </cfRule>
    <cfRule type="cellIs" dxfId="642" priority="809" operator="equal">
      <formula>"System Issue"</formula>
    </cfRule>
    <cfRule type="cellIs" dxfId="641" priority="810" operator="equal">
      <formula>"Approved"</formula>
    </cfRule>
    <cfRule type="cellIs" dxfId="640" priority="811" operator="equal">
      <formula>"Applied"</formula>
    </cfRule>
    <cfRule type="cellIs" dxfId="639" priority="812" operator="equal">
      <formula>"Rejected"</formula>
    </cfRule>
    <cfRule type="cellIs" dxfId="638" priority="813" operator="equal">
      <formula>"PO"</formula>
    </cfRule>
  </conditionalFormatting>
  <conditionalFormatting sqref="N10">
    <cfRule type="cellIs" dxfId="637" priority="807" operator="equal">
      <formula>"SEP"</formula>
    </cfRule>
  </conditionalFormatting>
  <conditionalFormatting sqref="U34">
    <cfRule type="cellIs" dxfId="636" priority="751" operator="equal">
      <formula>"X"</formula>
    </cfRule>
    <cfRule type="cellIs" dxfId="635" priority="752" operator="equal">
      <formula>"P"</formula>
    </cfRule>
    <cfRule type="cellIs" dxfId="634" priority="753" operator="equal">
      <formula>"NCNS"</formula>
    </cfRule>
    <cfRule type="cellIs" dxfId="633" priority="754" operator="equal">
      <formula>"L"</formula>
    </cfRule>
    <cfRule type="cellIs" dxfId="632" priority="755" operator="equal">
      <formula>"US"</formula>
    </cfRule>
  </conditionalFormatting>
  <conditionalFormatting sqref="U34">
    <cfRule type="cellIs" dxfId="631" priority="750" operator="equal">
      <formula>"OH"</formula>
    </cfRule>
  </conditionalFormatting>
  <conditionalFormatting sqref="U34">
    <cfRule type="cellIs" dxfId="630" priority="744" operator="equal">
      <formula>"Off Prod"</formula>
    </cfRule>
    <cfRule type="cellIs" dxfId="629" priority="745" operator="equal">
      <formula>"System Issue"</formula>
    </cfRule>
    <cfRule type="cellIs" dxfId="628" priority="746" operator="equal">
      <formula>"Approved"</formula>
    </cfRule>
    <cfRule type="cellIs" dxfId="627" priority="747" operator="equal">
      <formula>"Applied"</formula>
    </cfRule>
    <cfRule type="cellIs" dxfId="626" priority="748" operator="equal">
      <formula>"Rejected"</formula>
    </cfRule>
    <cfRule type="cellIs" dxfId="625" priority="749" operator="equal">
      <formula>"PO"</formula>
    </cfRule>
  </conditionalFormatting>
  <conditionalFormatting sqref="U34">
    <cfRule type="cellIs" dxfId="624" priority="743" operator="equal">
      <formula>"SEP"</formula>
    </cfRule>
  </conditionalFormatting>
  <conditionalFormatting sqref="Y8">
    <cfRule type="cellIs" dxfId="623" priority="738" operator="equal">
      <formula>"X"</formula>
    </cfRule>
    <cfRule type="cellIs" dxfId="622" priority="739" operator="equal">
      <formula>"P"</formula>
    </cfRule>
    <cfRule type="cellIs" dxfId="621" priority="740" operator="equal">
      <formula>"NCNS"</formula>
    </cfRule>
    <cfRule type="cellIs" dxfId="620" priority="741" operator="equal">
      <formula>"L"</formula>
    </cfRule>
    <cfRule type="cellIs" dxfId="619" priority="742" operator="equal">
      <formula>"US"</formula>
    </cfRule>
  </conditionalFormatting>
  <conditionalFormatting sqref="Y8">
    <cfRule type="cellIs" dxfId="618" priority="737" operator="equal">
      <formula>"OH"</formula>
    </cfRule>
  </conditionalFormatting>
  <conditionalFormatting sqref="Y8">
    <cfRule type="cellIs" dxfId="617" priority="731" operator="equal">
      <formula>"Off Prod"</formula>
    </cfRule>
    <cfRule type="cellIs" dxfId="616" priority="732" operator="equal">
      <formula>"System Issue"</formula>
    </cfRule>
    <cfRule type="cellIs" dxfId="615" priority="733" operator="equal">
      <formula>"Approved"</formula>
    </cfRule>
    <cfRule type="cellIs" dxfId="614" priority="734" operator="equal">
      <formula>"Applied"</formula>
    </cfRule>
    <cfRule type="cellIs" dxfId="613" priority="735" operator="equal">
      <formula>"Rejected"</formula>
    </cfRule>
    <cfRule type="cellIs" dxfId="612" priority="736" operator="equal">
      <formula>"PO"</formula>
    </cfRule>
  </conditionalFormatting>
  <conditionalFormatting sqref="Y8">
    <cfRule type="cellIs" dxfId="611" priority="730" operator="equal">
      <formula>"SEP"</formula>
    </cfRule>
  </conditionalFormatting>
  <conditionalFormatting sqref="AB19">
    <cfRule type="cellIs" dxfId="610" priority="725" operator="equal">
      <formula>"X"</formula>
    </cfRule>
    <cfRule type="cellIs" dxfId="609" priority="726" operator="equal">
      <formula>"P"</formula>
    </cfRule>
    <cfRule type="cellIs" dxfId="608" priority="727" operator="equal">
      <formula>"NCNS"</formula>
    </cfRule>
    <cfRule type="cellIs" dxfId="607" priority="728" operator="equal">
      <formula>"L"</formula>
    </cfRule>
    <cfRule type="cellIs" dxfId="606" priority="729" operator="equal">
      <formula>"US"</formula>
    </cfRule>
  </conditionalFormatting>
  <conditionalFormatting sqref="AB19">
    <cfRule type="cellIs" dxfId="605" priority="724" operator="equal">
      <formula>"OH"</formula>
    </cfRule>
  </conditionalFormatting>
  <conditionalFormatting sqref="AB19">
    <cfRule type="cellIs" dxfId="604" priority="718" operator="equal">
      <formula>"Off Prod"</formula>
    </cfRule>
    <cfRule type="cellIs" dxfId="603" priority="719" operator="equal">
      <formula>"System Issue"</formula>
    </cfRule>
    <cfRule type="cellIs" dxfId="602" priority="720" operator="equal">
      <formula>"Approved"</formula>
    </cfRule>
    <cfRule type="cellIs" dxfId="601" priority="721" operator="equal">
      <formula>"Applied"</formula>
    </cfRule>
    <cfRule type="cellIs" dxfId="600" priority="722" operator="equal">
      <formula>"Rejected"</formula>
    </cfRule>
    <cfRule type="cellIs" dxfId="599" priority="723" operator="equal">
      <formula>"PO"</formula>
    </cfRule>
  </conditionalFormatting>
  <conditionalFormatting sqref="AB19">
    <cfRule type="cellIs" dxfId="598" priority="717" operator="equal">
      <formula>"SEP"</formula>
    </cfRule>
  </conditionalFormatting>
  <conditionalFormatting sqref="AB38">
    <cfRule type="cellIs" dxfId="597" priority="699" operator="equal">
      <formula>"X"</formula>
    </cfRule>
    <cfRule type="cellIs" dxfId="596" priority="700" operator="equal">
      <formula>"P"</formula>
    </cfRule>
    <cfRule type="cellIs" dxfId="595" priority="701" operator="equal">
      <formula>"NCNS"</formula>
    </cfRule>
    <cfRule type="cellIs" dxfId="594" priority="702" operator="equal">
      <formula>"L"</formula>
    </cfRule>
    <cfRule type="cellIs" dxfId="593" priority="703" operator="equal">
      <formula>"US"</formula>
    </cfRule>
  </conditionalFormatting>
  <conditionalFormatting sqref="AB38">
    <cfRule type="cellIs" dxfId="592" priority="698" operator="equal">
      <formula>"OH"</formula>
    </cfRule>
  </conditionalFormatting>
  <conditionalFormatting sqref="AB38">
    <cfRule type="cellIs" dxfId="591" priority="692" operator="equal">
      <formula>"Off Prod"</formula>
    </cfRule>
    <cfRule type="cellIs" dxfId="590" priority="693" operator="equal">
      <formula>"System Issue"</formula>
    </cfRule>
    <cfRule type="cellIs" dxfId="589" priority="694" operator="equal">
      <formula>"Approved"</formula>
    </cfRule>
    <cfRule type="cellIs" dxfId="588" priority="695" operator="equal">
      <formula>"Applied"</formula>
    </cfRule>
    <cfRule type="cellIs" dxfId="587" priority="696" operator="equal">
      <formula>"Rejected"</formula>
    </cfRule>
    <cfRule type="cellIs" dxfId="586" priority="697" operator="equal">
      <formula>"PO"</formula>
    </cfRule>
  </conditionalFormatting>
  <conditionalFormatting sqref="AB38">
    <cfRule type="cellIs" dxfId="585" priority="691" operator="equal">
      <formula>"SEP"</formula>
    </cfRule>
  </conditionalFormatting>
  <conditionalFormatting sqref="AM8">
    <cfRule type="cellIs" dxfId="584" priority="686" operator="equal">
      <formula>"X"</formula>
    </cfRule>
    <cfRule type="cellIs" dxfId="583" priority="687" operator="equal">
      <formula>"P"</formula>
    </cfRule>
    <cfRule type="cellIs" dxfId="582" priority="688" operator="equal">
      <formula>"NCNS"</formula>
    </cfRule>
    <cfRule type="cellIs" dxfId="581" priority="689" operator="equal">
      <formula>"L"</formula>
    </cfRule>
    <cfRule type="cellIs" dxfId="580" priority="690" operator="equal">
      <formula>"US"</formula>
    </cfRule>
  </conditionalFormatting>
  <conditionalFormatting sqref="AM8">
    <cfRule type="cellIs" dxfId="579" priority="685" operator="equal">
      <formula>"OH"</formula>
    </cfRule>
  </conditionalFormatting>
  <conditionalFormatting sqref="AM8">
    <cfRule type="cellIs" dxfId="578" priority="679" operator="equal">
      <formula>"Off Prod"</formula>
    </cfRule>
    <cfRule type="cellIs" dxfId="577" priority="680" operator="equal">
      <formula>"System Issue"</formula>
    </cfRule>
    <cfRule type="cellIs" dxfId="576" priority="681" operator="equal">
      <formula>"Approved"</formula>
    </cfRule>
    <cfRule type="cellIs" dxfId="575" priority="682" operator="equal">
      <formula>"Applied"</formula>
    </cfRule>
    <cfRule type="cellIs" dxfId="574" priority="683" operator="equal">
      <formula>"Rejected"</formula>
    </cfRule>
    <cfRule type="cellIs" dxfId="573" priority="684" operator="equal">
      <formula>"PO"</formula>
    </cfRule>
  </conditionalFormatting>
  <conditionalFormatting sqref="AM8">
    <cfRule type="cellIs" dxfId="572" priority="678" operator="equal">
      <formula>"SEP"</formula>
    </cfRule>
  </conditionalFormatting>
  <conditionalFormatting sqref="AL12:AM12">
    <cfRule type="cellIs" dxfId="571" priority="673" operator="equal">
      <formula>"X"</formula>
    </cfRule>
    <cfRule type="cellIs" dxfId="570" priority="674" operator="equal">
      <formula>"P"</formula>
    </cfRule>
    <cfRule type="cellIs" dxfId="569" priority="675" operator="equal">
      <formula>"NCNS"</formula>
    </cfRule>
    <cfRule type="cellIs" dxfId="568" priority="676" operator="equal">
      <formula>"L"</formula>
    </cfRule>
    <cfRule type="cellIs" dxfId="567" priority="677" operator="equal">
      <formula>"US"</formula>
    </cfRule>
  </conditionalFormatting>
  <conditionalFormatting sqref="AL12:AM12">
    <cfRule type="cellIs" dxfId="566" priority="672" operator="equal">
      <formula>"OH"</formula>
    </cfRule>
  </conditionalFormatting>
  <conditionalFormatting sqref="AL12:AM12">
    <cfRule type="cellIs" dxfId="565" priority="666" operator="equal">
      <formula>"Off Prod"</formula>
    </cfRule>
    <cfRule type="cellIs" dxfId="564" priority="667" operator="equal">
      <formula>"System Issue"</formula>
    </cfRule>
    <cfRule type="cellIs" dxfId="563" priority="668" operator="equal">
      <formula>"Approved"</formula>
    </cfRule>
    <cfRule type="cellIs" dxfId="562" priority="669" operator="equal">
      <formula>"Applied"</formula>
    </cfRule>
    <cfRule type="cellIs" dxfId="561" priority="670" operator="equal">
      <formula>"Rejected"</formula>
    </cfRule>
    <cfRule type="cellIs" dxfId="560" priority="671" operator="equal">
      <formula>"PO"</formula>
    </cfRule>
  </conditionalFormatting>
  <conditionalFormatting sqref="AL12:AM12">
    <cfRule type="cellIs" dxfId="559" priority="665" operator="equal">
      <formula>"SEP"</formula>
    </cfRule>
  </conditionalFormatting>
  <conditionalFormatting sqref="U33">
    <cfRule type="cellIs" dxfId="558" priority="646" operator="equal">
      <formula>"X"</formula>
    </cfRule>
    <cfRule type="cellIs" dxfId="557" priority="647" operator="equal">
      <formula>"P"</formula>
    </cfRule>
    <cfRule type="cellIs" dxfId="556" priority="648" operator="equal">
      <formula>"NCNS"</formula>
    </cfRule>
    <cfRule type="cellIs" dxfId="555" priority="649" operator="equal">
      <formula>"L"</formula>
    </cfRule>
    <cfRule type="cellIs" dxfId="554" priority="650" operator="equal">
      <formula>"US"</formula>
    </cfRule>
  </conditionalFormatting>
  <conditionalFormatting sqref="U33">
    <cfRule type="cellIs" dxfId="553" priority="645" operator="equal">
      <formula>"OH"</formula>
    </cfRule>
  </conditionalFormatting>
  <conditionalFormatting sqref="U33">
    <cfRule type="cellIs" dxfId="552" priority="639" operator="equal">
      <formula>"Off Prod"</formula>
    </cfRule>
    <cfRule type="cellIs" dxfId="551" priority="640" operator="equal">
      <formula>"System Issue"</formula>
    </cfRule>
    <cfRule type="cellIs" dxfId="550" priority="641" operator="equal">
      <formula>"Approved"</formula>
    </cfRule>
    <cfRule type="cellIs" dxfId="549" priority="642" operator="equal">
      <formula>"Applied"</formula>
    </cfRule>
    <cfRule type="cellIs" dxfId="548" priority="643" operator="equal">
      <formula>"Rejected"</formula>
    </cfRule>
    <cfRule type="cellIs" dxfId="547" priority="644" operator="equal">
      <formula>"PO"</formula>
    </cfRule>
  </conditionalFormatting>
  <conditionalFormatting sqref="U33">
    <cfRule type="cellIs" dxfId="546" priority="638" operator="equal">
      <formula>"SEP"</formula>
    </cfRule>
  </conditionalFormatting>
  <conditionalFormatting sqref="AB24">
    <cfRule type="cellIs" dxfId="545" priority="633" operator="equal">
      <formula>"X"</formula>
    </cfRule>
    <cfRule type="cellIs" dxfId="544" priority="634" operator="equal">
      <formula>"P"</formula>
    </cfRule>
    <cfRule type="cellIs" dxfId="543" priority="635" operator="equal">
      <formula>"NCNS"</formula>
    </cfRule>
    <cfRule type="cellIs" dxfId="542" priority="636" operator="equal">
      <formula>"L"</formula>
    </cfRule>
    <cfRule type="cellIs" dxfId="541" priority="637" operator="equal">
      <formula>"US"</formula>
    </cfRule>
  </conditionalFormatting>
  <conditionalFormatting sqref="AB24">
    <cfRule type="cellIs" dxfId="540" priority="632" operator="equal">
      <formula>"OH"</formula>
    </cfRule>
  </conditionalFormatting>
  <conditionalFormatting sqref="AB24">
    <cfRule type="cellIs" dxfId="539" priority="631" operator="equal">
      <formula>"PO"</formula>
    </cfRule>
  </conditionalFormatting>
  <conditionalFormatting sqref="AB24">
    <cfRule type="cellIs" dxfId="538" priority="625" operator="equal">
      <formula>"Off Prod"</formula>
    </cfRule>
    <cfRule type="cellIs" dxfId="537" priority="626" operator="equal">
      <formula>"System Issue"</formula>
    </cfRule>
    <cfRule type="cellIs" dxfId="536" priority="627" operator="equal">
      <formula>"Approved"</formula>
    </cfRule>
    <cfRule type="cellIs" dxfId="535" priority="628" operator="equal">
      <formula>"Applied"</formula>
    </cfRule>
    <cfRule type="cellIs" dxfId="534" priority="629" operator="equal">
      <formula>"Rejected"</formula>
    </cfRule>
    <cfRule type="cellIs" dxfId="533" priority="630" operator="equal">
      <formula>"PO"</formula>
    </cfRule>
  </conditionalFormatting>
  <conditionalFormatting sqref="AB24">
    <cfRule type="cellIs" dxfId="532" priority="624" operator="equal">
      <formula>"SEP"</formula>
    </cfRule>
  </conditionalFormatting>
  <conditionalFormatting sqref="AB39">
    <cfRule type="cellIs" dxfId="531" priority="619" operator="equal">
      <formula>"X"</formula>
    </cfRule>
    <cfRule type="cellIs" dxfId="530" priority="620" operator="equal">
      <formula>"P"</formula>
    </cfRule>
    <cfRule type="cellIs" dxfId="529" priority="621" operator="equal">
      <formula>"NCNS"</formula>
    </cfRule>
    <cfRule type="cellIs" dxfId="528" priority="622" operator="equal">
      <formula>"L"</formula>
    </cfRule>
    <cfRule type="cellIs" dxfId="527" priority="623" operator="equal">
      <formula>"US"</formula>
    </cfRule>
  </conditionalFormatting>
  <conditionalFormatting sqref="AB39">
    <cfRule type="cellIs" dxfId="526" priority="618" operator="equal">
      <formula>"OH"</formula>
    </cfRule>
  </conditionalFormatting>
  <conditionalFormatting sqref="AB39">
    <cfRule type="cellIs" dxfId="525" priority="617" operator="equal">
      <formula>"PO"</formula>
    </cfRule>
  </conditionalFormatting>
  <conditionalFormatting sqref="AB39">
    <cfRule type="cellIs" dxfId="524" priority="611" operator="equal">
      <formula>"Off Prod"</formula>
    </cfRule>
    <cfRule type="cellIs" dxfId="523" priority="612" operator="equal">
      <formula>"System Issue"</formula>
    </cfRule>
    <cfRule type="cellIs" dxfId="522" priority="613" operator="equal">
      <formula>"Approved"</formula>
    </cfRule>
    <cfRule type="cellIs" dxfId="521" priority="614" operator="equal">
      <formula>"Applied"</formula>
    </cfRule>
    <cfRule type="cellIs" dxfId="520" priority="615" operator="equal">
      <formula>"Rejected"</formula>
    </cfRule>
    <cfRule type="cellIs" dxfId="519" priority="616" operator="equal">
      <formula>"PO"</formula>
    </cfRule>
  </conditionalFormatting>
  <conditionalFormatting sqref="AB39">
    <cfRule type="cellIs" dxfId="518" priority="610" operator="equal">
      <formula>"SEP"</formula>
    </cfRule>
  </conditionalFormatting>
  <conditionalFormatting sqref="AB42">
    <cfRule type="cellIs" dxfId="517" priority="605" operator="equal">
      <formula>"X"</formula>
    </cfRule>
    <cfRule type="cellIs" dxfId="516" priority="606" operator="equal">
      <formula>"P"</formula>
    </cfRule>
    <cfRule type="cellIs" dxfId="515" priority="607" operator="equal">
      <formula>"NCNS"</formula>
    </cfRule>
    <cfRule type="cellIs" dxfId="514" priority="608" operator="equal">
      <formula>"L"</formula>
    </cfRule>
    <cfRule type="cellIs" dxfId="513" priority="609" operator="equal">
      <formula>"US"</formula>
    </cfRule>
  </conditionalFormatting>
  <conditionalFormatting sqref="AB42">
    <cfRule type="cellIs" dxfId="512" priority="604" operator="equal">
      <formula>"OH"</formula>
    </cfRule>
  </conditionalFormatting>
  <conditionalFormatting sqref="AB42">
    <cfRule type="cellIs" dxfId="511" priority="603" operator="equal">
      <formula>"PO"</formula>
    </cfRule>
  </conditionalFormatting>
  <conditionalFormatting sqref="AB42">
    <cfRule type="cellIs" dxfId="510" priority="597" operator="equal">
      <formula>"Off Prod"</formula>
    </cfRule>
    <cfRule type="cellIs" dxfId="509" priority="598" operator="equal">
      <formula>"System Issue"</formula>
    </cfRule>
    <cfRule type="cellIs" dxfId="508" priority="599" operator="equal">
      <formula>"Approved"</formula>
    </cfRule>
    <cfRule type="cellIs" dxfId="507" priority="600" operator="equal">
      <formula>"Applied"</formula>
    </cfRule>
    <cfRule type="cellIs" dxfId="506" priority="601" operator="equal">
      <formula>"Rejected"</formula>
    </cfRule>
    <cfRule type="cellIs" dxfId="505" priority="602" operator="equal">
      <formula>"PO"</formula>
    </cfRule>
  </conditionalFormatting>
  <conditionalFormatting sqref="AB42">
    <cfRule type="cellIs" dxfId="504" priority="596" operator="equal">
      <formula>"SEP"</formula>
    </cfRule>
  </conditionalFormatting>
  <conditionalFormatting sqref="AE24">
    <cfRule type="cellIs" dxfId="503" priority="577" operator="equal">
      <formula>"X"</formula>
    </cfRule>
    <cfRule type="cellIs" dxfId="502" priority="578" operator="equal">
      <formula>"P"</formula>
    </cfRule>
    <cfRule type="cellIs" dxfId="501" priority="579" operator="equal">
      <formula>"NCNS"</formula>
    </cfRule>
    <cfRule type="cellIs" dxfId="500" priority="580" operator="equal">
      <formula>"L"</formula>
    </cfRule>
    <cfRule type="cellIs" dxfId="499" priority="581" operator="equal">
      <formula>"US"</formula>
    </cfRule>
  </conditionalFormatting>
  <conditionalFormatting sqref="AE24">
    <cfRule type="cellIs" dxfId="498" priority="576" operator="equal">
      <formula>"OH"</formula>
    </cfRule>
  </conditionalFormatting>
  <conditionalFormatting sqref="AE24">
    <cfRule type="cellIs" dxfId="497" priority="575" operator="equal">
      <formula>"PO"</formula>
    </cfRule>
  </conditionalFormatting>
  <conditionalFormatting sqref="AE24">
    <cfRule type="cellIs" dxfId="496" priority="569" operator="equal">
      <formula>"Off Prod"</formula>
    </cfRule>
    <cfRule type="cellIs" dxfId="495" priority="570" operator="equal">
      <formula>"System Issue"</formula>
    </cfRule>
    <cfRule type="cellIs" dxfId="494" priority="571" operator="equal">
      <formula>"Approved"</formula>
    </cfRule>
    <cfRule type="cellIs" dxfId="493" priority="572" operator="equal">
      <formula>"Applied"</formula>
    </cfRule>
    <cfRule type="cellIs" dxfId="492" priority="573" operator="equal">
      <formula>"Rejected"</formula>
    </cfRule>
    <cfRule type="cellIs" dxfId="491" priority="574" operator="equal">
      <formula>"PO"</formula>
    </cfRule>
  </conditionalFormatting>
  <conditionalFormatting sqref="AE24">
    <cfRule type="cellIs" dxfId="490" priority="568" operator="equal">
      <formula>"SEP"</formula>
    </cfRule>
  </conditionalFormatting>
  <conditionalFormatting sqref="AF24">
    <cfRule type="cellIs" dxfId="489" priority="563" operator="equal">
      <formula>"X"</formula>
    </cfRule>
    <cfRule type="cellIs" dxfId="488" priority="564" operator="equal">
      <formula>"P"</formula>
    </cfRule>
    <cfRule type="cellIs" dxfId="487" priority="565" operator="equal">
      <formula>"NCNS"</formula>
    </cfRule>
    <cfRule type="cellIs" dxfId="486" priority="566" operator="equal">
      <formula>"L"</formula>
    </cfRule>
    <cfRule type="cellIs" dxfId="485" priority="567" operator="equal">
      <formula>"US"</formula>
    </cfRule>
  </conditionalFormatting>
  <conditionalFormatting sqref="AF24">
    <cfRule type="cellIs" dxfId="484" priority="562" operator="equal">
      <formula>"OH"</formula>
    </cfRule>
  </conditionalFormatting>
  <conditionalFormatting sqref="AF24">
    <cfRule type="cellIs" dxfId="483" priority="561" operator="equal">
      <formula>"PO"</formula>
    </cfRule>
  </conditionalFormatting>
  <conditionalFormatting sqref="AF24">
    <cfRule type="cellIs" dxfId="482" priority="555" operator="equal">
      <formula>"Off Prod"</formula>
    </cfRule>
    <cfRule type="cellIs" dxfId="481" priority="556" operator="equal">
      <formula>"System Issue"</formula>
    </cfRule>
    <cfRule type="cellIs" dxfId="480" priority="557" operator="equal">
      <formula>"Approved"</formula>
    </cfRule>
    <cfRule type="cellIs" dxfId="479" priority="558" operator="equal">
      <formula>"Applied"</formula>
    </cfRule>
    <cfRule type="cellIs" dxfId="478" priority="559" operator="equal">
      <formula>"Rejected"</formula>
    </cfRule>
    <cfRule type="cellIs" dxfId="477" priority="560" operator="equal">
      <formula>"PO"</formula>
    </cfRule>
  </conditionalFormatting>
  <conditionalFormatting sqref="AF24">
    <cfRule type="cellIs" dxfId="476" priority="554" operator="equal">
      <formula>"SEP"</formula>
    </cfRule>
  </conditionalFormatting>
  <conditionalFormatting sqref="AI40">
    <cfRule type="cellIs" dxfId="475" priority="535" operator="equal">
      <formula>"X"</formula>
    </cfRule>
    <cfRule type="cellIs" dxfId="474" priority="536" operator="equal">
      <formula>"P"</formula>
    </cfRule>
    <cfRule type="cellIs" dxfId="473" priority="537" operator="equal">
      <formula>"NCNS"</formula>
    </cfRule>
    <cfRule type="cellIs" dxfId="472" priority="538" operator="equal">
      <formula>"L"</formula>
    </cfRule>
    <cfRule type="cellIs" dxfId="471" priority="539" operator="equal">
      <formula>"US"</formula>
    </cfRule>
  </conditionalFormatting>
  <conditionalFormatting sqref="AI40">
    <cfRule type="cellIs" dxfId="470" priority="534" operator="equal">
      <formula>"OH"</formula>
    </cfRule>
  </conditionalFormatting>
  <conditionalFormatting sqref="AI40">
    <cfRule type="cellIs" dxfId="469" priority="533" operator="equal">
      <formula>"PO"</formula>
    </cfRule>
  </conditionalFormatting>
  <conditionalFormatting sqref="AI40">
    <cfRule type="cellIs" dxfId="468" priority="527" operator="equal">
      <formula>"Off Prod"</formula>
    </cfRule>
    <cfRule type="cellIs" dxfId="467" priority="528" operator="equal">
      <formula>"System Issue"</formula>
    </cfRule>
    <cfRule type="cellIs" dxfId="466" priority="529" operator="equal">
      <formula>"Approved"</formula>
    </cfRule>
    <cfRule type="cellIs" dxfId="465" priority="530" operator="equal">
      <formula>"Applied"</formula>
    </cfRule>
    <cfRule type="cellIs" dxfId="464" priority="531" operator="equal">
      <formula>"Rejected"</formula>
    </cfRule>
    <cfRule type="cellIs" dxfId="463" priority="532" operator="equal">
      <formula>"PO"</formula>
    </cfRule>
  </conditionalFormatting>
  <conditionalFormatting sqref="AI40">
    <cfRule type="cellIs" dxfId="462" priority="526" operator="equal">
      <formula>"SEP"</formula>
    </cfRule>
  </conditionalFormatting>
  <conditionalFormatting sqref="AI42">
    <cfRule type="cellIs" dxfId="461" priority="521" operator="equal">
      <formula>"X"</formula>
    </cfRule>
    <cfRule type="cellIs" dxfId="460" priority="522" operator="equal">
      <formula>"P"</formula>
    </cfRule>
    <cfRule type="cellIs" dxfId="459" priority="523" operator="equal">
      <formula>"NCNS"</formula>
    </cfRule>
    <cfRule type="cellIs" dxfId="458" priority="524" operator="equal">
      <formula>"L"</formula>
    </cfRule>
    <cfRule type="cellIs" dxfId="457" priority="525" operator="equal">
      <formula>"US"</formula>
    </cfRule>
  </conditionalFormatting>
  <conditionalFormatting sqref="AI42">
    <cfRule type="cellIs" dxfId="456" priority="520" operator="equal">
      <formula>"OH"</formula>
    </cfRule>
  </conditionalFormatting>
  <conditionalFormatting sqref="AI42">
    <cfRule type="cellIs" dxfId="455" priority="519" operator="equal">
      <formula>"PO"</formula>
    </cfRule>
  </conditionalFormatting>
  <conditionalFormatting sqref="AI42">
    <cfRule type="cellIs" dxfId="454" priority="513" operator="equal">
      <formula>"Off Prod"</formula>
    </cfRule>
    <cfRule type="cellIs" dxfId="453" priority="514" operator="equal">
      <formula>"System Issue"</formula>
    </cfRule>
    <cfRule type="cellIs" dxfId="452" priority="515" operator="equal">
      <formula>"Approved"</formula>
    </cfRule>
    <cfRule type="cellIs" dxfId="451" priority="516" operator="equal">
      <formula>"Applied"</formula>
    </cfRule>
    <cfRule type="cellIs" dxfId="450" priority="517" operator="equal">
      <formula>"Rejected"</formula>
    </cfRule>
    <cfRule type="cellIs" dxfId="449" priority="518" operator="equal">
      <formula>"PO"</formula>
    </cfRule>
  </conditionalFormatting>
  <conditionalFormatting sqref="AI42">
    <cfRule type="cellIs" dxfId="448" priority="512" operator="equal">
      <formula>"SEP"</formula>
    </cfRule>
  </conditionalFormatting>
  <conditionalFormatting sqref="AL42">
    <cfRule type="cellIs" dxfId="447" priority="493" operator="equal">
      <formula>"X"</formula>
    </cfRule>
    <cfRule type="cellIs" dxfId="446" priority="494" operator="equal">
      <formula>"P"</formula>
    </cfRule>
    <cfRule type="cellIs" dxfId="445" priority="495" operator="equal">
      <formula>"NCNS"</formula>
    </cfRule>
    <cfRule type="cellIs" dxfId="444" priority="496" operator="equal">
      <formula>"L"</formula>
    </cfRule>
    <cfRule type="cellIs" dxfId="443" priority="497" operator="equal">
      <formula>"US"</formula>
    </cfRule>
  </conditionalFormatting>
  <conditionalFormatting sqref="AL42">
    <cfRule type="cellIs" dxfId="442" priority="492" operator="equal">
      <formula>"OH"</formula>
    </cfRule>
  </conditionalFormatting>
  <conditionalFormatting sqref="AL42">
    <cfRule type="cellIs" dxfId="441" priority="491" operator="equal">
      <formula>"PO"</formula>
    </cfRule>
  </conditionalFormatting>
  <conditionalFormatting sqref="AL42">
    <cfRule type="cellIs" dxfId="440" priority="485" operator="equal">
      <formula>"Off Prod"</formula>
    </cfRule>
    <cfRule type="cellIs" dxfId="439" priority="486" operator="equal">
      <formula>"System Issue"</formula>
    </cfRule>
    <cfRule type="cellIs" dxfId="438" priority="487" operator="equal">
      <formula>"Approved"</formula>
    </cfRule>
    <cfRule type="cellIs" dxfId="437" priority="488" operator="equal">
      <formula>"Applied"</formula>
    </cfRule>
    <cfRule type="cellIs" dxfId="436" priority="489" operator="equal">
      <formula>"Rejected"</formula>
    </cfRule>
    <cfRule type="cellIs" dxfId="435" priority="490" operator="equal">
      <formula>"PO"</formula>
    </cfRule>
  </conditionalFormatting>
  <conditionalFormatting sqref="AL42">
    <cfRule type="cellIs" dxfId="434" priority="484" operator="equal">
      <formula>"SEP"</formula>
    </cfRule>
  </conditionalFormatting>
  <conditionalFormatting sqref="AL33">
    <cfRule type="cellIs" dxfId="433" priority="479" operator="equal">
      <formula>"X"</formula>
    </cfRule>
    <cfRule type="cellIs" dxfId="432" priority="480" operator="equal">
      <formula>"P"</formula>
    </cfRule>
    <cfRule type="cellIs" dxfId="431" priority="481" operator="equal">
      <formula>"NCNS"</formula>
    </cfRule>
    <cfRule type="cellIs" dxfId="430" priority="482" operator="equal">
      <formula>"L"</formula>
    </cfRule>
    <cfRule type="cellIs" dxfId="429" priority="483" operator="equal">
      <formula>"US"</formula>
    </cfRule>
  </conditionalFormatting>
  <conditionalFormatting sqref="AL33">
    <cfRule type="cellIs" dxfId="428" priority="478" operator="equal">
      <formula>"OH"</formula>
    </cfRule>
  </conditionalFormatting>
  <conditionalFormatting sqref="AL33">
    <cfRule type="cellIs" dxfId="427" priority="477" operator="equal">
      <formula>"PO"</formula>
    </cfRule>
  </conditionalFormatting>
  <conditionalFormatting sqref="AL33">
    <cfRule type="cellIs" dxfId="426" priority="471" operator="equal">
      <formula>"Off Prod"</formula>
    </cfRule>
    <cfRule type="cellIs" dxfId="425" priority="472" operator="equal">
      <formula>"System Issue"</formula>
    </cfRule>
    <cfRule type="cellIs" dxfId="424" priority="473" operator="equal">
      <formula>"Approved"</formula>
    </cfRule>
    <cfRule type="cellIs" dxfId="423" priority="474" operator="equal">
      <formula>"Applied"</formula>
    </cfRule>
    <cfRule type="cellIs" dxfId="422" priority="475" operator="equal">
      <formula>"Rejected"</formula>
    </cfRule>
    <cfRule type="cellIs" dxfId="421" priority="476" operator="equal">
      <formula>"PO"</formula>
    </cfRule>
  </conditionalFormatting>
  <conditionalFormatting sqref="AL33">
    <cfRule type="cellIs" dxfId="420" priority="470" operator="equal">
      <formula>"SEP"</formula>
    </cfRule>
  </conditionalFormatting>
  <conditionalFormatting sqref="G3:G52">
    <cfRule type="cellIs" dxfId="419" priority="428" operator="equal">
      <formula>"C"</formula>
    </cfRule>
    <cfRule type="cellIs" dxfId="418" priority="429" operator="equal">
      <formula>"B"</formula>
    </cfRule>
    <cfRule type="cellIs" dxfId="417" priority="430" operator="equal">
      <formula>"A"</formula>
    </cfRule>
  </conditionalFormatting>
  <conditionalFormatting sqref="G46">
    <cfRule type="cellIs" dxfId="416" priority="425" operator="equal">
      <formula>"C"</formula>
    </cfRule>
    <cfRule type="cellIs" dxfId="415" priority="426" operator="equal">
      <formula>"B"</formula>
    </cfRule>
    <cfRule type="cellIs" dxfId="414" priority="427" operator="equal">
      <formula>"A"</formula>
    </cfRule>
  </conditionalFormatting>
  <conditionalFormatting sqref="AL14">
    <cfRule type="cellIs" dxfId="413" priority="420" operator="equal">
      <formula>"X"</formula>
    </cfRule>
    <cfRule type="cellIs" dxfId="412" priority="421" operator="equal">
      <formula>"P"</formula>
    </cfRule>
    <cfRule type="cellIs" dxfId="411" priority="422" operator="equal">
      <formula>"NCNS"</formula>
    </cfRule>
    <cfRule type="cellIs" dxfId="410" priority="423" operator="equal">
      <formula>"L"</formula>
    </cfRule>
    <cfRule type="cellIs" dxfId="409" priority="424" operator="equal">
      <formula>"US"</formula>
    </cfRule>
  </conditionalFormatting>
  <conditionalFormatting sqref="AL14">
    <cfRule type="cellIs" dxfId="408" priority="419" operator="equal">
      <formula>"OH"</formula>
    </cfRule>
  </conditionalFormatting>
  <conditionalFormatting sqref="AL14">
    <cfRule type="cellIs" dxfId="407" priority="418" operator="equal">
      <formula>"PO"</formula>
    </cfRule>
  </conditionalFormatting>
  <conditionalFormatting sqref="AL14">
    <cfRule type="cellIs" dxfId="406" priority="412" operator="equal">
      <formula>"Off Prod"</formula>
    </cfRule>
    <cfRule type="cellIs" dxfId="405" priority="413" operator="equal">
      <formula>"System Issue"</formula>
    </cfRule>
    <cfRule type="cellIs" dxfId="404" priority="414" operator="equal">
      <formula>"Approved"</formula>
    </cfRule>
    <cfRule type="cellIs" dxfId="403" priority="415" operator="equal">
      <formula>"Applied"</formula>
    </cfRule>
    <cfRule type="cellIs" dxfId="402" priority="416" operator="equal">
      <formula>"Rejected"</formula>
    </cfRule>
    <cfRule type="cellIs" dxfId="401" priority="417" operator="equal">
      <formula>"PO"</formula>
    </cfRule>
  </conditionalFormatting>
  <conditionalFormatting sqref="AL14">
    <cfRule type="cellIs" dxfId="400" priority="411" operator="equal">
      <formula>"SEP"</formula>
    </cfRule>
  </conditionalFormatting>
  <conditionalFormatting sqref="N16:R16">
    <cfRule type="cellIs" dxfId="399" priority="406" operator="equal">
      <formula>"X"</formula>
    </cfRule>
    <cfRule type="cellIs" dxfId="398" priority="407" operator="equal">
      <formula>"P"</formula>
    </cfRule>
    <cfRule type="cellIs" dxfId="397" priority="408" operator="equal">
      <formula>"NCNS"</formula>
    </cfRule>
    <cfRule type="cellIs" dxfId="396" priority="409" operator="equal">
      <formula>"L"</formula>
    </cfRule>
    <cfRule type="cellIs" dxfId="395" priority="410" operator="equal">
      <formula>"US"</formula>
    </cfRule>
  </conditionalFormatting>
  <conditionalFormatting sqref="N16:R16">
    <cfRule type="cellIs" dxfId="394" priority="405" operator="equal">
      <formula>"OH"</formula>
    </cfRule>
  </conditionalFormatting>
  <conditionalFormatting sqref="N16:R16">
    <cfRule type="cellIs" dxfId="393" priority="399" operator="equal">
      <formula>"Off Prod"</formula>
    </cfRule>
    <cfRule type="cellIs" dxfId="392" priority="400" operator="equal">
      <formula>"System Issue"</formula>
    </cfRule>
    <cfRule type="cellIs" dxfId="391" priority="401" operator="equal">
      <formula>"Approved"</formula>
    </cfRule>
    <cfRule type="cellIs" dxfId="390" priority="402" operator="equal">
      <formula>"Applied"</formula>
    </cfRule>
    <cfRule type="cellIs" dxfId="389" priority="403" operator="equal">
      <formula>"Rejected"</formula>
    </cfRule>
    <cfRule type="cellIs" dxfId="388" priority="404" operator="equal">
      <formula>"PO"</formula>
    </cfRule>
  </conditionalFormatting>
  <conditionalFormatting sqref="N16:R16">
    <cfRule type="cellIs" dxfId="387" priority="398" operator="equal">
      <formula>"SEP"</formula>
    </cfRule>
  </conditionalFormatting>
  <conditionalFormatting sqref="K46">
    <cfRule type="cellIs" dxfId="386" priority="380" operator="equal">
      <formula>"X"</formula>
    </cfRule>
    <cfRule type="cellIs" dxfId="385" priority="381" operator="equal">
      <formula>"P"</formula>
    </cfRule>
    <cfRule type="cellIs" dxfId="384" priority="382" operator="equal">
      <formula>"NCNS"</formula>
    </cfRule>
    <cfRule type="cellIs" dxfId="383" priority="383" operator="equal">
      <formula>"L"</formula>
    </cfRule>
    <cfRule type="cellIs" dxfId="382" priority="384" operator="equal">
      <formula>"US"</formula>
    </cfRule>
  </conditionalFormatting>
  <conditionalFormatting sqref="K46">
    <cfRule type="cellIs" dxfId="381" priority="379" operator="equal">
      <formula>"OH"</formula>
    </cfRule>
  </conditionalFormatting>
  <conditionalFormatting sqref="K46">
    <cfRule type="cellIs" dxfId="380" priority="374" operator="equal">
      <formula>"X"</formula>
    </cfRule>
    <cfRule type="cellIs" dxfId="379" priority="375" operator="equal">
      <formula>"P"</formula>
    </cfRule>
    <cfRule type="cellIs" dxfId="378" priority="376" operator="equal">
      <formula>"NCNS"</formula>
    </cfRule>
    <cfRule type="cellIs" dxfId="377" priority="377" operator="equal">
      <formula>"L"</formula>
    </cfRule>
    <cfRule type="cellIs" dxfId="376" priority="378" operator="equal">
      <formula>"US"</formula>
    </cfRule>
  </conditionalFormatting>
  <conditionalFormatting sqref="K46">
    <cfRule type="cellIs" dxfId="375" priority="373" operator="equal">
      <formula>"OH"</formula>
    </cfRule>
  </conditionalFormatting>
  <conditionalFormatting sqref="K46">
    <cfRule type="cellIs" dxfId="374" priority="372" operator="equal">
      <formula>"PO"</formula>
    </cfRule>
  </conditionalFormatting>
  <conditionalFormatting sqref="K46">
    <cfRule type="cellIs" dxfId="373" priority="366" operator="equal">
      <formula>"Off Prod"</formula>
    </cfRule>
    <cfRule type="cellIs" dxfId="372" priority="367" operator="equal">
      <formula>"System Issue"</formula>
    </cfRule>
    <cfRule type="cellIs" dxfId="371" priority="368" operator="equal">
      <formula>"Approved"</formula>
    </cfRule>
    <cfRule type="cellIs" dxfId="370" priority="369" operator="equal">
      <formula>"Applied"</formula>
    </cfRule>
    <cfRule type="cellIs" dxfId="369" priority="370" operator="equal">
      <formula>"Rejected"</formula>
    </cfRule>
    <cfRule type="cellIs" dxfId="368" priority="371" operator="equal">
      <formula>"PO"</formula>
    </cfRule>
  </conditionalFormatting>
  <conditionalFormatting sqref="P46">
    <cfRule type="cellIs" dxfId="367" priority="361" operator="equal">
      <formula>"X"</formula>
    </cfRule>
    <cfRule type="cellIs" dxfId="366" priority="362" operator="equal">
      <formula>"P"</formula>
    </cfRule>
    <cfRule type="cellIs" dxfId="365" priority="363" operator="equal">
      <formula>"NCNS"</formula>
    </cfRule>
    <cfRule type="cellIs" dxfId="364" priority="364" operator="equal">
      <formula>"L"</formula>
    </cfRule>
    <cfRule type="cellIs" dxfId="363" priority="365" operator="equal">
      <formula>"US"</formula>
    </cfRule>
  </conditionalFormatting>
  <conditionalFormatting sqref="P46">
    <cfRule type="cellIs" dxfId="362" priority="360" operator="equal">
      <formula>"OH"</formula>
    </cfRule>
  </conditionalFormatting>
  <conditionalFormatting sqref="P46">
    <cfRule type="cellIs" dxfId="361" priority="355" operator="equal">
      <formula>"X"</formula>
    </cfRule>
    <cfRule type="cellIs" dxfId="360" priority="356" operator="equal">
      <formula>"P"</formula>
    </cfRule>
    <cfRule type="cellIs" dxfId="359" priority="357" operator="equal">
      <formula>"NCNS"</formula>
    </cfRule>
    <cfRule type="cellIs" dxfId="358" priority="358" operator="equal">
      <formula>"L"</formula>
    </cfRule>
    <cfRule type="cellIs" dxfId="357" priority="359" operator="equal">
      <formula>"US"</formula>
    </cfRule>
  </conditionalFormatting>
  <conditionalFormatting sqref="P46">
    <cfRule type="cellIs" dxfId="356" priority="354" operator="equal">
      <formula>"OH"</formula>
    </cfRule>
  </conditionalFormatting>
  <conditionalFormatting sqref="P46">
    <cfRule type="cellIs" dxfId="355" priority="353" operator="equal">
      <formula>"PO"</formula>
    </cfRule>
  </conditionalFormatting>
  <conditionalFormatting sqref="P46">
    <cfRule type="cellIs" dxfId="354" priority="347" operator="equal">
      <formula>"Off Prod"</formula>
    </cfRule>
    <cfRule type="cellIs" dxfId="353" priority="348" operator="equal">
      <formula>"System Issue"</formula>
    </cfRule>
    <cfRule type="cellIs" dxfId="352" priority="349" operator="equal">
      <formula>"Approved"</formula>
    </cfRule>
    <cfRule type="cellIs" dxfId="351" priority="350" operator="equal">
      <formula>"Applied"</formula>
    </cfRule>
    <cfRule type="cellIs" dxfId="350" priority="351" operator="equal">
      <formula>"Rejected"</formula>
    </cfRule>
    <cfRule type="cellIs" dxfId="349" priority="352" operator="equal">
      <formula>"PO"</formula>
    </cfRule>
  </conditionalFormatting>
  <conditionalFormatting sqref="AE22">
    <cfRule type="cellIs" dxfId="348" priority="342" operator="equal">
      <formula>"X"</formula>
    </cfRule>
    <cfRule type="cellIs" dxfId="347" priority="343" operator="equal">
      <formula>"P"</formula>
    </cfRule>
    <cfRule type="cellIs" dxfId="346" priority="344" operator="equal">
      <formula>"NCNS"</formula>
    </cfRule>
    <cfRule type="cellIs" dxfId="345" priority="345" operator="equal">
      <formula>"L"</formula>
    </cfRule>
    <cfRule type="cellIs" dxfId="344" priority="346" operator="equal">
      <formula>"US"</formula>
    </cfRule>
  </conditionalFormatting>
  <conditionalFormatting sqref="AE22">
    <cfRule type="cellIs" dxfId="343" priority="341" operator="equal">
      <formula>"OH"</formula>
    </cfRule>
  </conditionalFormatting>
  <conditionalFormatting sqref="AE22">
    <cfRule type="cellIs" dxfId="342" priority="340" operator="equal">
      <formula>"PO"</formula>
    </cfRule>
  </conditionalFormatting>
  <conditionalFormatting sqref="AE22">
    <cfRule type="cellIs" dxfId="341" priority="334" operator="equal">
      <formula>"Off Prod"</formula>
    </cfRule>
    <cfRule type="cellIs" dxfId="340" priority="335" operator="equal">
      <formula>"System Issue"</formula>
    </cfRule>
    <cfRule type="cellIs" dxfId="339" priority="336" operator="equal">
      <formula>"Approved"</formula>
    </cfRule>
    <cfRule type="cellIs" dxfId="338" priority="337" operator="equal">
      <formula>"Applied"</formula>
    </cfRule>
    <cfRule type="cellIs" dxfId="337" priority="338" operator="equal">
      <formula>"Rejected"</formula>
    </cfRule>
    <cfRule type="cellIs" dxfId="336" priority="339" operator="equal">
      <formula>"PO"</formula>
    </cfRule>
  </conditionalFormatting>
  <conditionalFormatting sqref="AE22">
    <cfRule type="cellIs" dxfId="335" priority="333" operator="equal">
      <formula>"SEP"</formula>
    </cfRule>
  </conditionalFormatting>
  <conditionalFormatting sqref="V8">
    <cfRule type="cellIs" dxfId="334" priority="328" operator="equal">
      <formula>"X"</formula>
    </cfRule>
    <cfRule type="cellIs" dxfId="333" priority="329" operator="equal">
      <formula>"P"</formula>
    </cfRule>
    <cfRule type="cellIs" dxfId="332" priority="330" operator="equal">
      <formula>"NCNS"</formula>
    </cfRule>
    <cfRule type="cellIs" dxfId="331" priority="331" operator="equal">
      <formula>"L"</formula>
    </cfRule>
    <cfRule type="cellIs" dxfId="330" priority="332" operator="equal">
      <formula>"US"</formula>
    </cfRule>
  </conditionalFormatting>
  <conditionalFormatting sqref="V8">
    <cfRule type="cellIs" dxfId="329" priority="327" operator="equal">
      <formula>"OH"</formula>
    </cfRule>
  </conditionalFormatting>
  <conditionalFormatting sqref="V8">
    <cfRule type="cellIs" dxfId="328" priority="326" operator="equal">
      <formula>"PO"</formula>
    </cfRule>
  </conditionalFormatting>
  <conditionalFormatting sqref="V8">
    <cfRule type="cellIs" dxfId="327" priority="320" operator="equal">
      <formula>"Off Prod"</formula>
    </cfRule>
    <cfRule type="cellIs" dxfId="326" priority="321" operator="equal">
      <formula>"System Issue"</formula>
    </cfRule>
    <cfRule type="cellIs" dxfId="325" priority="322" operator="equal">
      <formula>"Approved"</formula>
    </cfRule>
    <cfRule type="cellIs" dxfId="324" priority="323" operator="equal">
      <formula>"Applied"</formula>
    </cfRule>
    <cfRule type="cellIs" dxfId="323" priority="324" operator="equal">
      <formula>"Rejected"</formula>
    </cfRule>
    <cfRule type="cellIs" dxfId="322" priority="325" operator="equal">
      <formula>"PO"</formula>
    </cfRule>
  </conditionalFormatting>
  <conditionalFormatting sqref="V8">
    <cfRule type="cellIs" dxfId="321" priority="319" operator="equal">
      <formula>"SEP"</formula>
    </cfRule>
  </conditionalFormatting>
  <conditionalFormatting sqref="AF8">
    <cfRule type="cellIs" dxfId="320" priority="314" operator="equal">
      <formula>"X"</formula>
    </cfRule>
    <cfRule type="cellIs" dxfId="319" priority="315" operator="equal">
      <formula>"P"</formula>
    </cfRule>
    <cfRule type="cellIs" dxfId="318" priority="316" operator="equal">
      <formula>"NCNS"</formula>
    </cfRule>
    <cfRule type="cellIs" dxfId="317" priority="317" operator="equal">
      <formula>"L"</formula>
    </cfRule>
    <cfRule type="cellIs" dxfId="316" priority="318" operator="equal">
      <formula>"US"</formula>
    </cfRule>
  </conditionalFormatting>
  <conditionalFormatting sqref="AF8">
    <cfRule type="cellIs" dxfId="315" priority="313" operator="equal">
      <formula>"OH"</formula>
    </cfRule>
  </conditionalFormatting>
  <conditionalFormatting sqref="AF8">
    <cfRule type="cellIs" dxfId="314" priority="312" operator="equal">
      <formula>"PO"</formula>
    </cfRule>
  </conditionalFormatting>
  <conditionalFormatting sqref="AF8">
    <cfRule type="cellIs" dxfId="313" priority="306" operator="equal">
      <formula>"Off Prod"</formula>
    </cfRule>
    <cfRule type="cellIs" dxfId="312" priority="307" operator="equal">
      <formula>"System Issue"</formula>
    </cfRule>
    <cfRule type="cellIs" dxfId="311" priority="308" operator="equal">
      <formula>"Approved"</formula>
    </cfRule>
    <cfRule type="cellIs" dxfId="310" priority="309" operator="equal">
      <formula>"Applied"</formula>
    </cfRule>
    <cfRule type="cellIs" dxfId="309" priority="310" operator="equal">
      <formula>"Rejected"</formula>
    </cfRule>
    <cfRule type="cellIs" dxfId="308" priority="311" operator="equal">
      <formula>"PO"</formula>
    </cfRule>
  </conditionalFormatting>
  <conditionalFormatting sqref="AF8">
    <cfRule type="cellIs" dxfId="307" priority="305" operator="equal">
      <formula>"SEP"</formula>
    </cfRule>
  </conditionalFormatting>
  <conditionalFormatting sqref="P45:Q45">
    <cfRule type="cellIs" dxfId="306" priority="300" operator="equal">
      <formula>"X"</formula>
    </cfRule>
    <cfRule type="cellIs" dxfId="305" priority="301" operator="equal">
      <formula>"P"</formula>
    </cfRule>
    <cfRule type="cellIs" dxfId="304" priority="302" operator="equal">
      <formula>"NCNS"</formula>
    </cfRule>
    <cfRule type="cellIs" dxfId="303" priority="303" operator="equal">
      <formula>"L"</formula>
    </cfRule>
    <cfRule type="cellIs" dxfId="302" priority="304" operator="equal">
      <formula>"US"</formula>
    </cfRule>
  </conditionalFormatting>
  <conditionalFormatting sqref="P45:Q45">
    <cfRule type="cellIs" dxfId="301" priority="299" operator="equal">
      <formula>"OH"</formula>
    </cfRule>
  </conditionalFormatting>
  <conditionalFormatting sqref="P45:Q45">
    <cfRule type="cellIs" dxfId="300" priority="294" operator="equal">
      <formula>"X"</formula>
    </cfRule>
    <cfRule type="cellIs" dxfId="299" priority="295" operator="equal">
      <formula>"P"</formula>
    </cfRule>
    <cfRule type="cellIs" dxfId="298" priority="296" operator="equal">
      <formula>"NCNS"</formula>
    </cfRule>
    <cfRule type="cellIs" dxfId="297" priority="297" operator="equal">
      <formula>"L"</formula>
    </cfRule>
    <cfRule type="cellIs" dxfId="296" priority="298" operator="equal">
      <formula>"US"</formula>
    </cfRule>
  </conditionalFormatting>
  <conditionalFormatting sqref="P45:Q45">
    <cfRule type="cellIs" dxfId="295" priority="293" operator="equal">
      <formula>"OH"</formula>
    </cfRule>
  </conditionalFormatting>
  <conditionalFormatting sqref="P45:Q45">
    <cfRule type="cellIs" dxfId="294" priority="292" operator="equal">
      <formula>"PO"</formula>
    </cfRule>
  </conditionalFormatting>
  <conditionalFormatting sqref="P45:Q45">
    <cfRule type="cellIs" dxfId="293" priority="286" operator="equal">
      <formula>"Off Prod"</formula>
    </cfRule>
    <cfRule type="cellIs" dxfId="292" priority="287" operator="equal">
      <formula>"System Issue"</formula>
    </cfRule>
    <cfRule type="cellIs" dxfId="291" priority="288" operator="equal">
      <formula>"Approved"</formula>
    </cfRule>
    <cfRule type="cellIs" dxfId="290" priority="289" operator="equal">
      <formula>"Applied"</formula>
    </cfRule>
    <cfRule type="cellIs" dxfId="289" priority="290" operator="equal">
      <formula>"Rejected"</formula>
    </cfRule>
    <cfRule type="cellIs" dxfId="288" priority="291" operator="equal">
      <formula>"PO"</formula>
    </cfRule>
  </conditionalFormatting>
  <conditionalFormatting sqref="Y45">
    <cfRule type="cellIs" dxfId="287" priority="281" operator="equal">
      <formula>"X"</formula>
    </cfRule>
    <cfRule type="cellIs" dxfId="286" priority="282" operator="equal">
      <formula>"P"</formula>
    </cfRule>
    <cfRule type="cellIs" dxfId="285" priority="283" operator="equal">
      <formula>"NCNS"</formula>
    </cfRule>
    <cfRule type="cellIs" dxfId="284" priority="284" operator="equal">
      <formula>"L"</formula>
    </cfRule>
    <cfRule type="cellIs" dxfId="283" priority="285" operator="equal">
      <formula>"US"</formula>
    </cfRule>
  </conditionalFormatting>
  <conditionalFormatting sqref="Y45">
    <cfRule type="cellIs" dxfId="282" priority="280" operator="equal">
      <formula>"OH"</formula>
    </cfRule>
  </conditionalFormatting>
  <conditionalFormatting sqref="Y45">
    <cfRule type="cellIs" dxfId="281" priority="275" operator="equal">
      <formula>"X"</formula>
    </cfRule>
    <cfRule type="cellIs" dxfId="280" priority="276" operator="equal">
      <formula>"P"</formula>
    </cfRule>
    <cfRule type="cellIs" dxfId="279" priority="277" operator="equal">
      <formula>"NCNS"</formula>
    </cfRule>
    <cfRule type="cellIs" dxfId="278" priority="278" operator="equal">
      <formula>"L"</formula>
    </cfRule>
    <cfRule type="cellIs" dxfId="277" priority="279" operator="equal">
      <formula>"US"</formula>
    </cfRule>
  </conditionalFormatting>
  <conditionalFormatting sqref="Y45">
    <cfRule type="cellIs" dxfId="276" priority="274" operator="equal">
      <formula>"OH"</formula>
    </cfRule>
  </conditionalFormatting>
  <conditionalFormatting sqref="Y45">
    <cfRule type="cellIs" dxfId="275" priority="273" operator="equal">
      <formula>"PO"</formula>
    </cfRule>
  </conditionalFormatting>
  <conditionalFormatting sqref="Y45">
    <cfRule type="cellIs" dxfId="274" priority="267" operator="equal">
      <formula>"Off Prod"</formula>
    </cfRule>
    <cfRule type="cellIs" dxfId="273" priority="268" operator="equal">
      <formula>"System Issue"</formula>
    </cfRule>
    <cfRule type="cellIs" dxfId="272" priority="269" operator="equal">
      <formula>"Approved"</formula>
    </cfRule>
    <cfRule type="cellIs" dxfId="271" priority="270" operator="equal">
      <formula>"Applied"</formula>
    </cfRule>
    <cfRule type="cellIs" dxfId="270" priority="271" operator="equal">
      <formula>"Rejected"</formula>
    </cfRule>
    <cfRule type="cellIs" dxfId="269" priority="272" operator="equal">
      <formula>"PO"</formula>
    </cfRule>
  </conditionalFormatting>
  <conditionalFormatting sqref="AK45">
    <cfRule type="cellIs" dxfId="268" priority="262" operator="equal">
      <formula>"X"</formula>
    </cfRule>
    <cfRule type="cellIs" dxfId="267" priority="263" operator="equal">
      <formula>"P"</formula>
    </cfRule>
    <cfRule type="cellIs" dxfId="266" priority="264" operator="equal">
      <formula>"NCNS"</formula>
    </cfRule>
    <cfRule type="cellIs" dxfId="265" priority="265" operator="equal">
      <formula>"L"</formula>
    </cfRule>
    <cfRule type="cellIs" dxfId="264" priority="266" operator="equal">
      <formula>"US"</formula>
    </cfRule>
  </conditionalFormatting>
  <conditionalFormatting sqref="AK45">
    <cfRule type="cellIs" dxfId="263" priority="261" operator="equal">
      <formula>"OH"</formula>
    </cfRule>
  </conditionalFormatting>
  <conditionalFormatting sqref="AK45">
    <cfRule type="cellIs" dxfId="262" priority="256" operator="equal">
      <formula>"X"</formula>
    </cfRule>
    <cfRule type="cellIs" dxfId="261" priority="257" operator="equal">
      <formula>"P"</formula>
    </cfRule>
    <cfRule type="cellIs" dxfId="260" priority="258" operator="equal">
      <formula>"NCNS"</formula>
    </cfRule>
    <cfRule type="cellIs" dxfId="259" priority="259" operator="equal">
      <formula>"L"</formula>
    </cfRule>
    <cfRule type="cellIs" dxfId="258" priority="260" operator="equal">
      <formula>"US"</formula>
    </cfRule>
  </conditionalFormatting>
  <conditionalFormatting sqref="AK45">
    <cfRule type="cellIs" dxfId="257" priority="255" operator="equal">
      <formula>"OH"</formula>
    </cfRule>
  </conditionalFormatting>
  <conditionalFormatting sqref="AK45">
    <cfRule type="cellIs" dxfId="256" priority="254" operator="equal">
      <formula>"PO"</formula>
    </cfRule>
  </conditionalFormatting>
  <conditionalFormatting sqref="AK45">
    <cfRule type="cellIs" dxfId="255" priority="248" operator="equal">
      <formula>"Off Prod"</formula>
    </cfRule>
    <cfRule type="cellIs" dxfId="254" priority="249" operator="equal">
      <formula>"System Issue"</formula>
    </cfRule>
    <cfRule type="cellIs" dxfId="253" priority="250" operator="equal">
      <formula>"Approved"</formula>
    </cfRule>
    <cfRule type="cellIs" dxfId="252" priority="251" operator="equal">
      <formula>"Applied"</formula>
    </cfRule>
    <cfRule type="cellIs" dxfId="251" priority="252" operator="equal">
      <formula>"Rejected"</formula>
    </cfRule>
    <cfRule type="cellIs" dxfId="250" priority="253" operator="equal">
      <formula>"PO"</formula>
    </cfRule>
  </conditionalFormatting>
  <conditionalFormatting sqref="Y18">
    <cfRule type="cellIs" dxfId="249" priority="243" operator="equal">
      <formula>"X"</formula>
    </cfRule>
    <cfRule type="cellIs" dxfId="248" priority="244" operator="equal">
      <formula>"P"</formula>
    </cfRule>
    <cfRule type="cellIs" dxfId="247" priority="245" operator="equal">
      <formula>"NCNS"</formula>
    </cfRule>
    <cfRule type="cellIs" dxfId="246" priority="246" operator="equal">
      <formula>"L"</formula>
    </cfRule>
    <cfRule type="cellIs" dxfId="245" priority="247" operator="equal">
      <formula>"US"</formula>
    </cfRule>
  </conditionalFormatting>
  <conditionalFormatting sqref="Y18">
    <cfRule type="cellIs" dxfId="244" priority="242" operator="equal">
      <formula>"OH"</formula>
    </cfRule>
  </conditionalFormatting>
  <conditionalFormatting sqref="Y18">
    <cfRule type="cellIs" dxfId="243" priority="236" operator="equal">
      <formula>"Off Prod"</formula>
    </cfRule>
    <cfRule type="cellIs" dxfId="242" priority="237" operator="equal">
      <formula>"System Issue"</formula>
    </cfRule>
    <cfRule type="cellIs" dxfId="241" priority="238" operator="equal">
      <formula>"Approved"</formula>
    </cfRule>
    <cfRule type="cellIs" dxfId="240" priority="239" operator="equal">
      <formula>"Applied"</formula>
    </cfRule>
    <cfRule type="cellIs" dxfId="239" priority="240" operator="equal">
      <formula>"Rejected"</formula>
    </cfRule>
    <cfRule type="cellIs" dxfId="238" priority="241" operator="equal">
      <formula>"PO"</formula>
    </cfRule>
  </conditionalFormatting>
  <conditionalFormatting sqref="Y18">
    <cfRule type="cellIs" dxfId="237" priority="235" operator="equal">
      <formula>"SEP"</formula>
    </cfRule>
  </conditionalFormatting>
  <conditionalFormatting sqref="Y28">
    <cfRule type="cellIs" dxfId="236" priority="230" operator="equal">
      <formula>"X"</formula>
    </cfRule>
    <cfRule type="cellIs" dxfId="235" priority="231" operator="equal">
      <formula>"P"</formula>
    </cfRule>
    <cfRule type="cellIs" dxfId="234" priority="232" operator="equal">
      <formula>"NCNS"</formula>
    </cfRule>
    <cfRule type="cellIs" dxfId="233" priority="233" operator="equal">
      <formula>"L"</formula>
    </cfRule>
    <cfRule type="cellIs" dxfId="232" priority="234" operator="equal">
      <formula>"US"</formula>
    </cfRule>
  </conditionalFormatting>
  <conditionalFormatting sqref="Y28">
    <cfRule type="cellIs" dxfId="231" priority="229" operator="equal">
      <formula>"OH"</formula>
    </cfRule>
  </conditionalFormatting>
  <conditionalFormatting sqref="Y28">
    <cfRule type="cellIs" dxfId="230" priority="223" operator="equal">
      <formula>"Off Prod"</formula>
    </cfRule>
    <cfRule type="cellIs" dxfId="229" priority="224" operator="equal">
      <formula>"System Issue"</formula>
    </cfRule>
    <cfRule type="cellIs" dxfId="228" priority="225" operator="equal">
      <formula>"Approved"</formula>
    </cfRule>
    <cfRule type="cellIs" dxfId="227" priority="226" operator="equal">
      <formula>"Applied"</formula>
    </cfRule>
    <cfRule type="cellIs" dxfId="226" priority="227" operator="equal">
      <formula>"Rejected"</formula>
    </cfRule>
    <cfRule type="cellIs" dxfId="225" priority="228" operator="equal">
      <formula>"PO"</formula>
    </cfRule>
  </conditionalFormatting>
  <conditionalFormatting sqref="Y28">
    <cfRule type="cellIs" dxfId="224" priority="222" operator="equal">
      <formula>"SEP"</formula>
    </cfRule>
  </conditionalFormatting>
  <conditionalFormatting sqref="AD28:AE28">
    <cfRule type="cellIs" dxfId="223" priority="217" operator="equal">
      <formula>"X"</formula>
    </cfRule>
    <cfRule type="cellIs" dxfId="222" priority="218" operator="equal">
      <formula>"P"</formula>
    </cfRule>
    <cfRule type="cellIs" dxfId="221" priority="219" operator="equal">
      <formula>"NCNS"</formula>
    </cfRule>
    <cfRule type="cellIs" dxfId="220" priority="220" operator="equal">
      <formula>"L"</formula>
    </cfRule>
    <cfRule type="cellIs" dxfId="219" priority="221" operator="equal">
      <formula>"US"</formula>
    </cfRule>
  </conditionalFormatting>
  <conditionalFormatting sqref="AD28:AE28">
    <cfRule type="cellIs" dxfId="218" priority="216" operator="equal">
      <formula>"OH"</formula>
    </cfRule>
  </conditionalFormatting>
  <conditionalFormatting sqref="AD28:AE28">
    <cfRule type="cellIs" dxfId="217" priority="210" operator="equal">
      <formula>"Off Prod"</formula>
    </cfRule>
    <cfRule type="cellIs" dxfId="216" priority="211" operator="equal">
      <formula>"System Issue"</formula>
    </cfRule>
    <cfRule type="cellIs" dxfId="215" priority="212" operator="equal">
      <formula>"Approved"</formula>
    </cfRule>
    <cfRule type="cellIs" dxfId="214" priority="213" operator="equal">
      <formula>"Applied"</formula>
    </cfRule>
    <cfRule type="cellIs" dxfId="213" priority="214" operator="equal">
      <formula>"Rejected"</formula>
    </cfRule>
    <cfRule type="cellIs" dxfId="212" priority="215" operator="equal">
      <formula>"PO"</formula>
    </cfRule>
  </conditionalFormatting>
  <conditionalFormatting sqref="AD28:AE28">
    <cfRule type="cellIs" dxfId="211" priority="209" operator="equal">
      <formula>"SEP"</formula>
    </cfRule>
  </conditionalFormatting>
  <conditionalFormatting sqref="P12">
    <cfRule type="cellIs" dxfId="210" priority="204" operator="equal">
      <formula>"X"</formula>
    </cfRule>
    <cfRule type="cellIs" dxfId="209" priority="205" operator="equal">
      <formula>"P"</formula>
    </cfRule>
    <cfRule type="cellIs" dxfId="208" priority="206" operator="equal">
      <formula>"NCNS"</formula>
    </cfRule>
    <cfRule type="cellIs" dxfId="207" priority="207" operator="equal">
      <formula>"L"</formula>
    </cfRule>
    <cfRule type="cellIs" dxfId="206" priority="208" operator="equal">
      <formula>"US"</formula>
    </cfRule>
  </conditionalFormatting>
  <conditionalFormatting sqref="P12">
    <cfRule type="cellIs" dxfId="205" priority="203" operator="equal">
      <formula>"OH"</formula>
    </cfRule>
  </conditionalFormatting>
  <conditionalFormatting sqref="P12">
    <cfRule type="cellIs" dxfId="204" priority="197" operator="equal">
      <formula>"Off Prod"</formula>
    </cfRule>
    <cfRule type="cellIs" dxfId="203" priority="198" operator="equal">
      <formula>"System Issue"</formula>
    </cfRule>
    <cfRule type="cellIs" dxfId="202" priority="199" operator="equal">
      <formula>"Approved"</formula>
    </cfRule>
    <cfRule type="cellIs" dxfId="201" priority="200" operator="equal">
      <formula>"Applied"</formula>
    </cfRule>
    <cfRule type="cellIs" dxfId="200" priority="201" operator="equal">
      <formula>"Rejected"</formula>
    </cfRule>
    <cfRule type="cellIs" dxfId="199" priority="202" operator="equal">
      <formula>"PO"</formula>
    </cfRule>
  </conditionalFormatting>
  <conditionalFormatting sqref="P12">
    <cfRule type="cellIs" dxfId="198" priority="196" operator="equal">
      <formula>"SEP"</formula>
    </cfRule>
  </conditionalFormatting>
  <conditionalFormatting sqref="Y12">
    <cfRule type="cellIs" dxfId="197" priority="191" operator="equal">
      <formula>"X"</formula>
    </cfRule>
    <cfRule type="cellIs" dxfId="196" priority="192" operator="equal">
      <formula>"P"</formula>
    </cfRule>
    <cfRule type="cellIs" dxfId="195" priority="193" operator="equal">
      <formula>"NCNS"</formula>
    </cfRule>
    <cfRule type="cellIs" dxfId="194" priority="194" operator="equal">
      <formula>"L"</formula>
    </cfRule>
    <cfRule type="cellIs" dxfId="193" priority="195" operator="equal">
      <formula>"US"</formula>
    </cfRule>
  </conditionalFormatting>
  <conditionalFormatting sqref="Y12">
    <cfRule type="cellIs" dxfId="192" priority="190" operator="equal">
      <formula>"OH"</formula>
    </cfRule>
  </conditionalFormatting>
  <conditionalFormatting sqref="Y12">
    <cfRule type="cellIs" dxfId="191" priority="184" operator="equal">
      <formula>"Off Prod"</formula>
    </cfRule>
    <cfRule type="cellIs" dxfId="190" priority="185" operator="equal">
      <formula>"System Issue"</formula>
    </cfRule>
    <cfRule type="cellIs" dxfId="189" priority="186" operator="equal">
      <formula>"Approved"</formula>
    </cfRule>
    <cfRule type="cellIs" dxfId="188" priority="187" operator="equal">
      <formula>"Applied"</formula>
    </cfRule>
    <cfRule type="cellIs" dxfId="187" priority="188" operator="equal">
      <formula>"Rejected"</formula>
    </cfRule>
    <cfRule type="cellIs" dxfId="186" priority="189" operator="equal">
      <formula>"PO"</formula>
    </cfRule>
  </conditionalFormatting>
  <conditionalFormatting sqref="Y12">
    <cfRule type="cellIs" dxfId="185" priority="183" operator="equal">
      <formula>"SEP"</formula>
    </cfRule>
  </conditionalFormatting>
  <conditionalFormatting sqref="AD12">
    <cfRule type="cellIs" dxfId="184" priority="178" operator="equal">
      <formula>"X"</formula>
    </cfRule>
    <cfRule type="cellIs" dxfId="183" priority="179" operator="equal">
      <formula>"P"</formula>
    </cfRule>
    <cfRule type="cellIs" dxfId="182" priority="180" operator="equal">
      <formula>"NCNS"</formula>
    </cfRule>
    <cfRule type="cellIs" dxfId="181" priority="181" operator="equal">
      <formula>"L"</formula>
    </cfRule>
    <cfRule type="cellIs" dxfId="180" priority="182" operator="equal">
      <formula>"US"</formula>
    </cfRule>
  </conditionalFormatting>
  <conditionalFormatting sqref="AD12">
    <cfRule type="cellIs" dxfId="179" priority="177" operator="equal">
      <formula>"OH"</formula>
    </cfRule>
  </conditionalFormatting>
  <conditionalFormatting sqref="AD12">
    <cfRule type="cellIs" dxfId="178" priority="171" operator="equal">
      <formula>"Off Prod"</formula>
    </cfRule>
    <cfRule type="cellIs" dxfId="177" priority="172" operator="equal">
      <formula>"System Issue"</formula>
    </cfRule>
    <cfRule type="cellIs" dxfId="176" priority="173" operator="equal">
      <formula>"Approved"</formula>
    </cfRule>
    <cfRule type="cellIs" dxfId="175" priority="174" operator="equal">
      <formula>"Applied"</formula>
    </cfRule>
    <cfRule type="cellIs" dxfId="174" priority="175" operator="equal">
      <formula>"Rejected"</formula>
    </cfRule>
    <cfRule type="cellIs" dxfId="173" priority="176" operator="equal">
      <formula>"PO"</formula>
    </cfRule>
  </conditionalFormatting>
  <conditionalFormatting sqref="AD12">
    <cfRule type="cellIs" dxfId="172" priority="170" operator="equal">
      <formula>"SEP"</formula>
    </cfRule>
  </conditionalFormatting>
  <conditionalFormatting sqref="Y40">
    <cfRule type="cellIs" dxfId="171" priority="165" operator="equal">
      <formula>"X"</formula>
    </cfRule>
    <cfRule type="cellIs" dxfId="170" priority="166" operator="equal">
      <formula>"P"</formula>
    </cfRule>
    <cfRule type="cellIs" dxfId="169" priority="167" operator="equal">
      <formula>"NCNS"</formula>
    </cfRule>
    <cfRule type="cellIs" dxfId="168" priority="168" operator="equal">
      <formula>"L"</formula>
    </cfRule>
    <cfRule type="cellIs" dxfId="167" priority="169" operator="equal">
      <formula>"US"</formula>
    </cfRule>
  </conditionalFormatting>
  <conditionalFormatting sqref="Y40">
    <cfRule type="cellIs" dxfId="166" priority="164" operator="equal">
      <formula>"OH"</formula>
    </cfRule>
  </conditionalFormatting>
  <conditionalFormatting sqref="Y40">
    <cfRule type="cellIs" dxfId="165" priority="158" operator="equal">
      <formula>"Off Prod"</formula>
    </cfRule>
    <cfRule type="cellIs" dxfId="164" priority="159" operator="equal">
      <formula>"System Issue"</formula>
    </cfRule>
    <cfRule type="cellIs" dxfId="163" priority="160" operator="equal">
      <formula>"Approved"</formula>
    </cfRule>
    <cfRule type="cellIs" dxfId="162" priority="161" operator="equal">
      <formula>"Applied"</formula>
    </cfRule>
    <cfRule type="cellIs" dxfId="161" priority="162" operator="equal">
      <formula>"Rejected"</formula>
    </cfRule>
    <cfRule type="cellIs" dxfId="160" priority="163" operator="equal">
      <formula>"PO"</formula>
    </cfRule>
  </conditionalFormatting>
  <conditionalFormatting sqref="Y40">
    <cfRule type="cellIs" dxfId="159" priority="157" operator="equal">
      <formula>"SEP"</formula>
    </cfRule>
  </conditionalFormatting>
  <conditionalFormatting sqref="AL40">
    <cfRule type="cellIs" dxfId="158" priority="152" operator="equal">
      <formula>"X"</formula>
    </cfRule>
    <cfRule type="cellIs" dxfId="157" priority="153" operator="equal">
      <formula>"P"</formula>
    </cfRule>
    <cfRule type="cellIs" dxfId="156" priority="154" operator="equal">
      <formula>"NCNS"</formula>
    </cfRule>
    <cfRule type="cellIs" dxfId="155" priority="155" operator="equal">
      <formula>"L"</formula>
    </cfRule>
    <cfRule type="cellIs" dxfId="154" priority="156" operator="equal">
      <formula>"US"</formula>
    </cfRule>
  </conditionalFormatting>
  <conditionalFormatting sqref="AL40">
    <cfRule type="cellIs" dxfId="153" priority="151" operator="equal">
      <formula>"OH"</formula>
    </cfRule>
  </conditionalFormatting>
  <conditionalFormatting sqref="AL40">
    <cfRule type="cellIs" dxfId="152" priority="145" operator="equal">
      <formula>"Off Prod"</formula>
    </cfRule>
    <cfRule type="cellIs" dxfId="151" priority="146" operator="equal">
      <formula>"System Issue"</formula>
    </cfRule>
    <cfRule type="cellIs" dxfId="150" priority="147" operator="equal">
      <formula>"Approved"</formula>
    </cfRule>
    <cfRule type="cellIs" dxfId="149" priority="148" operator="equal">
      <formula>"Applied"</formula>
    </cfRule>
    <cfRule type="cellIs" dxfId="148" priority="149" operator="equal">
      <formula>"Rejected"</formula>
    </cfRule>
    <cfRule type="cellIs" dxfId="147" priority="150" operator="equal">
      <formula>"PO"</formula>
    </cfRule>
  </conditionalFormatting>
  <conditionalFormatting sqref="AL40">
    <cfRule type="cellIs" dxfId="146" priority="144" operator="equal">
      <formula>"SEP"</formula>
    </cfRule>
  </conditionalFormatting>
  <conditionalFormatting sqref="Q33:R33">
    <cfRule type="cellIs" dxfId="145" priority="139" operator="equal">
      <formula>"X"</formula>
    </cfRule>
    <cfRule type="cellIs" dxfId="144" priority="140" operator="equal">
      <formula>"P"</formula>
    </cfRule>
    <cfRule type="cellIs" dxfId="143" priority="141" operator="equal">
      <formula>"NCNS"</formula>
    </cfRule>
    <cfRule type="cellIs" dxfId="142" priority="142" operator="equal">
      <formula>"L"</formula>
    </cfRule>
    <cfRule type="cellIs" dxfId="141" priority="143" operator="equal">
      <formula>"US"</formula>
    </cfRule>
  </conditionalFormatting>
  <conditionalFormatting sqref="Q33:R33">
    <cfRule type="cellIs" dxfId="140" priority="138" operator="equal">
      <formula>"OH"</formula>
    </cfRule>
  </conditionalFormatting>
  <conditionalFormatting sqref="Q33:R33">
    <cfRule type="cellIs" dxfId="139" priority="132" operator="equal">
      <formula>"Off Prod"</formula>
    </cfRule>
    <cfRule type="cellIs" dxfId="138" priority="133" operator="equal">
      <formula>"System Issue"</formula>
    </cfRule>
    <cfRule type="cellIs" dxfId="137" priority="134" operator="equal">
      <formula>"Approved"</formula>
    </cfRule>
    <cfRule type="cellIs" dxfId="136" priority="135" operator="equal">
      <formula>"Applied"</formula>
    </cfRule>
    <cfRule type="cellIs" dxfId="135" priority="136" operator="equal">
      <formula>"Rejected"</formula>
    </cfRule>
    <cfRule type="cellIs" dxfId="134" priority="137" operator="equal">
      <formula>"PO"</formula>
    </cfRule>
  </conditionalFormatting>
  <conditionalFormatting sqref="Q33:R33">
    <cfRule type="cellIs" dxfId="133" priority="131" operator="equal">
      <formula>"SEP"</formula>
    </cfRule>
  </conditionalFormatting>
  <conditionalFormatting sqref="Y33">
    <cfRule type="cellIs" dxfId="132" priority="126" operator="equal">
      <formula>"X"</formula>
    </cfRule>
    <cfRule type="cellIs" dxfId="131" priority="127" operator="equal">
      <formula>"P"</formula>
    </cfRule>
    <cfRule type="cellIs" dxfId="130" priority="128" operator="equal">
      <formula>"NCNS"</formula>
    </cfRule>
    <cfRule type="cellIs" dxfId="129" priority="129" operator="equal">
      <formula>"L"</formula>
    </cfRule>
    <cfRule type="cellIs" dxfId="128" priority="130" operator="equal">
      <formula>"US"</formula>
    </cfRule>
  </conditionalFormatting>
  <conditionalFormatting sqref="Y33">
    <cfRule type="cellIs" dxfId="127" priority="125" operator="equal">
      <formula>"OH"</formula>
    </cfRule>
  </conditionalFormatting>
  <conditionalFormatting sqref="Y33">
    <cfRule type="cellIs" dxfId="126" priority="119" operator="equal">
      <formula>"Off Prod"</formula>
    </cfRule>
    <cfRule type="cellIs" dxfId="125" priority="120" operator="equal">
      <formula>"System Issue"</formula>
    </cfRule>
    <cfRule type="cellIs" dxfId="124" priority="121" operator="equal">
      <formula>"Approved"</formula>
    </cfRule>
    <cfRule type="cellIs" dxfId="123" priority="122" operator="equal">
      <formula>"Applied"</formula>
    </cfRule>
    <cfRule type="cellIs" dxfId="122" priority="123" operator="equal">
      <formula>"Rejected"</formula>
    </cfRule>
    <cfRule type="cellIs" dxfId="121" priority="124" operator="equal">
      <formula>"PO"</formula>
    </cfRule>
  </conditionalFormatting>
  <conditionalFormatting sqref="Y33">
    <cfRule type="cellIs" dxfId="120" priority="118" operator="equal">
      <formula>"SEP"</formula>
    </cfRule>
  </conditionalFormatting>
  <conditionalFormatting sqref="AF33">
    <cfRule type="cellIs" dxfId="119" priority="113" operator="equal">
      <formula>"X"</formula>
    </cfRule>
    <cfRule type="cellIs" dxfId="118" priority="114" operator="equal">
      <formula>"P"</formula>
    </cfRule>
    <cfRule type="cellIs" dxfId="117" priority="115" operator="equal">
      <formula>"NCNS"</formula>
    </cfRule>
    <cfRule type="cellIs" dxfId="116" priority="116" operator="equal">
      <formula>"L"</formula>
    </cfRule>
    <cfRule type="cellIs" dxfId="115" priority="117" operator="equal">
      <formula>"US"</formula>
    </cfRule>
  </conditionalFormatting>
  <conditionalFormatting sqref="AF33">
    <cfRule type="cellIs" dxfId="114" priority="112" operator="equal">
      <formula>"OH"</formula>
    </cfRule>
  </conditionalFormatting>
  <conditionalFormatting sqref="AF33">
    <cfRule type="cellIs" dxfId="113" priority="106" operator="equal">
      <formula>"Off Prod"</formula>
    </cfRule>
    <cfRule type="cellIs" dxfId="112" priority="107" operator="equal">
      <formula>"System Issue"</formula>
    </cfRule>
    <cfRule type="cellIs" dxfId="111" priority="108" operator="equal">
      <formula>"Approved"</formula>
    </cfRule>
    <cfRule type="cellIs" dxfId="110" priority="109" operator="equal">
      <formula>"Applied"</formula>
    </cfRule>
    <cfRule type="cellIs" dxfId="109" priority="110" operator="equal">
      <formula>"Rejected"</formula>
    </cfRule>
    <cfRule type="cellIs" dxfId="108" priority="111" operator="equal">
      <formula>"PO"</formula>
    </cfRule>
  </conditionalFormatting>
  <conditionalFormatting sqref="AF33">
    <cfRule type="cellIs" dxfId="107" priority="105" operator="equal">
      <formula>"SEP"</formula>
    </cfRule>
  </conditionalFormatting>
  <conditionalFormatting sqref="Y19">
    <cfRule type="cellIs" dxfId="106" priority="100" operator="equal">
      <formula>"X"</formula>
    </cfRule>
    <cfRule type="cellIs" dxfId="105" priority="101" operator="equal">
      <formula>"P"</formula>
    </cfRule>
    <cfRule type="cellIs" dxfId="104" priority="102" operator="equal">
      <formula>"NCNS"</formula>
    </cfRule>
    <cfRule type="cellIs" dxfId="103" priority="103" operator="equal">
      <formula>"L"</formula>
    </cfRule>
    <cfRule type="cellIs" dxfId="102" priority="104" operator="equal">
      <formula>"US"</formula>
    </cfRule>
  </conditionalFormatting>
  <conditionalFormatting sqref="Y19">
    <cfRule type="cellIs" dxfId="101" priority="99" operator="equal">
      <formula>"OH"</formula>
    </cfRule>
  </conditionalFormatting>
  <conditionalFormatting sqref="Y19">
    <cfRule type="cellIs" dxfId="100" priority="93" operator="equal">
      <formula>"Off Prod"</formula>
    </cfRule>
    <cfRule type="cellIs" dxfId="99" priority="94" operator="equal">
      <formula>"System Issue"</formula>
    </cfRule>
    <cfRule type="cellIs" dxfId="98" priority="95" operator="equal">
      <formula>"Approved"</formula>
    </cfRule>
    <cfRule type="cellIs" dxfId="97" priority="96" operator="equal">
      <formula>"Applied"</formula>
    </cfRule>
    <cfRule type="cellIs" dxfId="96" priority="97" operator="equal">
      <formula>"Rejected"</formula>
    </cfRule>
    <cfRule type="cellIs" dxfId="95" priority="98" operator="equal">
      <formula>"PO"</formula>
    </cfRule>
  </conditionalFormatting>
  <conditionalFormatting sqref="Y19">
    <cfRule type="cellIs" dxfId="94" priority="92" operator="equal">
      <formula>"SEP"</formula>
    </cfRule>
  </conditionalFormatting>
  <conditionalFormatting sqref="AF19">
    <cfRule type="cellIs" dxfId="93" priority="87" operator="equal">
      <formula>"X"</formula>
    </cfRule>
    <cfRule type="cellIs" dxfId="92" priority="88" operator="equal">
      <formula>"P"</formula>
    </cfRule>
    <cfRule type="cellIs" dxfId="91" priority="89" operator="equal">
      <formula>"NCNS"</formula>
    </cfRule>
    <cfRule type="cellIs" dxfId="90" priority="90" operator="equal">
      <formula>"L"</formula>
    </cfRule>
    <cfRule type="cellIs" dxfId="89" priority="91" operator="equal">
      <formula>"US"</formula>
    </cfRule>
  </conditionalFormatting>
  <conditionalFormatting sqref="AF19">
    <cfRule type="cellIs" dxfId="88" priority="86" operator="equal">
      <formula>"OH"</formula>
    </cfRule>
  </conditionalFormatting>
  <conditionalFormatting sqref="AF19">
    <cfRule type="cellIs" dxfId="87" priority="80" operator="equal">
      <formula>"Off Prod"</formula>
    </cfRule>
    <cfRule type="cellIs" dxfId="86" priority="81" operator="equal">
      <formula>"System Issue"</formula>
    </cfRule>
    <cfRule type="cellIs" dxfId="85" priority="82" operator="equal">
      <formula>"Approved"</formula>
    </cfRule>
    <cfRule type="cellIs" dxfId="84" priority="83" operator="equal">
      <formula>"Applied"</formula>
    </cfRule>
    <cfRule type="cellIs" dxfId="83" priority="84" operator="equal">
      <formula>"Rejected"</formula>
    </cfRule>
    <cfRule type="cellIs" dxfId="82" priority="85" operator="equal">
      <formula>"PO"</formula>
    </cfRule>
  </conditionalFormatting>
  <conditionalFormatting sqref="AF19">
    <cfRule type="cellIs" dxfId="81" priority="79" operator="equal">
      <formula>"SEP"</formula>
    </cfRule>
  </conditionalFormatting>
  <conditionalFormatting sqref="V44">
    <cfRule type="cellIs" dxfId="80" priority="74" operator="equal">
      <formula>"X"</formula>
    </cfRule>
    <cfRule type="cellIs" dxfId="79" priority="75" operator="equal">
      <formula>"P"</formula>
    </cfRule>
    <cfRule type="cellIs" dxfId="78" priority="76" operator="equal">
      <formula>"NCNS"</formula>
    </cfRule>
    <cfRule type="cellIs" dxfId="77" priority="77" operator="equal">
      <formula>"L"</formula>
    </cfRule>
    <cfRule type="cellIs" dxfId="76" priority="78" operator="equal">
      <formula>"US"</formula>
    </cfRule>
  </conditionalFormatting>
  <conditionalFormatting sqref="V44">
    <cfRule type="cellIs" dxfId="75" priority="73" operator="equal">
      <formula>"OH"</formula>
    </cfRule>
  </conditionalFormatting>
  <conditionalFormatting sqref="V44">
    <cfRule type="cellIs" dxfId="74" priority="67" operator="equal">
      <formula>"Off Prod"</formula>
    </cfRule>
    <cfRule type="cellIs" dxfId="73" priority="68" operator="equal">
      <formula>"System Issue"</formula>
    </cfRule>
    <cfRule type="cellIs" dxfId="72" priority="69" operator="equal">
      <formula>"Approved"</formula>
    </cfRule>
    <cfRule type="cellIs" dxfId="71" priority="70" operator="equal">
      <formula>"Applied"</formula>
    </cfRule>
    <cfRule type="cellIs" dxfId="70" priority="71" operator="equal">
      <formula>"Rejected"</formula>
    </cfRule>
    <cfRule type="cellIs" dxfId="69" priority="72" operator="equal">
      <formula>"PO"</formula>
    </cfRule>
  </conditionalFormatting>
  <conditionalFormatting sqref="V44">
    <cfRule type="cellIs" dxfId="68" priority="66" operator="equal">
      <formula>"SEP"</formula>
    </cfRule>
  </conditionalFormatting>
  <conditionalFormatting sqref="W44">
    <cfRule type="cellIs" dxfId="67" priority="61" operator="equal">
      <formula>"X"</formula>
    </cfRule>
    <cfRule type="cellIs" dxfId="66" priority="62" operator="equal">
      <formula>"P"</formula>
    </cfRule>
    <cfRule type="cellIs" dxfId="65" priority="63" operator="equal">
      <formula>"NCNS"</formula>
    </cfRule>
    <cfRule type="cellIs" dxfId="64" priority="64" operator="equal">
      <formula>"L"</formula>
    </cfRule>
    <cfRule type="cellIs" dxfId="63" priority="65" operator="equal">
      <formula>"US"</formula>
    </cfRule>
  </conditionalFormatting>
  <conditionalFormatting sqref="W44">
    <cfRule type="cellIs" dxfId="62" priority="60" operator="equal">
      <formula>"OH"</formula>
    </cfRule>
  </conditionalFormatting>
  <conditionalFormatting sqref="W44">
    <cfRule type="cellIs" dxfId="61" priority="54" operator="equal">
      <formula>"Off Prod"</formula>
    </cfRule>
    <cfRule type="cellIs" dxfId="60" priority="55" operator="equal">
      <formula>"System Issue"</formula>
    </cfRule>
    <cfRule type="cellIs" dxfId="59" priority="56" operator="equal">
      <formula>"Approved"</formula>
    </cfRule>
    <cfRule type="cellIs" dxfId="58" priority="57" operator="equal">
      <formula>"Applied"</formula>
    </cfRule>
    <cfRule type="cellIs" dxfId="57" priority="58" operator="equal">
      <formula>"Rejected"</formula>
    </cfRule>
    <cfRule type="cellIs" dxfId="56" priority="59" operator="equal">
      <formula>"PO"</formula>
    </cfRule>
  </conditionalFormatting>
  <conditionalFormatting sqref="W44">
    <cfRule type="cellIs" dxfId="55" priority="53" operator="equal">
      <formula>"SEP"</formula>
    </cfRule>
  </conditionalFormatting>
  <conditionalFormatting sqref="AE44">
    <cfRule type="cellIs" dxfId="54" priority="48" operator="equal">
      <formula>"X"</formula>
    </cfRule>
    <cfRule type="cellIs" dxfId="53" priority="49" operator="equal">
      <formula>"P"</formula>
    </cfRule>
    <cfRule type="cellIs" dxfId="52" priority="50" operator="equal">
      <formula>"NCNS"</formula>
    </cfRule>
    <cfRule type="cellIs" dxfId="51" priority="51" operator="equal">
      <formula>"L"</formula>
    </cfRule>
    <cfRule type="cellIs" dxfId="50" priority="52" operator="equal">
      <formula>"US"</formula>
    </cfRule>
  </conditionalFormatting>
  <conditionalFormatting sqref="AE44">
    <cfRule type="cellIs" dxfId="49" priority="47" operator="equal">
      <formula>"OH"</formula>
    </cfRule>
  </conditionalFormatting>
  <conditionalFormatting sqref="AE44">
    <cfRule type="cellIs" dxfId="48" priority="41" operator="equal">
      <formula>"Off Prod"</formula>
    </cfRule>
    <cfRule type="cellIs" dxfId="47" priority="42" operator="equal">
      <formula>"System Issue"</formula>
    </cfRule>
    <cfRule type="cellIs" dxfId="46" priority="43" operator="equal">
      <formula>"Approved"</formula>
    </cfRule>
    <cfRule type="cellIs" dxfId="45" priority="44" operator="equal">
      <formula>"Applied"</formula>
    </cfRule>
    <cfRule type="cellIs" dxfId="44" priority="45" operator="equal">
      <formula>"Rejected"</formula>
    </cfRule>
    <cfRule type="cellIs" dxfId="43" priority="46" operator="equal">
      <formula>"PO"</formula>
    </cfRule>
  </conditionalFormatting>
  <conditionalFormatting sqref="AE44">
    <cfRule type="cellIs" dxfId="42" priority="40" operator="equal">
      <formula>"SEP"</formula>
    </cfRule>
  </conditionalFormatting>
  <conditionalFormatting sqref="W11:Y11">
    <cfRule type="cellIs" dxfId="41" priority="35" operator="equal">
      <formula>"X"</formula>
    </cfRule>
    <cfRule type="cellIs" dxfId="40" priority="36" operator="equal">
      <formula>"P"</formula>
    </cfRule>
    <cfRule type="cellIs" dxfId="39" priority="37" operator="equal">
      <formula>"NCNS"</formula>
    </cfRule>
    <cfRule type="cellIs" dxfId="38" priority="38" operator="equal">
      <formula>"L"</formula>
    </cfRule>
    <cfRule type="cellIs" dxfId="37" priority="39" operator="equal">
      <formula>"US"</formula>
    </cfRule>
  </conditionalFormatting>
  <conditionalFormatting sqref="W11:Y11">
    <cfRule type="cellIs" dxfId="36" priority="34" operator="equal">
      <formula>"OH"</formula>
    </cfRule>
  </conditionalFormatting>
  <conditionalFormatting sqref="W11:Y11">
    <cfRule type="cellIs" dxfId="35" priority="28" operator="equal">
      <formula>"Off Prod"</formula>
    </cfRule>
    <cfRule type="cellIs" dxfId="34" priority="29" operator="equal">
      <formula>"System Issue"</formula>
    </cfRule>
    <cfRule type="cellIs" dxfId="33" priority="30" operator="equal">
      <formula>"Approved"</formula>
    </cfRule>
    <cfRule type="cellIs" dxfId="32" priority="31" operator="equal">
      <formula>"Applied"</formula>
    </cfRule>
    <cfRule type="cellIs" dxfId="31" priority="32" operator="equal">
      <formula>"Rejected"</formula>
    </cfRule>
    <cfRule type="cellIs" dxfId="30" priority="33" operator="equal">
      <formula>"PO"</formula>
    </cfRule>
  </conditionalFormatting>
  <conditionalFormatting sqref="W11:Y11">
    <cfRule type="cellIs" dxfId="29" priority="27" operator="equal">
      <formula>"SEP"</formula>
    </cfRule>
  </conditionalFormatting>
  <conditionalFormatting sqref="R20">
    <cfRule type="cellIs" dxfId="28" priority="22" operator="equal">
      <formula>"X"</formula>
    </cfRule>
    <cfRule type="cellIs" dxfId="27" priority="23" operator="equal">
      <formula>"P"</formula>
    </cfRule>
    <cfRule type="cellIs" dxfId="26" priority="24" operator="equal">
      <formula>"NCNS"</formula>
    </cfRule>
    <cfRule type="cellIs" dxfId="25" priority="25" operator="equal">
      <formula>"L"</formula>
    </cfRule>
    <cfRule type="cellIs" dxfId="24" priority="26" operator="equal">
      <formula>"US"</formula>
    </cfRule>
  </conditionalFormatting>
  <conditionalFormatting sqref="R20">
    <cfRule type="cellIs" dxfId="23" priority="21" operator="equal">
      <formula>"OH"</formula>
    </cfRule>
  </conditionalFormatting>
  <conditionalFormatting sqref="R20">
    <cfRule type="cellIs" dxfId="22" priority="15" operator="equal">
      <formula>"Off Prod"</formula>
    </cfRule>
    <cfRule type="cellIs" dxfId="21" priority="16" operator="equal">
      <formula>"System Issue"</formula>
    </cfRule>
    <cfRule type="cellIs" dxfId="20" priority="17" operator="equal">
      <formula>"Approved"</formula>
    </cfRule>
    <cfRule type="cellIs" dxfId="19" priority="18" operator="equal">
      <formula>"Applied"</formula>
    </cfRule>
    <cfRule type="cellIs" dxfId="18" priority="19" operator="equal">
      <formula>"Rejected"</formula>
    </cfRule>
    <cfRule type="cellIs" dxfId="17" priority="20" operator="equal">
      <formula>"PO"</formula>
    </cfRule>
  </conditionalFormatting>
  <conditionalFormatting sqref="R20">
    <cfRule type="cellIs" dxfId="16" priority="14" operator="equal">
      <formula>"SEP"</formula>
    </cfRule>
  </conditionalFormatting>
  <conditionalFormatting sqref="I16:J16">
    <cfRule type="cellIs" dxfId="15" priority="9" operator="equal">
      <formula>"X"</formula>
    </cfRule>
    <cfRule type="cellIs" dxfId="14" priority="10" operator="equal">
      <formula>"P"</formula>
    </cfRule>
    <cfRule type="cellIs" dxfId="13" priority="11" operator="equal">
      <formula>"NCNS"</formula>
    </cfRule>
    <cfRule type="cellIs" dxfId="12" priority="12" operator="equal">
      <formula>"L"</formula>
    </cfRule>
    <cfRule type="cellIs" dxfId="11" priority="13" operator="equal">
      <formula>"US"</formula>
    </cfRule>
  </conditionalFormatting>
  <conditionalFormatting sqref="I16:J16">
    <cfRule type="cellIs" dxfId="10" priority="8" operator="equal">
      <formula>"OH"</formula>
    </cfRule>
  </conditionalFormatting>
  <conditionalFormatting sqref="I16:J16">
    <cfRule type="cellIs" dxfId="9" priority="2" operator="equal">
      <formula>"Off Prod"</formula>
    </cfRule>
    <cfRule type="cellIs" dxfId="8" priority="3" operator="equal">
      <formula>"System Issue"</formula>
    </cfRule>
    <cfRule type="cellIs" dxfId="7" priority="4" operator="equal">
      <formula>"Approved"</formula>
    </cfRule>
    <cfRule type="cellIs" dxfId="6" priority="5" operator="equal">
      <formula>"Applied"</formula>
    </cfRule>
    <cfRule type="cellIs" dxfId="5" priority="6" operator="equal">
      <formula>"Rejected"</formula>
    </cfRule>
    <cfRule type="cellIs" dxfId="4" priority="7" operator="equal">
      <formula>"PO"</formula>
    </cfRule>
  </conditionalFormatting>
  <conditionalFormatting sqref="I16:J16">
    <cfRule type="cellIs" dxfId="3" priority="1" operator="equal">
      <formula>"SEP"</formula>
    </cfRule>
  </conditionalFormatting>
  <dataValidations count="1">
    <dataValidation type="list" allowBlank="1" showInputMessage="1" showErrorMessage="1" sqref="I3:AM52">
      <formula1>"P,L,US,NCNS,PO,X,SEP,System Issue,Off Prod,Applied,Approved,Rejected"</formula1>
    </dataValidation>
  </dataValidation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781050</xdr:colOff>
                <xdr:row>1</xdr:row>
                <xdr:rowOff>0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2359</xdr:row>
                <xdr:rowOff>0</xdr:rowOff>
              </from>
              <to>
                <xdr:col>0</xdr:col>
                <xdr:colOff>781050</xdr:colOff>
                <xdr:row>2360</xdr:row>
                <xdr:rowOff>0</xdr:rowOff>
              </to>
            </anchor>
          </controlPr>
        </control>
      </mc:Choice>
      <mc:Fallback>
        <control shapeId="3074" r:id="rId5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zoomScale="85" zoomScaleNormal="85" workbookViewId="0">
      <pane xSplit="6" ySplit="4" topLeftCell="G24" activePane="bottomRight" state="frozen"/>
      <selection pane="topRight" activeCell="G1" sqref="G1"/>
      <selection pane="bottomLeft" activeCell="A5" sqref="A5"/>
      <selection pane="bottomRight" activeCell="D34" sqref="D34"/>
    </sheetView>
  </sheetViews>
  <sheetFormatPr defaultRowHeight="15" x14ac:dyDescent="0.25"/>
  <cols>
    <col min="1" max="1" width="16.28515625" bestFit="1" customWidth="1"/>
    <col min="2" max="2" width="17.140625" bestFit="1" customWidth="1"/>
    <col min="3" max="3" width="4" bestFit="1" customWidth="1"/>
    <col min="4" max="4" width="6.28515625" bestFit="1" customWidth="1"/>
    <col min="5" max="5" width="5.140625" customWidth="1"/>
    <col min="6" max="6" width="7.28515625" bestFit="1" customWidth="1"/>
    <col min="10" max="10" width="13.85546875" bestFit="1" customWidth="1"/>
  </cols>
  <sheetData>
    <row r="1" spans="1:11" x14ac:dyDescent="0.25">
      <c r="A1" s="7" t="s">
        <v>95</v>
      </c>
      <c r="B1" t="s">
        <v>165</v>
      </c>
      <c r="J1" s="5" t="s">
        <v>83</v>
      </c>
      <c r="K1" s="27">
        <f>COUNTIF('Leave Requests'!$F:$F,"Prod")+COUNTIF('Leave Requests'!$F:$F,"EM")-COUNTIF('Leave Requests'!$E:$E,"No")-COUNTIF('Leave Requests'!$D:$D,"B")</f>
        <v>43</v>
      </c>
    </row>
    <row r="2" spans="1:11" x14ac:dyDescent="0.25">
      <c r="A2" s="7" t="s">
        <v>70</v>
      </c>
      <c r="B2" t="s">
        <v>73</v>
      </c>
      <c r="J2" s="5" t="s">
        <v>93</v>
      </c>
      <c r="K2" s="31">
        <v>0.1</v>
      </c>
    </row>
    <row r="3" spans="1:11" x14ac:dyDescent="0.25">
      <c r="J3" s="5" t="s">
        <v>166</v>
      </c>
      <c r="K3" s="27">
        <f>ROUND((K1*K2),0)</f>
        <v>4</v>
      </c>
    </row>
    <row r="4" spans="1:11" x14ac:dyDescent="0.25">
      <c r="A4" s="7" t="s">
        <v>163</v>
      </c>
      <c r="B4" t="s">
        <v>57</v>
      </c>
      <c r="C4" t="s">
        <v>84</v>
      </c>
      <c r="D4" t="s">
        <v>85</v>
      </c>
      <c r="E4" t="s">
        <v>86</v>
      </c>
      <c r="F4" t="s">
        <v>164</v>
      </c>
    </row>
    <row r="5" spans="1:11" x14ac:dyDescent="0.25">
      <c r="A5" s="29" t="s">
        <v>168</v>
      </c>
      <c r="B5" s="6">
        <v>0</v>
      </c>
      <c r="C5" s="6">
        <v>0</v>
      </c>
      <c r="D5" s="6">
        <v>0</v>
      </c>
      <c r="E5" s="6">
        <v>22</v>
      </c>
      <c r="F5" s="30">
        <v>0</v>
      </c>
    </row>
    <row r="6" spans="1:11" x14ac:dyDescent="0.25">
      <c r="A6" s="29" t="s">
        <v>147</v>
      </c>
      <c r="B6" s="6">
        <v>0</v>
      </c>
      <c r="C6" s="6">
        <v>0</v>
      </c>
      <c r="D6" s="6">
        <v>0</v>
      </c>
      <c r="E6" s="6">
        <v>64</v>
      </c>
      <c r="F6" s="30">
        <v>0</v>
      </c>
    </row>
    <row r="7" spans="1:11" x14ac:dyDescent="0.25">
      <c r="A7" s="29" t="s">
        <v>99</v>
      </c>
      <c r="B7" s="6">
        <v>0</v>
      </c>
      <c r="C7" s="6">
        <v>1</v>
      </c>
      <c r="D7" s="6">
        <v>0</v>
      </c>
      <c r="E7" s="6">
        <v>64</v>
      </c>
      <c r="F7" s="30">
        <v>1.5625E-2</v>
      </c>
    </row>
    <row r="8" spans="1:11" x14ac:dyDescent="0.25">
      <c r="A8" s="29" t="s">
        <v>123</v>
      </c>
      <c r="B8" s="6">
        <v>1</v>
      </c>
      <c r="C8" s="6">
        <v>0</v>
      </c>
      <c r="D8" s="6">
        <v>0</v>
      </c>
      <c r="E8" s="6">
        <v>64</v>
      </c>
      <c r="F8" s="30">
        <v>1.5625E-2</v>
      </c>
    </row>
    <row r="9" spans="1:11" x14ac:dyDescent="0.25">
      <c r="A9" s="29" t="s">
        <v>132</v>
      </c>
      <c r="B9" s="6">
        <v>0</v>
      </c>
      <c r="C9" s="6">
        <v>2</v>
      </c>
      <c r="D9" s="6">
        <v>0</v>
      </c>
      <c r="E9" s="6">
        <v>64</v>
      </c>
      <c r="F9" s="30">
        <v>3.125E-2</v>
      </c>
    </row>
    <row r="10" spans="1:11" x14ac:dyDescent="0.25">
      <c r="A10" s="29" t="s">
        <v>97</v>
      </c>
      <c r="B10" s="6">
        <v>1</v>
      </c>
      <c r="C10" s="6">
        <v>1</v>
      </c>
      <c r="D10" s="6">
        <v>0</v>
      </c>
      <c r="E10" s="6">
        <v>64</v>
      </c>
      <c r="F10" s="30">
        <v>3.125E-2</v>
      </c>
    </row>
    <row r="11" spans="1:11" x14ac:dyDescent="0.25">
      <c r="A11" s="29" t="s">
        <v>104</v>
      </c>
      <c r="B11" s="6">
        <v>1</v>
      </c>
      <c r="C11" s="6">
        <v>1</v>
      </c>
      <c r="D11" s="6">
        <v>0</v>
      </c>
      <c r="E11" s="6">
        <v>64</v>
      </c>
      <c r="F11" s="30">
        <v>3.125E-2</v>
      </c>
    </row>
    <row r="12" spans="1:11" x14ac:dyDescent="0.25">
      <c r="A12" s="29" t="s">
        <v>146</v>
      </c>
      <c r="B12" s="6">
        <v>1</v>
      </c>
      <c r="C12" s="6">
        <v>1</v>
      </c>
      <c r="D12" s="6">
        <v>0</v>
      </c>
      <c r="E12" s="6">
        <v>64</v>
      </c>
      <c r="F12" s="30">
        <v>3.125E-2</v>
      </c>
    </row>
    <row r="13" spans="1:11" x14ac:dyDescent="0.25">
      <c r="A13" s="29" t="s">
        <v>162</v>
      </c>
      <c r="B13" s="6">
        <v>0</v>
      </c>
      <c r="C13" s="6">
        <v>3</v>
      </c>
      <c r="D13" s="6">
        <v>0</v>
      </c>
      <c r="E13" s="6">
        <v>64</v>
      </c>
      <c r="F13" s="30">
        <v>4.6875E-2</v>
      </c>
    </row>
    <row r="14" spans="1:11" x14ac:dyDescent="0.25">
      <c r="A14" s="29" t="s">
        <v>144</v>
      </c>
      <c r="B14" s="6">
        <v>0</v>
      </c>
      <c r="C14" s="6">
        <v>3</v>
      </c>
      <c r="D14" s="6">
        <v>0</v>
      </c>
      <c r="E14" s="6">
        <v>64</v>
      </c>
      <c r="F14" s="30">
        <v>4.6875E-2</v>
      </c>
    </row>
    <row r="15" spans="1:11" x14ac:dyDescent="0.25">
      <c r="A15" s="29" t="s">
        <v>103</v>
      </c>
      <c r="B15" s="6">
        <v>2</v>
      </c>
      <c r="C15" s="6">
        <v>1</v>
      </c>
      <c r="D15" s="6">
        <v>0</v>
      </c>
      <c r="E15" s="6">
        <v>64</v>
      </c>
      <c r="F15" s="30">
        <v>4.6875E-2</v>
      </c>
    </row>
    <row r="16" spans="1:11" x14ac:dyDescent="0.25">
      <c r="A16" s="29" t="s">
        <v>161</v>
      </c>
      <c r="B16" s="6">
        <v>3</v>
      </c>
      <c r="C16" s="6">
        <v>0</v>
      </c>
      <c r="D16" s="6">
        <v>0</v>
      </c>
      <c r="E16" s="6">
        <v>64</v>
      </c>
      <c r="F16" s="30">
        <v>4.6875E-2</v>
      </c>
    </row>
    <row r="17" spans="1:6" x14ac:dyDescent="0.25">
      <c r="A17" s="29" t="s">
        <v>148</v>
      </c>
      <c r="B17" s="6">
        <v>3</v>
      </c>
      <c r="C17" s="6">
        <v>0</v>
      </c>
      <c r="D17" s="6">
        <v>0</v>
      </c>
      <c r="E17" s="6">
        <v>64</v>
      </c>
      <c r="F17" s="30">
        <v>4.6875E-2</v>
      </c>
    </row>
    <row r="18" spans="1:6" x14ac:dyDescent="0.25">
      <c r="A18" s="29" t="s">
        <v>139</v>
      </c>
      <c r="B18" s="6">
        <v>0</v>
      </c>
      <c r="C18" s="6">
        <v>4</v>
      </c>
      <c r="D18" s="6">
        <v>0</v>
      </c>
      <c r="E18" s="6">
        <v>64</v>
      </c>
      <c r="F18" s="30">
        <v>6.25E-2</v>
      </c>
    </row>
    <row r="19" spans="1:6" x14ac:dyDescent="0.25">
      <c r="A19" s="29" t="s">
        <v>122</v>
      </c>
      <c r="B19" s="6">
        <v>0</v>
      </c>
      <c r="C19" s="6">
        <v>4</v>
      </c>
      <c r="D19" s="6">
        <v>0</v>
      </c>
      <c r="E19" s="6">
        <v>64</v>
      </c>
      <c r="F19" s="30">
        <v>6.25E-2</v>
      </c>
    </row>
    <row r="20" spans="1:6" x14ac:dyDescent="0.25">
      <c r="A20" s="29" t="s">
        <v>153</v>
      </c>
      <c r="B20" s="6">
        <v>2</v>
      </c>
      <c r="C20" s="6">
        <v>2</v>
      </c>
      <c r="D20" s="6">
        <v>0</v>
      </c>
      <c r="E20" s="6">
        <v>64</v>
      </c>
      <c r="F20" s="30">
        <v>6.25E-2</v>
      </c>
    </row>
    <row r="21" spans="1:6" x14ac:dyDescent="0.25">
      <c r="A21" s="29" t="s">
        <v>149</v>
      </c>
      <c r="B21" s="6">
        <v>3</v>
      </c>
      <c r="C21" s="6">
        <v>1</v>
      </c>
      <c r="D21" s="6">
        <v>0</v>
      </c>
      <c r="E21" s="6">
        <v>64</v>
      </c>
      <c r="F21" s="30">
        <v>6.25E-2</v>
      </c>
    </row>
    <row r="22" spans="1:6" x14ac:dyDescent="0.25">
      <c r="A22" s="29" t="s">
        <v>115</v>
      </c>
      <c r="B22" s="6">
        <v>0</v>
      </c>
      <c r="C22" s="6">
        <v>5</v>
      </c>
      <c r="D22" s="6">
        <v>0</v>
      </c>
      <c r="E22" s="6">
        <v>64</v>
      </c>
      <c r="F22" s="30">
        <v>7.8125E-2</v>
      </c>
    </row>
    <row r="23" spans="1:6" x14ac:dyDescent="0.25">
      <c r="A23" s="29" t="s">
        <v>155</v>
      </c>
      <c r="B23" s="6">
        <v>1</v>
      </c>
      <c r="C23" s="6">
        <v>4</v>
      </c>
      <c r="D23" s="6">
        <v>0</v>
      </c>
      <c r="E23" s="6">
        <v>64</v>
      </c>
      <c r="F23" s="30">
        <v>7.8125E-2</v>
      </c>
    </row>
    <row r="24" spans="1:6" x14ac:dyDescent="0.25">
      <c r="A24" s="29" t="s">
        <v>105</v>
      </c>
      <c r="B24" s="6">
        <v>2</v>
      </c>
      <c r="C24" s="6">
        <v>4</v>
      </c>
      <c r="D24" s="6">
        <v>0</v>
      </c>
      <c r="E24" s="6">
        <v>64</v>
      </c>
      <c r="F24" s="30">
        <v>9.375E-2</v>
      </c>
    </row>
    <row r="25" spans="1:6" x14ac:dyDescent="0.25">
      <c r="A25" s="29" t="s">
        <v>135</v>
      </c>
      <c r="B25" s="6">
        <v>0</v>
      </c>
      <c r="C25" s="6">
        <v>6</v>
      </c>
      <c r="D25" s="6">
        <v>0</v>
      </c>
      <c r="E25" s="6">
        <v>64</v>
      </c>
      <c r="F25" s="30">
        <v>9.375E-2</v>
      </c>
    </row>
    <row r="26" spans="1:6" x14ac:dyDescent="0.25">
      <c r="A26" s="29" t="s">
        <v>151</v>
      </c>
      <c r="B26" s="6">
        <v>3</v>
      </c>
      <c r="C26" s="6">
        <v>3</v>
      </c>
      <c r="D26" s="6">
        <v>0</v>
      </c>
      <c r="E26" s="6">
        <v>64</v>
      </c>
      <c r="F26" s="30">
        <v>9.375E-2</v>
      </c>
    </row>
    <row r="27" spans="1:6" x14ac:dyDescent="0.25">
      <c r="A27" s="29" t="s">
        <v>127</v>
      </c>
      <c r="B27" s="6">
        <v>4</v>
      </c>
      <c r="C27" s="6">
        <v>2</v>
      </c>
      <c r="D27" s="6">
        <v>0</v>
      </c>
      <c r="E27" s="6">
        <v>64</v>
      </c>
      <c r="F27" s="30">
        <v>9.375E-2</v>
      </c>
    </row>
    <row r="28" spans="1:6" x14ac:dyDescent="0.25">
      <c r="A28" s="29" t="s">
        <v>110</v>
      </c>
      <c r="B28" s="6">
        <v>0</v>
      </c>
      <c r="C28" s="6">
        <v>7</v>
      </c>
      <c r="D28" s="6">
        <v>0</v>
      </c>
      <c r="E28" s="6">
        <v>64</v>
      </c>
      <c r="F28" s="30">
        <v>0.109375</v>
      </c>
    </row>
    <row r="29" spans="1:6" x14ac:dyDescent="0.25">
      <c r="A29" s="29" t="s">
        <v>154</v>
      </c>
      <c r="B29" s="6">
        <v>3</v>
      </c>
      <c r="C29" s="6">
        <v>4</v>
      </c>
      <c r="D29" s="6">
        <v>0</v>
      </c>
      <c r="E29" s="6">
        <v>64</v>
      </c>
      <c r="F29" s="30">
        <v>0.109375</v>
      </c>
    </row>
    <row r="30" spans="1:6" x14ac:dyDescent="0.25">
      <c r="A30" s="29" t="s">
        <v>143</v>
      </c>
      <c r="B30" s="6">
        <v>2</v>
      </c>
      <c r="C30" s="6">
        <v>6</v>
      </c>
      <c r="D30" s="6">
        <v>0</v>
      </c>
      <c r="E30" s="6">
        <v>64</v>
      </c>
      <c r="F30" s="30">
        <v>0.125</v>
      </c>
    </row>
    <row r="31" spans="1:6" x14ac:dyDescent="0.25">
      <c r="A31" s="29" t="s">
        <v>114</v>
      </c>
      <c r="B31" s="6">
        <v>0</v>
      </c>
      <c r="C31" s="6">
        <v>8</v>
      </c>
      <c r="D31" s="6">
        <v>1</v>
      </c>
      <c r="E31" s="6">
        <v>64</v>
      </c>
      <c r="F31" s="30">
        <v>0.140625</v>
      </c>
    </row>
    <row r="32" spans="1:6" x14ac:dyDescent="0.25">
      <c r="A32" s="29" t="s">
        <v>128</v>
      </c>
      <c r="B32" s="6">
        <v>8</v>
      </c>
      <c r="C32" s="6">
        <v>1</v>
      </c>
      <c r="D32" s="6">
        <v>0</v>
      </c>
      <c r="E32" s="6">
        <v>64</v>
      </c>
      <c r="F32" s="30">
        <v>0.140625</v>
      </c>
    </row>
    <row r="33" spans="1:6" x14ac:dyDescent="0.25">
      <c r="A33" s="29" t="s">
        <v>100</v>
      </c>
      <c r="B33" s="6">
        <v>5</v>
      </c>
      <c r="C33" s="6">
        <v>4</v>
      </c>
      <c r="D33" s="6">
        <v>0</v>
      </c>
      <c r="E33" s="6">
        <v>64</v>
      </c>
      <c r="F33" s="30">
        <v>0.140625</v>
      </c>
    </row>
    <row r="34" spans="1:6" x14ac:dyDescent="0.25">
      <c r="A34" s="29" t="s">
        <v>142</v>
      </c>
      <c r="B34" s="6">
        <v>5</v>
      </c>
      <c r="C34" s="6">
        <v>4</v>
      </c>
      <c r="D34" s="6">
        <v>0</v>
      </c>
      <c r="E34" s="6">
        <v>64</v>
      </c>
      <c r="F34" s="30">
        <v>0.140625</v>
      </c>
    </row>
    <row r="35" spans="1:6" x14ac:dyDescent="0.25">
      <c r="A35" s="29" t="s">
        <v>108</v>
      </c>
      <c r="B35" s="6">
        <v>5</v>
      </c>
      <c r="C35" s="6">
        <v>4</v>
      </c>
      <c r="D35" s="6">
        <v>0</v>
      </c>
      <c r="E35" s="6">
        <v>64</v>
      </c>
      <c r="F35" s="30">
        <v>0.140625</v>
      </c>
    </row>
    <row r="36" spans="1:6" x14ac:dyDescent="0.25">
      <c r="A36" s="29" t="s">
        <v>159</v>
      </c>
      <c r="B36" s="6">
        <v>1</v>
      </c>
      <c r="C36" s="6">
        <v>8</v>
      </c>
      <c r="D36" s="6">
        <v>0</v>
      </c>
      <c r="E36" s="6">
        <v>64</v>
      </c>
      <c r="F36" s="30">
        <v>0.140625</v>
      </c>
    </row>
    <row r="37" spans="1:6" x14ac:dyDescent="0.25">
      <c r="A37" s="29" t="s">
        <v>119</v>
      </c>
      <c r="B37" s="6">
        <v>4</v>
      </c>
      <c r="C37" s="6">
        <v>5</v>
      </c>
      <c r="D37" s="6">
        <v>0</v>
      </c>
      <c r="E37" s="6">
        <v>64</v>
      </c>
      <c r="F37" s="30">
        <v>0.140625</v>
      </c>
    </row>
    <row r="38" spans="1:6" x14ac:dyDescent="0.25">
      <c r="A38" s="29" t="s">
        <v>126</v>
      </c>
      <c r="B38" s="6">
        <v>10</v>
      </c>
      <c r="C38" s="6">
        <v>0</v>
      </c>
      <c r="D38" s="6">
        <v>0</v>
      </c>
      <c r="E38" s="6">
        <v>64</v>
      </c>
      <c r="F38" s="30">
        <v>0.15625</v>
      </c>
    </row>
    <row r="39" spans="1:6" x14ac:dyDescent="0.25">
      <c r="A39" s="29" t="s">
        <v>150</v>
      </c>
      <c r="B39" s="6">
        <v>7</v>
      </c>
      <c r="C39" s="6">
        <v>3</v>
      </c>
      <c r="D39" s="6">
        <v>0</v>
      </c>
      <c r="E39" s="6">
        <v>64</v>
      </c>
      <c r="F39" s="30">
        <v>0.15625</v>
      </c>
    </row>
    <row r="40" spans="1:6" x14ac:dyDescent="0.25">
      <c r="A40" s="29" t="s">
        <v>118</v>
      </c>
      <c r="B40" s="6">
        <v>6</v>
      </c>
      <c r="C40" s="6">
        <v>6</v>
      </c>
      <c r="D40" s="6">
        <v>0</v>
      </c>
      <c r="E40" s="6">
        <v>64</v>
      </c>
      <c r="F40" s="30">
        <v>0.1875</v>
      </c>
    </row>
    <row r="41" spans="1:6" x14ac:dyDescent="0.25">
      <c r="A41" s="29" t="s">
        <v>158</v>
      </c>
      <c r="B41" s="6">
        <v>5</v>
      </c>
      <c r="C41" s="6">
        <v>7</v>
      </c>
      <c r="D41" s="6">
        <v>0</v>
      </c>
      <c r="E41" s="6">
        <v>64</v>
      </c>
      <c r="F41" s="30">
        <v>0.1875</v>
      </c>
    </row>
    <row r="42" spans="1:6" x14ac:dyDescent="0.25">
      <c r="A42" s="29" t="s">
        <v>134</v>
      </c>
      <c r="B42" s="6">
        <v>0</v>
      </c>
      <c r="C42" s="6">
        <v>10</v>
      </c>
      <c r="D42" s="6">
        <v>1</v>
      </c>
      <c r="E42" s="6">
        <v>56</v>
      </c>
      <c r="F42" s="30">
        <v>0.19642857142857142</v>
      </c>
    </row>
    <row r="43" spans="1:6" x14ac:dyDescent="0.25">
      <c r="A43" s="29" t="s">
        <v>112</v>
      </c>
      <c r="B43" s="6">
        <v>1</v>
      </c>
      <c r="C43" s="6">
        <v>5</v>
      </c>
      <c r="D43" s="6">
        <v>6</v>
      </c>
      <c r="E43" s="6">
        <v>61</v>
      </c>
      <c r="F43" s="30">
        <v>0.19672131147540983</v>
      </c>
    </row>
    <row r="44" spans="1:6" x14ac:dyDescent="0.25">
      <c r="A44" s="29" t="s">
        <v>133</v>
      </c>
      <c r="B44" s="6">
        <v>1</v>
      </c>
      <c r="C44" s="6">
        <v>12</v>
      </c>
      <c r="D44" s="6">
        <v>0</v>
      </c>
      <c r="E44" s="6">
        <v>64</v>
      </c>
      <c r="F44" s="30">
        <v>0.203125</v>
      </c>
    </row>
    <row r="45" spans="1:6" x14ac:dyDescent="0.25">
      <c r="A45" s="29" t="s">
        <v>152</v>
      </c>
      <c r="B45" s="6">
        <v>5</v>
      </c>
      <c r="C45" s="6">
        <v>8</v>
      </c>
      <c r="D45" s="6">
        <v>0</v>
      </c>
      <c r="E45" s="6">
        <v>64</v>
      </c>
      <c r="F45" s="30">
        <v>0.203125</v>
      </c>
    </row>
    <row r="46" spans="1:6" x14ac:dyDescent="0.25">
      <c r="A46" s="29" t="s">
        <v>160</v>
      </c>
      <c r="B46" s="6">
        <v>3</v>
      </c>
      <c r="C46" s="6">
        <v>10</v>
      </c>
      <c r="D46" s="6">
        <v>0</v>
      </c>
      <c r="E46" s="6">
        <v>64</v>
      </c>
      <c r="F46" s="30">
        <v>0.203125</v>
      </c>
    </row>
    <row r="47" spans="1:6" x14ac:dyDescent="0.25">
      <c r="A47" s="29" t="s">
        <v>141</v>
      </c>
      <c r="B47" s="6">
        <v>7</v>
      </c>
      <c r="C47" s="6">
        <v>7</v>
      </c>
      <c r="D47" s="6">
        <v>0</v>
      </c>
      <c r="E47" s="6">
        <v>64</v>
      </c>
      <c r="F47" s="30">
        <v>0.21875</v>
      </c>
    </row>
    <row r="48" spans="1:6" x14ac:dyDescent="0.25">
      <c r="A48" s="29" t="s">
        <v>145</v>
      </c>
      <c r="B48" s="6">
        <v>5</v>
      </c>
      <c r="C48" s="6">
        <v>10</v>
      </c>
      <c r="D48" s="6">
        <v>0</v>
      </c>
      <c r="E48" s="6">
        <v>64</v>
      </c>
      <c r="F48" s="30">
        <v>0.234375</v>
      </c>
    </row>
    <row r="49" spans="1:6" x14ac:dyDescent="0.25">
      <c r="A49" s="29" t="s">
        <v>109</v>
      </c>
      <c r="B49" s="6">
        <v>2</v>
      </c>
      <c r="C49" s="6">
        <v>13</v>
      </c>
      <c r="D49" s="6">
        <v>0</v>
      </c>
      <c r="E49" s="6">
        <v>64</v>
      </c>
      <c r="F49" s="30">
        <v>0.234375</v>
      </c>
    </row>
    <row r="50" spans="1:6" x14ac:dyDescent="0.25">
      <c r="A50" s="29" t="s">
        <v>117</v>
      </c>
      <c r="B50" s="6">
        <v>0</v>
      </c>
      <c r="C50" s="6">
        <v>15</v>
      </c>
      <c r="D50" s="6">
        <v>0</v>
      </c>
      <c r="E50" s="6">
        <v>61</v>
      </c>
      <c r="F50" s="30">
        <v>0.24590163934426229</v>
      </c>
    </row>
    <row r="51" spans="1:6" x14ac:dyDescent="0.25">
      <c r="A51" s="29" t="s">
        <v>101</v>
      </c>
      <c r="B51" s="6">
        <v>4</v>
      </c>
      <c r="C51" s="6">
        <v>20</v>
      </c>
      <c r="D51" s="6">
        <v>0</v>
      </c>
      <c r="E51" s="6">
        <v>64</v>
      </c>
      <c r="F51" s="30">
        <v>0.375</v>
      </c>
    </row>
    <row r="52" spans="1:6" x14ac:dyDescent="0.25">
      <c r="A52" s="29" t="s">
        <v>140</v>
      </c>
      <c r="B52" s="6">
        <v>2</v>
      </c>
      <c r="C52" s="6">
        <v>16</v>
      </c>
      <c r="D52" s="6">
        <v>26</v>
      </c>
      <c r="E52" s="6">
        <v>64</v>
      </c>
      <c r="F52" s="30">
        <v>0.6875</v>
      </c>
    </row>
    <row r="53" spans="1:6" x14ac:dyDescent="0.25">
      <c r="A53" s="29" t="s">
        <v>102</v>
      </c>
      <c r="B53" s="6">
        <v>3</v>
      </c>
      <c r="C53" s="6">
        <v>39</v>
      </c>
      <c r="D53" s="6">
        <v>6</v>
      </c>
      <c r="E53" s="6">
        <v>65</v>
      </c>
      <c r="F53" s="30">
        <v>0.7384615384615385</v>
      </c>
    </row>
    <row r="54" spans="1:6" x14ac:dyDescent="0.25">
      <c r="A54" s="29" t="s">
        <v>60</v>
      </c>
      <c r="B54" s="6">
        <v>121</v>
      </c>
      <c r="C54" s="6">
        <v>280</v>
      </c>
      <c r="D54" s="6">
        <v>40</v>
      </c>
      <c r="E54" s="6">
        <v>3081</v>
      </c>
      <c r="F54" s="30">
        <v>0.14313534566699124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9"/>
  <sheetViews>
    <sheetView showGridLines="0" zoomScale="85" zoomScaleNormal="85" workbookViewId="0">
      <pane xSplit="17" ySplit="1" topLeftCell="R646" activePane="bottomRight" state="frozen"/>
      <selection pane="topRight" activeCell="R1" sqref="R1"/>
      <selection pane="bottomLeft" activeCell="A2" sqref="A2"/>
      <selection pane="bottomRight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16.85546875" bestFit="1" customWidth="1"/>
    <col min="4" max="4" width="5.42578125" bestFit="1" customWidth="1"/>
    <col min="5" max="5" width="5.28515625" bestFit="1" customWidth="1"/>
    <col min="6" max="6" width="6.5703125" bestFit="1" customWidth="1"/>
    <col min="7" max="7" width="7.140625" style="23" bestFit="1" customWidth="1"/>
    <col min="8" max="8" width="12.7109375" bestFit="1" customWidth="1"/>
    <col min="9" max="9" width="7.85546875" bestFit="1" customWidth="1"/>
    <col min="10" max="10" width="6.140625" bestFit="1" customWidth="1"/>
    <col min="11" max="11" width="6.85546875" customWidth="1"/>
    <col min="12" max="12" width="6" bestFit="1" customWidth="1"/>
    <col min="13" max="13" width="5.5703125" bestFit="1" customWidth="1"/>
    <col min="14" max="14" width="7.5703125" bestFit="1" customWidth="1"/>
    <col min="15" max="17" width="5.5703125" bestFit="1" customWidth="1"/>
  </cols>
  <sheetData>
    <row r="1" spans="1:17" x14ac:dyDescent="0.25">
      <c r="A1" s="21" t="s">
        <v>0</v>
      </c>
      <c r="B1" s="21" t="s">
        <v>1</v>
      </c>
      <c r="C1" s="21" t="s">
        <v>94</v>
      </c>
      <c r="D1" s="21" t="s">
        <v>69</v>
      </c>
      <c r="E1" s="21" t="s">
        <v>70</v>
      </c>
      <c r="F1" s="21" t="s">
        <v>71</v>
      </c>
      <c r="G1" s="22" t="s">
        <v>95</v>
      </c>
      <c r="H1" s="25" t="s">
        <v>62</v>
      </c>
      <c r="I1" s="26" t="s">
        <v>61</v>
      </c>
      <c r="J1" s="26" t="s">
        <v>63</v>
      </c>
      <c r="K1" s="26" t="s">
        <v>56</v>
      </c>
      <c r="L1" s="26" t="s">
        <v>59</v>
      </c>
      <c r="M1" s="26" t="s">
        <v>64</v>
      </c>
      <c r="N1" s="26" t="s">
        <v>65</v>
      </c>
      <c r="O1" s="26" t="s">
        <v>66</v>
      </c>
      <c r="P1" s="26" t="s">
        <v>67</v>
      </c>
      <c r="Q1" s="26" t="s">
        <v>68</v>
      </c>
    </row>
    <row r="2" spans="1:17" x14ac:dyDescent="0.25">
      <c r="A2" s="27" t="s">
        <v>2</v>
      </c>
      <c r="B2" s="27">
        <v>91223</v>
      </c>
      <c r="C2" s="27" t="s">
        <v>96</v>
      </c>
      <c r="D2" s="27" t="s">
        <v>72</v>
      </c>
      <c r="E2" s="27" t="s">
        <v>73</v>
      </c>
      <c r="F2" s="27" t="s">
        <v>74</v>
      </c>
      <c r="G2" s="28">
        <v>44075</v>
      </c>
      <c r="H2" s="24">
        <v>20</v>
      </c>
      <c r="I2" s="24">
        <v>20</v>
      </c>
      <c r="J2" s="24">
        <v>0</v>
      </c>
      <c r="K2" s="24">
        <v>1</v>
      </c>
      <c r="L2" s="24">
        <v>0</v>
      </c>
      <c r="M2" s="24">
        <v>0</v>
      </c>
      <c r="N2" s="24">
        <v>0</v>
      </c>
      <c r="O2" s="24">
        <v>9</v>
      </c>
      <c r="P2" s="24">
        <f>L2+K2+J2+H2</f>
        <v>21</v>
      </c>
      <c r="Q2" s="24">
        <f>P2+O2+M2</f>
        <v>30</v>
      </c>
    </row>
    <row r="3" spans="1:17" x14ac:dyDescent="0.25">
      <c r="A3" s="27" t="s">
        <v>4</v>
      </c>
      <c r="B3" s="27">
        <v>107869</v>
      </c>
      <c r="C3" s="27" t="s">
        <v>97</v>
      </c>
      <c r="D3" s="27" t="s">
        <v>72</v>
      </c>
      <c r="E3" s="27" t="s">
        <v>73</v>
      </c>
      <c r="F3" s="27" t="s">
        <v>74</v>
      </c>
      <c r="G3" s="28">
        <v>44075</v>
      </c>
      <c r="H3" s="24">
        <v>21</v>
      </c>
      <c r="I3" s="24">
        <v>19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9</v>
      </c>
      <c r="P3" s="24">
        <f t="shared" ref="P3:P66" si="0">L3+K3+J3+H3</f>
        <v>21</v>
      </c>
      <c r="Q3" s="24">
        <f t="shared" ref="Q3:Q66" si="1">P3+O3+M3</f>
        <v>30</v>
      </c>
    </row>
    <row r="4" spans="1:17" x14ac:dyDescent="0.25">
      <c r="A4" s="27" t="s">
        <v>5</v>
      </c>
      <c r="B4" s="27">
        <v>96078</v>
      </c>
      <c r="C4" s="27" t="s">
        <v>98</v>
      </c>
      <c r="D4" s="27" t="s">
        <v>72</v>
      </c>
      <c r="E4" s="27" t="s">
        <v>75</v>
      </c>
      <c r="F4" s="27" t="s">
        <v>74</v>
      </c>
      <c r="G4" s="28">
        <v>44075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9</v>
      </c>
      <c r="P4" s="24">
        <f t="shared" si="0"/>
        <v>0</v>
      </c>
      <c r="Q4" s="24">
        <f t="shared" si="1"/>
        <v>9</v>
      </c>
    </row>
    <row r="5" spans="1:17" x14ac:dyDescent="0.25">
      <c r="A5" s="27" t="s">
        <v>6</v>
      </c>
      <c r="B5" s="27">
        <v>90699</v>
      </c>
      <c r="C5" s="27" t="s">
        <v>99</v>
      </c>
      <c r="D5" s="27" t="s">
        <v>72</v>
      </c>
      <c r="E5" s="27" t="s">
        <v>73</v>
      </c>
      <c r="F5" s="27" t="s">
        <v>74</v>
      </c>
      <c r="G5" s="28">
        <v>44075</v>
      </c>
      <c r="H5" s="24">
        <v>16</v>
      </c>
      <c r="I5" s="24">
        <v>15</v>
      </c>
      <c r="J5" s="24">
        <v>5</v>
      </c>
      <c r="K5" s="24">
        <v>0</v>
      </c>
      <c r="L5" s="24">
        <v>0</v>
      </c>
      <c r="M5" s="24">
        <v>0</v>
      </c>
      <c r="N5" s="24">
        <v>2</v>
      </c>
      <c r="O5" s="24">
        <v>7</v>
      </c>
      <c r="P5" s="24">
        <f t="shared" si="0"/>
        <v>21</v>
      </c>
      <c r="Q5" s="24">
        <f t="shared" si="1"/>
        <v>28</v>
      </c>
    </row>
    <row r="6" spans="1:17" x14ac:dyDescent="0.25">
      <c r="A6" s="27" t="s">
        <v>6</v>
      </c>
      <c r="B6" s="27">
        <v>108201</v>
      </c>
      <c r="C6" s="27" t="s">
        <v>100</v>
      </c>
      <c r="D6" s="27" t="s">
        <v>72</v>
      </c>
      <c r="E6" s="27" t="s">
        <v>73</v>
      </c>
      <c r="F6" s="27" t="s">
        <v>74</v>
      </c>
      <c r="G6" s="28">
        <v>44075</v>
      </c>
      <c r="H6" s="24">
        <v>21</v>
      </c>
      <c r="I6" s="24">
        <v>20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9</v>
      </c>
      <c r="P6" s="24">
        <f t="shared" si="0"/>
        <v>21</v>
      </c>
      <c r="Q6" s="24">
        <f t="shared" si="1"/>
        <v>30</v>
      </c>
    </row>
    <row r="7" spans="1:17" x14ac:dyDescent="0.25">
      <c r="A7" s="27" t="s">
        <v>7</v>
      </c>
      <c r="B7" s="27">
        <v>96189</v>
      </c>
      <c r="C7" s="27" t="s">
        <v>101</v>
      </c>
      <c r="D7" s="27" t="s">
        <v>72</v>
      </c>
      <c r="E7" s="27" t="s">
        <v>73</v>
      </c>
      <c r="F7" s="27" t="s">
        <v>74</v>
      </c>
      <c r="G7" s="28">
        <v>44075</v>
      </c>
      <c r="H7" s="24">
        <v>18</v>
      </c>
      <c r="I7" s="24">
        <v>18</v>
      </c>
      <c r="J7" s="24">
        <v>2</v>
      </c>
      <c r="K7" s="24">
        <v>1</v>
      </c>
      <c r="L7" s="24">
        <v>0</v>
      </c>
      <c r="M7" s="24">
        <v>0</v>
      </c>
      <c r="N7" s="24">
        <v>0</v>
      </c>
      <c r="O7" s="24">
        <v>9</v>
      </c>
      <c r="P7" s="24">
        <f t="shared" si="0"/>
        <v>21</v>
      </c>
      <c r="Q7" s="24">
        <f t="shared" si="1"/>
        <v>30</v>
      </c>
    </row>
    <row r="8" spans="1:17" x14ac:dyDescent="0.25">
      <c r="A8" s="27" t="s">
        <v>8</v>
      </c>
      <c r="B8" s="27">
        <v>125722</v>
      </c>
      <c r="C8" s="27" t="s">
        <v>102</v>
      </c>
      <c r="D8" s="27" t="s">
        <v>72</v>
      </c>
      <c r="E8" s="27" t="s">
        <v>73</v>
      </c>
      <c r="F8" s="27" t="s">
        <v>74</v>
      </c>
      <c r="G8" s="28">
        <v>44075</v>
      </c>
      <c r="H8" s="24">
        <v>19</v>
      </c>
      <c r="I8" s="24">
        <v>11</v>
      </c>
      <c r="J8" s="24">
        <v>2</v>
      </c>
      <c r="K8" s="24">
        <v>0</v>
      </c>
      <c r="L8" s="24">
        <v>0</v>
      </c>
      <c r="M8" s="24">
        <v>0</v>
      </c>
      <c r="N8" s="24">
        <v>0</v>
      </c>
      <c r="O8" s="24">
        <v>9</v>
      </c>
      <c r="P8" s="24">
        <f t="shared" si="0"/>
        <v>21</v>
      </c>
      <c r="Q8" s="24">
        <f t="shared" si="1"/>
        <v>30</v>
      </c>
    </row>
    <row r="9" spans="1:17" x14ac:dyDescent="0.25">
      <c r="A9" s="27" t="s">
        <v>9</v>
      </c>
      <c r="B9" s="27">
        <v>90576</v>
      </c>
      <c r="C9" s="27" t="s">
        <v>103</v>
      </c>
      <c r="D9" s="27" t="s">
        <v>72</v>
      </c>
      <c r="E9" s="27" t="s">
        <v>73</v>
      </c>
      <c r="F9" s="27" t="s">
        <v>74</v>
      </c>
      <c r="G9" s="28">
        <v>44075</v>
      </c>
      <c r="H9" s="24">
        <v>21</v>
      </c>
      <c r="I9" s="24">
        <v>21</v>
      </c>
      <c r="J9" s="24">
        <v>0</v>
      </c>
      <c r="K9" s="24">
        <v>0</v>
      </c>
      <c r="L9" s="24">
        <v>0</v>
      </c>
      <c r="M9" s="24">
        <v>0</v>
      </c>
      <c r="N9" s="24">
        <v>3</v>
      </c>
      <c r="O9" s="24">
        <v>6</v>
      </c>
      <c r="P9" s="24">
        <f t="shared" si="0"/>
        <v>21</v>
      </c>
      <c r="Q9" s="24">
        <f t="shared" si="1"/>
        <v>27</v>
      </c>
    </row>
    <row r="10" spans="1:17" x14ac:dyDescent="0.25">
      <c r="A10" s="27" t="s">
        <v>10</v>
      </c>
      <c r="B10" s="27">
        <v>96210</v>
      </c>
      <c r="C10" s="27" t="s">
        <v>104</v>
      </c>
      <c r="D10" s="27" t="s">
        <v>72</v>
      </c>
      <c r="E10" s="27" t="s">
        <v>73</v>
      </c>
      <c r="F10" s="27" t="s">
        <v>74</v>
      </c>
      <c r="G10" s="28">
        <v>44075</v>
      </c>
      <c r="H10" s="24">
        <v>21</v>
      </c>
      <c r="I10" s="24">
        <v>20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9</v>
      </c>
      <c r="P10" s="24">
        <f t="shared" si="0"/>
        <v>21</v>
      </c>
      <c r="Q10" s="24">
        <f t="shared" si="1"/>
        <v>30</v>
      </c>
    </row>
    <row r="11" spans="1:17" x14ac:dyDescent="0.25">
      <c r="A11" s="27" t="s">
        <v>11</v>
      </c>
      <c r="B11" s="27">
        <v>110424</v>
      </c>
      <c r="C11" s="27" t="s">
        <v>105</v>
      </c>
      <c r="D11" s="27" t="s">
        <v>72</v>
      </c>
      <c r="E11" s="27" t="s">
        <v>73</v>
      </c>
      <c r="F11" s="27" t="s">
        <v>74</v>
      </c>
      <c r="G11" s="28">
        <v>44075</v>
      </c>
      <c r="H11" s="24">
        <v>21</v>
      </c>
      <c r="I11" s="24">
        <v>20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9</v>
      </c>
      <c r="P11" s="24">
        <f t="shared" si="0"/>
        <v>21</v>
      </c>
      <c r="Q11" s="24">
        <f t="shared" si="1"/>
        <v>30</v>
      </c>
    </row>
    <row r="12" spans="1:17" x14ac:dyDescent="0.25">
      <c r="A12" s="27" t="s">
        <v>106</v>
      </c>
      <c r="B12" s="27">
        <v>40028</v>
      </c>
      <c r="C12" s="27" t="s">
        <v>107</v>
      </c>
      <c r="D12" s="27" t="s">
        <v>72</v>
      </c>
      <c r="E12" s="27" t="s">
        <v>73</v>
      </c>
      <c r="F12" s="27" t="s">
        <v>74</v>
      </c>
      <c r="G12" s="28">
        <v>44075</v>
      </c>
      <c r="H12" s="24">
        <v>20</v>
      </c>
      <c r="I12" s="24">
        <v>20</v>
      </c>
      <c r="J12" s="24">
        <v>0</v>
      </c>
      <c r="K12" s="24">
        <v>1</v>
      </c>
      <c r="L12" s="24">
        <v>0</v>
      </c>
      <c r="M12" s="24">
        <v>0</v>
      </c>
      <c r="N12" s="24">
        <v>0</v>
      </c>
      <c r="O12" s="24">
        <v>9</v>
      </c>
      <c r="P12" s="24">
        <f t="shared" si="0"/>
        <v>21</v>
      </c>
      <c r="Q12" s="24">
        <f t="shared" si="1"/>
        <v>30</v>
      </c>
    </row>
    <row r="13" spans="1:17" x14ac:dyDescent="0.25">
      <c r="A13" s="27" t="s">
        <v>12</v>
      </c>
      <c r="B13" s="27">
        <v>91236</v>
      </c>
      <c r="C13" s="27" t="s">
        <v>108</v>
      </c>
      <c r="D13" s="27" t="s">
        <v>72</v>
      </c>
      <c r="E13" s="27" t="s">
        <v>73</v>
      </c>
      <c r="F13" s="27" t="s">
        <v>74</v>
      </c>
      <c r="G13" s="28">
        <v>44075</v>
      </c>
      <c r="H13" s="24">
        <v>16</v>
      </c>
      <c r="I13" s="24">
        <v>16</v>
      </c>
      <c r="J13" s="24">
        <v>5</v>
      </c>
      <c r="K13" s="24">
        <v>0</v>
      </c>
      <c r="L13" s="24">
        <v>0</v>
      </c>
      <c r="M13" s="24">
        <v>0</v>
      </c>
      <c r="N13" s="24">
        <v>3</v>
      </c>
      <c r="O13" s="24">
        <v>6</v>
      </c>
      <c r="P13" s="24">
        <f t="shared" si="0"/>
        <v>21</v>
      </c>
      <c r="Q13" s="24">
        <f t="shared" si="1"/>
        <v>27</v>
      </c>
    </row>
    <row r="14" spans="1:17" x14ac:dyDescent="0.25">
      <c r="A14" s="27" t="s">
        <v>13</v>
      </c>
      <c r="B14" s="27">
        <v>96211</v>
      </c>
      <c r="C14" s="27" t="s">
        <v>109</v>
      </c>
      <c r="D14" s="27" t="s">
        <v>72</v>
      </c>
      <c r="E14" s="27" t="s">
        <v>73</v>
      </c>
      <c r="F14" s="27" t="s">
        <v>74</v>
      </c>
      <c r="G14" s="28">
        <v>44075</v>
      </c>
      <c r="H14" s="24">
        <v>21</v>
      </c>
      <c r="I14" s="24">
        <v>14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9</v>
      </c>
      <c r="P14" s="24">
        <f t="shared" si="0"/>
        <v>21</v>
      </c>
      <c r="Q14" s="24">
        <f t="shared" si="1"/>
        <v>30</v>
      </c>
    </row>
    <row r="15" spans="1:17" x14ac:dyDescent="0.25">
      <c r="A15" s="27" t="s">
        <v>14</v>
      </c>
      <c r="B15" s="27">
        <v>88490</v>
      </c>
      <c r="C15" s="27" t="s">
        <v>110</v>
      </c>
      <c r="D15" s="27" t="s">
        <v>72</v>
      </c>
      <c r="E15" s="27" t="s">
        <v>73</v>
      </c>
      <c r="F15" s="27" t="s">
        <v>74</v>
      </c>
      <c r="G15" s="28">
        <v>44075</v>
      </c>
      <c r="H15" s="24">
        <v>20</v>
      </c>
      <c r="I15" s="24">
        <v>20</v>
      </c>
      <c r="J15" s="24">
        <v>1</v>
      </c>
      <c r="K15" s="24">
        <v>0</v>
      </c>
      <c r="L15" s="24">
        <v>0</v>
      </c>
      <c r="M15" s="24">
        <v>0</v>
      </c>
      <c r="N15" s="24">
        <v>0</v>
      </c>
      <c r="O15" s="24">
        <v>9</v>
      </c>
      <c r="P15" s="24">
        <f t="shared" si="0"/>
        <v>21</v>
      </c>
      <c r="Q15" s="24">
        <f t="shared" si="1"/>
        <v>30</v>
      </c>
    </row>
    <row r="16" spans="1:17" x14ac:dyDescent="0.25">
      <c r="A16" s="27" t="s">
        <v>15</v>
      </c>
      <c r="B16" s="27">
        <v>125188</v>
      </c>
      <c r="C16" s="27" t="s">
        <v>111</v>
      </c>
      <c r="D16" s="27" t="s">
        <v>72</v>
      </c>
      <c r="E16" s="27" t="s">
        <v>75</v>
      </c>
      <c r="F16" s="27" t="s">
        <v>74</v>
      </c>
      <c r="G16" s="28">
        <v>44075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9</v>
      </c>
      <c r="P16" s="24">
        <f t="shared" si="0"/>
        <v>0</v>
      </c>
      <c r="Q16" s="24">
        <f t="shared" si="1"/>
        <v>9</v>
      </c>
    </row>
    <row r="17" spans="1:17" x14ac:dyDescent="0.25">
      <c r="A17" s="27" t="s">
        <v>16</v>
      </c>
      <c r="B17" s="27">
        <v>96213</v>
      </c>
      <c r="C17" s="27" t="s">
        <v>112</v>
      </c>
      <c r="D17" s="27" t="s">
        <v>72</v>
      </c>
      <c r="E17" s="27" t="s">
        <v>73</v>
      </c>
      <c r="F17" s="27" t="s">
        <v>74</v>
      </c>
      <c r="G17" s="28">
        <v>44075</v>
      </c>
      <c r="H17" s="24">
        <v>18</v>
      </c>
      <c r="I17" s="24">
        <v>17</v>
      </c>
      <c r="J17" s="24">
        <v>1</v>
      </c>
      <c r="K17" s="24">
        <v>2</v>
      </c>
      <c r="L17" s="24">
        <v>0</v>
      </c>
      <c r="M17" s="24">
        <v>0</v>
      </c>
      <c r="N17" s="24">
        <v>0</v>
      </c>
      <c r="O17" s="24">
        <v>9</v>
      </c>
      <c r="P17" s="24">
        <f t="shared" si="0"/>
        <v>21</v>
      </c>
      <c r="Q17" s="24">
        <f t="shared" si="1"/>
        <v>30</v>
      </c>
    </row>
    <row r="18" spans="1:17" x14ac:dyDescent="0.25">
      <c r="A18" s="27" t="s">
        <v>17</v>
      </c>
      <c r="B18" s="27">
        <v>119764</v>
      </c>
      <c r="C18" s="27" t="s">
        <v>113</v>
      </c>
      <c r="D18" s="27" t="s">
        <v>72</v>
      </c>
      <c r="E18" s="27" t="s">
        <v>75</v>
      </c>
      <c r="F18" s="27" t="s">
        <v>74</v>
      </c>
      <c r="G18" s="28">
        <v>44075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9</v>
      </c>
      <c r="P18" s="24">
        <f t="shared" si="0"/>
        <v>0</v>
      </c>
      <c r="Q18" s="24">
        <f t="shared" si="1"/>
        <v>9</v>
      </c>
    </row>
    <row r="19" spans="1:17" x14ac:dyDescent="0.25">
      <c r="A19" s="27" t="s">
        <v>18</v>
      </c>
      <c r="B19" s="27">
        <v>119448</v>
      </c>
      <c r="C19" s="27" t="s">
        <v>114</v>
      </c>
      <c r="D19" s="27" t="s">
        <v>72</v>
      </c>
      <c r="E19" s="27" t="s">
        <v>73</v>
      </c>
      <c r="F19" s="27" t="s">
        <v>74</v>
      </c>
      <c r="G19" s="28">
        <v>44075</v>
      </c>
      <c r="H19" s="24">
        <v>19</v>
      </c>
      <c r="I19" s="24">
        <v>19</v>
      </c>
      <c r="J19" s="24">
        <v>2</v>
      </c>
      <c r="K19" s="24">
        <v>0</v>
      </c>
      <c r="L19" s="24">
        <v>0</v>
      </c>
      <c r="M19" s="24">
        <v>0</v>
      </c>
      <c r="N19" s="24">
        <v>0</v>
      </c>
      <c r="O19" s="24">
        <v>9</v>
      </c>
      <c r="P19" s="24">
        <f t="shared" si="0"/>
        <v>21</v>
      </c>
      <c r="Q19" s="24">
        <f t="shared" si="1"/>
        <v>30</v>
      </c>
    </row>
    <row r="20" spans="1:17" x14ac:dyDescent="0.25">
      <c r="A20" s="27" t="s">
        <v>19</v>
      </c>
      <c r="B20" s="27">
        <v>145627</v>
      </c>
      <c r="C20" s="27" t="s">
        <v>115</v>
      </c>
      <c r="D20" s="27" t="s">
        <v>72</v>
      </c>
      <c r="E20" s="27" t="s">
        <v>73</v>
      </c>
      <c r="F20" s="27" t="s">
        <v>74</v>
      </c>
      <c r="G20" s="28">
        <v>44075</v>
      </c>
      <c r="H20" s="24">
        <v>20</v>
      </c>
      <c r="I20" s="24">
        <v>20</v>
      </c>
      <c r="J20" s="24">
        <v>1</v>
      </c>
      <c r="K20" s="24">
        <v>0</v>
      </c>
      <c r="L20" s="24">
        <v>0</v>
      </c>
      <c r="M20" s="24">
        <v>0</v>
      </c>
      <c r="N20" s="24">
        <v>0</v>
      </c>
      <c r="O20" s="24">
        <v>9</v>
      </c>
      <c r="P20" s="24">
        <f t="shared" si="0"/>
        <v>21</v>
      </c>
      <c r="Q20" s="24">
        <f t="shared" si="1"/>
        <v>30</v>
      </c>
    </row>
    <row r="21" spans="1:17" x14ac:dyDescent="0.25">
      <c r="A21" s="27" t="s">
        <v>20</v>
      </c>
      <c r="B21" s="27">
        <v>119765</v>
      </c>
      <c r="C21" s="27" t="s">
        <v>116</v>
      </c>
      <c r="D21" s="27" t="s">
        <v>72</v>
      </c>
      <c r="E21" s="27" t="s">
        <v>75</v>
      </c>
      <c r="F21" s="27" t="s">
        <v>74</v>
      </c>
      <c r="G21" s="28">
        <v>44075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9</v>
      </c>
      <c r="P21" s="24">
        <f t="shared" si="0"/>
        <v>0</v>
      </c>
      <c r="Q21" s="24">
        <f t="shared" si="1"/>
        <v>9</v>
      </c>
    </row>
    <row r="22" spans="1:17" x14ac:dyDescent="0.25">
      <c r="A22" s="27" t="s">
        <v>21</v>
      </c>
      <c r="B22" s="27">
        <v>125723</v>
      </c>
      <c r="C22" s="27" t="s">
        <v>117</v>
      </c>
      <c r="D22" s="27" t="s">
        <v>72</v>
      </c>
      <c r="E22" s="27" t="s">
        <v>73</v>
      </c>
      <c r="F22" s="27" t="s">
        <v>74</v>
      </c>
      <c r="G22" s="28">
        <v>44075</v>
      </c>
      <c r="H22" s="24">
        <v>21</v>
      </c>
      <c r="I22" s="24">
        <v>21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9</v>
      </c>
      <c r="P22" s="24">
        <f t="shared" si="0"/>
        <v>21</v>
      </c>
      <c r="Q22" s="24">
        <f t="shared" si="1"/>
        <v>30</v>
      </c>
    </row>
    <row r="23" spans="1:17" x14ac:dyDescent="0.25">
      <c r="A23" s="27" t="s">
        <v>22</v>
      </c>
      <c r="B23" s="27">
        <v>110419</v>
      </c>
      <c r="C23" s="27" t="s">
        <v>118</v>
      </c>
      <c r="D23" s="27" t="s">
        <v>72</v>
      </c>
      <c r="E23" s="27" t="s">
        <v>73</v>
      </c>
      <c r="F23" s="27" t="s">
        <v>74</v>
      </c>
      <c r="G23" s="28">
        <v>44075</v>
      </c>
      <c r="H23" s="24">
        <v>18</v>
      </c>
      <c r="I23" s="24">
        <v>17</v>
      </c>
      <c r="J23" s="24">
        <v>1</v>
      </c>
      <c r="K23" s="24">
        <v>2</v>
      </c>
      <c r="L23" s="24">
        <v>0</v>
      </c>
      <c r="M23" s="24">
        <v>0</v>
      </c>
      <c r="N23" s="24">
        <v>0</v>
      </c>
      <c r="O23" s="24">
        <v>9</v>
      </c>
      <c r="P23" s="24">
        <f t="shared" si="0"/>
        <v>21</v>
      </c>
      <c r="Q23" s="24">
        <f t="shared" si="1"/>
        <v>30</v>
      </c>
    </row>
    <row r="24" spans="1:17" x14ac:dyDescent="0.25">
      <c r="A24" s="27" t="s">
        <v>23</v>
      </c>
      <c r="B24" s="27">
        <v>106163</v>
      </c>
      <c r="C24" s="27" t="s">
        <v>119</v>
      </c>
      <c r="D24" s="27" t="s">
        <v>72</v>
      </c>
      <c r="E24" s="27" t="s">
        <v>73</v>
      </c>
      <c r="F24" s="27" t="s">
        <v>74</v>
      </c>
      <c r="G24" s="28">
        <v>44075</v>
      </c>
      <c r="H24" s="24">
        <v>20</v>
      </c>
      <c r="I24" s="24">
        <v>20</v>
      </c>
      <c r="J24" s="24">
        <v>0</v>
      </c>
      <c r="K24" s="24">
        <v>1</v>
      </c>
      <c r="L24" s="24">
        <v>0</v>
      </c>
      <c r="M24" s="24">
        <v>0</v>
      </c>
      <c r="N24" s="24">
        <v>0</v>
      </c>
      <c r="O24" s="24">
        <v>9</v>
      </c>
      <c r="P24" s="24">
        <f t="shared" si="0"/>
        <v>21</v>
      </c>
      <c r="Q24" s="24">
        <f t="shared" si="1"/>
        <v>30</v>
      </c>
    </row>
    <row r="25" spans="1:17" x14ac:dyDescent="0.25">
      <c r="A25" s="27" t="s">
        <v>120</v>
      </c>
      <c r="B25" s="27">
        <v>125724</v>
      </c>
      <c r="C25" s="27" t="s">
        <v>121</v>
      </c>
      <c r="D25" s="27" t="s">
        <v>72</v>
      </c>
      <c r="E25" s="27" t="s">
        <v>75</v>
      </c>
      <c r="F25" s="27" t="s">
        <v>74</v>
      </c>
      <c r="G25" s="28">
        <v>44075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9</v>
      </c>
      <c r="P25" s="24">
        <f t="shared" si="0"/>
        <v>0</v>
      </c>
      <c r="Q25" s="24">
        <f t="shared" si="1"/>
        <v>9</v>
      </c>
    </row>
    <row r="26" spans="1:17" x14ac:dyDescent="0.25">
      <c r="A26" s="27" t="s">
        <v>24</v>
      </c>
      <c r="B26" s="27">
        <v>106165</v>
      </c>
      <c r="C26" s="27" t="s">
        <v>122</v>
      </c>
      <c r="D26" s="27" t="s">
        <v>72</v>
      </c>
      <c r="E26" s="27" t="s">
        <v>73</v>
      </c>
      <c r="F26" s="27" t="s">
        <v>74</v>
      </c>
      <c r="G26" s="28">
        <v>44075</v>
      </c>
      <c r="H26" s="24">
        <v>21</v>
      </c>
      <c r="I26" s="24">
        <v>21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9</v>
      </c>
      <c r="P26" s="24">
        <f t="shared" si="0"/>
        <v>21</v>
      </c>
      <c r="Q26" s="24">
        <f t="shared" si="1"/>
        <v>30</v>
      </c>
    </row>
    <row r="27" spans="1:17" x14ac:dyDescent="0.25">
      <c r="A27" s="27" t="s">
        <v>25</v>
      </c>
      <c r="B27" s="27">
        <v>106161</v>
      </c>
      <c r="C27" s="27" t="s">
        <v>123</v>
      </c>
      <c r="D27" s="27" t="s">
        <v>72</v>
      </c>
      <c r="E27" s="27" t="s">
        <v>73</v>
      </c>
      <c r="F27" s="27" t="s">
        <v>74</v>
      </c>
      <c r="G27" s="28">
        <v>44075</v>
      </c>
      <c r="H27" s="24">
        <v>21</v>
      </c>
      <c r="I27" s="24">
        <v>21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9</v>
      </c>
      <c r="P27" s="24">
        <f t="shared" si="0"/>
        <v>21</v>
      </c>
      <c r="Q27" s="24">
        <f t="shared" si="1"/>
        <v>30</v>
      </c>
    </row>
    <row r="28" spans="1:17" x14ac:dyDescent="0.25">
      <c r="A28" s="27" t="s">
        <v>124</v>
      </c>
      <c r="B28" s="27">
        <v>88585</v>
      </c>
      <c r="C28" s="27" t="s">
        <v>125</v>
      </c>
      <c r="D28" s="27" t="s">
        <v>72</v>
      </c>
      <c r="E28" s="27" t="s">
        <v>75</v>
      </c>
      <c r="F28" s="27" t="s">
        <v>74</v>
      </c>
      <c r="G28" s="28">
        <v>44075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9</v>
      </c>
      <c r="P28" s="24">
        <f t="shared" si="0"/>
        <v>0</v>
      </c>
      <c r="Q28" s="24">
        <f t="shared" si="1"/>
        <v>9</v>
      </c>
    </row>
    <row r="29" spans="1:17" x14ac:dyDescent="0.25">
      <c r="A29" s="27" t="s">
        <v>27</v>
      </c>
      <c r="B29" s="27">
        <v>144804</v>
      </c>
      <c r="C29" s="27" t="s">
        <v>126</v>
      </c>
      <c r="D29" s="27" t="s">
        <v>72</v>
      </c>
      <c r="E29" s="27" t="s">
        <v>73</v>
      </c>
      <c r="F29" s="27" t="s">
        <v>74</v>
      </c>
      <c r="G29" s="28">
        <v>44075</v>
      </c>
      <c r="H29" s="24">
        <v>21</v>
      </c>
      <c r="I29" s="24">
        <v>1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9</v>
      </c>
      <c r="P29" s="24">
        <f t="shared" si="0"/>
        <v>21</v>
      </c>
      <c r="Q29" s="24">
        <f t="shared" si="1"/>
        <v>30</v>
      </c>
    </row>
    <row r="30" spans="1:17" x14ac:dyDescent="0.25">
      <c r="A30" s="27" t="s">
        <v>28</v>
      </c>
      <c r="B30" s="27">
        <v>110428</v>
      </c>
      <c r="C30" s="27" t="s">
        <v>127</v>
      </c>
      <c r="D30" s="27" t="s">
        <v>72</v>
      </c>
      <c r="E30" s="27" t="s">
        <v>73</v>
      </c>
      <c r="F30" s="27" t="s">
        <v>74</v>
      </c>
      <c r="G30" s="28">
        <v>44075</v>
      </c>
      <c r="H30" s="24">
        <v>12</v>
      </c>
      <c r="I30" s="24">
        <v>12</v>
      </c>
      <c r="J30" s="24">
        <v>9</v>
      </c>
      <c r="K30" s="24">
        <v>0</v>
      </c>
      <c r="L30" s="24">
        <v>0</v>
      </c>
      <c r="M30" s="24">
        <v>0</v>
      </c>
      <c r="N30" s="24">
        <v>0</v>
      </c>
      <c r="O30" s="24">
        <v>9</v>
      </c>
      <c r="P30" s="24">
        <f t="shared" si="0"/>
        <v>21</v>
      </c>
      <c r="Q30" s="24">
        <f t="shared" si="1"/>
        <v>30</v>
      </c>
    </row>
    <row r="31" spans="1:17" x14ac:dyDescent="0.25">
      <c r="A31" s="27" t="s">
        <v>29</v>
      </c>
      <c r="B31" s="27">
        <v>91521</v>
      </c>
      <c r="C31" s="27" t="s">
        <v>128</v>
      </c>
      <c r="D31" s="27" t="s">
        <v>72</v>
      </c>
      <c r="E31" s="27" t="s">
        <v>73</v>
      </c>
      <c r="F31" s="27" t="s">
        <v>74</v>
      </c>
      <c r="G31" s="28">
        <v>44075</v>
      </c>
      <c r="H31" s="24">
        <v>16</v>
      </c>
      <c r="I31" s="24">
        <v>16</v>
      </c>
      <c r="J31" s="24">
        <v>5</v>
      </c>
      <c r="K31" s="24">
        <v>0</v>
      </c>
      <c r="L31" s="24">
        <v>0</v>
      </c>
      <c r="M31" s="24">
        <v>0</v>
      </c>
      <c r="N31" s="24">
        <v>0</v>
      </c>
      <c r="O31" s="24">
        <v>9</v>
      </c>
      <c r="P31" s="24">
        <f t="shared" si="0"/>
        <v>21</v>
      </c>
      <c r="Q31" s="24">
        <f t="shared" si="1"/>
        <v>30</v>
      </c>
    </row>
    <row r="32" spans="1:17" x14ac:dyDescent="0.25">
      <c r="A32" s="27" t="s">
        <v>129</v>
      </c>
      <c r="B32" s="27">
        <v>125810</v>
      </c>
      <c r="C32" s="27" t="s">
        <v>130</v>
      </c>
      <c r="D32" s="27" t="s">
        <v>72</v>
      </c>
      <c r="E32" s="27" t="s">
        <v>75</v>
      </c>
      <c r="F32" s="27" t="s">
        <v>74</v>
      </c>
      <c r="G32" s="28">
        <v>44075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9</v>
      </c>
      <c r="P32" s="24">
        <f t="shared" si="0"/>
        <v>0</v>
      </c>
      <c r="Q32" s="24">
        <f t="shared" si="1"/>
        <v>9</v>
      </c>
    </row>
    <row r="33" spans="1:17" x14ac:dyDescent="0.25">
      <c r="A33" s="27" t="s">
        <v>30</v>
      </c>
      <c r="B33" s="27">
        <v>125190</v>
      </c>
      <c r="C33" s="27" t="s">
        <v>131</v>
      </c>
      <c r="D33" s="27" t="s">
        <v>72</v>
      </c>
      <c r="E33" s="27" t="s">
        <v>75</v>
      </c>
      <c r="F33" s="27" t="s">
        <v>74</v>
      </c>
      <c r="G33" s="28">
        <v>44075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9</v>
      </c>
      <c r="P33" s="24">
        <f t="shared" si="0"/>
        <v>0</v>
      </c>
      <c r="Q33" s="24">
        <f t="shared" si="1"/>
        <v>9</v>
      </c>
    </row>
    <row r="34" spans="1:17" x14ac:dyDescent="0.25">
      <c r="A34" s="27" t="s">
        <v>31</v>
      </c>
      <c r="B34" s="27">
        <v>145469</v>
      </c>
      <c r="C34" s="27" t="s">
        <v>132</v>
      </c>
      <c r="D34" s="27" t="s">
        <v>72</v>
      </c>
      <c r="E34" s="27" t="s">
        <v>73</v>
      </c>
      <c r="F34" s="27" t="s">
        <v>74</v>
      </c>
      <c r="G34" s="28">
        <v>44075</v>
      </c>
      <c r="H34" s="24">
        <v>21</v>
      </c>
      <c r="I34" s="24">
        <v>1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9</v>
      </c>
      <c r="P34" s="24">
        <f t="shared" si="0"/>
        <v>21</v>
      </c>
      <c r="Q34" s="24">
        <f t="shared" si="1"/>
        <v>30</v>
      </c>
    </row>
    <row r="35" spans="1:17" x14ac:dyDescent="0.25">
      <c r="A35" s="27" t="s">
        <v>32</v>
      </c>
      <c r="B35" s="27">
        <v>144838</v>
      </c>
      <c r="C35" s="27" t="s">
        <v>133</v>
      </c>
      <c r="D35" s="27" t="s">
        <v>72</v>
      </c>
      <c r="E35" s="27" t="s">
        <v>73</v>
      </c>
      <c r="F35" s="27" t="s">
        <v>74</v>
      </c>
      <c r="G35" s="28">
        <v>44075</v>
      </c>
      <c r="H35" s="24">
        <v>19</v>
      </c>
      <c r="I35" s="24">
        <v>19</v>
      </c>
      <c r="J35" s="24">
        <v>0</v>
      </c>
      <c r="K35" s="24">
        <v>2</v>
      </c>
      <c r="L35" s="24">
        <v>0</v>
      </c>
      <c r="M35" s="24">
        <v>0</v>
      </c>
      <c r="N35" s="24">
        <v>0</v>
      </c>
      <c r="O35" s="24">
        <v>9</v>
      </c>
      <c r="P35" s="24">
        <f t="shared" si="0"/>
        <v>21</v>
      </c>
      <c r="Q35" s="24">
        <f t="shared" si="1"/>
        <v>30</v>
      </c>
    </row>
    <row r="36" spans="1:17" x14ac:dyDescent="0.25">
      <c r="A36" s="27" t="s">
        <v>33</v>
      </c>
      <c r="B36" s="27">
        <v>88492</v>
      </c>
      <c r="C36" s="27" t="s">
        <v>134</v>
      </c>
      <c r="D36" s="27" t="s">
        <v>72</v>
      </c>
      <c r="E36" s="27" t="s">
        <v>73</v>
      </c>
      <c r="F36" s="27" t="s">
        <v>74</v>
      </c>
      <c r="G36" s="28">
        <v>44075</v>
      </c>
      <c r="H36" s="24">
        <v>21</v>
      </c>
      <c r="I36" s="24">
        <v>20</v>
      </c>
      <c r="J36" s="24">
        <v>0</v>
      </c>
      <c r="K36" s="24">
        <v>0</v>
      </c>
      <c r="L36" s="24">
        <v>0</v>
      </c>
      <c r="M36" s="24">
        <v>0</v>
      </c>
      <c r="N36" s="24">
        <v>3</v>
      </c>
      <c r="O36" s="24">
        <v>6</v>
      </c>
      <c r="P36" s="24">
        <f t="shared" si="0"/>
        <v>21</v>
      </c>
      <c r="Q36" s="24">
        <f t="shared" si="1"/>
        <v>27</v>
      </c>
    </row>
    <row r="37" spans="1:17" x14ac:dyDescent="0.25">
      <c r="A37" s="27" t="s">
        <v>34</v>
      </c>
      <c r="B37" s="27">
        <v>145470</v>
      </c>
      <c r="C37" s="27" t="s">
        <v>135</v>
      </c>
      <c r="D37" s="27" t="s">
        <v>72</v>
      </c>
      <c r="E37" s="27" t="s">
        <v>75</v>
      </c>
      <c r="F37" s="27" t="s">
        <v>74</v>
      </c>
      <c r="G37" s="28">
        <v>44075</v>
      </c>
      <c r="H37" s="24">
        <v>20</v>
      </c>
      <c r="I37" s="24">
        <v>0</v>
      </c>
      <c r="J37" s="24">
        <v>0</v>
      </c>
      <c r="K37" s="24">
        <v>1</v>
      </c>
      <c r="L37" s="24">
        <v>0</v>
      </c>
      <c r="M37" s="24">
        <v>0</v>
      </c>
      <c r="N37" s="24">
        <v>0</v>
      </c>
      <c r="O37" s="24">
        <v>9</v>
      </c>
      <c r="P37" s="24">
        <f t="shared" si="0"/>
        <v>21</v>
      </c>
      <c r="Q37" s="24">
        <f t="shared" si="1"/>
        <v>30</v>
      </c>
    </row>
    <row r="38" spans="1:17" x14ac:dyDescent="0.25">
      <c r="A38" s="27" t="s">
        <v>136</v>
      </c>
      <c r="B38" s="27">
        <v>108141</v>
      </c>
      <c r="C38" s="27" t="s">
        <v>137</v>
      </c>
      <c r="D38" s="27" t="s">
        <v>72</v>
      </c>
      <c r="E38" s="27" t="s">
        <v>75</v>
      </c>
      <c r="F38" s="27" t="s">
        <v>74</v>
      </c>
      <c r="G38" s="28">
        <v>44075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9</v>
      </c>
      <c r="P38" s="24">
        <f t="shared" si="0"/>
        <v>0</v>
      </c>
      <c r="Q38" s="24">
        <f t="shared" si="1"/>
        <v>9</v>
      </c>
    </row>
    <row r="39" spans="1:17" x14ac:dyDescent="0.25">
      <c r="A39" s="27" t="s">
        <v>35</v>
      </c>
      <c r="B39" s="27">
        <v>90698</v>
      </c>
      <c r="C39" s="27" t="s">
        <v>138</v>
      </c>
      <c r="D39" s="27" t="s">
        <v>72</v>
      </c>
      <c r="E39" s="27" t="s">
        <v>73</v>
      </c>
      <c r="F39" s="27" t="s">
        <v>74</v>
      </c>
      <c r="G39" s="28">
        <v>44075</v>
      </c>
      <c r="H39" s="24">
        <v>21</v>
      </c>
      <c r="I39" s="24">
        <v>21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9</v>
      </c>
      <c r="P39" s="24">
        <f t="shared" si="0"/>
        <v>21</v>
      </c>
      <c r="Q39" s="24">
        <f t="shared" si="1"/>
        <v>30</v>
      </c>
    </row>
    <row r="40" spans="1:17" x14ac:dyDescent="0.25">
      <c r="A40" s="27" t="s">
        <v>36</v>
      </c>
      <c r="B40" s="27">
        <v>110422</v>
      </c>
      <c r="C40" s="27" t="s">
        <v>139</v>
      </c>
      <c r="D40" s="27" t="s">
        <v>72</v>
      </c>
      <c r="E40" s="27" t="s">
        <v>73</v>
      </c>
      <c r="F40" s="27" t="s">
        <v>74</v>
      </c>
      <c r="G40" s="28">
        <v>44075</v>
      </c>
      <c r="H40" s="24">
        <v>21</v>
      </c>
      <c r="I40" s="24">
        <v>4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9</v>
      </c>
      <c r="P40" s="24">
        <f t="shared" si="0"/>
        <v>21</v>
      </c>
      <c r="Q40" s="24">
        <f t="shared" si="1"/>
        <v>30</v>
      </c>
    </row>
    <row r="41" spans="1:17" x14ac:dyDescent="0.25">
      <c r="A41" s="27" t="s">
        <v>37</v>
      </c>
      <c r="B41" s="27">
        <v>125726</v>
      </c>
      <c r="C41" s="27" t="s">
        <v>140</v>
      </c>
      <c r="D41" s="27" t="s">
        <v>72</v>
      </c>
      <c r="E41" s="27" t="s">
        <v>73</v>
      </c>
      <c r="F41" s="27" t="s">
        <v>74</v>
      </c>
      <c r="G41" s="28">
        <v>44075</v>
      </c>
      <c r="H41" s="24">
        <v>21</v>
      </c>
      <c r="I41" s="24">
        <v>13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9</v>
      </c>
      <c r="P41" s="24">
        <f t="shared" si="0"/>
        <v>21</v>
      </c>
      <c r="Q41" s="24">
        <f t="shared" si="1"/>
        <v>30</v>
      </c>
    </row>
    <row r="42" spans="1:17" x14ac:dyDescent="0.25">
      <c r="A42" s="27" t="s">
        <v>38</v>
      </c>
      <c r="B42" s="27">
        <v>96077</v>
      </c>
      <c r="C42" s="27" t="s">
        <v>141</v>
      </c>
      <c r="D42" s="27" t="s">
        <v>72</v>
      </c>
      <c r="E42" s="27" t="s">
        <v>73</v>
      </c>
      <c r="F42" s="27" t="s">
        <v>74</v>
      </c>
      <c r="G42" s="28">
        <v>44075</v>
      </c>
      <c r="H42" s="24">
        <v>21</v>
      </c>
      <c r="I42" s="24">
        <v>21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9</v>
      </c>
      <c r="P42" s="24">
        <f t="shared" si="0"/>
        <v>21</v>
      </c>
      <c r="Q42" s="24">
        <f t="shared" si="1"/>
        <v>30</v>
      </c>
    </row>
    <row r="43" spans="1:17" x14ac:dyDescent="0.25">
      <c r="A43" s="27" t="s">
        <v>38</v>
      </c>
      <c r="B43" s="27">
        <v>110550</v>
      </c>
      <c r="C43" s="27" t="s">
        <v>142</v>
      </c>
      <c r="D43" s="27" t="s">
        <v>72</v>
      </c>
      <c r="E43" s="27" t="s">
        <v>73</v>
      </c>
      <c r="F43" s="27" t="s">
        <v>74</v>
      </c>
      <c r="G43" s="28">
        <v>44075</v>
      </c>
      <c r="H43" s="24">
        <v>21</v>
      </c>
      <c r="I43" s="24">
        <v>21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9</v>
      </c>
      <c r="P43" s="24">
        <f t="shared" si="0"/>
        <v>21</v>
      </c>
      <c r="Q43" s="24">
        <f t="shared" si="1"/>
        <v>30</v>
      </c>
    </row>
    <row r="44" spans="1:17" x14ac:dyDescent="0.25">
      <c r="A44" s="27" t="s">
        <v>40</v>
      </c>
      <c r="B44" s="27">
        <v>96075</v>
      </c>
      <c r="C44" s="27" t="s">
        <v>143</v>
      </c>
      <c r="D44" s="27" t="s">
        <v>72</v>
      </c>
      <c r="E44" s="27" t="s">
        <v>73</v>
      </c>
      <c r="F44" s="27" t="s">
        <v>74</v>
      </c>
      <c r="G44" s="28">
        <v>44075</v>
      </c>
      <c r="H44" s="24">
        <v>21</v>
      </c>
      <c r="I44" s="24">
        <v>21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9</v>
      </c>
      <c r="P44" s="24">
        <f t="shared" si="0"/>
        <v>21</v>
      </c>
      <c r="Q44" s="24">
        <f t="shared" si="1"/>
        <v>30</v>
      </c>
    </row>
    <row r="45" spans="1:17" x14ac:dyDescent="0.25">
      <c r="A45" s="27" t="s">
        <v>41</v>
      </c>
      <c r="B45" s="27">
        <v>144805</v>
      </c>
      <c r="C45" s="27" t="s">
        <v>144</v>
      </c>
      <c r="D45" s="27" t="s">
        <v>72</v>
      </c>
      <c r="E45" s="27" t="s">
        <v>73</v>
      </c>
      <c r="F45" s="27" t="s">
        <v>74</v>
      </c>
      <c r="G45" s="28">
        <v>44075</v>
      </c>
      <c r="H45" s="24">
        <v>12</v>
      </c>
      <c r="I45" s="24">
        <v>12</v>
      </c>
      <c r="J45" s="24">
        <v>0</v>
      </c>
      <c r="K45" s="24">
        <v>6</v>
      </c>
      <c r="L45" s="24">
        <v>3</v>
      </c>
      <c r="M45" s="24">
        <v>0</v>
      </c>
      <c r="N45" s="24">
        <v>0</v>
      </c>
      <c r="O45" s="24">
        <v>9</v>
      </c>
      <c r="P45" s="24">
        <f t="shared" si="0"/>
        <v>21</v>
      </c>
      <c r="Q45" s="24">
        <f t="shared" si="1"/>
        <v>30</v>
      </c>
    </row>
    <row r="46" spans="1:17" x14ac:dyDescent="0.25">
      <c r="A46" s="27" t="s">
        <v>42</v>
      </c>
      <c r="B46" s="27">
        <v>96076</v>
      </c>
      <c r="C46" s="27" t="s">
        <v>145</v>
      </c>
      <c r="D46" s="27" t="s">
        <v>72</v>
      </c>
      <c r="E46" s="27" t="s">
        <v>73</v>
      </c>
      <c r="F46" s="27" t="s">
        <v>74</v>
      </c>
      <c r="G46" s="28">
        <v>44075</v>
      </c>
      <c r="H46" s="24">
        <v>20</v>
      </c>
      <c r="I46" s="24">
        <v>20</v>
      </c>
      <c r="J46" s="24">
        <v>1</v>
      </c>
      <c r="K46" s="24">
        <v>0</v>
      </c>
      <c r="L46" s="24">
        <v>0</v>
      </c>
      <c r="M46" s="24">
        <v>0</v>
      </c>
      <c r="N46" s="24">
        <v>0</v>
      </c>
      <c r="O46" s="24">
        <v>9</v>
      </c>
      <c r="P46" s="24">
        <f t="shared" si="0"/>
        <v>21</v>
      </c>
      <c r="Q46" s="24">
        <f t="shared" si="1"/>
        <v>30</v>
      </c>
    </row>
    <row r="47" spans="1:17" x14ac:dyDescent="0.25">
      <c r="A47" s="27" t="s">
        <v>43</v>
      </c>
      <c r="B47" s="27">
        <v>88586</v>
      </c>
      <c r="C47" s="27" t="s">
        <v>146</v>
      </c>
      <c r="D47" s="27" t="s">
        <v>72</v>
      </c>
      <c r="E47" s="27" t="s">
        <v>73</v>
      </c>
      <c r="F47" s="27" t="s">
        <v>74</v>
      </c>
      <c r="G47" s="28">
        <v>44075</v>
      </c>
      <c r="H47" s="24">
        <v>21</v>
      </c>
      <c r="I47" s="24">
        <v>21</v>
      </c>
      <c r="J47" s="24">
        <v>0</v>
      </c>
      <c r="K47" s="24">
        <v>0</v>
      </c>
      <c r="L47" s="24">
        <v>0</v>
      </c>
      <c r="M47" s="24">
        <v>0</v>
      </c>
      <c r="N47" s="24">
        <v>3</v>
      </c>
      <c r="O47" s="24">
        <v>6</v>
      </c>
      <c r="P47" s="24">
        <f t="shared" si="0"/>
        <v>21</v>
      </c>
      <c r="Q47" s="24">
        <f t="shared" si="1"/>
        <v>27</v>
      </c>
    </row>
    <row r="48" spans="1:17" x14ac:dyDescent="0.25">
      <c r="A48" s="27" t="s">
        <v>44</v>
      </c>
      <c r="B48" s="27">
        <v>144839</v>
      </c>
      <c r="C48" s="27" t="s">
        <v>147</v>
      </c>
      <c r="D48" s="27" t="s">
        <v>72</v>
      </c>
      <c r="E48" s="27" t="s">
        <v>73</v>
      </c>
      <c r="F48" s="27" t="s">
        <v>74</v>
      </c>
      <c r="G48" s="28">
        <v>44075</v>
      </c>
      <c r="H48" s="24">
        <v>21</v>
      </c>
      <c r="I48" s="24">
        <v>21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9</v>
      </c>
      <c r="P48" s="24">
        <f t="shared" si="0"/>
        <v>21</v>
      </c>
      <c r="Q48" s="24">
        <f t="shared" si="1"/>
        <v>30</v>
      </c>
    </row>
    <row r="49" spans="1:17" x14ac:dyDescent="0.25">
      <c r="A49" s="27" t="s">
        <v>45</v>
      </c>
      <c r="B49" s="27">
        <v>108145</v>
      </c>
      <c r="C49" s="27" t="s">
        <v>148</v>
      </c>
      <c r="D49" s="27" t="s">
        <v>72</v>
      </c>
      <c r="E49" s="27" t="s">
        <v>73</v>
      </c>
      <c r="F49" s="27" t="s">
        <v>74</v>
      </c>
      <c r="G49" s="28">
        <v>44075</v>
      </c>
      <c r="H49" s="24">
        <v>21</v>
      </c>
      <c r="I49" s="24">
        <v>21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9</v>
      </c>
      <c r="P49" s="24">
        <f t="shared" si="0"/>
        <v>21</v>
      </c>
      <c r="Q49" s="24">
        <f t="shared" si="1"/>
        <v>30</v>
      </c>
    </row>
    <row r="50" spans="1:17" x14ac:dyDescent="0.25">
      <c r="A50" s="27" t="s">
        <v>46</v>
      </c>
      <c r="B50" s="27">
        <v>144837</v>
      </c>
      <c r="C50" s="27" t="s">
        <v>149</v>
      </c>
      <c r="D50" s="27" t="s">
        <v>72</v>
      </c>
      <c r="E50" s="27" t="s">
        <v>75</v>
      </c>
      <c r="F50" s="27" t="s">
        <v>74</v>
      </c>
      <c r="G50" s="28">
        <v>44075</v>
      </c>
      <c r="H50" s="24">
        <v>21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9</v>
      </c>
      <c r="P50" s="24">
        <f t="shared" si="0"/>
        <v>21</v>
      </c>
      <c r="Q50" s="24">
        <f t="shared" si="1"/>
        <v>30</v>
      </c>
    </row>
    <row r="51" spans="1:17" x14ac:dyDescent="0.25">
      <c r="A51" s="27" t="s">
        <v>47</v>
      </c>
      <c r="B51" s="27">
        <v>96071</v>
      </c>
      <c r="C51" s="27" t="s">
        <v>150</v>
      </c>
      <c r="D51" s="27" t="s">
        <v>72</v>
      </c>
      <c r="E51" s="27" t="s">
        <v>73</v>
      </c>
      <c r="F51" s="27" t="s">
        <v>74</v>
      </c>
      <c r="G51" s="28">
        <v>44075</v>
      </c>
      <c r="H51" s="24">
        <v>21</v>
      </c>
      <c r="I51" s="24">
        <v>21</v>
      </c>
      <c r="J51" s="24">
        <v>0</v>
      </c>
      <c r="K51" s="24">
        <v>0</v>
      </c>
      <c r="L51" s="24">
        <v>0</v>
      </c>
      <c r="M51" s="24">
        <v>0</v>
      </c>
      <c r="N51" s="24">
        <v>3</v>
      </c>
      <c r="O51" s="24">
        <v>6</v>
      </c>
      <c r="P51" s="24">
        <f t="shared" si="0"/>
        <v>21</v>
      </c>
      <c r="Q51" s="24">
        <f t="shared" si="1"/>
        <v>27</v>
      </c>
    </row>
    <row r="52" spans="1:17" x14ac:dyDescent="0.25">
      <c r="A52" s="27" t="s">
        <v>48</v>
      </c>
      <c r="B52" s="27">
        <v>110426</v>
      </c>
      <c r="C52" s="27" t="s">
        <v>151</v>
      </c>
      <c r="D52" s="27" t="s">
        <v>72</v>
      </c>
      <c r="E52" s="27" t="s">
        <v>73</v>
      </c>
      <c r="F52" s="27" t="s">
        <v>74</v>
      </c>
      <c r="G52" s="28">
        <v>44075</v>
      </c>
      <c r="H52" s="24">
        <v>16</v>
      </c>
      <c r="I52" s="24">
        <v>14</v>
      </c>
      <c r="J52" s="24">
        <v>5</v>
      </c>
      <c r="K52" s="24">
        <v>0</v>
      </c>
      <c r="L52" s="24">
        <v>0</v>
      </c>
      <c r="M52" s="24">
        <v>0</v>
      </c>
      <c r="N52" s="24">
        <v>0</v>
      </c>
      <c r="O52" s="24">
        <v>9</v>
      </c>
      <c r="P52" s="24">
        <f t="shared" si="0"/>
        <v>21</v>
      </c>
      <c r="Q52" s="24">
        <f t="shared" si="1"/>
        <v>30</v>
      </c>
    </row>
    <row r="53" spans="1:17" x14ac:dyDescent="0.25">
      <c r="A53" s="27" t="s">
        <v>49</v>
      </c>
      <c r="B53" s="27">
        <v>110421</v>
      </c>
      <c r="C53" s="27" t="s">
        <v>152</v>
      </c>
      <c r="D53" s="27" t="s">
        <v>72</v>
      </c>
      <c r="E53" s="27" t="s">
        <v>73</v>
      </c>
      <c r="F53" s="27" t="s">
        <v>74</v>
      </c>
      <c r="G53" s="28">
        <v>44075</v>
      </c>
      <c r="H53" s="24">
        <v>18</v>
      </c>
      <c r="I53" s="24">
        <v>18</v>
      </c>
      <c r="J53" s="24">
        <v>3</v>
      </c>
      <c r="K53" s="24">
        <v>0</v>
      </c>
      <c r="L53" s="24">
        <v>0</v>
      </c>
      <c r="M53" s="24">
        <v>0</v>
      </c>
      <c r="N53" s="24">
        <v>0</v>
      </c>
      <c r="O53" s="24">
        <v>9</v>
      </c>
      <c r="P53" s="24">
        <f t="shared" si="0"/>
        <v>21</v>
      </c>
      <c r="Q53" s="24">
        <f t="shared" si="1"/>
        <v>30</v>
      </c>
    </row>
    <row r="54" spans="1:17" x14ac:dyDescent="0.25">
      <c r="A54" s="27" t="s">
        <v>50</v>
      </c>
      <c r="B54" s="27">
        <v>96219</v>
      </c>
      <c r="C54" s="27" t="s">
        <v>153</v>
      </c>
      <c r="D54" s="27" t="s">
        <v>72</v>
      </c>
      <c r="E54" s="27" t="s">
        <v>73</v>
      </c>
      <c r="F54" s="27" t="s">
        <v>74</v>
      </c>
      <c r="G54" s="28">
        <v>44075</v>
      </c>
      <c r="H54" s="24">
        <v>11</v>
      </c>
      <c r="I54" s="24">
        <v>11</v>
      </c>
      <c r="J54" s="24">
        <v>10</v>
      </c>
      <c r="K54" s="24">
        <v>0</v>
      </c>
      <c r="L54" s="24">
        <v>0</v>
      </c>
      <c r="M54" s="24">
        <v>0</v>
      </c>
      <c r="N54" s="24">
        <v>0</v>
      </c>
      <c r="O54" s="24">
        <v>9</v>
      </c>
      <c r="P54" s="24">
        <f t="shared" si="0"/>
        <v>21</v>
      </c>
      <c r="Q54" s="24">
        <f t="shared" si="1"/>
        <v>30</v>
      </c>
    </row>
    <row r="55" spans="1:17" x14ac:dyDescent="0.25">
      <c r="A55" s="27" t="s">
        <v>51</v>
      </c>
      <c r="B55" s="27">
        <v>106162</v>
      </c>
      <c r="C55" s="27" t="s">
        <v>154</v>
      </c>
      <c r="D55" s="27" t="s">
        <v>72</v>
      </c>
      <c r="E55" s="27" t="s">
        <v>73</v>
      </c>
      <c r="F55" s="27" t="s">
        <v>74</v>
      </c>
      <c r="G55" s="28">
        <v>44075</v>
      </c>
      <c r="H55" s="24">
        <v>21</v>
      </c>
      <c r="I55" s="24">
        <v>21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9</v>
      </c>
      <c r="P55" s="24">
        <f t="shared" si="0"/>
        <v>21</v>
      </c>
      <c r="Q55" s="24">
        <f t="shared" si="1"/>
        <v>30</v>
      </c>
    </row>
    <row r="56" spans="1:17" x14ac:dyDescent="0.25">
      <c r="A56" s="27" t="s">
        <v>52</v>
      </c>
      <c r="B56" s="27">
        <v>108143</v>
      </c>
      <c r="C56" s="27" t="s">
        <v>155</v>
      </c>
      <c r="D56" s="27" t="s">
        <v>72</v>
      </c>
      <c r="E56" s="27" t="s">
        <v>73</v>
      </c>
      <c r="F56" s="27" t="s">
        <v>74</v>
      </c>
      <c r="G56" s="28">
        <v>44075</v>
      </c>
      <c r="H56" s="24">
        <v>20</v>
      </c>
      <c r="I56" s="24">
        <v>19</v>
      </c>
      <c r="J56" s="24">
        <v>0</v>
      </c>
      <c r="K56" s="24">
        <v>1</v>
      </c>
      <c r="L56" s="24">
        <v>0</v>
      </c>
      <c r="M56" s="24">
        <v>0</v>
      </c>
      <c r="N56" s="24">
        <v>0</v>
      </c>
      <c r="O56" s="24">
        <v>9</v>
      </c>
      <c r="P56" s="24">
        <f t="shared" si="0"/>
        <v>21</v>
      </c>
      <c r="Q56" s="24">
        <f t="shared" si="1"/>
        <v>30</v>
      </c>
    </row>
    <row r="57" spans="1:17" x14ac:dyDescent="0.25">
      <c r="A57" s="27" t="s">
        <v>156</v>
      </c>
      <c r="B57" s="27">
        <v>145467</v>
      </c>
      <c r="C57" s="27" t="s">
        <v>157</v>
      </c>
      <c r="D57" s="27" t="s">
        <v>72</v>
      </c>
      <c r="E57" s="27" t="s">
        <v>73</v>
      </c>
      <c r="F57" s="27" t="s">
        <v>74</v>
      </c>
      <c r="G57" s="28">
        <v>44075</v>
      </c>
      <c r="H57" s="24">
        <v>21</v>
      </c>
      <c r="I57" s="24">
        <v>1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9</v>
      </c>
      <c r="P57" s="24">
        <f t="shared" si="0"/>
        <v>21</v>
      </c>
      <c r="Q57" s="24">
        <f t="shared" si="1"/>
        <v>30</v>
      </c>
    </row>
    <row r="58" spans="1:17" x14ac:dyDescent="0.25">
      <c r="A58" s="27" t="s">
        <v>53</v>
      </c>
      <c r="B58" s="27">
        <v>110425</v>
      </c>
      <c r="C58" s="27" t="s">
        <v>158</v>
      </c>
      <c r="D58" s="27" t="s">
        <v>72</v>
      </c>
      <c r="E58" s="27" t="s">
        <v>73</v>
      </c>
      <c r="F58" s="27" t="s">
        <v>74</v>
      </c>
      <c r="G58" s="28">
        <v>44075</v>
      </c>
      <c r="H58" s="24">
        <v>21</v>
      </c>
      <c r="I58" s="24">
        <v>18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9</v>
      </c>
      <c r="P58" s="24">
        <f t="shared" si="0"/>
        <v>21</v>
      </c>
      <c r="Q58" s="24">
        <f t="shared" si="1"/>
        <v>30</v>
      </c>
    </row>
    <row r="59" spans="1:17" x14ac:dyDescent="0.25">
      <c r="A59" s="27" t="s">
        <v>54</v>
      </c>
      <c r="B59" s="27">
        <v>125727</v>
      </c>
      <c r="C59" s="27" t="s">
        <v>159</v>
      </c>
      <c r="D59" s="27" t="s">
        <v>72</v>
      </c>
      <c r="E59" s="27" t="s">
        <v>73</v>
      </c>
      <c r="F59" s="27" t="s">
        <v>74</v>
      </c>
      <c r="G59" s="28">
        <v>44075</v>
      </c>
      <c r="H59" s="24">
        <v>19</v>
      </c>
      <c r="I59" s="24">
        <v>19</v>
      </c>
      <c r="J59" s="24">
        <v>1</v>
      </c>
      <c r="K59" s="24">
        <v>1</v>
      </c>
      <c r="L59" s="24">
        <v>0</v>
      </c>
      <c r="M59" s="24">
        <v>0</v>
      </c>
      <c r="N59" s="24">
        <v>0</v>
      </c>
      <c r="O59" s="24">
        <v>9</v>
      </c>
      <c r="P59" s="24">
        <f t="shared" si="0"/>
        <v>21</v>
      </c>
      <c r="Q59" s="24">
        <f t="shared" si="1"/>
        <v>30</v>
      </c>
    </row>
    <row r="60" spans="1:17" x14ac:dyDescent="0.25">
      <c r="A60" s="27" t="s">
        <v>55</v>
      </c>
      <c r="B60" s="27">
        <v>96074</v>
      </c>
      <c r="C60" s="27" t="s">
        <v>160</v>
      </c>
      <c r="D60" s="27" t="s">
        <v>72</v>
      </c>
      <c r="E60" s="27" t="s">
        <v>73</v>
      </c>
      <c r="F60" s="27" t="s">
        <v>74</v>
      </c>
      <c r="G60" s="28">
        <v>44075</v>
      </c>
      <c r="H60" s="24">
        <v>20</v>
      </c>
      <c r="I60" s="24">
        <v>20</v>
      </c>
      <c r="J60" s="24">
        <v>0</v>
      </c>
      <c r="K60" s="24">
        <v>1</v>
      </c>
      <c r="L60" s="24">
        <v>0</v>
      </c>
      <c r="M60" s="24">
        <v>0</v>
      </c>
      <c r="N60" s="24">
        <v>0</v>
      </c>
      <c r="O60" s="24">
        <v>9</v>
      </c>
      <c r="P60" s="24">
        <f t="shared" si="0"/>
        <v>21</v>
      </c>
      <c r="Q60" s="24">
        <f t="shared" si="1"/>
        <v>30</v>
      </c>
    </row>
    <row r="61" spans="1:17" x14ac:dyDescent="0.25">
      <c r="A61" s="27" t="s">
        <v>26</v>
      </c>
      <c r="B61" s="27">
        <v>88629</v>
      </c>
      <c r="C61" s="27" t="s">
        <v>161</v>
      </c>
      <c r="D61" s="27" t="s">
        <v>72</v>
      </c>
      <c r="E61" s="27" t="s">
        <v>73</v>
      </c>
      <c r="F61" s="27" t="s">
        <v>76</v>
      </c>
      <c r="G61" s="28">
        <v>44075</v>
      </c>
      <c r="H61" s="24">
        <v>20</v>
      </c>
      <c r="I61" s="24">
        <v>20</v>
      </c>
      <c r="J61" s="24">
        <v>1</v>
      </c>
      <c r="K61" s="24">
        <v>0</v>
      </c>
      <c r="L61" s="24">
        <v>0</v>
      </c>
      <c r="M61" s="24">
        <v>0</v>
      </c>
      <c r="N61" s="24">
        <v>3</v>
      </c>
      <c r="O61" s="24">
        <v>6</v>
      </c>
      <c r="P61" s="24">
        <f t="shared" si="0"/>
        <v>21</v>
      </c>
      <c r="Q61" s="24">
        <f t="shared" si="1"/>
        <v>27</v>
      </c>
    </row>
    <row r="62" spans="1:17" x14ac:dyDescent="0.25">
      <c r="A62" s="27" t="s">
        <v>39</v>
      </c>
      <c r="B62" s="27">
        <v>88493</v>
      </c>
      <c r="C62" s="27" t="s">
        <v>162</v>
      </c>
      <c r="D62" s="27" t="s">
        <v>72</v>
      </c>
      <c r="E62" s="27" t="s">
        <v>73</v>
      </c>
      <c r="F62" s="27" t="s">
        <v>76</v>
      </c>
      <c r="G62" s="28">
        <v>44075</v>
      </c>
      <c r="H62" s="24">
        <v>21</v>
      </c>
      <c r="I62" s="24">
        <v>21</v>
      </c>
      <c r="J62" s="24">
        <v>0</v>
      </c>
      <c r="K62" s="24">
        <v>0</v>
      </c>
      <c r="L62" s="24">
        <v>0</v>
      </c>
      <c r="M62" s="24">
        <v>0</v>
      </c>
      <c r="N62" s="24">
        <v>3</v>
      </c>
      <c r="O62" s="24">
        <v>6</v>
      </c>
      <c r="P62" s="24">
        <f t="shared" si="0"/>
        <v>21</v>
      </c>
      <c r="Q62" s="24">
        <f t="shared" si="1"/>
        <v>27</v>
      </c>
    </row>
    <row r="63" spans="1:17" x14ac:dyDescent="0.25">
      <c r="A63" s="27" t="s">
        <v>2</v>
      </c>
      <c r="B63" s="27">
        <v>91223</v>
      </c>
      <c r="C63" s="27" t="s">
        <v>96</v>
      </c>
      <c r="D63" s="27" t="s">
        <v>72</v>
      </c>
      <c r="E63" s="27" t="s">
        <v>73</v>
      </c>
      <c r="F63" s="27" t="s">
        <v>74</v>
      </c>
      <c r="G63" s="28">
        <v>44105</v>
      </c>
      <c r="H63" s="24">
        <v>13</v>
      </c>
      <c r="I63" s="24">
        <v>11</v>
      </c>
      <c r="J63" s="24">
        <v>1</v>
      </c>
      <c r="K63" s="24">
        <v>8</v>
      </c>
      <c r="L63" s="24">
        <v>0</v>
      </c>
      <c r="M63" s="24">
        <v>0</v>
      </c>
      <c r="N63" s="24">
        <v>0</v>
      </c>
      <c r="O63" s="24">
        <v>0</v>
      </c>
      <c r="P63" s="24">
        <f t="shared" si="0"/>
        <v>22</v>
      </c>
      <c r="Q63" s="24">
        <f t="shared" si="1"/>
        <v>22</v>
      </c>
    </row>
    <row r="64" spans="1:17" x14ac:dyDescent="0.25">
      <c r="A64" s="27" t="s">
        <v>4</v>
      </c>
      <c r="B64" s="27">
        <v>107869</v>
      </c>
      <c r="C64" s="27" t="s">
        <v>97</v>
      </c>
      <c r="D64" s="27" t="s">
        <v>72</v>
      </c>
      <c r="E64" s="27" t="s">
        <v>73</v>
      </c>
      <c r="F64" s="27" t="s">
        <v>74</v>
      </c>
      <c r="G64" s="28">
        <v>44105</v>
      </c>
      <c r="H64" s="24">
        <v>22</v>
      </c>
      <c r="I64" s="24">
        <v>22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f t="shared" si="0"/>
        <v>22</v>
      </c>
      <c r="Q64" s="24">
        <f t="shared" si="1"/>
        <v>22</v>
      </c>
    </row>
    <row r="65" spans="1:17" x14ac:dyDescent="0.25">
      <c r="A65" s="27" t="s">
        <v>5</v>
      </c>
      <c r="B65" s="27">
        <v>96078</v>
      </c>
      <c r="C65" s="27" t="s">
        <v>98</v>
      </c>
      <c r="D65" s="27" t="s">
        <v>72</v>
      </c>
      <c r="E65" s="27" t="s">
        <v>75</v>
      </c>
      <c r="F65" s="27" t="s">
        <v>74</v>
      </c>
      <c r="G65" s="28">
        <v>44105</v>
      </c>
      <c r="H65" s="24">
        <v>21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f t="shared" si="0"/>
        <v>21</v>
      </c>
      <c r="Q65" s="24">
        <f t="shared" si="1"/>
        <v>21</v>
      </c>
    </row>
    <row r="66" spans="1:17" x14ac:dyDescent="0.25">
      <c r="A66" s="27" t="s">
        <v>6</v>
      </c>
      <c r="B66" s="27">
        <v>90699</v>
      </c>
      <c r="C66" s="27" t="s">
        <v>99</v>
      </c>
      <c r="D66" s="27" t="s">
        <v>72</v>
      </c>
      <c r="E66" s="27" t="s">
        <v>73</v>
      </c>
      <c r="F66" s="27" t="s">
        <v>74</v>
      </c>
      <c r="G66" s="28">
        <v>44105</v>
      </c>
      <c r="H66" s="24">
        <v>22</v>
      </c>
      <c r="I66" s="24">
        <v>22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f t="shared" si="0"/>
        <v>22</v>
      </c>
      <c r="Q66" s="24">
        <f t="shared" si="1"/>
        <v>22</v>
      </c>
    </row>
    <row r="67" spans="1:17" x14ac:dyDescent="0.25">
      <c r="A67" s="27" t="s">
        <v>6</v>
      </c>
      <c r="B67" s="27">
        <v>108201</v>
      </c>
      <c r="C67" s="27" t="s">
        <v>100</v>
      </c>
      <c r="D67" s="27" t="s">
        <v>72</v>
      </c>
      <c r="E67" s="27" t="s">
        <v>73</v>
      </c>
      <c r="F67" s="27" t="s">
        <v>74</v>
      </c>
      <c r="G67" s="28">
        <v>44105</v>
      </c>
      <c r="H67" s="24">
        <v>21</v>
      </c>
      <c r="I67" s="24">
        <v>20</v>
      </c>
      <c r="J67" s="24">
        <v>0</v>
      </c>
      <c r="K67" s="24">
        <v>1</v>
      </c>
      <c r="L67" s="24">
        <v>0</v>
      </c>
      <c r="M67" s="24">
        <v>0</v>
      </c>
      <c r="N67" s="24">
        <v>0</v>
      </c>
      <c r="O67" s="24">
        <v>0</v>
      </c>
      <c r="P67" s="24">
        <f t="shared" ref="P67:P130" si="2">L67+K67+J67+H67</f>
        <v>22</v>
      </c>
      <c r="Q67" s="24">
        <f t="shared" ref="Q67:Q130" si="3">P67+O67+M67</f>
        <v>22</v>
      </c>
    </row>
    <row r="68" spans="1:17" x14ac:dyDescent="0.25">
      <c r="A68" s="27" t="s">
        <v>7</v>
      </c>
      <c r="B68" s="27">
        <v>96189</v>
      </c>
      <c r="C68" s="27" t="s">
        <v>101</v>
      </c>
      <c r="D68" s="27" t="s">
        <v>72</v>
      </c>
      <c r="E68" s="27" t="s">
        <v>73</v>
      </c>
      <c r="F68" s="27" t="s">
        <v>74</v>
      </c>
      <c r="G68" s="28">
        <v>44105</v>
      </c>
      <c r="H68" s="24">
        <v>21</v>
      </c>
      <c r="I68" s="24">
        <v>20</v>
      </c>
      <c r="J68" s="24">
        <v>1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f t="shared" si="2"/>
        <v>22</v>
      </c>
      <c r="Q68" s="24">
        <f t="shared" si="3"/>
        <v>22</v>
      </c>
    </row>
    <row r="69" spans="1:17" x14ac:dyDescent="0.25">
      <c r="A69" s="27" t="s">
        <v>8</v>
      </c>
      <c r="B69" s="27">
        <v>125722</v>
      </c>
      <c r="C69" s="27" t="s">
        <v>102</v>
      </c>
      <c r="D69" s="27" t="s">
        <v>72</v>
      </c>
      <c r="E69" s="27" t="s">
        <v>73</v>
      </c>
      <c r="F69" s="27" t="s">
        <v>74</v>
      </c>
      <c r="G69" s="28">
        <v>44105</v>
      </c>
      <c r="H69" s="24">
        <v>21</v>
      </c>
      <c r="I69" s="24">
        <v>5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f t="shared" si="2"/>
        <v>21</v>
      </c>
      <c r="Q69" s="24">
        <f t="shared" si="3"/>
        <v>21</v>
      </c>
    </row>
    <row r="70" spans="1:17" x14ac:dyDescent="0.25">
      <c r="A70" s="27" t="s">
        <v>9</v>
      </c>
      <c r="B70" s="27">
        <v>90576</v>
      </c>
      <c r="C70" s="27" t="s">
        <v>103</v>
      </c>
      <c r="D70" s="27" t="s">
        <v>72</v>
      </c>
      <c r="E70" s="27" t="s">
        <v>73</v>
      </c>
      <c r="F70" s="27" t="s">
        <v>74</v>
      </c>
      <c r="G70" s="28">
        <v>44105</v>
      </c>
      <c r="H70" s="24">
        <v>14</v>
      </c>
      <c r="I70" s="24">
        <v>14</v>
      </c>
      <c r="J70" s="24">
        <v>8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f t="shared" si="2"/>
        <v>22</v>
      </c>
      <c r="Q70" s="24">
        <f t="shared" si="3"/>
        <v>22</v>
      </c>
    </row>
    <row r="71" spans="1:17" x14ac:dyDescent="0.25">
      <c r="A71" s="27" t="s">
        <v>10</v>
      </c>
      <c r="B71" s="27">
        <v>96210</v>
      </c>
      <c r="C71" s="27" t="s">
        <v>104</v>
      </c>
      <c r="D71" s="27" t="s">
        <v>72</v>
      </c>
      <c r="E71" s="27" t="s">
        <v>73</v>
      </c>
      <c r="F71" s="27" t="s">
        <v>74</v>
      </c>
      <c r="G71" s="28">
        <v>44105</v>
      </c>
      <c r="H71" s="24">
        <v>22</v>
      </c>
      <c r="I71" s="24">
        <v>21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f t="shared" si="2"/>
        <v>22</v>
      </c>
      <c r="Q71" s="24">
        <f t="shared" si="3"/>
        <v>22</v>
      </c>
    </row>
    <row r="72" spans="1:17" x14ac:dyDescent="0.25">
      <c r="A72" s="27" t="s">
        <v>11</v>
      </c>
      <c r="B72" s="27">
        <v>110424</v>
      </c>
      <c r="C72" s="27" t="s">
        <v>105</v>
      </c>
      <c r="D72" s="27" t="s">
        <v>72</v>
      </c>
      <c r="E72" s="27" t="s">
        <v>73</v>
      </c>
      <c r="F72" s="27" t="s">
        <v>74</v>
      </c>
      <c r="G72" s="28">
        <v>44105</v>
      </c>
      <c r="H72" s="24">
        <v>21</v>
      </c>
      <c r="I72" s="24">
        <v>19</v>
      </c>
      <c r="J72" s="24">
        <v>1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f t="shared" si="2"/>
        <v>22</v>
      </c>
      <c r="Q72" s="24">
        <f t="shared" si="3"/>
        <v>22</v>
      </c>
    </row>
    <row r="73" spans="1:17" x14ac:dyDescent="0.25">
      <c r="A73" s="27" t="s">
        <v>106</v>
      </c>
      <c r="B73" s="27">
        <v>40028</v>
      </c>
      <c r="C73" s="27" t="s">
        <v>107</v>
      </c>
      <c r="D73" s="27" t="s">
        <v>72</v>
      </c>
      <c r="E73" s="27" t="s">
        <v>73</v>
      </c>
      <c r="F73" s="27" t="s">
        <v>74</v>
      </c>
      <c r="G73" s="28">
        <v>44105</v>
      </c>
      <c r="H73" s="24">
        <v>20</v>
      </c>
      <c r="I73" s="24">
        <v>20</v>
      </c>
      <c r="J73" s="24">
        <v>1</v>
      </c>
      <c r="K73" s="24">
        <v>1</v>
      </c>
      <c r="L73" s="24">
        <v>0</v>
      </c>
      <c r="M73" s="24">
        <v>0</v>
      </c>
      <c r="N73" s="24">
        <v>0</v>
      </c>
      <c r="O73" s="24">
        <v>0</v>
      </c>
      <c r="P73" s="24">
        <f t="shared" si="2"/>
        <v>22</v>
      </c>
      <c r="Q73" s="24">
        <f t="shared" si="3"/>
        <v>22</v>
      </c>
    </row>
    <row r="74" spans="1:17" x14ac:dyDescent="0.25">
      <c r="A74" s="27" t="s">
        <v>13</v>
      </c>
      <c r="B74" s="27">
        <v>96211</v>
      </c>
      <c r="C74" s="27" t="s">
        <v>109</v>
      </c>
      <c r="D74" s="27" t="s">
        <v>72</v>
      </c>
      <c r="E74" s="27" t="s">
        <v>73</v>
      </c>
      <c r="F74" s="27" t="s">
        <v>74</v>
      </c>
      <c r="G74" s="28">
        <v>44105</v>
      </c>
      <c r="H74" s="24">
        <v>22</v>
      </c>
      <c r="I74" s="24">
        <v>22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f t="shared" si="2"/>
        <v>22</v>
      </c>
      <c r="Q74" s="24">
        <f t="shared" si="3"/>
        <v>22</v>
      </c>
    </row>
    <row r="75" spans="1:17" x14ac:dyDescent="0.25">
      <c r="A75" s="27" t="s">
        <v>14</v>
      </c>
      <c r="B75" s="27">
        <v>88490</v>
      </c>
      <c r="C75" s="27" t="s">
        <v>110</v>
      </c>
      <c r="D75" s="27" t="s">
        <v>72</v>
      </c>
      <c r="E75" s="27" t="s">
        <v>73</v>
      </c>
      <c r="F75" s="27" t="s">
        <v>74</v>
      </c>
      <c r="G75" s="28">
        <v>44105</v>
      </c>
      <c r="H75" s="24">
        <v>22</v>
      </c>
      <c r="I75" s="24">
        <v>22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f t="shared" si="2"/>
        <v>22</v>
      </c>
      <c r="Q75" s="24">
        <f t="shared" si="3"/>
        <v>22</v>
      </c>
    </row>
    <row r="76" spans="1:17" x14ac:dyDescent="0.25">
      <c r="A76" s="27" t="s">
        <v>15</v>
      </c>
      <c r="B76" s="27">
        <v>125188</v>
      </c>
      <c r="C76" s="27" t="s">
        <v>111</v>
      </c>
      <c r="D76" s="27" t="s">
        <v>72</v>
      </c>
      <c r="E76" s="27" t="s">
        <v>75</v>
      </c>
      <c r="F76" s="27" t="s">
        <v>74</v>
      </c>
      <c r="G76" s="28">
        <v>44105</v>
      </c>
      <c r="H76" s="24">
        <v>21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f t="shared" si="2"/>
        <v>21</v>
      </c>
      <c r="Q76" s="24">
        <f t="shared" si="3"/>
        <v>21</v>
      </c>
    </row>
    <row r="77" spans="1:17" x14ac:dyDescent="0.25">
      <c r="A77" s="27" t="s">
        <v>16</v>
      </c>
      <c r="B77" s="27">
        <v>96213</v>
      </c>
      <c r="C77" s="27" t="s">
        <v>112</v>
      </c>
      <c r="D77" s="27" t="s">
        <v>72</v>
      </c>
      <c r="E77" s="27" t="s">
        <v>73</v>
      </c>
      <c r="F77" s="27" t="s">
        <v>74</v>
      </c>
      <c r="G77" s="28">
        <v>44105</v>
      </c>
      <c r="H77" s="24">
        <v>14</v>
      </c>
      <c r="I77" s="24">
        <v>14</v>
      </c>
      <c r="J77" s="24">
        <v>2</v>
      </c>
      <c r="K77" s="24">
        <v>6</v>
      </c>
      <c r="L77" s="24">
        <v>0</v>
      </c>
      <c r="M77" s="24">
        <v>0</v>
      </c>
      <c r="N77" s="24">
        <v>0</v>
      </c>
      <c r="O77" s="24">
        <v>0</v>
      </c>
      <c r="P77" s="24">
        <f t="shared" si="2"/>
        <v>22</v>
      </c>
      <c r="Q77" s="24">
        <f t="shared" si="3"/>
        <v>22</v>
      </c>
    </row>
    <row r="78" spans="1:17" x14ac:dyDescent="0.25">
      <c r="A78" s="27" t="s">
        <v>17</v>
      </c>
      <c r="B78" s="27">
        <v>119764</v>
      </c>
      <c r="C78" s="27" t="s">
        <v>113</v>
      </c>
      <c r="D78" s="27" t="s">
        <v>72</v>
      </c>
      <c r="E78" s="27" t="s">
        <v>75</v>
      </c>
      <c r="F78" s="27" t="s">
        <v>74</v>
      </c>
      <c r="G78" s="28">
        <v>44105</v>
      </c>
      <c r="H78" s="24">
        <v>21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f t="shared" si="2"/>
        <v>21</v>
      </c>
      <c r="Q78" s="24">
        <f t="shared" si="3"/>
        <v>21</v>
      </c>
    </row>
    <row r="79" spans="1:17" x14ac:dyDescent="0.25">
      <c r="A79" s="27" t="s">
        <v>18</v>
      </c>
      <c r="B79" s="27">
        <v>119448</v>
      </c>
      <c r="C79" s="27" t="s">
        <v>114</v>
      </c>
      <c r="D79" s="27" t="s">
        <v>72</v>
      </c>
      <c r="E79" s="27" t="s">
        <v>73</v>
      </c>
      <c r="F79" s="27" t="s">
        <v>74</v>
      </c>
      <c r="G79" s="28">
        <v>44105</v>
      </c>
      <c r="H79" s="24">
        <v>16</v>
      </c>
      <c r="I79" s="24">
        <v>16</v>
      </c>
      <c r="J79" s="24">
        <v>6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f t="shared" si="2"/>
        <v>22</v>
      </c>
      <c r="Q79" s="24">
        <f t="shared" si="3"/>
        <v>22</v>
      </c>
    </row>
    <row r="80" spans="1:17" x14ac:dyDescent="0.25">
      <c r="A80" s="27" t="s">
        <v>19</v>
      </c>
      <c r="B80" s="27">
        <v>145627</v>
      </c>
      <c r="C80" s="27" t="s">
        <v>115</v>
      </c>
      <c r="D80" s="27" t="s">
        <v>72</v>
      </c>
      <c r="E80" s="27" t="s">
        <v>73</v>
      </c>
      <c r="F80" s="27" t="s">
        <v>74</v>
      </c>
      <c r="G80" s="28">
        <v>44105</v>
      </c>
      <c r="H80" s="24">
        <v>20</v>
      </c>
      <c r="I80" s="24">
        <v>20</v>
      </c>
      <c r="J80" s="24">
        <v>0</v>
      </c>
      <c r="K80" s="24">
        <v>2</v>
      </c>
      <c r="L80" s="24">
        <v>0</v>
      </c>
      <c r="M80" s="24">
        <v>0</v>
      </c>
      <c r="N80" s="24">
        <v>0</v>
      </c>
      <c r="O80" s="24">
        <v>0</v>
      </c>
      <c r="P80" s="24">
        <f t="shared" si="2"/>
        <v>22</v>
      </c>
      <c r="Q80" s="24">
        <f t="shared" si="3"/>
        <v>22</v>
      </c>
    </row>
    <row r="81" spans="1:17" x14ac:dyDescent="0.25">
      <c r="A81" s="27" t="s">
        <v>20</v>
      </c>
      <c r="B81" s="27">
        <v>119765</v>
      </c>
      <c r="C81" s="27" t="s">
        <v>116</v>
      </c>
      <c r="D81" s="27" t="s">
        <v>72</v>
      </c>
      <c r="E81" s="27" t="s">
        <v>75</v>
      </c>
      <c r="F81" s="27" t="s">
        <v>74</v>
      </c>
      <c r="G81" s="28">
        <v>44105</v>
      </c>
      <c r="H81" s="24">
        <v>21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f t="shared" si="2"/>
        <v>21</v>
      </c>
      <c r="Q81" s="24">
        <f t="shared" si="3"/>
        <v>21</v>
      </c>
    </row>
    <row r="82" spans="1:17" x14ac:dyDescent="0.25">
      <c r="A82" s="27" t="s">
        <v>21</v>
      </c>
      <c r="B82" s="27">
        <v>125723</v>
      </c>
      <c r="C82" s="27" t="s">
        <v>117</v>
      </c>
      <c r="D82" s="27" t="s">
        <v>72</v>
      </c>
      <c r="E82" s="27" t="s">
        <v>73</v>
      </c>
      <c r="F82" s="27" t="s">
        <v>74</v>
      </c>
      <c r="G82" s="28">
        <v>44105</v>
      </c>
      <c r="H82" s="24">
        <v>22</v>
      </c>
      <c r="I82" s="24">
        <v>22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f t="shared" si="2"/>
        <v>22</v>
      </c>
      <c r="Q82" s="24">
        <f t="shared" si="3"/>
        <v>22</v>
      </c>
    </row>
    <row r="83" spans="1:17" x14ac:dyDescent="0.25">
      <c r="A83" s="27" t="s">
        <v>22</v>
      </c>
      <c r="B83" s="27">
        <v>110419</v>
      </c>
      <c r="C83" s="27" t="s">
        <v>118</v>
      </c>
      <c r="D83" s="27" t="s">
        <v>72</v>
      </c>
      <c r="E83" s="27" t="s">
        <v>73</v>
      </c>
      <c r="F83" s="27" t="s">
        <v>74</v>
      </c>
      <c r="G83" s="28">
        <v>44105</v>
      </c>
      <c r="H83" s="24">
        <v>22</v>
      </c>
      <c r="I83" s="24">
        <v>22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f t="shared" si="2"/>
        <v>22</v>
      </c>
      <c r="Q83" s="24">
        <f t="shared" si="3"/>
        <v>22</v>
      </c>
    </row>
    <row r="84" spans="1:17" x14ac:dyDescent="0.25">
      <c r="A84" s="27" t="s">
        <v>23</v>
      </c>
      <c r="B84" s="27">
        <v>106163</v>
      </c>
      <c r="C84" s="27" t="s">
        <v>119</v>
      </c>
      <c r="D84" s="27" t="s">
        <v>72</v>
      </c>
      <c r="E84" s="27" t="s">
        <v>73</v>
      </c>
      <c r="F84" s="27" t="s">
        <v>74</v>
      </c>
      <c r="G84" s="28">
        <v>44105</v>
      </c>
      <c r="H84" s="24">
        <v>20</v>
      </c>
      <c r="I84" s="24">
        <v>20</v>
      </c>
      <c r="J84" s="24">
        <v>0</v>
      </c>
      <c r="K84" s="24">
        <v>2</v>
      </c>
      <c r="L84" s="24">
        <v>0</v>
      </c>
      <c r="M84" s="24">
        <v>0</v>
      </c>
      <c r="N84" s="24">
        <v>0</v>
      </c>
      <c r="O84" s="24">
        <v>0</v>
      </c>
      <c r="P84" s="24">
        <f t="shared" si="2"/>
        <v>22</v>
      </c>
      <c r="Q84" s="24">
        <f t="shared" si="3"/>
        <v>22</v>
      </c>
    </row>
    <row r="85" spans="1:17" x14ac:dyDescent="0.25">
      <c r="A85" s="27" t="s">
        <v>120</v>
      </c>
      <c r="B85" s="27">
        <v>125724</v>
      </c>
      <c r="C85" s="27" t="s">
        <v>121</v>
      </c>
      <c r="D85" s="27" t="s">
        <v>72</v>
      </c>
      <c r="E85" s="27" t="s">
        <v>75</v>
      </c>
      <c r="F85" s="27" t="s">
        <v>74</v>
      </c>
      <c r="G85" s="28">
        <v>44105</v>
      </c>
      <c r="H85" s="24">
        <v>21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f t="shared" si="2"/>
        <v>21</v>
      </c>
      <c r="Q85" s="24">
        <f t="shared" si="3"/>
        <v>21</v>
      </c>
    </row>
    <row r="86" spans="1:17" x14ac:dyDescent="0.25">
      <c r="A86" s="27" t="s">
        <v>24</v>
      </c>
      <c r="B86" s="27">
        <v>106165</v>
      </c>
      <c r="C86" s="27" t="s">
        <v>122</v>
      </c>
      <c r="D86" s="27" t="s">
        <v>72</v>
      </c>
      <c r="E86" s="27" t="s">
        <v>73</v>
      </c>
      <c r="F86" s="27" t="s">
        <v>74</v>
      </c>
      <c r="G86" s="28">
        <v>44105</v>
      </c>
      <c r="H86" s="24">
        <v>22</v>
      </c>
      <c r="I86" s="24">
        <v>22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f t="shared" si="2"/>
        <v>22</v>
      </c>
      <c r="Q86" s="24">
        <f t="shared" si="3"/>
        <v>22</v>
      </c>
    </row>
    <row r="87" spans="1:17" x14ac:dyDescent="0.25">
      <c r="A87" s="27" t="s">
        <v>25</v>
      </c>
      <c r="B87" s="27">
        <v>106161</v>
      </c>
      <c r="C87" s="27" t="s">
        <v>123</v>
      </c>
      <c r="D87" s="27" t="s">
        <v>72</v>
      </c>
      <c r="E87" s="27" t="s">
        <v>73</v>
      </c>
      <c r="F87" s="27" t="s">
        <v>74</v>
      </c>
      <c r="G87" s="28">
        <v>44105</v>
      </c>
      <c r="H87" s="24">
        <v>22</v>
      </c>
      <c r="I87" s="24">
        <v>22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f t="shared" si="2"/>
        <v>22</v>
      </c>
      <c r="Q87" s="24">
        <f t="shared" si="3"/>
        <v>22</v>
      </c>
    </row>
    <row r="88" spans="1:17" x14ac:dyDescent="0.25">
      <c r="A88" s="27" t="s">
        <v>124</v>
      </c>
      <c r="B88" s="27">
        <v>88585</v>
      </c>
      <c r="C88" s="27" t="s">
        <v>125</v>
      </c>
      <c r="D88" s="27" t="s">
        <v>72</v>
      </c>
      <c r="E88" s="27" t="s">
        <v>75</v>
      </c>
      <c r="F88" s="27" t="s">
        <v>74</v>
      </c>
      <c r="G88" s="28">
        <v>44105</v>
      </c>
      <c r="H88" s="24">
        <v>22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f t="shared" si="2"/>
        <v>22</v>
      </c>
      <c r="Q88" s="24">
        <f t="shared" si="3"/>
        <v>22</v>
      </c>
    </row>
    <row r="89" spans="1:17" x14ac:dyDescent="0.25">
      <c r="A89" s="27" t="s">
        <v>27</v>
      </c>
      <c r="B89" s="27">
        <v>144804</v>
      </c>
      <c r="C89" s="27" t="s">
        <v>126</v>
      </c>
      <c r="D89" s="27" t="s">
        <v>72</v>
      </c>
      <c r="E89" s="27" t="s">
        <v>73</v>
      </c>
      <c r="F89" s="27" t="s">
        <v>74</v>
      </c>
      <c r="G89" s="28">
        <v>44105</v>
      </c>
      <c r="H89" s="24">
        <v>22</v>
      </c>
      <c r="I89" s="24">
        <v>4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f t="shared" si="2"/>
        <v>22</v>
      </c>
      <c r="Q89" s="24">
        <f t="shared" si="3"/>
        <v>22</v>
      </c>
    </row>
    <row r="90" spans="1:17" x14ac:dyDescent="0.25">
      <c r="A90" s="27" t="s">
        <v>28</v>
      </c>
      <c r="B90" s="27">
        <v>110428</v>
      </c>
      <c r="C90" s="27" t="s">
        <v>127</v>
      </c>
      <c r="D90" s="27" t="s">
        <v>72</v>
      </c>
      <c r="E90" s="27" t="s">
        <v>73</v>
      </c>
      <c r="F90" s="27" t="s">
        <v>74</v>
      </c>
      <c r="G90" s="28">
        <v>44105</v>
      </c>
      <c r="H90" s="24">
        <v>22</v>
      </c>
      <c r="I90" s="24">
        <v>21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f t="shared" si="2"/>
        <v>22</v>
      </c>
      <c r="Q90" s="24">
        <f t="shared" si="3"/>
        <v>22</v>
      </c>
    </row>
    <row r="91" spans="1:17" x14ac:dyDescent="0.25">
      <c r="A91" s="27" t="s">
        <v>29</v>
      </c>
      <c r="B91" s="27">
        <v>91521</v>
      </c>
      <c r="C91" s="27" t="s">
        <v>128</v>
      </c>
      <c r="D91" s="27" t="s">
        <v>72</v>
      </c>
      <c r="E91" s="27" t="s">
        <v>73</v>
      </c>
      <c r="F91" s="27" t="s">
        <v>74</v>
      </c>
      <c r="G91" s="28">
        <v>44105</v>
      </c>
      <c r="H91" s="24">
        <v>20</v>
      </c>
      <c r="I91" s="24">
        <v>20</v>
      </c>
      <c r="J91" s="24">
        <v>0</v>
      </c>
      <c r="K91" s="24">
        <v>2</v>
      </c>
      <c r="L91" s="24">
        <v>0</v>
      </c>
      <c r="M91" s="24">
        <v>0</v>
      </c>
      <c r="N91" s="24">
        <v>0</v>
      </c>
      <c r="O91" s="24">
        <v>0</v>
      </c>
      <c r="P91" s="24">
        <f t="shared" si="2"/>
        <v>22</v>
      </c>
      <c r="Q91" s="24">
        <f t="shared" si="3"/>
        <v>22</v>
      </c>
    </row>
    <row r="92" spans="1:17" x14ac:dyDescent="0.25">
      <c r="A92" s="27" t="s">
        <v>129</v>
      </c>
      <c r="B92" s="27">
        <v>125810</v>
      </c>
      <c r="C92" s="27" t="s">
        <v>130</v>
      </c>
      <c r="D92" s="27" t="s">
        <v>72</v>
      </c>
      <c r="E92" s="27" t="s">
        <v>75</v>
      </c>
      <c r="F92" s="27" t="s">
        <v>74</v>
      </c>
      <c r="G92" s="28">
        <v>44105</v>
      </c>
      <c r="H92" s="24">
        <v>21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f t="shared" si="2"/>
        <v>21</v>
      </c>
      <c r="Q92" s="24">
        <f t="shared" si="3"/>
        <v>21</v>
      </c>
    </row>
    <row r="93" spans="1:17" x14ac:dyDescent="0.25">
      <c r="A93" s="27" t="s">
        <v>30</v>
      </c>
      <c r="B93" s="27">
        <v>125190</v>
      </c>
      <c r="C93" s="27" t="s">
        <v>131</v>
      </c>
      <c r="D93" s="27" t="s">
        <v>72</v>
      </c>
      <c r="E93" s="27" t="s">
        <v>75</v>
      </c>
      <c r="F93" s="27" t="s">
        <v>74</v>
      </c>
      <c r="G93" s="28">
        <v>44105</v>
      </c>
      <c r="H93" s="24">
        <v>21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f t="shared" si="2"/>
        <v>21</v>
      </c>
      <c r="Q93" s="24">
        <f t="shared" si="3"/>
        <v>21</v>
      </c>
    </row>
    <row r="94" spans="1:17" x14ac:dyDescent="0.25">
      <c r="A94" s="27" t="s">
        <v>31</v>
      </c>
      <c r="B94" s="27">
        <v>145469</v>
      </c>
      <c r="C94" s="27" t="s">
        <v>132</v>
      </c>
      <c r="D94" s="27" t="s">
        <v>72</v>
      </c>
      <c r="E94" s="27" t="s">
        <v>73</v>
      </c>
      <c r="F94" s="27" t="s">
        <v>74</v>
      </c>
      <c r="G94" s="28">
        <v>44105</v>
      </c>
      <c r="H94" s="24">
        <v>22</v>
      </c>
      <c r="I94" s="24">
        <v>4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f t="shared" si="2"/>
        <v>22</v>
      </c>
      <c r="Q94" s="24">
        <f t="shared" si="3"/>
        <v>22</v>
      </c>
    </row>
    <row r="95" spans="1:17" x14ac:dyDescent="0.25">
      <c r="A95" s="27" t="s">
        <v>32</v>
      </c>
      <c r="B95" s="27">
        <v>144838</v>
      </c>
      <c r="C95" s="27" t="s">
        <v>133</v>
      </c>
      <c r="D95" s="27" t="s">
        <v>72</v>
      </c>
      <c r="E95" s="27" t="s">
        <v>73</v>
      </c>
      <c r="F95" s="27" t="s">
        <v>74</v>
      </c>
      <c r="G95" s="28">
        <v>44105</v>
      </c>
      <c r="H95" s="24">
        <v>21</v>
      </c>
      <c r="I95" s="24">
        <v>21</v>
      </c>
      <c r="J95" s="24">
        <v>0</v>
      </c>
      <c r="K95" s="24">
        <v>1</v>
      </c>
      <c r="L95" s="24">
        <v>0</v>
      </c>
      <c r="M95" s="24">
        <v>0</v>
      </c>
      <c r="N95" s="24">
        <v>0</v>
      </c>
      <c r="O95" s="24">
        <v>0</v>
      </c>
      <c r="P95" s="24">
        <f t="shared" si="2"/>
        <v>22</v>
      </c>
      <c r="Q95" s="24">
        <f t="shared" si="3"/>
        <v>22</v>
      </c>
    </row>
    <row r="96" spans="1:17" x14ac:dyDescent="0.25">
      <c r="A96" s="27" t="s">
        <v>33</v>
      </c>
      <c r="B96" s="27">
        <v>88492</v>
      </c>
      <c r="C96" s="27" t="s">
        <v>134</v>
      </c>
      <c r="D96" s="27" t="s">
        <v>72</v>
      </c>
      <c r="E96" s="27" t="s">
        <v>73</v>
      </c>
      <c r="F96" s="27" t="s">
        <v>74</v>
      </c>
      <c r="G96" s="28">
        <v>44105</v>
      </c>
      <c r="H96" s="24">
        <v>22</v>
      </c>
      <c r="I96" s="24">
        <v>22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f t="shared" si="2"/>
        <v>22</v>
      </c>
      <c r="Q96" s="24">
        <f t="shared" si="3"/>
        <v>22</v>
      </c>
    </row>
    <row r="97" spans="1:17" x14ac:dyDescent="0.25">
      <c r="A97" s="27" t="s">
        <v>34</v>
      </c>
      <c r="B97" s="27">
        <v>145470</v>
      </c>
      <c r="C97" s="27" t="s">
        <v>135</v>
      </c>
      <c r="D97" s="27" t="s">
        <v>72</v>
      </c>
      <c r="E97" s="27" t="s">
        <v>73</v>
      </c>
      <c r="F97" s="27" t="s">
        <v>74</v>
      </c>
      <c r="G97" s="28">
        <v>44105</v>
      </c>
      <c r="H97" s="24">
        <v>19</v>
      </c>
      <c r="I97" s="24">
        <v>4</v>
      </c>
      <c r="J97" s="24">
        <v>3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f t="shared" si="2"/>
        <v>22</v>
      </c>
      <c r="Q97" s="24">
        <f t="shared" si="3"/>
        <v>22</v>
      </c>
    </row>
    <row r="98" spans="1:17" x14ac:dyDescent="0.25">
      <c r="A98" s="27" t="s">
        <v>136</v>
      </c>
      <c r="B98" s="27">
        <v>108141</v>
      </c>
      <c r="C98" s="27" t="s">
        <v>137</v>
      </c>
      <c r="D98" s="27" t="s">
        <v>72</v>
      </c>
      <c r="E98" s="27" t="s">
        <v>75</v>
      </c>
      <c r="F98" s="27" t="s">
        <v>74</v>
      </c>
      <c r="G98" s="28">
        <v>44105</v>
      </c>
      <c r="H98" s="24">
        <v>21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f t="shared" si="2"/>
        <v>21</v>
      </c>
      <c r="Q98" s="24">
        <f t="shared" si="3"/>
        <v>21</v>
      </c>
    </row>
    <row r="99" spans="1:17" x14ac:dyDescent="0.25">
      <c r="A99" s="27" t="s">
        <v>35</v>
      </c>
      <c r="B99" s="27">
        <v>90698</v>
      </c>
      <c r="C99" s="27" t="s">
        <v>138</v>
      </c>
      <c r="D99" s="27" t="s">
        <v>72</v>
      </c>
      <c r="E99" s="27" t="s">
        <v>73</v>
      </c>
      <c r="F99" s="27" t="s">
        <v>74</v>
      </c>
      <c r="G99" s="28">
        <v>44105</v>
      </c>
      <c r="H99" s="24">
        <v>22</v>
      </c>
      <c r="I99" s="24">
        <v>21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f t="shared" si="2"/>
        <v>22</v>
      </c>
      <c r="Q99" s="24">
        <f t="shared" si="3"/>
        <v>22</v>
      </c>
    </row>
    <row r="100" spans="1:17" x14ac:dyDescent="0.25">
      <c r="A100" s="27" t="s">
        <v>36</v>
      </c>
      <c r="B100" s="27">
        <v>110422</v>
      </c>
      <c r="C100" s="27" t="s">
        <v>139</v>
      </c>
      <c r="D100" s="27" t="s">
        <v>72</v>
      </c>
      <c r="E100" s="27" t="s">
        <v>73</v>
      </c>
      <c r="F100" s="27" t="s">
        <v>74</v>
      </c>
      <c r="G100" s="28">
        <v>44105</v>
      </c>
      <c r="H100" s="24">
        <v>21</v>
      </c>
      <c r="I100" s="24">
        <v>14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f t="shared" si="2"/>
        <v>21</v>
      </c>
      <c r="Q100" s="24">
        <f t="shared" si="3"/>
        <v>21</v>
      </c>
    </row>
    <row r="101" spans="1:17" x14ac:dyDescent="0.25">
      <c r="A101" s="27" t="s">
        <v>37</v>
      </c>
      <c r="B101" s="27">
        <v>125726</v>
      </c>
      <c r="C101" s="27" t="s">
        <v>140</v>
      </c>
      <c r="D101" s="27" t="s">
        <v>72</v>
      </c>
      <c r="E101" s="27" t="s">
        <v>75</v>
      </c>
      <c r="F101" s="27" t="s">
        <v>74</v>
      </c>
      <c r="G101" s="28">
        <v>44105</v>
      </c>
      <c r="H101" s="24">
        <v>16</v>
      </c>
      <c r="I101" s="24">
        <v>0</v>
      </c>
      <c r="J101" s="24">
        <v>4</v>
      </c>
      <c r="K101" s="24">
        <v>1</v>
      </c>
      <c r="L101" s="24">
        <v>0</v>
      </c>
      <c r="M101" s="24">
        <v>0</v>
      </c>
      <c r="N101" s="24">
        <v>0</v>
      </c>
      <c r="O101" s="24">
        <v>0</v>
      </c>
      <c r="P101" s="24">
        <f t="shared" si="2"/>
        <v>21</v>
      </c>
      <c r="Q101" s="24">
        <f t="shared" si="3"/>
        <v>21</v>
      </c>
    </row>
    <row r="102" spans="1:17" x14ac:dyDescent="0.25">
      <c r="A102" s="27" t="s">
        <v>38</v>
      </c>
      <c r="B102" s="27">
        <v>96077</v>
      </c>
      <c r="C102" s="27" t="s">
        <v>141</v>
      </c>
      <c r="D102" s="27" t="s">
        <v>72</v>
      </c>
      <c r="E102" s="27" t="s">
        <v>73</v>
      </c>
      <c r="F102" s="27" t="s">
        <v>74</v>
      </c>
      <c r="G102" s="28">
        <v>44105</v>
      </c>
      <c r="H102" s="24">
        <v>20</v>
      </c>
      <c r="I102" s="24">
        <v>20</v>
      </c>
      <c r="J102" s="24">
        <v>2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f t="shared" si="2"/>
        <v>22</v>
      </c>
      <c r="Q102" s="24">
        <f t="shared" si="3"/>
        <v>22</v>
      </c>
    </row>
    <row r="103" spans="1:17" x14ac:dyDescent="0.25">
      <c r="A103" s="27" t="s">
        <v>38</v>
      </c>
      <c r="B103" s="27">
        <v>110550</v>
      </c>
      <c r="C103" s="27" t="s">
        <v>142</v>
      </c>
      <c r="D103" s="27" t="s">
        <v>72</v>
      </c>
      <c r="E103" s="27" t="s">
        <v>73</v>
      </c>
      <c r="F103" s="27" t="s">
        <v>74</v>
      </c>
      <c r="G103" s="28">
        <v>44105</v>
      </c>
      <c r="H103" s="24">
        <v>22</v>
      </c>
      <c r="I103" s="24">
        <v>21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f t="shared" si="2"/>
        <v>22</v>
      </c>
      <c r="Q103" s="24">
        <f t="shared" si="3"/>
        <v>22</v>
      </c>
    </row>
    <row r="104" spans="1:17" x14ac:dyDescent="0.25">
      <c r="A104" s="27" t="s">
        <v>40</v>
      </c>
      <c r="B104" s="27">
        <v>96075</v>
      </c>
      <c r="C104" s="27" t="s">
        <v>143</v>
      </c>
      <c r="D104" s="27" t="s">
        <v>72</v>
      </c>
      <c r="E104" s="27" t="s">
        <v>73</v>
      </c>
      <c r="F104" s="27" t="s">
        <v>74</v>
      </c>
      <c r="G104" s="28">
        <v>44105</v>
      </c>
      <c r="H104" s="24">
        <v>16</v>
      </c>
      <c r="I104" s="24">
        <v>16</v>
      </c>
      <c r="J104" s="24">
        <v>0</v>
      </c>
      <c r="K104" s="24">
        <v>5</v>
      </c>
      <c r="L104" s="24">
        <v>0</v>
      </c>
      <c r="M104" s="24">
        <v>0</v>
      </c>
      <c r="N104" s="24">
        <v>0</v>
      </c>
      <c r="O104" s="24">
        <v>0</v>
      </c>
      <c r="P104" s="24">
        <f t="shared" si="2"/>
        <v>21</v>
      </c>
      <c r="Q104" s="24">
        <f t="shared" si="3"/>
        <v>21</v>
      </c>
    </row>
    <row r="105" spans="1:17" x14ac:dyDescent="0.25">
      <c r="A105" s="27" t="s">
        <v>41</v>
      </c>
      <c r="B105" s="27">
        <v>144805</v>
      </c>
      <c r="C105" s="27" t="s">
        <v>144</v>
      </c>
      <c r="D105" s="27" t="s">
        <v>72</v>
      </c>
      <c r="E105" s="27" t="s">
        <v>73</v>
      </c>
      <c r="F105" s="27" t="s">
        <v>74</v>
      </c>
      <c r="G105" s="28">
        <v>44105</v>
      </c>
      <c r="H105" s="24">
        <v>11</v>
      </c>
      <c r="I105" s="24">
        <v>11</v>
      </c>
      <c r="J105" s="24">
        <v>10</v>
      </c>
      <c r="K105" s="24">
        <v>1</v>
      </c>
      <c r="L105" s="24">
        <v>0</v>
      </c>
      <c r="M105" s="24">
        <v>0</v>
      </c>
      <c r="N105" s="24">
        <v>0</v>
      </c>
      <c r="O105" s="24">
        <v>0</v>
      </c>
      <c r="P105" s="24">
        <f t="shared" si="2"/>
        <v>22</v>
      </c>
      <c r="Q105" s="24">
        <f t="shared" si="3"/>
        <v>22</v>
      </c>
    </row>
    <row r="106" spans="1:17" x14ac:dyDescent="0.25">
      <c r="A106" s="27" t="s">
        <v>42</v>
      </c>
      <c r="B106" s="27">
        <v>96076</v>
      </c>
      <c r="C106" s="27" t="s">
        <v>145</v>
      </c>
      <c r="D106" s="27" t="s">
        <v>72</v>
      </c>
      <c r="E106" s="27" t="s">
        <v>73</v>
      </c>
      <c r="F106" s="27" t="s">
        <v>74</v>
      </c>
      <c r="G106" s="28">
        <v>44105</v>
      </c>
      <c r="H106" s="24">
        <v>21</v>
      </c>
      <c r="I106" s="24">
        <v>19</v>
      </c>
      <c r="J106" s="24">
        <v>1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f t="shared" si="2"/>
        <v>22</v>
      </c>
      <c r="Q106" s="24">
        <f t="shared" si="3"/>
        <v>22</v>
      </c>
    </row>
    <row r="107" spans="1:17" x14ac:dyDescent="0.25">
      <c r="A107" s="27" t="s">
        <v>43</v>
      </c>
      <c r="B107" s="27">
        <v>88586</v>
      </c>
      <c r="C107" s="27" t="s">
        <v>146</v>
      </c>
      <c r="D107" s="27" t="s">
        <v>72</v>
      </c>
      <c r="E107" s="27" t="s">
        <v>73</v>
      </c>
      <c r="F107" s="27" t="s">
        <v>74</v>
      </c>
      <c r="G107" s="28">
        <v>44105</v>
      </c>
      <c r="H107" s="24">
        <v>21</v>
      </c>
      <c r="I107" s="24">
        <v>21</v>
      </c>
      <c r="J107" s="24">
        <v>1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f t="shared" si="2"/>
        <v>22</v>
      </c>
      <c r="Q107" s="24">
        <f t="shared" si="3"/>
        <v>22</v>
      </c>
    </row>
    <row r="108" spans="1:17" x14ac:dyDescent="0.25">
      <c r="A108" s="27" t="s">
        <v>44</v>
      </c>
      <c r="B108" s="27">
        <v>144839</v>
      </c>
      <c r="C108" s="27" t="s">
        <v>147</v>
      </c>
      <c r="D108" s="27" t="s">
        <v>72</v>
      </c>
      <c r="E108" s="27" t="s">
        <v>73</v>
      </c>
      <c r="F108" s="27" t="s">
        <v>74</v>
      </c>
      <c r="G108" s="28">
        <v>44105</v>
      </c>
      <c r="H108" s="24">
        <v>22</v>
      </c>
      <c r="I108" s="24">
        <v>22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f t="shared" si="2"/>
        <v>22</v>
      </c>
      <c r="Q108" s="24">
        <f t="shared" si="3"/>
        <v>22</v>
      </c>
    </row>
    <row r="109" spans="1:17" x14ac:dyDescent="0.25">
      <c r="A109" s="27" t="s">
        <v>45</v>
      </c>
      <c r="B109" s="27">
        <v>108145</v>
      </c>
      <c r="C109" s="27" t="s">
        <v>148</v>
      </c>
      <c r="D109" s="27" t="s">
        <v>72</v>
      </c>
      <c r="E109" s="27" t="s">
        <v>73</v>
      </c>
      <c r="F109" s="27" t="s">
        <v>74</v>
      </c>
      <c r="G109" s="28">
        <v>44105</v>
      </c>
      <c r="H109" s="24">
        <v>22</v>
      </c>
      <c r="I109" s="24">
        <v>22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f t="shared" si="2"/>
        <v>22</v>
      </c>
      <c r="Q109" s="24">
        <f t="shared" si="3"/>
        <v>22</v>
      </c>
    </row>
    <row r="110" spans="1:17" x14ac:dyDescent="0.25">
      <c r="A110" s="27" t="s">
        <v>46</v>
      </c>
      <c r="B110" s="27">
        <v>144837</v>
      </c>
      <c r="C110" s="27" t="s">
        <v>149</v>
      </c>
      <c r="D110" s="27" t="s">
        <v>72</v>
      </c>
      <c r="E110" s="27" t="s">
        <v>75</v>
      </c>
      <c r="F110" s="27" t="s">
        <v>74</v>
      </c>
      <c r="G110" s="28">
        <v>44105</v>
      </c>
      <c r="H110" s="24">
        <v>21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f t="shared" si="2"/>
        <v>21</v>
      </c>
      <c r="Q110" s="24">
        <f t="shared" si="3"/>
        <v>21</v>
      </c>
    </row>
    <row r="111" spans="1:17" x14ac:dyDescent="0.25">
      <c r="A111" s="27" t="s">
        <v>47</v>
      </c>
      <c r="B111" s="27">
        <v>96071</v>
      </c>
      <c r="C111" s="27" t="s">
        <v>150</v>
      </c>
      <c r="D111" s="27" t="s">
        <v>72</v>
      </c>
      <c r="E111" s="27" t="s">
        <v>73</v>
      </c>
      <c r="F111" s="27" t="s">
        <v>74</v>
      </c>
      <c r="G111" s="28">
        <v>44105</v>
      </c>
      <c r="H111" s="24">
        <v>22</v>
      </c>
      <c r="I111" s="24">
        <v>22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f t="shared" si="2"/>
        <v>22</v>
      </c>
      <c r="Q111" s="24">
        <f t="shared" si="3"/>
        <v>22</v>
      </c>
    </row>
    <row r="112" spans="1:17" x14ac:dyDescent="0.25">
      <c r="A112" s="27" t="s">
        <v>48</v>
      </c>
      <c r="B112" s="27">
        <v>110426</v>
      </c>
      <c r="C112" s="27" t="s">
        <v>151</v>
      </c>
      <c r="D112" s="27" t="s">
        <v>72</v>
      </c>
      <c r="E112" s="27" t="s">
        <v>73</v>
      </c>
      <c r="F112" s="27" t="s">
        <v>74</v>
      </c>
      <c r="G112" s="28">
        <v>44105</v>
      </c>
      <c r="H112" s="24">
        <v>22</v>
      </c>
      <c r="I112" s="24">
        <v>22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f t="shared" si="2"/>
        <v>22</v>
      </c>
      <c r="Q112" s="24">
        <f t="shared" si="3"/>
        <v>22</v>
      </c>
    </row>
    <row r="113" spans="1:17" x14ac:dyDescent="0.25">
      <c r="A113" s="27" t="s">
        <v>49</v>
      </c>
      <c r="B113" s="27">
        <v>110421</v>
      </c>
      <c r="C113" s="27" t="s">
        <v>152</v>
      </c>
      <c r="D113" s="27" t="s">
        <v>72</v>
      </c>
      <c r="E113" s="27" t="s">
        <v>73</v>
      </c>
      <c r="F113" s="27" t="s">
        <v>74</v>
      </c>
      <c r="G113" s="28">
        <v>44105</v>
      </c>
      <c r="H113" s="24">
        <v>20</v>
      </c>
      <c r="I113" s="24">
        <v>19</v>
      </c>
      <c r="J113" s="24">
        <v>2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f t="shared" si="2"/>
        <v>22</v>
      </c>
      <c r="Q113" s="24">
        <f t="shared" si="3"/>
        <v>22</v>
      </c>
    </row>
    <row r="114" spans="1:17" x14ac:dyDescent="0.25">
      <c r="A114" s="27" t="s">
        <v>50</v>
      </c>
      <c r="B114" s="27">
        <v>96219</v>
      </c>
      <c r="C114" s="27" t="s">
        <v>153</v>
      </c>
      <c r="D114" s="27" t="s">
        <v>72</v>
      </c>
      <c r="E114" s="27" t="s">
        <v>73</v>
      </c>
      <c r="F114" s="27" t="s">
        <v>74</v>
      </c>
      <c r="G114" s="28">
        <v>44105</v>
      </c>
      <c r="H114" s="24">
        <v>22</v>
      </c>
      <c r="I114" s="24">
        <v>22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f t="shared" si="2"/>
        <v>22</v>
      </c>
      <c r="Q114" s="24">
        <f t="shared" si="3"/>
        <v>22</v>
      </c>
    </row>
    <row r="115" spans="1:17" x14ac:dyDescent="0.25">
      <c r="A115" s="27" t="s">
        <v>51</v>
      </c>
      <c r="B115" s="27">
        <v>106162</v>
      </c>
      <c r="C115" s="27" t="s">
        <v>154</v>
      </c>
      <c r="D115" s="27" t="s">
        <v>72</v>
      </c>
      <c r="E115" s="27" t="s">
        <v>73</v>
      </c>
      <c r="F115" s="27" t="s">
        <v>74</v>
      </c>
      <c r="G115" s="28">
        <v>44105</v>
      </c>
      <c r="H115" s="24">
        <v>16</v>
      </c>
      <c r="I115" s="24">
        <v>16</v>
      </c>
      <c r="J115" s="24">
        <v>5</v>
      </c>
      <c r="K115" s="24">
        <v>1</v>
      </c>
      <c r="L115" s="24">
        <v>0</v>
      </c>
      <c r="M115" s="24">
        <v>0</v>
      </c>
      <c r="N115" s="24">
        <v>0</v>
      </c>
      <c r="O115" s="24">
        <v>0</v>
      </c>
      <c r="P115" s="24">
        <f t="shared" si="2"/>
        <v>22</v>
      </c>
      <c r="Q115" s="24">
        <f t="shared" si="3"/>
        <v>22</v>
      </c>
    </row>
    <row r="116" spans="1:17" x14ac:dyDescent="0.25">
      <c r="A116" s="27" t="s">
        <v>52</v>
      </c>
      <c r="B116" s="27">
        <v>108143</v>
      </c>
      <c r="C116" s="27" t="s">
        <v>155</v>
      </c>
      <c r="D116" s="27" t="s">
        <v>72</v>
      </c>
      <c r="E116" s="27" t="s">
        <v>73</v>
      </c>
      <c r="F116" s="27" t="s">
        <v>74</v>
      </c>
      <c r="G116" s="28">
        <v>44105</v>
      </c>
      <c r="H116" s="24">
        <v>22</v>
      </c>
      <c r="I116" s="24">
        <v>22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f t="shared" si="2"/>
        <v>22</v>
      </c>
      <c r="Q116" s="24">
        <f t="shared" si="3"/>
        <v>22</v>
      </c>
    </row>
    <row r="117" spans="1:17" x14ac:dyDescent="0.25">
      <c r="A117" s="27" t="s">
        <v>156</v>
      </c>
      <c r="B117" s="27">
        <v>145467</v>
      </c>
      <c r="C117" s="27" t="s">
        <v>157</v>
      </c>
      <c r="D117" s="27" t="s">
        <v>72</v>
      </c>
      <c r="E117" s="27" t="s">
        <v>75</v>
      </c>
      <c r="F117" s="27" t="s">
        <v>74</v>
      </c>
      <c r="G117" s="28">
        <v>44105</v>
      </c>
      <c r="H117" s="24">
        <v>20</v>
      </c>
      <c r="I117" s="24">
        <v>0</v>
      </c>
      <c r="J117" s="24">
        <v>0</v>
      </c>
      <c r="K117" s="24">
        <v>2</v>
      </c>
      <c r="L117" s="24">
        <v>0</v>
      </c>
      <c r="M117" s="24">
        <v>0</v>
      </c>
      <c r="N117" s="24">
        <v>0</v>
      </c>
      <c r="O117" s="24">
        <v>0</v>
      </c>
      <c r="P117" s="24">
        <f t="shared" si="2"/>
        <v>22</v>
      </c>
      <c r="Q117" s="24">
        <f t="shared" si="3"/>
        <v>22</v>
      </c>
    </row>
    <row r="118" spans="1:17" x14ac:dyDescent="0.25">
      <c r="A118" s="27" t="s">
        <v>53</v>
      </c>
      <c r="B118" s="27">
        <v>110425</v>
      </c>
      <c r="C118" s="27" t="s">
        <v>158</v>
      </c>
      <c r="D118" s="27" t="s">
        <v>72</v>
      </c>
      <c r="E118" s="27" t="s">
        <v>73</v>
      </c>
      <c r="F118" s="27" t="s">
        <v>74</v>
      </c>
      <c r="G118" s="28">
        <v>44105</v>
      </c>
      <c r="H118" s="24">
        <v>20</v>
      </c>
      <c r="I118" s="24">
        <v>20</v>
      </c>
      <c r="J118" s="24">
        <v>2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f t="shared" si="2"/>
        <v>22</v>
      </c>
      <c r="Q118" s="24">
        <f t="shared" si="3"/>
        <v>22</v>
      </c>
    </row>
    <row r="119" spans="1:17" x14ac:dyDescent="0.25">
      <c r="A119" s="27" t="s">
        <v>54</v>
      </c>
      <c r="B119" s="27">
        <v>125727</v>
      </c>
      <c r="C119" s="27" t="s">
        <v>159</v>
      </c>
      <c r="D119" s="27" t="s">
        <v>72</v>
      </c>
      <c r="E119" s="27" t="s">
        <v>73</v>
      </c>
      <c r="F119" s="27" t="s">
        <v>74</v>
      </c>
      <c r="G119" s="28">
        <v>44105</v>
      </c>
      <c r="H119" s="24">
        <v>21</v>
      </c>
      <c r="I119" s="24">
        <v>21</v>
      </c>
      <c r="J119" s="24">
        <v>0</v>
      </c>
      <c r="K119" s="24">
        <v>1</v>
      </c>
      <c r="L119" s="24">
        <v>0</v>
      </c>
      <c r="M119" s="24">
        <v>0</v>
      </c>
      <c r="N119" s="24">
        <v>0</v>
      </c>
      <c r="O119" s="24">
        <v>0</v>
      </c>
      <c r="P119" s="24">
        <f t="shared" si="2"/>
        <v>22</v>
      </c>
      <c r="Q119" s="24">
        <f t="shared" si="3"/>
        <v>22</v>
      </c>
    </row>
    <row r="120" spans="1:17" x14ac:dyDescent="0.25">
      <c r="A120" s="27" t="s">
        <v>55</v>
      </c>
      <c r="B120" s="27">
        <v>96074</v>
      </c>
      <c r="C120" s="27" t="s">
        <v>160</v>
      </c>
      <c r="D120" s="27" t="s">
        <v>72</v>
      </c>
      <c r="E120" s="27" t="s">
        <v>73</v>
      </c>
      <c r="F120" s="27" t="s">
        <v>74</v>
      </c>
      <c r="G120" s="28">
        <v>44105</v>
      </c>
      <c r="H120" s="24">
        <v>22</v>
      </c>
      <c r="I120" s="24">
        <v>22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f t="shared" si="2"/>
        <v>22</v>
      </c>
      <c r="Q120" s="24">
        <f t="shared" si="3"/>
        <v>22</v>
      </c>
    </row>
    <row r="121" spans="1:17" x14ac:dyDescent="0.25">
      <c r="A121" s="27" t="s">
        <v>12</v>
      </c>
      <c r="B121" s="27">
        <v>91236</v>
      </c>
      <c r="C121" s="27" t="s">
        <v>108</v>
      </c>
      <c r="D121" s="27" t="s">
        <v>72</v>
      </c>
      <c r="E121" s="27" t="s">
        <v>73</v>
      </c>
      <c r="F121" s="27" t="s">
        <v>76</v>
      </c>
      <c r="G121" s="28">
        <v>44105</v>
      </c>
      <c r="H121" s="24">
        <v>19</v>
      </c>
      <c r="I121" s="24">
        <v>19</v>
      </c>
      <c r="J121" s="24">
        <v>3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f t="shared" si="2"/>
        <v>22</v>
      </c>
      <c r="Q121" s="24">
        <f t="shared" si="3"/>
        <v>22</v>
      </c>
    </row>
    <row r="122" spans="1:17" x14ac:dyDescent="0.25">
      <c r="A122" s="27" t="s">
        <v>26</v>
      </c>
      <c r="B122" s="27">
        <v>88629</v>
      </c>
      <c r="C122" s="27" t="s">
        <v>161</v>
      </c>
      <c r="D122" s="27" t="s">
        <v>72</v>
      </c>
      <c r="E122" s="27" t="s">
        <v>73</v>
      </c>
      <c r="F122" s="27" t="s">
        <v>76</v>
      </c>
      <c r="G122" s="28">
        <v>44105</v>
      </c>
      <c r="H122" s="24">
        <v>20</v>
      </c>
      <c r="I122" s="24">
        <v>20</v>
      </c>
      <c r="J122" s="24">
        <v>1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f t="shared" si="2"/>
        <v>21</v>
      </c>
      <c r="Q122" s="24">
        <f t="shared" si="3"/>
        <v>21</v>
      </c>
    </row>
    <row r="123" spans="1:17" x14ac:dyDescent="0.25">
      <c r="A123" s="27" t="s">
        <v>39</v>
      </c>
      <c r="B123" s="27">
        <v>88493</v>
      </c>
      <c r="C123" s="27" t="s">
        <v>162</v>
      </c>
      <c r="D123" s="27" t="s">
        <v>72</v>
      </c>
      <c r="E123" s="27" t="s">
        <v>73</v>
      </c>
      <c r="F123" s="27" t="s">
        <v>76</v>
      </c>
      <c r="G123" s="28">
        <v>44105</v>
      </c>
      <c r="H123" s="24">
        <v>21</v>
      </c>
      <c r="I123" s="24">
        <v>17</v>
      </c>
      <c r="J123" s="24">
        <v>1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f t="shared" si="2"/>
        <v>22</v>
      </c>
      <c r="Q123" s="24">
        <f t="shared" si="3"/>
        <v>22</v>
      </c>
    </row>
    <row r="124" spans="1:17" x14ac:dyDescent="0.25">
      <c r="A124" s="27" t="s">
        <v>2</v>
      </c>
      <c r="B124" s="27">
        <v>91223</v>
      </c>
      <c r="C124" s="27" t="s">
        <v>96</v>
      </c>
      <c r="D124" s="27" t="s">
        <v>72</v>
      </c>
      <c r="E124" s="27" t="s">
        <v>73</v>
      </c>
      <c r="F124" s="27" t="s">
        <v>74</v>
      </c>
      <c r="G124" s="28">
        <v>44136</v>
      </c>
      <c r="H124" s="24">
        <v>18</v>
      </c>
      <c r="I124" s="24">
        <v>17</v>
      </c>
      <c r="J124" s="24">
        <v>0</v>
      </c>
      <c r="K124" s="24">
        <v>2</v>
      </c>
      <c r="L124" s="24">
        <v>0</v>
      </c>
      <c r="M124" s="24">
        <v>0</v>
      </c>
      <c r="N124" s="24">
        <v>0</v>
      </c>
      <c r="O124" s="24">
        <v>0</v>
      </c>
      <c r="P124" s="24">
        <f t="shared" si="2"/>
        <v>20</v>
      </c>
      <c r="Q124" s="24">
        <f t="shared" si="3"/>
        <v>20</v>
      </c>
    </row>
    <row r="125" spans="1:17" x14ac:dyDescent="0.25">
      <c r="A125" s="27" t="s">
        <v>4</v>
      </c>
      <c r="B125" s="27">
        <v>107869</v>
      </c>
      <c r="C125" s="27" t="s">
        <v>97</v>
      </c>
      <c r="D125" s="27" t="s">
        <v>72</v>
      </c>
      <c r="E125" s="27" t="s">
        <v>73</v>
      </c>
      <c r="F125" s="27" t="s">
        <v>74</v>
      </c>
      <c r="G125" s="28">
        <v>44136</v>
      </c>
      <c r="H125" s="24">
        <v>19</v>
      </c>
      <c r="I125" s="24">
        <v>19</v>
      </c>
      <c r="J125" s="24">
        <v>0</v>
      </c>
      <c r="K125" s="24">
        <v>1</v>
      </c>
      <c r="L125" s="24">
        <v>0</v>
      </c>
      <c r="M125" s="24">
        <v>0</v>
      </c>
      <c r="N125" s="24">
        <v>0</v>
      </c>
      <c r="O125" s="24">
        <v>0</v>
      </c>
      <c r="P125" s="24">
        <f t="shared" si="2"/>
        <v>20</v>
      </c>
      <c r="Q125" s="24">
        <f t="shared" si="3"/>
        <v>20</v>
      </c>
    </row>
    <row r="126" spans="1:17" x14ac:dyDescent="0.25">
      <c r="A126" s="27" t="s">
        <v>5</v>
      </c>
      <c r="B126" s="27">
        <v>96078</v>
      </c>
      <c r="C126" s="27" t="s">
        <v>98</v>
      </c>
      <c r="D126" s="27" t="s">
        <v>72</v>
      </c>
      <c r="E126" s="27" t="s">
        <v>75</v>
      </c>
      <c r="F126" s="27" t="s">
        <v>74</v>
      </c>
      <c r="G126" s="28">
        <v>44136</v>
      </c>
      <c r="H126" s="24">
        <v>18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f t="shared" si="2"/>
        <v>18</v>
      </c>
      <c r="Q126" s="24">
        <f t="shared" si="3"/>
        <v>18</v>
      </c>
    </row>
    <row r="127" spans="1:17" x14ac:dyDescent="0.25">
      <c r="A127" s="27" t="s">
        <v>6</v>
      </c>
      <c r="B127" s="27">
        <v>90699</v>
      </c>
      <c r="C127" s="27" t="s">
        <v>99</v>
      </c>
      <c r="D127" s="27" t="s">
        <v>72</v>
      </c>
      <c r="E127" s="27" t="s">
        <v>73</v>
      </c>
      <c r="F127" s="27" t="s">
        <v>74</v>
      </c>
      <c r="G127" s="28">
        <v>44136</v>
      </c>
      <c r="H127" s="24">
        <v>19</v>
      </c>
      <c r="I127" s="24">
        <v>19</v>
      </c>
      <c r="J127" s="24">
        <v>1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f t="shared" si="2"/>
        <v>20</v>
      </c>
      <c r="Q127" s="24">
        <f t="shared" si="3"/>
        <v>20</v>
      </c>
    </row>
    <row r="128" spans="1:17" x14ac:dyDescent="0.25">
      <c r="A128" s="27" t="s">
        <v>6</v>
      </c>
      <c r="B128" s="27">
        <v>108201</v>
      </c>
      <c r="C128" s="27" t="s">
        <v>100</v>
      </c>
      <c r="D128" s="27" t="s">
        <v>72</v>
      </c>
      <c r="E128" s="27" t="s">
        <v>73</v>
      </c>
      <c r="F128" s="27" t="s">
        <v>74</v>
      </c>
      <c r="G128" s="28">
        <v>44136</v>
      </c>
      <c r="H128" s="24">
        <v>20</v>
      </c>
      <c r="I128" s="24">
        <v>20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f t="shared" si="2"/>
        <v>20</v>
      </c>
      <c r="Q128" s="24">
        <f t="shared" si="3"/>
        <v>20</v>
      </c>
    </row>
    <row r="129" spans="1:17" x14ac:dyDescent="0.25">
      <c r="A129" s="27" t="s">
        <v>7</v>
      </c>
      <c r="B129" s="27">
        <v>96189</v>
      </c>
      <c r="C129" s="27" t="s">
        <v>101</v>
      </c>
      <c r="D129" s="27" t="s">
        <v>72</v>
      </c>
      <c r="E129" s="27" t="s">
        <v>73</v>
      </c>
      <c r="F129" s="27" t="s">
        <v>74</v>
      </c>
      <c r="G129" s="28">
        <v>44136</v>
      </c>
      <c r="H129" s="24">
        <v>16</v>
      </c>
      <c r="I129" s="24">
        <v>14</v>
      </c>
      <c r="J129" s="24">
        <v>4</v>
      </c>
      <c r="K129" s="24">
        <v>1</v>
      </c>
      <c r="L129" s="24">
        <v>0</v>
      </c>
      <c r="M129" s="24">
        <v>0</v>
      </c>
      <c r="N129" s="24">
        <v>0</v>
      </c>
      <c r="O129" s="24">
        <v>0</v>
      </c>
      <c r="P129" s="24">
        <f t="shared" si="2"/>
        <v>21</v>
      </c>
      <c r="Q129" s="24">
        <f t="shared" si="3"/>
        <v>21</v>
      </c>
    </row>
    <row r="130" spans="1:17" x14ac:dyDescent="0.25">
      <c r="A130" s="27" t="s">
        <v>8</v>
      </c>
      <c r="B130" s="27">
        <v>125722</v>
      </c>
      <c r="C130" s="27" t="s">
        <v>102</v>
      </c>
      <c r="D130" s="27" t="s">
        <v>72</v>
      </c>
      <c r="E130" s="27" t="s">
        <v>73</v>
      </c>
      <c r="F130" s="27" t="s">
        <v>74</v>
      </c>
      <c r="G130" s="28">
        <v>44136</v>
      </c>
      <c r="H130" s="24">
        <v>17</v>
      </c>
      <c r="I130" s="24">
        <v>6</v>
      </c>
      <c r="J130" s="24">
        <v>0</v>
      </c>
      <c r="K130" s="24">
        <v>3</v>
      </c>
      <c r="L130" s="24">
        <v>0</v>
      </c>
      <c r="M130" s="24">
        <v>0</v>
      </c>
      <c r="N130" s="24">
        <v>0</v>
      </c>
      <c r="O130" s="24">
        <v>0</v>
      </c>
      <c r="P130" s="24">
        <f t="shared" si="2"/>
        <v>20</v>
      </c>
      <c r="Q130" s="24">
        <f t="shared" si="3"/>
        <v>20</v>
      </c>
    </row>
    <row r="131" spans="1:17" x14ac:dyDescent="0.25">
      <c r="A131" s="27" t="s">
        <v>9</v>
      </c>
      <c r="B131" s="27">
        <v>90576</v>
      </c>
      <c r="C131" s="27" t="s">
        <v>103</v>
      </c>
      <c r="D131" s="27" t="s">
        <v>72</v>
      </c>
      <c r="E131" s="27" t="s">
        <v>73</v>
      </c>
      <c r="F131" s="27" t="s">
        <v>74</v>
      </c>
      <c r="G131" s="28">
        <v>44136</v>
      </c>
      <c r="H131" s="24">
        <v>10</v>
      </c>
      <c r="I131" s="24">
        <v>10</v>
      </c>
      <c r="J131" s="24">
        <v>10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f t="shared" ref="P131:P194" si="4">L131+K131+J131+H131</f>
        <v>20</v>
      </c>
      <c r="Q131" s="24">
        <f t="shared" ref="Q131:Q194" si="5">P131+O131+M131</f>
        <v>20</v>
      </c>
    </row>
    <row r="132" spans="1:17" x14ac:dyDescent="0.25">
      <c r="A132" s="27" t="s">
        <v>10</v>
      </c>
      <c r="B132" s="27">
        <v>96210</v>
      </c>
      <c r="C132" s="27" t="s">
        <v>104</v>
      </c>
      <c r="D132" s="27" t="s">
        <v>72</v>
      </c>
      <c r="E132" s="27" t="s">
        <v>73</v>
      </c>
      <c r="F132" s="27" t="s">
        <v>74</v>
      </c>
      <c r="G132" s="28">
        <v>44136</v>
      </c>
      <c r="H132" s="24">
        <v>17</v>
      </c>
      <c r="I132" s="24">
        <v>17</v>
      </c>
      <c r="J132" s="24">
        <v>3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f t="shared" si="4"/>
        <v>20</v>
      </c>
      <c r="Q132" s="24">
        <f t="shared" si="5"/>
        <v>20</v>
      </c>
    </row>
    <row r="133" spans="1:17" x14ac:dyDescent="0.25">
      <c r="A133" s="27" t="s">
        <v>11</v>
      </c>
      <c r="B133" s="27">
        <v>110424</v>
      </c>
      <c r="C133" s="27" t="s">
        <v>105</v>
      </c>
      <c r="D133" s="27" t="s">
        <v>72</v>
      </c>
      <c r="E133" s="27" t="s">
        <v>73</v>
      </c>
      <c r="F133" s="27" t="s">
        <v>74</v>
      </c>
      <c r="G133" s="28">
        <v>44136</v>
      </c>
      <c r="H133" s="24">
        <v>15</v>
      </c>
      <c r="I133" s="24">
        <v>11</v>
      </c>
      <c r="J133" s="24">
        <v>0</v>
      </c>
      <c r="K133" s="24">
        <v>6</v>
      </c>
      <c r="L133" s="24">
        <v>0</v>
      </c>
      <c r="M133" s="24">
        <v>0</v>
      </c>
      <c r="N133" s="24">
        <v>0</v>
      </c>
      <c r="O133" s="24">
        <v>0</v>
      </c>
      <c r="P133" s="24">
        <f t="shared" si="4"/>
        <v>21</v>
      </c>
      <c r="Q133" s="24">
        <f t="shared" si="5"/>
        <v>21</v>
      </c>
    </row>
    <row r="134" spans="1:17" x14ac:dyDescent="0.25">
      <c r="A134" s="27" t="s">
        <v>106</v>
      </c>
      <c r="B134" s="27">
        <v>40028</v>
      </c>
      <c r="C134" s="27" t="s">
        <v>107</v>
      </c>
      <c r="D134" s="27" t="s">
        <v>72</v>
      </c>
      <c r="E134" s="27" t="s">
        <v>73</v>
      </c>
      <c r="F134" s="27" t="s">
        <v>74</v>
      </c>
      <c r="G134" s="28">
        <v>44136</v>
      </c>
      <c r="H134" s="24">
        <v>17</v>
      </c>
      <c r="I134" s="24">
        <v>17</v>
      </c>
      <c r="J134" s="24">
        <v>3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f t="shared" si="4"/>
        <v>20</v>
      </c>
      <c r="Q134" s="24">
        <f t="shared" si="5"/>
        <v>20</v>
      </c>
    </row>
    <row r="135" spans="1:17" x14ac:dyDescent="0.25">
      <c r="A135" s="27" t="s">
        <v>13</v>
      </c>
      <c r="B135" s="27">
        <v>96211</v>
      </c>
      <c r="C135" s="27" t="s">
        <v>109</v>
      </c>
      <c r="D135" s="27" t="s">
        <v>72</v>
      </c>
      <c r="E135" s="27" t="s">
        <v>73</v>
      </c>
      <c r="F135" s="27" t="s">
        <v>74</v>
      </c>
      <c r="G135" s="28">
        <v>44136</v>
      </c>
      <c r="H135" s="24">
        <v>15</v>
      </c>
      <c r="I135" s="24">
        <v>15</v>
      </c>
      <c r="J135" s="24">
        <v>5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f t="shared" si="4"/>
        <v>20</v>
      </c>
      <c r="Q135" s="24">
        <f t="shared" si="5"/>
        <v>20</v>
      </c>
    </row>
    <row r="136" spans="1:17" x14ac:dyDescent="0.25">
      <c r="A136" s="27" t="s">
        <v>14</v>
      </c>
      <c r="B136" s="27">
        <v>88490</v>
      </c>
      <c r="C136" s="27" t="s">
        <v>110</v>
      </c>
      <c r="D136" s="27" t="s">
        <v>72</v>
      </c>
      <c r="E136" s="27" t="s">
        <v>73</v>
      </c>
      <c r="F136" s="27" t="s">
        <v>74</v>
      </c>
      <c r="G136" s="28">
        <v>44136</v>
      </c>
      <c r="H136" s="24">
        <v>18</v>
      </c>
      <c r="I136" s="24">
        <v>18</v>
      </c>
      <c r="J136" s="24">
        <v>0</v>
      </c>
      <c r="K136" s="24">
        <v>2</v>
      </c>
      <c r="L136" s="24">
        <v>0</v>
      </c>
      <c r="M136" s="24">
        <v>0</v>
      </c>
      <c r="N136" s="24">
        <v>0</v>
      </c>
      <c r="O136" s="24">
        <v>0</v>
      </c>
      <c r="P136" s="24">
        <f t="shared" si="4"/>
        <v>20</v>
      </c>
      <c r="Q136" s="24">
        <f t="shared" si="5"/>
        <v>20</v>
      </c>
    </row>
    <row r="137" spans="1:17" x14ac:dyDescent="0.25">
      <c r="A137" s="27" t="s">
        <v>15</v>
      </c>
      <c r="B137" s="27">
        <v>125188</v>
      </c>
      <c r="C137" s="27" t="s">
        <v>111</v>
      </c>
      <c r="D137" s="27" t="s">
        <v>72</v>
      </c>
      <c r="E137" s="27" t="s">
        <v>75</v>
      </c>
      <c r="F137" s="27" t="s">
        <v>74</v>
      </c>
      <c r="G137" s="28">
        <v>44136</v>
      </c>
      <c r="H137" s="24">
        <v>20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f t="shared" si="4"/>
        <v>20</v>
      </c>
      <c r="Q137" s="24">
        <f t="shared" si="5"/>
        <v>20</v>
      </c>
    </row>
    <row r="138" spans="1:17" x14ac:dyDescent="0.25">
      <c r="A138" s="27" t="s">
        <v>16</v>
      </c>
      <c r="B138" s="27">
        <v>96213</v>
      </c>
      <c r="C138" s="27" t="s">
        <v>112</v>
      </c>
      <c r="D138" s="27" t="s">
        <v>72</v>
      </c>
      <c r="E138" s="27" t="s">
        <v>73</v>
      </c>
      <c r="F138" s="27" t="s">
        <v>74</v>
      </c>
      <c r="G138" s="28">
        <v>44136</v>
      </c>
      <c r="H138" s="24">
        <v>15</v>
      </c>
      <c r="I138" s="24">
        <v>15</v>
      </c>
      <c r="J138" s="24">
        <v>1</v>
      </c>
      <c r="K138" s="24">
        <v>4</v>
      </c>
      <c r="L138" s="24">
        <v>0</v>
      </c>
      <c r="M138" s="24">
        <v>0</v>
      </c>
      <c r="N138" s="24">
        <v>0</v>
      </c>
      <c r="O138" s="24">
        <v>0</v>
      </c>
      <c r="P138" s="24">
        <f t="shared" si="4"/>
        <v>20</v>
      </c>
      <c r="Q138" s="24">
        <f t="shared" si="5"/>
        <v>20</v>
      </c>
    </row>
    <row r="139" spans="1:17" x14ac:dyDescent="0.25">
      <c r="A139" s="27" t="s">
        <v>17</v>
      </c>
      <c r="B139" s="27">
        <v>119764</v>
      </c>
      <c r="C139" s="27" t="s">
        <v>113</v>
      </c>
      <c r="D139" s="27" t="s">
        <v>72</v>
      </c>
      <c r="E139" s="27" t="s">
        <v>75</v>
      </c>
      <c r="F139" s="27" t="s">
        <v>74</v>
      </c>
      <c r="G139" s="28">
        <v>44136</v>
      </c>
      <c r="H139" s="24">
        <v>20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f t="shared" si="4"/>
        <v>20</v>
      </c>
      <c r="Q139" s="24">
        <f t="shared" si="5"/>
        <v>20</v>
      </c>
    </row>
    <row r="140" spans="1:17" x14ac:dyDescent="0.25">
      <c r="A140" s="27" t="s">
        <v>18</v>
      </c>
      <c r="B140" s="27">
        <v>119448</v>
      </c>
      <c r="C140" s="27" t="s">
        <v>114</v>
      </c>
      <c r="D140" s="27" t="s">
        <v>72</v>
      </c>
      <c r="E140" s="27" t="s">
        <v>73</v>
      </c>
      <c r="F140" s="27" t="s">
        <v>74</v>
      </c>
      <c r="G140" s="28">
        <v>44136</v>
      </c>
      <c r="H140" s="24">
        <v>11</v>
      </c>
      <c r="I140" s="24">
        <v>10</v>
      </c>
      <c r="J140" s="24">
        <v>9</v>
      </c>
      <c r="K140" s="24">
        <v>1</v>
      </c>
      <c r="L140" s="24">
        <v>0</v>
      </c>
      <c r="M140" s="24">
        <v>0</v>
      </c>
      <c r="N140" s="24">
        <v>0</v>
      </c>
      <c r="O140" s="24">
        <v>0</v>
      </c>
      <c r="P140" s="24">
        <f t="shared" si="4"/>
        <v>21</v>
      </c>
      <c r="Q140" s="24">
        <f t="shared" si="5"/>
        <v>21</v>
      </c>
    </row>
    <row r="141" spans="1:17" x14ac:dyDescent="0.25">
      <c r="A141" s="27" t="s">
        <v>19</v>
      </c>
      <c r="B141" s="27">
        <v>145627</v>
      </c>
      <c r="C141" s="27" t="s">
        <v>115</v>
      </c>
      <c r="D141" s="27" t="s">
        <v>72</v>
      </c>
      <c r="E141" s="27" t="s">
        <v>73</v>
      </c>
      <c r="F141" s="27" t="s">
        <v>74</v>
      </c>
      <c r="G141" s="28">
        <v>44136</v>
      </c>
      <c r="H141" s="24">
        <v>18</v>
      </c>
      <c r="I141" s="24">
        <v>18</v>
      </c>
      <c r="J141" s="24">
        <v>0</v>
      </c>
      <c r="K141" s="24">
        <v>2</v>
      </c>
      <c r="L141" s="24">
        <v>0</v>
      </c>
      <c r="M141" s="24">
        <v>0</v>
      </c>
      <c r="N141" s="24">
        <v>0</v>
      </c>
      <c r="O141" s="24">
        <v>0</v>
      </c>
      <c r="P141" s="24">
        <f t="shared" si="4"/>
        <v>20</v>
      </c>
      <c r="Q141" s="24">
        <f t="shared" si="5"/>
        <v>20</v>
      </c>
    </row>
    <row r="142" spans="1:17" x14ac:dyDescent="0.25">
      <c r="A142" s="27" t="s">
        <v>20</v>
      </c>
      <c r="B142" s="27">
        <v>119765</v>
      </c>
      <c r="C142" s="27" t="s">
        <v>116</v>
      </c>
      <c r="D142" s="27" t="s">
        <v>72</v>
      </c>
      <c r="E142" s="27" t="s">
        <v>75</v>
      </c>
      <c r="F142" s="27" t="s">
        <v>74</v>
      </c>
      <c r="G142" s="28">
        <v>44136</v>
      </c>
      <c r="H142" s="24">
        <v>20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f t="shared" si="4"/>
        <v>20</v>
      </c>
      <c r="Q142" s="24">
        <f t="shared" si="5"/>
        <v>20</v>
      </c>
    </row>
    <row r="143" spans="1:17" x14ac:dyDescent="0.25">
      <c r="A143" s="27" t="s">
        <v>21</v>
      </c>
      <c r="B143" s="27">
        <v>125723</v>
      </c>
      <c r="C143" s="27" t="s">
        <v>117</v>
      </c>
      <c r="D143" s="27" t="s">
        <v>72</v>
      </c>
      <c r="E143" s="27" t="s">
        <v>73</v>
      </c>
      <c r="F143" s="27" t="s">
        <v>74</v>
      </c>
      <c r="G143" s="28">
        <v>44136</v>
      </c>
      <c r="H143" s="24">
        <v>17</v>
      </c>
      <c r="I143" s="24">
        <v>16</v>
      </c>
      <c r="J143" s="24">
        <v>0</v>
      </c>
      <c r="K143" s="24">
        <v>3</v>
      </c>
      <c r="L143" s="24">
        <v>0</v>
      </c>
      <c r="M143" s="24">
        <v>0</v>
      </c>
      <c r="N143" s="24">
        <v>0</v>
      </c>
      <c r="O143" s="24">
        <v>0</v>
      </c>
      <c r="P143" s="24">
        <f t="shared" si="4"/>
        <v>20</v>
      </c>
      <c r="Q143" s="24">
        <f t="shared" si="5"/>
        <v>20</v>
      </c>
    </row>
    <row r="144" spans="1:17" x14ac:dyDescent="0.25">
      <c r="A144" s="27" t="s">
        <v>22</v>
      </c>
      <c r="B144" s="27">
        <v>110419</v>
      </c>
      <c r="C144" s="27" t="s">
        <v>118</v>
      </c>
      <c r="D144" s="27" t="s">
        <v>72</v>
      </c>
      <c r="E144" s="27" t="s">
        <v>73</v>
      </c>
      <c r="F144" s="27" t="s">
        <v>74</v>
      </c>
      <c r="G144" s="28">
        <v>44136</v>
      </c>
      <c r="H144" s="24">
        <v>18</v>
      </c>
      <c r="I144" s="24">
        <v>18</v>
      </c>
      <c r="J144" s="24">
        <v>0</v>
      </c>
      <c r="K144" s="24">
        <v>3</v>
      </c>
      <c r="L144" s="24">
        <v>0</v>
      </c>
      <c r="M144" s="24">
        <v>0</v>
      </c>
      <c r="N144" s="24">
        <v>0</v>
      </c>
      <c r="O144" s="24">
        <v>0</v>
      </c>
      <c r="P144" s="24">
        <f t="shared" si="4"/>
        <v>21</v>
      </c>
      <c r="Q144" s="24">
        <f t="shared" si="5"/>
        <v>21</v>
      </c>
    </row>
    <row r="145" spans="1:17" x14ac:dyDescent="0.25">
      <c r="A145" s="27" t="s">
        <v>23</v>
      </c>
      <c r="B145" s="27">
        <v>106163</v>
      </c>
      <c r="C145" s="27" t="s">
        <v>119</v>
      </c>
      <c r="D145" s="27" t="s">
        <v>72</v>
      </c>
      <c r="E145" s="27" t="s">
        <v>73</v>
      </c>
      <c r="F145" s="27" t="s">
        <v>74</v>
      </c>
      <c r="G145" s="28">
        <v>44136</v>
      </c>
      <c r="H145" s="24">
        <v>19</v>
      </c>
      <c r="I145" s="24">
        <v>19</v>
      </c>
      <c r="J145" s="24">
        <v>0</v>
      </c>
      <c r="K145" s="24">
        <v>1</v>
      </c>
      <c r="L145" s="24">
        <v>0</v>
      </c>
      <c r="M145" s="24">
        <v>0</v>
      </c>
      <c r="N145" s="24">
        <v>0</v>
      </c>
      <c r="O145" s="24">
        <v>0</v>
      </c>
      <c r="P145" s="24">
        <f t="shared" si="4"/>
        <v>20</v>
      </c>
      <c r="Q145" s="24">
        <f t="shared" si="5"/>
        <v>20</v>
      </c>
    </row>
    <row r="146" spans="1:17" x14ac:dyDescent="0.25">
      <c r="A146" s="27" t="s">
        <v>24</v>
      </c>
      <c r="B146" s="27">
        <v>106165</v>
      </c>
      <c r="C146" s="27" t="s">
        <v>122</v>
      </c>
      <c r="D146" s="27" t="s">
        <v>72</v>
      </c>
      <c r="E146" s="27" t="s">
        <v>73</v>
      </c>
      <c r="F146" s="27" t="s">
        <v>74</v>
      </c>
      <c r="G146" s="28">
        <v>44136</v>
      </c>
      <c r="H146" s="24">
        <v>20</v>
      </c>
      <c r="I146" s="24">
        <v>20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f t="shared" si="4"/>
        <v>20</v>
      </c>
      <c r="Q146" s="24">
        <f t="shared" si="5"/>
        <v>20</v>
      </c>
    </row>
    <row r="147" spans="1:17" x14ac:dyDescent="0.25">
      <c r="A147" s="27" t="s">
        <v>25</v>
      </c>
      <c r="B147" s="27">
        <v>106161</v>
      </c>
      <c r="C147" s="27" t="s">
        <v>123</v>
      </c>
      <c r="D147" s="27" t="s">
        <v>72</v>
      </c>
      <c r="E147" s="27" t="s">
        <v>73</v>
      </c>
      <c r="F147" s="27" t="s">
        <v>74</v>
      </c>
      <c r="G147" s="28">
        <v>44136</v>
      </c>
      <c r="H147" s="24">
        <v>5</v>
      </c>
      <c r="I147" s="24">
        <v>5</v>
      </c>
      <c r="J147" s="24">
        <v>10</v>
      </c>
      <c r="K147" s="24">
        <v>6</v>
      </c>
      <c r="L147" s="24">
        <v>0</v>
      </c>
      <c r="M147" s="24">
        <v>0</v>
      </c>
      <c r="N147" s="24">
        <v>0</v>
      </c>
      <c r="O147" s="24">
        <v>0</v>
      </c>
      <c r="P147" s="24">
        <f t="shared" si="4"/>
        <v>21</v>
      </c>
      <c r="Q147" s="24">
        <f t="shared" si="5"/>
        <v>21</v>
      </c>
    </row>
    <row r="148" spans="1:17" x14ac:dyDescent="0.25">
      <c r="A148" s="27" t="s">
        <v>124</v>
      </c>
      <c r="B148" s="27">
        <v>88585</v>
      </c>
      <c r="C148" s="27" t="s">
        <v>125</v>
      </c>
      <c r="D148" s="27" t="s">
        <v>72</v>
      </c>
      <c r="E148" s="27" t="s">
        <v>75</v>
      </c>
      <c r="F148" s="27" t="s">
        <v>74</v>
      </c>
      <c r="G148" s="28">
        <v>44136</v>
      </c>
      <c r="H148" s="24">
        <v>20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f t="shared" si="4"/>
        <v>20</v>
      </c>
      <c r="Q148" s="24">
        <f t="shared" si="5"/>
        <v>20</v>
      </c>
    </row>
    <row r="149" spans="1:17" x14ac:dyDescent="0.25">
      <c r="A149" s="27" t="s">
        <v>27</v>
      </c>
      <c r="B149" s="27">
        <v>144804</v>
      </c>
      <c r="C149" s="27" t="s">
        <v>126</v>
      </c>
      <c r="D149" s="27" t="s">
        <v>72</v>
      </c>
      <c r="E149" s="27" t="s">
        <v>73</v>
      </c>
      <c r="F149" s="27" t="s">
        <v>74</v>
      </c>
      <c r="G149" s="28">
        <v>44136</v>
      </c>
      <c r="H149" s="24">
        <v>10</v>
      </c>
      <c r="I149" s="24">
        <v>2</v>
      </c>
      <c r="J149" s="24">
        <v>10</v>
      </c>
      <c r="K149" s="24">
        <v>1</v>
      </c>
      <c r="L149" s="24">
        <v>0</v>
      </c>
      <c r="M149" s="24">
        <v>0</v>
      </c>
      <c r="N149" s="24">
        <v>0</v>
      </c>
      <c r="O149" s="24">
        <v>0</v>
      </c>
      <c r="P149" s="24">
        <f t="shared" si="4"/>
        <v>21</v>
      </c>
      <c r="Q149" s="24">
        <f t="shared" si="5"/>
        <v>21</v>
      </c>
    </row>
    <row r="150" spans="1:17" x14ac:dyDescent="0.25">
      <c r="A150" s="27" t="s">
        <v>28</v>
      </c>
      <c r="B150" s="27">
        <v>110428</v>
      </c>
      <c r="C150" s="27" t="s">
        <v>127</v>
      </c>
      <c r="D150" s="27" t="s">
        <v>72</v>
      </c>
      <c r="E150" s="27" t="s">
        <v>73</v>
      </c>
      <c r="F150" s="27" t="s">
        <v>74</v>
      </c>
      <c r="G150" s="28">
        <v>44136</v>
      </c>
      <c r="H150" s="24">
        <v>18</v>
      </c>
      <c r="I150" s="24">
        <v>18</v>
      </c>
      <c r="J150" s="24">
        <v>2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f t="shared" si="4"/>
        <v>20</v>
      </c>
      <c r="Q150" s="24">
        <f t="shared" si="5"/>
        <v>20</v>
      </c>
    </row>
    <row r="151" spans="1:17" x14ac:dyDescent="0.25">
      <c r="A151" s="27" t="s">
        <v>29</v>
      </c>
      <c r="B151" s="27">
        <v>91521</v>
      </c>
      <c r="C151" s="27" t="s">
        <v>128</v>
      </c>
      <c r="D151" s="27" t="s">
        <v>72</v>
      </c>
      <c r="E151" s="27" t="s">
        <v>73</v>
      </c>
      <c r="F151" s="27" t="s">
        <v>74</v>
      </c>
      <c r="G151" s="28">
        <v>44136</v>
      </c>
      <c r="H151" s="24">
        <v>19</v>
      </c>
      <c r="I151" s="24">
        <v>19</v>
      </c>
      <c r="J151" s="24">
        <v>1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f t="shared" si="4"/>
        <v>20</v>
      </c>
      <c r="Q151" s="24">
        <f t="shared" si="5"/>
        <v>20</v>
      </c>
    </row>
    <row r="152" spans="1:17" x14ac:dyDescent="0.25">
      <c r="A152" s="27" t="s">
        <v>30</v>
      </c>
      <c r="B152" s="27">
        <v>125190</v>
      </c>
      <c r="C152" s="27" t="s">
        <v>131</v>
      </c>
      <c r="D152" s="27" t="s">
        <v>72</v>
      </c>
      <c r="E152" s="27" t="s">
        <v>75</v>
      </c>
      <c r="F152" s="27" t="s">
        <v>74</v>
      </c>
      <c r="G152" s="28">
        <v>44136</v>
      </c>
      <c r="H152" s="24">
        <v>20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f t="shared" si="4"/>
        <v>20</v>
      </c>
      <c r="Q152" s="24">
        <f t="shared" si="5"/>
        <v>20</v>
      </c>
    </row>
    <row r="153" spans="1:17" x14ac:dyDescent="0.25">
      <c r="A153" s="27" t="s">
        <v>31</v>
      </c>
      <c r="B153" s="27">
        <v>145469</v>
      </c>
      <c r="C153" s="27" t="s">
        <v>132</v>
      </c>
      <c r="D153" s="27" t="s">
        <v>72</v>
      </c>
      <c r="E153" s="27" t="s">
        <v>73</v>
      </c>
      <c r="F153" s="27" t="s">
        <v>74</v>
      </c>
      <c r="G153" s="28">
        <v>44136</v>
      </c>
      <c r="H153" s="24">
        <v>17</v>
      </c>
      <c r="I153" s="24">
        <v>7</v>
      </c>
      <c r="J153" s="24">
        <v>0</v>
      </c>
      <c r="K153" s="24">
        <v>3</v>
      </c>
      <c r="L153" s="24">
        <v>0</v>
      </c>
      <c r="M153" s="24">
        <v>0</v>
      </c>
      <c r="N153" s="24">
        <v>0</v>
      </c>
      <c r="O153" s="24">
        <v>0</v>
      </c>
      <c r="P153" s="24">
        <f t="shared" si="4"/>
        <v>20</v>
      </c>
      <c r="Q153" s="24">
        <f t="shared" si="5"/>
        <v>20</v>
      </c>
    </row>
    <row r="154" spans="1:17" x14ac:dyDescent="0.25">
      <c r="A154" s="27" t="s">
        <v>32</v>
      </c>
      <c r="B154" s="27">
        <v>144838</v>
      </c>
      <c r="C154" s="27" t="s">
        <v>133</v>
      </c>
      <c r="D154" s="27" t="s">
        <v>72</v>
      </c>
      <c r="E154" s="27" t="s">
        <v>73</v>
      </c>
      <c r="F154" s="27" t="s">
        <v>74</v>
      </c>
      <c r="G154" s="28">
        <v>44136</v>
      </c>
      <c r="H154" s="24">
        <v>12</v>
      </c>
      <c r="I154" s="24">
        <v>8</v>
      </c>
      <c r="J154" s="24">
        <v>0</v>
      </c>
      <c r="K154" s="24">
        <v>9</v>
      </c>
      <c r="L154" s="24">
        <v>0</v>
      </c>
      <c r="M154" s="24">
        <v>0</v>
      </c>
      <c r="N154" s="24">
        <v>0</v>
      </c>
      <c r="O154" s="24">
        <v>0</v>
      </c>
      <c r="P154" s="24">
        <f t="shared" si="4"/>
        <v>21</v>
      </c>
      <c r="Q154" s="24">
        <f t="shared" si="5"/>
        <v>21</v>
      </c>
    </row>
    <row r="155" spans="1:17" x14ac:dyDescent="0.25">
      <c r="A155" s="27" t="s">
        <v>33</v>
      </c>
      <c r="B155" s="27">
        <v>88492</v>
      </c>
      <c r="C155" s="27" t="s">
        <v>134</v>
      </c>
      <c r="D155" s="27" t="s">
        <v>72</v>
      </c>
      <c r="E155" s="27" t="s">
        <v>73</v>
      </c>
      <c r="F155" s="27" t="s">
        <v>74</v>
      </c>
      <c r="G155" s="28">
        <v>44136</v>
      </c>
      <c r="H155" s="24">
        <v>15</v>
      </c>
      <c r="I155" s="24">
        <v>14</v>
      </c>
      <c r="J155" s="24">
        <v>5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f t="shared" si="4"/>
        <v>20</v>
      </c>
      <c r="Q155" s="24">
        <f t="shared" si="5"/>
        <v>20</v>
      </c>
    </row>
    <row r="156" spans="1:17" x14ac:dyDescent="0.25">
      <c r="A156" s="27" t="s">
        <v>34</v>
      </c>
      <c r="B156" s="27">
        <v>145470</v>
      </c>
      <c r="C156" s="27" t="s">
        <v>135</v>
      </c>
      <c r="D156" s="27" t="s">
        <v>72</v>
      </c>
      <c r="E156" s="27" t="s">
        <v>75</v>
      </c>
      <c r="F156" s="27" t="s">
        <v>74</v>
      </c>
      <c r="G156" s="28">
        <v>44136</v>
      </c>
      <c r="H156" s="24">
        <v>16</v>
      </c>
      <c r="I156" s="24">
        <v>0</v>
      </c>
      <c r="J156" s="24">
        <v>0</v>
      </c>
      <c r="K156" s="24">
        <v>4</v>
      </c>
      <c r="L156" s="24">
        <v>0</v>
      </c>
      <c r="M156" s="24">
        <v>0</v>
      </c>
      <c r="N156" s="24">
        <v>0</v>
      </c>
      <c r="O156" s="24">
        <v>0</v>
      </c>
      <c r="P156" s="24">
        <f t="shared" si="4"/>
        <v>20</v>
      </c>
      <c r="Q156" s="24">
        <f t="shared" si="5"/>
        <v>20</v>
      </c>
    </row>
    <row r="157" spans="1:17" x14ac:dyDescent="0.25">
      <c r="A157" s="27" t="s">
        <v>136</v>
      </c>
      <c r="B157" s="27">
        <v>108141</v>
      </c>
      <c r="C157" s="27" t="s">
        <v>137</v>
      </c>
      <c r="D157" s="27" t="s">
        <v>72</v>
      </c>
      <c r="E157" s="27" t="s">
        <v>75</v>
      </c>
      <c r="F157" s="27" t="s">
        <v>74</v>
      </c>
      <c r="G157" s="28">
        <v>44136</v>
      </c>
      <c r="H157" s="24">
        <v>18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f t="shared" si="4"/>
        <v>18</v>
      </c>
      <c r="Q157" s="24">
        <f t="shared" si="5"/>
        <v>18</v>
      </c>
    </row>
    <row r="158" spans="1:17" x14ac:dyDescent="0.25">
      <c r="A158" s="27" t="s">
        <v>35</v>
      </c>
      <c r="B158" s="27">
        <v>90698</v>
      </c>
      <c r="C158" s="27" t="s">
        <v>138</v>
      </c>
      <c r="D158" s="27" t="s">
        <v>72</v>
      </c>
      <c r="E158" s="27" t="s">
        <v>73</v>
      </c>
      <c r="F158" s="27" t="s">
        <v>74</v>
      </c>
      <c r="G158" s="28">
        <v>44136</v>
      </c>
      <c r="H158" s="24">
        <v>20</v>
      </c>
      <c r="I158" s="24">
        <v>20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f t="shared" si="4"/>
        <v>20</v>
      </c>
      <c r="Q158" s="24">
        <f t="shared" si="5"/>
        <v>20</v>
      </c>
    </row>
    <row r="159" spans="1:17" x14ac:dyDescent="0.25">
      <c r="A159" s="27" t="s">
        <v>36</v>
      </c>
      <c r="B159" s="27">
        <v>110422</v>
      </c>
      <c r="C159" s="27" t="s">
        <v>139</v>
      </c>
      <c r="D159" s="27" t="s">
        <v>72</v>
      </c>
      <c r="E159" s="27" t="s">
        <v>73</v>
      </c>
      <c r="F159" s="27" t="s">
        <v>74</v>
      </c>
      <c r="G159" s="28">
        <v>44136</v>
      </c>
      <c r="H159" s="24">
        <v>15</v>
      </c>
      <c r="I159" s="24">
        <v>15</v>
      </c>
      <c r="J159" s="24">
        <v>5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f t="shared" si="4"/>
        <v>20</v>
      </c>
      <c r="Q159" s="24">
        <f t="shared" si="5"/>
        <v>20</v>
      </c>
    </row>
    <row r="160" spans="1:17" x14ac:dyDescent="0.25">
      <c r="A160" s="27" t="s">
        <v>37</v>
      </c>
      <c r="B160" s="27">
        <v>125726</v>
      </c>
      <c r="C160" s="27" t="s">
        <v>140</v>
      </c>
      <c r="D160" s="27" t="s">
        <v>72</v>
      </c>
      <c r="E160" s="27" t="s">
        <v>73</v>
      </c>
      <c r="F160" s="27" t="s">
        <v>74</v>
      </c>
      <c r="G160" s="28">
        <v>44136</v>
      </c>
      <c r="H160" s="24">
        <v>1</v>
      </c>
      <c r="I160" s="24">
        <v>1</v>
      </c>
      <c r="J160" s="24">
        <v>16</v>
      </c>
      <c r="K160" s="24">
        <v>3</v>
      </c>
      <c r="L160" s="24">
        <v>0</v>
      </c>
      <c r="M160" s="24">
        <v>0</v>
      </c>
      <c r="N160" s="24">
        <v>0</v>
      </c>
      <c r="O160" s="24">
        <v>0</v>
      </c>
      <c r="P160" s="24">
        <f t="shared" si="4"/>
        <v>20</v>
      </c>
      <c r="Q160" s="24">
        <f t="shared" si="5"/>
        <v>20</v>
      </c>
    </row>
    <row r="161" spans="1:17" x14ac:dyDescent="0.25">
      <c r="A161" s="27" t="s">
        <v>38</v>
      </c>
      <c r="B161" s="27">
        <v>96077</v>
      </c>
      <c r="C161" s="27" t="s">
        <v>141</v>
      </c>
      <c r="D161" s="27" t="s">
        <v>72</v>
      </c>
      <c r="E161" s="27" t="s">
        <v>73</v>
      </c>
      <c r="F161" s="27" t="s">
        <v>74</v>
      </c>
      <c r="G161" s="28">
        <v>44136</v>
      </c>
      <c r="H161" s="24">
        <v>19</v>
      </c>
      <c r="I161" s="24">
        <v>19</v>
      </c>
      <c r="J161" s="24">
        <v>0</v>
      </c>
      <c r="K161" s="24">
        <v>1</v>
      </c>
      <c r="L161" s="24">
        <v>0</v>
      </c>
      <c r="M161" s="24">
        <v>0</v>
      </c>
      <c r="N161" s="24">
        <v>0</v>
      </c>
      <c r="O161" s="24">
        <v>0</v>
      </c>
      <c r="P161" s="24">
        <f t="shared" si="4"/>
        <v>20</v>
      </c>
      <c r="Q161" s="24">
        <f t="shared" si="5"/>
        <v>20</v>
      </c>
    </row>
    <row r="162" spans="1:17" x14ac:dyDescent="0.25">
      <c r="A162" s="27" t="s">
        <v>38</v>
      </c>
      <c r="B162" s="27">
        <v>110550</v>
      </c>
      <c r="C162" s="27" t="s">
        <v>142</v>
      </c>
      <c r="D162" s="27" t="s">
        <v>72</v>
      </c>
      <c r="E162" s="27" t="s">
        <v>73</v>
      </c>
      <c r="F162" s="27" t="s">
        <v>74</v>
      </c>
      <c r="G162" s="28">
        <v>44136</v>
      </c>
      <c r="H162" s="24">
        <v>14</v>
      </c>
      <c r="I162" s="24">
        <v>12</v>
      </c>
      <c r="J162" s="24">
        <v>6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f t="shared" si="4"/>
        <v>20</v>
      </c>
      <c r="Q162" s="24">
        <f t="shared" si="5"/>
        <v>20</v>
      </c>
    </row>
    <row r="163" spans="1:17" x14ac:dyDescent="0.25">
      <c r="A163" s="27" t="s">
        <v>40</v>
      </c>
      <c r="B163" s="27">
        <v>96075</v>
      </c>
      <c r="C163" s="27" t="s">
        <v>143</v>
      </c>
      <c r="D163" s="27" t="s">
        <v>72</v>
      </c>
      <c r="E163" s="27" t="s">
        <v>73</v>
      </c>
      <c r="F163" s="27" t="s">
        <v>74</v>
      </c>
      <c r="G163" s="28">
        <v>44136</v>
      </c>
      <c r="H163" s="24">
        <v>20</v>
      </c>
      <c r="I163" s="24">
        <v>10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f t="shared" si="4"/>
        <v>20</v>
      </c>
      <c r="Q163" s="24">
        <f t="shared" si="5"/>
        <v>20</v>
      </c>
    </row>
    <row r="164" spans="1:17" x14ac:dyDescent="0.25">
      <c r="A164" s="27" t="s">
        <v>41</v>
      </c>
      <c r="B164" s="27">
        <v>144805</v>
      </c>
      <c r="C164" s="27" t="s">
        <v>144</v>
      </c>
      <c r="D164" s="27" t="s">
        <v>72</v>
      </c>
      <c r="E164" s="27" t="s">
        <v>75</v>
      </c>
      <c r="F164" s="27" t="s">
        <v>74</v>
      </c>
      <c r="G164" s="28">
        <v>44136</v>
      </c>
      <c r="H164" s="24">
        <v>0</v>
      </c>
      <c r="I164" s="24">
        <v>0</v>
      </c>
      <c r="J164" s="24">
        <v>0</v>
      </c>
      <c r="K164" s="24">
        <v>21</v>
      </c>
      <c r="L164" s="24">
        <v>0</v>
      </c>
      <c r="M164" s="24">
        <v>0</v>
      </c>
      <c r="N164" s="24">
        <v>0</v>
      </c>
      <c r="O164" s="24">
        <v>0</v>
      </c>
      <c r="P164" s="24">
        <f t="shared" si="4"/>
        <v>21</v>
      </c>
      <c r="Q164" s="24">
        <f t="shared" si="5"/>
        <v>21</v>
      </c>
    </row>
    <row r="165" spans="1:17" x14ac:dyDescent="0.25">
      <c r="A165" s="27" t="s">
        <v>42</v>
      </c>
      <c r="B165" s="27">
        <v>96076</v>
      </c>
      <c r="C165" s="27" t="s">
        <v>145</v>
      </c>
      <c r="D165" s="27" t="s">
        <v>72</v>
      </c>
      <c r="E165" s="27" t="s">
        <v>73</v>
      </c>
      <c r="F165" s="27" t="s">
        <v>74</v>
      </c>
      <c r="G165" s="28">
        <v>44136</v>
      </c>
      <c r="H165" s="24">
        <v>18</v>
      </c>
      <c r="I165" s="24">
        <v>18</v>
      </c>
      <c r="J165" s="24">
        <v>1</v>
      </c>
      <c r="K165" s="24">
        <v>1</v>
      </c>
      <c r="L165" s="24">
        <v>0</v>
      </c>
      <c r="M165" s="24">
        <v>0</v>
      </c>
      <c r="N165" s="24">
        <v>0</v>
      </c>
      <c r="O165" s="24">
        <v>0</v>
      </c>
      <c r="P165" s="24">
        <f t="shared" si="4"/>
        <v>20</v>
      </c>
      <c r="Q165" s="24">
        <f t="shared" si="5"/>
        <v>20</v>
      </c>
    </row>
    <row r="166" spans="1:17" x14ac:dyDescent="0.25">
      <c r="A166" s="27" t="s">
        <v>43</v>
      </c>
      <c r="B166" s="27">
        <v>88586</v>
      </c>
      <c r="C166" s="27" t="s">
        <v>146</v>
      </c>
      <c r="D166" s="27" t="s">
        <v>72</v>
      </c>
      <c r="E166" s="27" t="s">
        <v>73</v>
      </c>
      <c r="F166" s="27" t="s">
        <v>74</v>
      </c>
      <c r="G166" s="28">
        <v>44136</v>
      </c>
      <c r="H166" s="24">
        <v>19</v>
      </c>
      <c r="I166" s="24">
        <v>19</v>
      </c>
      <c r="J166" s="24">
        <v>1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f t="shared" si="4"/>
        <v>20</v>
      </c>
      <c r="Q166" s="24">
        <f t="shared" si="5"/>
        <v>20</v>
      </c>
    </row>
    <row r="167" spans="1:17" x14ac:dyDescent="0.25">
      <c r="A167" s="27" t="s">
        <v>44</v>
      </c>
      <c r="B167" s="27">
        <v>144839</v>
      </c>
      <c r="C167" s="27" t="s">
        <v>147</v>
      </c>
      <c r="D167" s="27" t="s">
        <v>72</v>
      </c>
      <c r="E167" s="27" t="s">
        <v>73</v>
      </c>
      <c r="F167" s="27" t="s">
        <v>74</v>
      </c>
      <c r="G167" s="28">
        <v>44136</v>
      </c>
      <c r="H167" s="24">
        <v>19</v>
      </c>
      <c r="I167" s="24">
        <v>6</v>
      </c>
      <c r="J167" s="24">
        <v>0</v>
      </c>
      <c r="K167" s="24">
        <v>1</v>
      </c>
      <c r="L167" s="24">
        <v>0</v>
      </c>
      <c r="M167" s="24">
        <v>0</v>
      </c>
      <c r="N167" s="24">
        <v>0</v>
      </c>
      <c r="O167" s="24">
        <v>0</v>
      </c>
      <c r="P167" s="24">
        <f t="shared" si="4"/>
        <v>20</v>
      </c>
      <c r="Q167" s="24">
        <f t="shared" si="5"/>
        <v>20</v>
      </c>
    </row>
    <row r="168" spans="1:17" x14ac:dyDescent="0.25">
      <c r="A168" s="27" t="s">
        <v>45</v>
      </c>
      <c r="B168" s="27">
        <v>108145</v>
      </c>
      <c r="C168" s="27" t="s">
        <v>148</v>
      </c>
      <c r="D168" s="27" t="s">
        <v>72</v>
      </c>
      <c r="E168" s="27" t="s">
        <v>73</v>
      </c>
      <c r="F168" s="27" t="s">
        <v>74</v>
      </c>
      <c r="G168" s="28">
        <v>44136</v>
      </c>
      <c r="H168" s="24">
        <v>18</v>
      </c>
      <c r="I168" s="24">
        <v>18</v>
      </c>
      <c r="J168" s="24">
        <v>0</v>
      </c>
      <c r="K168" s="24">
        <v>2</v>
      </c>
      <c r="L168" s="24">
        <v>0</v>
      </c>
      <c r="M168" s="24">
        <v>0</v>
      </c>
      <c r="N168" s="24">
        <v>0</v>
      </c>
      <c r="O168" s="24">
        <v>0</v>
      </c>
      <c r="P168" s="24">
        <f t="shared" si="4"/>
        <v>20</v>
      </c>
      <c r="Q168" s="24">
        <f t="shared" si="5"/>
        <v>20</v>
      </c>
    </row>
    <row r="169" spans="1:17" x14ac:dyDescent="0.25">
      <c r="A169" s="27" t="s">
        <v>46</v>
      </c>
      <c r="B169" s="27">
        <v>144837</v>
      </c>
      <c r="C169" s="27" t="s">
        <v>149</v>
      </c>
      <c r="D169" s="27" t="s">
        <v>72</v>
      </c>
      <c r="E169" s="27" t="s">
        <v>73</v>
      </c>
      <c r="F169" s="27" t="s">
        <v>74</v>
      </c>
      <c r="G169" s="28">
        <v>44136</v>
      </c>
      <c r="H169" s="24">
        <v>20</v>
      </c>
      <c r="I169" s="24">
        <v>5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f t="shared" si="4"/>
        <v>20</v>
      </c>
      <c r="Q169" s="24">
        <f t="shared" si="5"/>
        <v>20</v>
      </c>
    </row>
    <row r="170" spans="1:17" x14ac:dyDescent="0.25">
      <c r="A170" s="27" t="s">
        <v>47</v>
      </c>
      <c r="B170" s="27">
        <v>96071</v>
      </c>
      <c r="C170" s="27" t="s">
        <v>150</v>
      </c>
      <c r="D170" s="27" t="s">
        <v>72</v>
      </c>
      <c r="E170" s="27" t="s">
        <v>73</v>
      </c>
      <c r="F170" s="27" t="s">
        <v>74</v>
      </c>
      <c r="G170" s="28">
        <v>44136</v>
      </c>
      <c r="H170" s="24">
        <v>20</v>
      </c>
      <c r="I170" s="24">
        <v>20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f t="shared" si="4"/>
        <v>20</v>
      </c>
      <c r="Q170" s="24">
        <f t="shared" si="5"/>
        <v>20</v>
      </c>
    </row>
    <row r="171" spans="1:17" x14ac:dyDescent="0.25">
      <c r="A171" s="27" t="s">
        <v>48</v>
      </c>
      <c r="B171" s="27">
        <v>110426</v>
      </c>
      <c r="C171" s="27" t="s">
        <v>151</v>
      </c>
      <c r="D171" s="27" t="s">
        <v>72</v>
      </c>
      <c r="E171" s="27" t="s">
        <v>73</v>
      </c>
      <c r="F171" s="27" t="s">
        <v>74</v>
      </c>
      <c r="G171" s="28">
        <v>44136</v>
      </c>
      <c r="H171" s="24">
        <v>16</v>
      </c>
      <c r="I171" s="24">
        <v>15</v>
      </c>
      <c r="J171" s="24">
        <v>4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f t="shared" si="4"/>
        <v>20</v>
      </c>
      <c r="Q171" s="24">
        <f t="shared" si="5"/>
        <v>20</v>
      </c>
    </row>
    <row r="172" spans="1:17" x14ac:dyDescent="0.25">
      <c r="A172" s="27" t="s">
        <v>49</v>
      </c>
      <c r="B172" s="27">
        <v>110421</v>
      </c>
      <c r="C172" s="27" t="s">
        <v>152</v>
      </c>
      <c r="D172" s="27" t="s">
        <v>72</v>
      </c>
      <c r="E172" s="27" t="s">
        <v>73</v>
      </c>
      <c r="F172" s="27" t="s">
        <v>74</v>
      </c>
      <c r="G172" s="28">
        <v>44136</v>
      </c>
      <c r="H172" s="24">
        <v>14</v>
      </c>
      <c r="I172" s="24">
        <v>14</v>
      </c>
      <c r="J172" s="24">
        <v>6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f t="shared" si="4"/>
        <v>20</v>
      </c>
      <c r="Q172" s="24">
        <f t="shared" si="5"/>
        <v>20</v>
      </c>
    </row>
    <row r="173" spans="1:17" x14ac:dyDescent="0.25">
      <c r="A173" s="27" t="s">
        <v>50</v>
      </c>
      <c r="B173" s="27">
        <v>96219</v>
      </c>
      <c r="C173" s="27" t="s">
        <v>153</v>
      </c>
      <c r="D173" s="27" t="s">
        <v>72</v>
      </c>
      <c r="E173" s="27" t="s">
        <v>73</v>
      </c>
      <c r="F173" s="27" t="s">
        <v>74</v>
      </c>
      <c r="G173" s="28">
        <v>44136</v>
      </c>
      <c r="H173" s="24">
        <v>20</v>
      </c>
      <c r="I173" s="24">
        <v>20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f t="shared" si="4"/>
        <v>20</v>
      </c>
      <c r="Q173" s="24">
        <f t="shared" si="5"/>
        <v>20</v>
      </c>
    </row>
    <row r="174" spans="1:17" x14ac:dyDescent="0.25">
      <c r="A174" s="27" t="s">
        <v>51</v>
      </c>
      <c r="B174" s="27">
        <v>106162</v>
      </c>
      <c r="C174" s="27" t="s">
        <v>154</v>
      </c>
      <c r="D174" s="27" t="s">
        <v>72</v>
      </c>
      <c r="E174" s="27" t="s">
        <v>73</v>
      </c>
      <c r="F174" s="27" t="s">
        <v>74</v>
      </c>
      <c r="G174" s="28">
        <v>44136</v>
      </c>
      <c r="H174" s="24">
        <v>14</v>
      </c>
      <c r="I174" s="24">
        <v>14</v>
      </c>
      <c r="J174" s="24">
        <v>5</v>
      </c>
      <c r="K174" s="24">
        <v>1</v>
      </c>
      <c r="L174" s="24">
        <v>0</v>
      </c>
      <c r="M174" s="24">
        <v>0</v>
      </c>
      <c r="N174" s="24">
        <v>0</v>
      </c>
      <c r="O174" s="24">
        <v>0</v>
      </c>
      <c r="P174" s="24">
        <f t="shared" si="4"/>
        <v>20</v>
      </c>
      <c r="Q174" s="24">
        <f t="shared" si="5"/>
        <v>20</v>
      </c>
    </row>
    <row r="175" spans="1:17" x14ac:dyDescent="0.25">
      <c r="A175" s="27" t="s">
        <v>52</v>
      </c>
      <c r="B175" s="27">
        <v>108143</v>
      </c>
      <c r="C175" s="27" t="s">
        <v>155</v>
      </c>
      <c r="D175" s="27" t="s">
        <v>72</v>
      </c>
      <c r="E175" s="27" t="s">
        <v>73</v>
      </c>
      <c r="F175" s="27" t="s">
        <v>74</v>
      </c>
      <c r="G175" s="28">
        <v>44136</v>
      </c>
      <c r="H175" s="24">
        <v>14</v>
      </c>
      <c r="I175" s="24">
        <v>14</v>
      </c>
      <c r="J175" s="24">
        <v>5</v>
      </c>
      <c r="K175" s="24">
        <v>1</v>
      </c>
      <c r="L175" s="24">
        <v>0</v>
      </c>
      <c r="M175" s="24">
        <v>0</v>
      </c>
      <c r="N175" s="24">
        <v>0</v>
      </c>
      <c r="O175" s="24">
        <v>0</v>
      </c>
      <c r="P175" s="24">
        <f t="shared" si="4"/>
        <v>20</v>
      </c>
      <c r="Q175" s="24">
        <f t="shared" si="5"/>
        <v>20</v>
      </c>
    </row>
    <row r="176" spans="1:17" x14ac:dyDescent="0.25">
      <c r="A176" s="27" t="s">
        <v>156</v>
      </c>
      <c r="B176" s="27">
        <v>145467</v>
      </c>
      <c r="C176" s="27" t="s">
        <v>157</v>
      </c>
      <c r="D176" s="27" t="s">
        <v>72</v>
      </c>
      <c r="E176" s="27" t="s">
        <v>75</v>
      </c>
      <c r="F176" s="27" t="s">
        <v>74</v>
      </c>
      <c r="G176" s="28">
        <v>44136</v>
      </c>
      <c r="H176" s="24">
        <v>16</v>
      </c>
      <c r="I176" s="24">
        <v>0</v>
      </c>
      <c r="J176" s="24">
        <v>0</v>
      </c>
      <c r="K176" s="24">
        <v>5</v>
      </c>
      <c r="L176" s="24">
        <v>0</v>
      </c>
      <c r="M176" s="24">
        <v>0</v>
      </c>
      <c r="N176" s="24">
        <v>0</v>
      </c>
      <c r="O176" s="24">
        <v>0</v>
      </c>
      <c r="P176" s="24">
        <f t="shared" si="4"/>
        <v>21</v>
      </c>
      <c r="Q176" s="24">
        <f t="shared" si="5"/>
        <v>21</v>
      </c>
    </row>
    <row r="177" spans="1:17" x14ac:dyDescent="0.25">
      <c r="A177" s="27" t="s">
        <v>53</v>
      </c>
      <c r="B177" s="27">
        <v>110425</v>
      </c>
      <c r="C177" s="27" t="s">
        <v>158</v>
      </c>
      <c r="D177" s="27" t="s">
        <v>72</v>
      </c>
      <c r="E177" s="27" t="s">
        <v>73</v>
      </c>
      <c r="F177" s="27" t="s">
        <v>74</v>
      </c>
      <c r="G177" s="28">
        <v>44136</v>
      </c>
      <c r="H177" s="24">
        <v>16</v>
      </c>
      <c r="I177" s="24">
        <v>16</v>
      </c>
      <c r="J177" s="24">
        <v>3</v>
      </c>
      <c r="K177" s="24">
        <v>1</v>
      </c>
      <c r="L177" s="24">
        <v>0</v>
      </c>
      <c r="M177" s="24">
        <v>0</v>
      </c>
      <c r="N177" s="24">
        <v>0</v>
      </c>
      <c r="O177" s="24">
        <v>0</v>
      </c>
      <c r="P177" s="24">
        <f t="shared" si="4"/>
        <v>20</v>
      </c>
      <c r="Q177" s="24">
        <f t="shared" si="5"/>
        <v>20</v>
      </c>
    </row>
    <row r="178" spans="1:17" x14ac:dyDescent="0.25">
      <c r="A178" s="27" t="s">
        <v>54</v>
      </c>
      <c r="B178" s="27">
        <v>125727</v>
      </c>
      <c r="C178" s="27" t="s">
        <v>159</v>
      </c>
      <c r="D178" s="27" t="s">
        <v>72</v>
      </c>
      <c r="E178" s="27" t="s">
        <v>73</v>
      </c>
      <c r="F178" s="27" t="s">
        <v>74</v>
      </c>
      <c r="G178" s="28">
        <v>44136</v>
      </c>
      <c r="H178" s="24">
        <v>20</v>
      </c>
      <c r="I178" s="24">
        <v>20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f t="shared" si="4"/>
        <v>20</v>
      </c>
      <c r="Q178" s="24">
        <f t="shared" si="5"/>
        <v>20</v>
      </c>
    </row>
    <row r="179" spans="1:17" x14ac:dyDescent="0.25">
      <c r="A179" s="27" t="s">
        <v>55</v>
      </c>
      <c r="B179" s="27">
        <v>96074</v>
      </c>
      <c r="C179" s="27" t="s">
        <v>160</v>
      </c>
      <c r="D179" s="27" t="s">
        <v>72</v>
      </c>
      <c r="E179" s="27" t="s">
        <v>73</v>
      </c>
      <c r="F179" s="27" t="s">
        <v>74</v>
      </c>
      <c r="G179" s="28">
        <v>44136</v>
      </c>
      <c r="H179" s="24">
        <v>16</v>
      </c>
      <c r="I179" s="24">
        <v>16</v>
      </c>
      <c r="J179" s="24">
        <v>3</v>
      </c>
      <c r="K179" s="24">
        <v>1</v>
      </c>
      <c r="L179" s="24">
        <v>0</v>
      </c>
      <c r="M179" s="24">
        <v>0</v>
      </c>
      <c r="N179" s="24">
        <v>0</v>
      </c>
      <c r="O179" s="24">
        <v>0</v>
      </c>
      <c r="P179" s="24">
        <f t="shared" si="4"/>
        <v>20</v>
      </c>
      <c r="Q179" s="24">
        <f t="shared" si="5"/>
        <v>20</v>
      </c>
    </row>
    <row r="180" spans="1:17" x14ac:dyDescent="0.25">
      <c r="A180" s="27" t="s">
        <v>26</v>
      </c>
      <c r="B180" s="27">
        <v>88629</v>
      </c>
      <c r="C180" s="27" t="s">
        <v>161</v>
      </c>
      <c r="D180" s="27" t="s">
        <v>72</v>
      </c>
      <c r="E180" s="27" t="s">
        <v>73</v>
      </c>
      <c r="F180" s="27" t="s">
        <v>76</v>
      </c>
      <c r="G180" s="28">
        <v>44136</v>
      </c>
      <c r="H180" s="24">
        <v>19</v>
      </c>
      <c r="I180" s="24">
        <v>19</v>
      </c>
      <c r="J180" s="24">
        <v>1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f t="shared" si="4"/>
        <v>20</v>
      </c>
      <c r="Q180" s="24">
        <f t="shared" si="5"/>
        <v>20</v>
      </c>
    </row>
    <row r="181" spans="1:17" x14ac:dyDescent="0.25">
      <c r="A181" s="27" t="s">
        <v>39</v>
      </c>
      <c r="B181" s="27">
        <v>88493</v>
      </c>
      <c r="C181" s="27" t="s">
        <v>162</v>
      </c>
      <c r="D181" s="27" t="s">
        <v>72</v>
      </c>
      <c r="E181" s="27" t="s">
        <v>73</v>
      </c>
      <c r="F181" s="27" t="s">
        <v>76</v>
      </c>
      <c r="G181" s="28">
        <v>44136</v>
      </c>
      <c r="H181" s="24">
        <v>20</v>
      </c>
      <c r="I181" s="24">
        <v>18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f t="shared" si="4"/>
        <v>20</v>
      </c>
      <c r="Q181" s="24">
        <f t="shared" si="5"/>
        <v>20</v>
      </c>
    </row>
    <row r="182" spans="1:17" x14ac:dyDescent="0.25">
      <c r="A182" s="27" t="s">
        <v>12</v>
      </c>
      <c r="B182" s="27">
        <v>91236</v>
      </c>
      <c r="C182" s="27" t="s">
        <v>108</v>
      </c>
      <c r="D182" s="27" t="s">
        <v>72</v>
      </c>
      <c r="E182" s="27" t="s">
        <v>73</v>
      </c>
      <c r="F182" s="27" t="s">
        <v>76</v>
      </c>
      <c r="G182" s="28">
        <v>44136</v>
      </c>
      <c r="H182" s="24">
        <v>18</v>
      </c>
      <c r="I182" s="24">
        <v>15</v>
      </c>
      <c r="J182" s="24">
        <v>2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f t="shared" si="4"/>
        <v>20</v>
      </c>
      <c r="Q182" s="24">
        <f t="shared" si="5"/>
        <v>20</v>
      </c>
    </row>
    <row r="183" spans="1:17" x14ac:dyDescent="0.25">
      <c r="A183" s="27" t="s">
        <v>2</v>
      </c>
      <c r="B183" s="27">
        <v>91223</v>
      </c>
      <c r="C183" s="27" t="s">
        <v>96</v>
      </c>
      <c r="D183" s="27" t="s">
        <v>72</v>
      </c>
      <c r="E183" s="27" t="s">
        <v>73</v>
      </c>
      <c r="F183" s="27" t="s">
        <v>74</v>
      </c>
      <c r="G183" s="28">
        <v>44166</v>
      </c>
      <c r="H183" s="24">
        <v>17</v>
      </c>
      <c r="I183" s="24">
        <v>17</v>
      </c>
      <c r="J183" s="24">
        <v>1</v>
      </c>
      <c r="K183" s="24">
        <v>5</v>
      </c>
      <c r="L183" s="24">
        <v>0</v>
      </c>
      <c r="M183" s="24">
        <v>0</v>
      </c>
      <c r="N183" s="24">
        <v>0</v>
      </c>
      <c r="O183" s="24">
        <v>0</v>
      </c>
      <c r="P183" s="24">
        <f t="shared" si="4"/>
        <v>23</v>
      </c>
      <c r="Q183" s="24">
        <f t="shared" si="5"/>
        <v>23</v>
      </c>
    </row>
    <row r="184" spans="1:17" x14ac:dyDescent="0.25">
      <c r="A184" s="27" t="s">
        <v>4</v>
      </c>
      <c r="B184" s="27">
        <v>107869</v>
      </c>
      <c r="C184" s="27" t="s">
        <v>97</v>
      </c>
      <c r="D184" s="27" t="s">
        <v>72</v>
      </c>
      <c r="E184" s="27" t="s">
        <v>73</v>
      </c>
      <c r="F184" s="27" t="s">
        <v>74</v>
      </c>
      <c r="G184" s="28">
        <v>44166</v>
      </c>
      <c r="H184" s="24">
        <v>22</v>
      </c>
      <c r="I184" s="24">
        <v>21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f t="shared" si="4"/>
        <v>22</v>
      </c>
      <c r="Q184" s="24">
        <f t="shared" si="5"/>
        <v>22</v>
      </c>
    </row>
    <row r="185" spans="1:17" x14ac:dyDescent="0.25">
      <c r="A185" s="27" t="s">
        <v>5</v>
      </c>
      <c r="B185" s="27">
        <v>96078</v>
      </c>
      <c r="C185" s="27" t="s">
        <v>98</v>
      </c>
      <c r="D185" s="27" t="s">
        <v>72</v>
      </c>
      <c r="E185" s="27" t="s">
        <v>75</v>
      </c>
      <c r="F185" s="27" t="s">
        <v>74</v>
      </c>
      <c r="G185" s="28">
        <v>44166</v>
      </c>
      <c r="H185" s="24">
        <v>22</v>
      </c>
      <c r="I185" s="24">
        <v>0</v>
      </c>
      <c r="J185" s="24">
        <v>1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f t="shared" si="4"/>
        <v>23</v>
      </c>
      <c r="Q185" s="24">
        <f t="shared" si="5"/>
        <v>23</v>
      </c>
    </row>
    <row r="186" spans="1:17" x14ac:dyDescent="0.25">
      <c r="A186" s="27" t="s">
        <v>6</v>
      </c>
      <c r="B186" s="27">
        <v>90699</v>
      </c>
      <c r="C186" s="27" t="s">
        <v>99</v>
      </c>
      <c r="D186" s="27" t="s">
        <v>72</v>
      </c>
      <c r="E186" s="27" t="s">
        <v>73</v>
      </c>
      <c r="F186" s="27" t="s">
        <v>74</v>
      </c>
      <c r="G186" s="28">
        <v>44166</v>
      </c>
      <c r="H186" s="24">
        <v>17</v>
      </c>
      <c r="I186" s="24">
        <v>17</v>
      </c>
      <c r="J186" s="24">
        <v>5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f t="shared" si="4"/>
        <v>22</v>
      </c>
      <c r="Q186" s="24">
        <f t="shared" si="5"/>
        <v>22</v>
      </c>
    </row>
    <row r="187" spans="1:17" x14ac:dyDescent="0.25">
      <c r="A187" s="27" t="s">
        <v>6</v>
      </c>
      <c r="B187" s="27">
        <v>108201</v>
      </c>
      <c r="C187" s="27" t="s">
        <v>100</v>
      </c>
      <c r="D187" s="27" t="s">
        <v>72</v>
      </c>
      <c r="E187" s="27" t="s">
        <v>73</v>
      </c>
      <c r="F187" s="27" t="s">
        <v>74</v>
      </c>
      <c r="G187" s="28">
        <v>44166</v>
      </c>
      <c r="H187" s="24">
        <v>19</v>
      </c>
      <c r="I187" s="24">
        <v>19</v>
      </c>
      <c r="J187" s="24">
        <v>0</v>
      </c>
      <c r="K187" s="24">
        <v>3</v>
      </c>
      <c r="L187" s="24">
        <v>0</v>
      </c>
      <c r="M187" s="24">
        <v>0</v>
      </c>
      <c r="N187" s="24">
        <v>0</v>
      </c>
      <c r="O187" s="24">
        <v>0</v>
      </c>
      <c r="P187" s="24">
        <f t="shared" si="4"/>
        <v>22</v>
      </c>
      <c r="Q187" s="24">
        <f t="shared" si="5"/>
        <v>22</v>
      </c>
    </row>
    <row r="188" spans="1:17" x14ac:dyDescent="0.25">
      <c r="A188" s="27" t="s">
        <v>7</v>
      </c>
      <c r="B188" s="27">
        <v>96189</v>
      </c>
      <c r="C188" s="27" t="s">
        <v>101</v>
      </c>
      <c r="D188" s="27" t="s">
        <v>72</v>
      </c>
      <c r="E188" s="27" t="s">
        <v>73</v>
      </c>
      <c r="F188" s="27" t="s">
        <v>74</v>
      </c>
      <c r="G188" s="28">
        <v>44166</v>
      </c>
      <c r="H188" s="24">
        <v>19</v>
      </c>
      <c r="I188" s="24">
        <v>16</v>
      </c>
      <c r="J188" s="24">
        <v>2</v>
      </c>
      <c r="K188" s="24">
        <v>1</v>
      </c>
      <c r="L188" s="24">
        <v>0</v>
      </c>
      <c r="M188" s="24">
        <v>0</v>
      </c>
      <c r="N188" s="24">
        <v>0</v>
      </c>
      <c r="O188" s="24">
        <v>0</v>
      </c>
      <c r="P188" s="24">
        <f t="shared" si="4"/>
        <v>22</v>
      </c>
      <c r="Q188" s="24">
        <f t="shared" si="5"/>
        <v>22</v>
      </c>
    </row>
    <row r="189" spans="1:17" x14ac:dyDescent="0.25">
      <c r="A189" s="27" t="s">
        <v>8</v>
      </c>
      <c r="B189" s="27">
        <v>125722</v>
      </c>
      <c r="C189" s="27" t="s">
        <v>102</v>
      </c>
      <c r="D189" s="27" t="s">
        <v>72</v>
      </c>
      <c r="E189" s="27" t="s">
        <v>73</v>
      </c>
      <c r="F189" s="27" t="s">
        <v>74</v>
      </c>
      <c r="G189" s="28">
        <v>44166</v>
      </c>
      <c r="H189" s="24">
        <v>19</v>
      </c>
      <c r="I189" s="24">
        <v>19</v>
      </c>
      <c r="J189" s="24">
        <v>0</v>
      </c>
      <c r="K189" s="24">
        <v>3</v>
      </c>
      <c r="L189" s="24">
        <v>0</v>
      </c>
      <c r="M189" s="24">
        <v>0</v>
      </c>
      <c r="N189" s="24">
        <v>0</v>
      </c>
      <c r="O189" s="24">
        <v>0</v>
      </c>
      <c r="P189" s="24">
        <f t="shared" si="4"/>
        <v>22</v>
      </c>
      <c r="Q189" s="24">
        <f t="shared" si="5"/>
        <v>22</v>
      </c>
    </row>
    <row r="190" spans="1:17" x14ac:dyDescent="0.25">
      <c r="A190" s="27" t="s">
        <v>9</v>
      </c>
      <c r="B190" s="27">
        <v>90576</v>
      </c>
      <c r="C190" s="27" t="s">
        <v>103</v>
      </c>
      <c r="D190" s="27" t="s">
        <v>72</v>
      </c>
      <c r="E190" s="27" t="s">
        <v>73</v>
      </c>
      <c r="F190" s="27" t="s">
        <v>74</v>
      </c>
      <c r="G190" s="28">
        <v>44166</v>
      </c>
      <c r="H190" s="24">
        <v>22</v>
      </c>
      <c r="I190" s="24">
        <v>22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f t="shared" si="4"/>
        <v>22</v>
      </c>
      <c r="Q190" s="24">
        <f t="shared" si="5"/>
        <v>22</v>
      </c>
    </row>
    <row r="191" spans="1:17" x14ac:dyDescent="0.25">
      <c r="A191" s="27" t="s">
        <v>10</v>
      </c>
      <c r="B191" s="27">
        <v>96210</v>
      </c>
      <c r="C191" s="27" t="s">
        <v>104</v>
      </c>
      <c r="D191" s="27" t="s">
        <v>72</v>
      </c>
      <c r="E191" s="27" t="s">
        <v>73</v>
      </c>
      <c r="F191" s="27" t="s">
        <v>74</v>
      </c>
      <c r="G191" s="28">
        <v>44166</v>
      </c>
      <c r="H191" s="24">
        <v>22</v>
      </c>
      <c r="I191" s="24">
        <v>22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f t="shared" si="4"/>
        <v>22</v>
      </c>
      <c r="Q191" s="24">
        <f t="shared" si="5"/>
        <v>22</v>
      </c>
    </row>
    <row r="192" spans="1:17" x14ac:dyDescent="0.25">
      <c r="A192" s="27" t="s">
        <v>11</v>
      </c>
      <c r="B192" s="27">
        <v>110424</v>
      </c>
      <c r="C192" s="27" t="s">
        <v>105</v>
      </c>
      <c r="D192" s="27" t="s">
        <v>72</v>
      </c>
      <c r="E192" s="27" t="s">
        <v>73</v>
      </c>
      <c r="F192" s="27" t="s">
        <v>74</v>
      </c>
      <c r="G192" s="28">
        <v>44166</v>
      </c>
      <c r="H192" s="24">
        <v>13</v>
      </c>
      <c r="I192" s="24">
        <v>11</v>
      </c>
      <c r="J192" s="24">
        <v>9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f t="shared" si="4"/>
        <v>22</v>
      </c>
      <c r="Q192" s="24">
        <f t="shared" si="5"/>
        <v>22</v>
      </c>
    </row>
    <row r="193" spans="1:17" x14ac:dyDescent="0.25">
      <c r="A193" s="27" t="s">
        <v>106</v>
      </c>
      <c r="B193" s="27">
        <v>40028</v>
      </c>
      <c r="C193" s="27" t="s">
        <v>107</v>
      </c>
      <c r="D193" s="27" t="s">
        <v>72</v>
      </c>
      <c r="E193" s="27" t="s">
        <v>73</v>
      </c>
      <c r="F193" s="27" t="s">
        <v>74</v>
      </c>
      <c r="G193" s="28">
        <v>44166</v>
      </c>
      <c r="H193" s="24">
        <v>18</v>
      </c>
      <c r="I193" s="24">
        <v>10</v>
      </c>
      <c r="J193" s="24">
        <v>3</v>
      </c>
      <c r="K193" s="24">
        <v>2</v>
      </c>
      <c r="L193" s="24">
        <v>0</v>
      </c>
      <c r="M193" s="24">
        <v>0</v>
      </c>
      <c r="N193" s="24">
        <v>0</v>
      </c>
      <c r="O193" s="24">
        <v>0</v>
      </c>
      <c r="P193" s="24">
        <f t="shared" si="4"/>
        <v>23</v>
      </c>
      <c r="Q193" s="24">
        <f t="shared" si="5"/>
        <v>23</v>
      </c>
    </row>
    <row r="194" spans="1:17" x14ac:dyDescent="0.25">
      <c r="A194" s="27" t="s">
        <v>13</v>
      </c>
      <c r="B194" s="27">
        <v>96211</v>
      </c>
      <c r="C194" s="27" t="s">
        <v>109</v>
      </c>
      <c r="D194" s="27" t="s">
        <v>72</v>
      </c>
      <c r="E194" s="27" t="s">
        <v>73</v>
      </c>
      <c r="F194" s="27" t="s">
        <v>74</v>
      </c>
      <c r="G194" s="28">
        <v>44166</v>
      </c>
      <c r="H194" s="24">
        <v>18</v>
      </c>
      <c r="I194" s="24">
        <v>15</v>
      </c>
      <c r="J194" s="24">
        <v>2</v>
      </c>
      <c r="K194" s="24">
        <v>2</v>
      </c>
      <c r="L194" s="24">
        <v>0</v>
      </c>
      <c r="M194" s="24">
        <v>0</v>
      </c>
      <c r="N194" s="24">
        <v>0</v>
      </c>
      <c r="O194" s="24">
        <v>0</v>
      </c>
      <c r="P194" s="24">
        <f t="shared" si="4"/>
        <v>22</v>
      </c>
      <c r="Q194" s="24">
        <f t="shared" si="5"/>
        <v>22</v>
      </c>
    </row>
    <row r="195" spans="1:17" x14ac:dyDescent="0.25">
      <c r="A195" s="27" t="s">
        <v>14</v>
      </c>
      <c r="B195" s="27">
        <v>88490</v>
      </c>
      <c r="C195" s="27" t="s">
        <v>110</v>
      </c>
      <c r="D195" s="27" t="s">
        <v>72</v>
      </c>
      <c r="E195" s="27" t="s">
        <v>73</v>
      </c>
      <c r="F195" s="27" t="s">
        <v>74</v>
      </c>
      <c r="G195" s="28">
        <v>44166</v>
      </c>
      <c r="H195" s="24">
        <v>20</v>
      </c>
      <c r="I195" s="24">
        <v>20</v>
      </c>
      <c r="J195" s="24">
        <v>1</v>
      </c>
      <c r="K195" s="24">
        <v>2</v>
      </c>
      <c r="L195" s="24">
        <v>0</v>
      </c>
      <c r="M195" s="24">
        <v>0</v>
      </c>
      <c r="N195" s="24">
        <v>0</v>
      </c>
      <c r="O195" s="24">
        <v>0</v>
      </c>
      <c r="P195" s="24">
        <f t="shared" ref="P195:P258" si="6">L195+K195+J195+H195</f>
        <v>23</v>
      </c>
      <c r="Q195" s="24">
        <f t="shared" ref="Q195:Q258" si="7">P195+O195+M195</f>
        <v>23</v>
      </c>
    </row>
    <row r="196" spans="1:17" x14ac:dyDescent="0.25">
      <c r="A196" s="27" t="s">
        <v>15</v>
      </c>
      <c r="B196" s="27">
        <v>125188</v>
      </c>
      <c r="C196" s="27" t="s">
        <v>111</v>
      </c>
      <c r="D196" s="27" t="s">
        <v>72</v>
      </c>
      <c r="E196" s="27" t="s">
        <v>75</v>
      </c>
      <c r="F196" s="27" t="s">
        <v>74</v>
      </c>
      <c r="G196" s="28">
        <v>44166</v>
      </c>
      <c r="H196" s="24">
        <v>21</v>
      </c>
      <c r="I196" s="24">
        <v>0</v>
      </c>
      <c r="J196" s="24">
        <v>0</v>
      </c>
      <c r="K196" s="24">
        <v>2</v>
      </c>
      <c r="L196" s="24">
        <v>0</v>
      </c>
      <c r="M196" s="24">
        <v>0</v>
      </c>
      <c r="N196" s="24">
        <v>0</v>
      </c>
      <c r="O196" s="24">
        <v>0</v>
      </c>
      <c r="P196" s="24">
        <f t="shared" si="6"/>
        <v>23</v>
      </c>
      <c r="Q196" s="24">
        <f t="shared" si="7"/>
        <v>23</v>
      </c>
    </row>
    <row r="197" spans="1:17" x14ac:dyDescent="0.25">
      <c r="A197" s="27" t="s">
        <v>16</v>
      </c>
      <c r="B197" s="27">
        <v>96213</v>
      </c>
      <c r="C197" s="27" t="s">
        <v>112</v>
      </c>
      <c r="D197" s="27" t="s">
        <v>72</v>
      </c>
      <c r="E197" s="27" t="s">
        <v>73</v>
      </c>
      <c r="F197" s="27" t="s">
        <v>74</v>
      </c>
      <c r="G197" s="28">
        <v>44166</v>
      </c>
      <c r="H197" s="24">
        <v>19</v>
      </c>
      <c r="I197" s="24">
        <v>9</v>
      </c>
      <c r="J197" s="24">
        <v>0</v>
      </c>
      <c r="K197" s="24">
        <v>3</v>
      </c>
      <c r="L197" s="24">
        <v>0</v>
      </c>
      <c r="M197" s="24">
        <v>0</v>
      </c>
      <c r="N197" s="24">
        <v>0</v>
      </c>
      <c r="O197" s="24">
        <v>0</v>
      </c>
      <c r="P197" s="24">
        <f t="shared" si="6"/>
        <v>22</v>
      </c>
      <c r="Q197" s="24">
        <f t="shared" si="7"/>
        <v>22</v>
      </c>
    </row>
    <row r="198" spans="1:17" x14ac:dyDescent="0.25">
      <c r="A198" s="27" t="s">
        <v>17</v>
      </c>
      <c r="B198" s="27">
        <v>119764</v>
      </c>
      <c r="C198" s="27" t="s">
        <v>113</v>
      </c>
      <c r="D198" s="27" t="s">
        <v>72</v>
      </c>
      <c r="E198" s="27" t="s">
        <v>75</v>
      </c>
      <c r="F198" s="27" t="s">
        <v>74</v>
      </c>
      <c r="G198" s="28">
        <v>44166</v>
      </c>
      <c r="H198" s="24">
        <v>21</v>
      </c>
      <c r="I198" s="24">
        <v>0</v>
      </c>
      <c r="J198" s="24">
        <v>0</v>
      </c>
      <c r="K198" s="24">
        <v>2</v>
      </c>
      <c r="L198" s="24">
        <v>0</v>
      </c>
      <c r="M198" s="24">
        <v>0</v>
      </c>
      <c r="N198" s="24">
        <v>0</v>
      </c>
      <c r="O198" s="24">
        <v>0</v>
      </c>
      <c r="P198" s="24">
        <f t="shared" si="6"/>
        <v>23</v>
      </c>
      <c r="Q198" s="24">
        <f t="shared" si="7"/>
        <v>23</v>
      </c>
    </row>
    <row r="199" spans="1:17" x14ac:dyDescent="0.25">
      <c r="A199" s="27" t="s">
        <v>18</v>
      </c>
      <c r="B199" s="27">
        <v>119448</v>
      </c>
      <c r="C199" s="27" t="s">
        <v>114</v>
      </c>
      <c r="D199" s="27" t="s">
        <v>72</v>
      </c>
      <c r="E199" s="27" t="s">
        <v>73</v>
      </c>
      <c r="F199" s="27" t="s">
        <v>74</v>
      </c>
      <c r="G199" s="28">
        <v>44166</v>
      </c>
      <c r="H199" s="24">
        <v>19</v>
      </c>
      <c r="I199" s="24">
        <v>10</v>
      </c>
      <c r="J199" s="24">
        <v>2</v>
      </c>
      <c r="K199" s="24">
        <v>1</v>
      </c>
      <c r="L199" s="24">
        <v>0</v>
      </c>
      <c r="M199" s="24">
        <v>0</v>
      </c>
      <c r="N199" s="24">
        <v>0</v>
      </c>
      <c r="O199" s="24">
        <v>0</v>
      </c>
      <c r="P199" s="24">
        <f t="shared" si="6"/>
        <v>22</v>
      </c>
      <c r="Q199" s="24">
        <f t="shared" si="7"/>
        <v>22</v>
      </c>
    </row>
    <row r="200" spans="1:17" x14ac:dyDescent="0.25">
      <c r="A200" s="27" t="s">
        <v>19</v>
      </c>
      <c r="B200" s="27">
        <v>145627</v>
      </c>
      <c r="C200" s="27" t="s">
        <v>115</v>
      </c>
      <c r="D200" s="27" t="s">
        <v>72</v>
      </c>
      <c r="E200" s="27" t="s">
        <v>73</v>
      </c>
      <c r="F200" s="27" t="s">
        <v>74</v>
      </c>
      <c r="G200" s="28">
        <v>44166</v>
      </c>
      <c r="H200" s="24">
        <v>19</v>
      </c>
      <c r="I200" s="24">
        <v>19</v>
      </c>
      <c r="J200" s="24">
        <v>2</v>
      </c>
      <c r="K200" s="24">
        <v>1</v>
      </c>
      <c r="L200" s="24">
        <v>0</v>
      </c>
      <c r="M200" s="24">
        <v>0</v>
      </c>
      <c r="N200" s="24">
        <v>0</v>
      </c>
      <c r="O200" s="24">
        <v>0</v>
      </c>
      <c r="P200" s="24">
        <f t="shared" si="6"/>
        <v>22</v>
      </c>
      <c r="Q200" s="24">
        <f t="shared" si="7"/>
        <v>22</v>
      </c>
    </row>
    <row r="201" spans="1:17" x14ac:dyDescent="0.25">
      <c r="A201" s="27" t="s">
        <v>20</v>
      </c>
      <c r="B201" s="27">
        <v>119765</v>
      </c>
      <c r="C201" s="27" t="s">
        <v>116</v>
      </c>
      <c r="D201" s="27" t="s">
        <v>72</v>
      </c>
      <c r="E201" s="27" t="s">
        <v>75</v>
      </c>
      <c r="F201" s="27" t="s">
        <v>74</v>
      </c>
      <c r="G201" s="28">
        <v>44166</v>
      </c>
      <c r="H201" s="24">
        <v>22</v>
      </c>
      <c r="I201" s="24">
        <v>0</v>
      </c>
      <c r="J201" s="24">
        <v>0</v>
      </c>
      <c r="K201" s="24">
        <v>1</v>
      </c>
      <c r="L201" s="24">
        <v>0</v>
      </c>
      <c r="M201" s="24">
        <v>0</v>
      </c>
      <c r="N201" s="24">
        <v>0</v>
      </c>
      <c r="O201" s="24">
        <v>0</v>
      </c>
      <c r="P201" s="24">
        <f t="shared" si="6"/>
        <v>23</v>
      </c>
      <c r="Q201" s="24">
        <f t="shared" si="7"/>
        <v>23</v>
      </c>
    </row>
    <row r="202" spans="1:17" x14ac:dyDescent="0.25">
      <c r="A202" s="27" t="s">
        <v>21</v>
      </c>
      <c r="B202" s="27">
        <v>125723</v>
      </c>
      <c r="C202" s="27" t="s">
        <v>117</v>
      </c>
      <c r="D202" s="27" t="s">
        <v>72</v>
      </c>
      <c r="E202" s="27" t="s">
        <v>73</v>
      </c>
      <c r="F202" s="27" t="s">
        <v>74</v>
      </c>
      <c r="G202" s="28">
        <v>44166</v>
      </c>
      <c r="H202" s="24">
        <v>20</v>
      </c>
      <c r="I202" s="24">
        <v>19</v>
      </c>
      <c r="J202" s="24">
        <v>0</v>
      </c>
      <c r="K202" s="24">
        <v>1</v>
      </c>
      <c r="L202" s="24">
        <v>1</v>
      </c>
      <c r="M202" s="24">
        <v>0</v>
      </c>
      <c r="N202" s="24">
        <v>0</v>
      </c>
      <c r="O202" s="24">
        <v>0</v>
      </c>
      <c r="P202" s="24">
        <f t="shared" si="6"/>
        <v>22</v>
      </c>
      <c r="Q202" s="24">
        <f t="shared" si="7"/>
        <v>22</v>
      </c>
    </row>
    <row r="203" spans="1:17" x14ac:dyDescent="0.25">
      <c r="A203" s="27" t="s">
        <v>22</v>
      </c>
      <c r="B203" s="27">
        <v>110419</v>
      </c>
      <c r="C203" s="27" t="s">
        <v>118</v>
      </c>
      <c r="D203" s="27" t="s">
        <v>72</v>
      </c>
      <c r="E203" s="27" t="s">
        <v>73</v>
      </c>
      <c r="F203" s="27" t="s">
        <v>74</v>
      </c>
      <c r="G203" s="28">
        <v>44166</v>
      </c>
      <c r="H203" s="24">
        <v>21</v>
      </c>
      <c r="I203" s="24">
        <v>21</v>
      </c>
      <c r="J203" s="24">
        <v>0</v>
      </c>
      <c r="K203" s="24">
        <v>1</v>
      </c>
      <c r="L203" s="24">
        <v>0</v>
      </c>
      <c r="M203" s="24">
        <v>0</v>
      </c>
      <c r="N203" s="24">
        <v>0</v>
      </c>
      <c r="O203" s="24">
        <v>0</v>
      </c>
      <c r="P203" s="24">
        <f t="shared" si="6"/>
        <v>22</v>
      </c>
      <c r="Q203" s="24">
        <f t="shared" si="7"/>
        <v>22</v>
      </c>
    </row>
    <row r="204" spans="1:17" x14ac:dyDescent="0.25">
      <c r="A204" s="27" t="s">
        <v>23</v>
      </c>
      <c r="B204" s="27">
        <v>106163</v>
      </c>
      <c r="C204" s="27" t="s">
        <v>119</v>
      </c>
      <c r="D204" s="27" t="s">
        <v>72</v>
      </c>
      <c r="E204" s="27" t="s">
        <v>73</v>
      </c>
      <c r="F204" s="27" t="s">
        <v>74</v>
      </c>
      <c r="G204" s="28">
        <v>44166</v>
      </c>
      <c r="H204" s="24">
        <v>20</v>
      </c>
      <c r="I204" s="24">
        <v>20</v>
      </c>
      <c r="J204" s="24">
        <v>0</v>
      </c>
      <c r="K204" s="24">
        <v>2</v>
      </c>
      <c r="L204" s="24">
        <v>0</v>
      </c>
      <c r="M204" s="24">
        <v>0</v>
      </c>
      <c r="N204" s="24">
        <v>0</v>
      </c>
      <c r="O204" s="24">
        <v>0</v>
      </c>
      <c r="P204" s="24">
        <f t="shared" si="6"/>
        <v>22</v>
      </c>
      <c r="Q204" s="24">
        <f t="shared" si="7"/>
        <v>22</v>
      </c>
    </row>
    <row r="205" spans="1:17" x14ac:dyDescent="0.25">
      <c r="A205" s="27" t="s">
        <v>24</v>
      </c>
      <c r="B205" s="27">
        <v>106165</v>
      </c>
      <c r="C205" s="27" t="s">
        <v>122</v>
      </c>
      <c r="D205" s="27" t="s">
        <v>72</v>
      </c>
      <c r="E205" s="27" t="s">
        <v>73</v>
      </c>
      <c r="F205" s="27" t="s">
        <v>74</v>
      </c>
      <c r="G205" s="28">
        <v>44166</v>
      </c>
      <c r="H205" s="24">
        <v>22</v>
      </c>
      <c r="I205" s="24">
        <v>22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f t="shared" si="6"/>
        <v>22</v>
      </c>
      <c r="Q205" s="24">
        <f t="shared" si="7"/>
        <v>22</v>
      </c>
    </row>
    <row r="206" spans="1:17" x14ac:dyDescent="0.25">
      <c r="A206" s="27" t="s">
        <v>25</v>
      </c>
      <c r="B206" s="27">
        <v>106161</v>
      </c>
      <c r="C206" s="27" t="s">
        <v>123</v>
      </c>
      <c r="D206" s="27" t="s">
        <v>72</v>
      </c>
      <c r="E206" s="27" t="s">
        <v>73</v>
      </c>
      <c r="F206" s="27" t="s">
        <v>74</v>
      </c>
      <c r="G206" s="28">
        <v>44166</v>
      </c>
      <c r="H206" s="24">
        <v>18</v>
      </c>
      <c r="I206" s="24">
        <v>18</v>
      </c>
      <c r="J206" s="24">
        <v>0</v>
      </c>
      <c r="K206" s="24">
        <v>4</v>
      </c>
      <c r="L206" s="24">
        <v>0</v>
      </c>
      <c r="M206" s="24">
        <v>0</v>
      </c>
      <c r="N206" s="24">
        <v>0</v>
      </c>
      <c r="O206" s="24">
        <v>0</v>
      </c>
      <c r="P206" s="24">
        <f t="shared" si="6"/>
        <v>22</v>
      </c>
      <c r="Q206" s="24">
        <f t="shared" si="7"/>
        <v>22</v>
      </c>
    </row>
    <row r="207" spans="1:17" x14ac:dyDescent="0.25">
      <c r="A207" s="27" t="s">
        <v>124</v>
      </c>
      <c r="B207" s="27">
        <v>88585</v>
      </c>
      <c r="C207" s="27" t="s">
        <v>125</v>
      </c>
      <c r="D207" s="27" t="s">
        <v>72</v>
      </c>
      <c r="E207" s="27" t="s">
        <v>75</v>
      </c>
      <c r="F207" s="27" t="s">
        <v>74</v>
      </c>
      <c r="G207" s="28">
        <v>44166</v>
      </c>
      <c r="H207" s="24">
        <v>22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f t="shared" si="6"/>
        <v>22</v>
      </c>
      <c r="Q207" s="24">
        <f t="shared" si="7"/>
        <v>22</v>
      </c>
    </row>
    <row r="208" spans="1:17" x14ac:dyDescent="0.25">
      <c r="A208" s="27" t="s">
        <v>27</v>
      </c>
      <c r="B208" s="27">
        <v>144804</v>
      </c>
      <c r="C208" s="27" t="s">
        <v>126</v>
      </c>
      <c r="D208" s="27" t="s">
        <v>72</v>
      </c>
      <c r="E208" s="27" t="s">
        <v>73</v>
      </c>
      <c r="F208" s="27" t="s">
        <v>74</v>
      </c>
      <c r="G208" s="28">
        <v>44166</v>
      </c>
      <c r="H208" s="24">
        <v>21</v>
      </c>
      <c r="I208" s="24">
        <v>15</v>
      </c>
      <c r="J208" s="24">
        <v>1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f t="shared" si="6"/>
        <v>22</v>
      </c>
      <c r="Q208" s="24">
        <f t="shared" si="7"/>
        <v>22</v>
      </c>
    </row>
    <row r="209" spans="1:17" x14ac:dyDescent="0.25">
      <c r="A209" s="27" t="s">
        <v>28</v>
      </c>
      <c r="B209" s="27">
        <v>110428</v>
      </c>
      <c r="C209" s="27" t="s">
        <v>127</v>
      </c>
      <c r="D209" s="27" t="s">
        <v>72</v>
      </c>
      <c r="E209" s="27" t="s">
        <v>73</v>
      </c>
      <c r="F209" s="27" t="s">
        <v>74</v>
      </c>
      <c r="G209" s="28">
        <v>44166</v>
      </c>
      <c r="H209" s="24">
        <v>21</v>
      </c>
      <c r="I209" s="24">
        <v>14</v>
      </c>
      <c r="J209" s="24">
        <v>2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f t="shared" si="6"/>
        <v>23</v>
      </c>
      <c r="Q209" s="24">
        <f t="shared" si="7"/>
        <v>23</v>
      </c>
    </row>
    <row r="210" spans="1:17" x14ac:dyDescent="0.25">
      <c r="A210" s="27" t="s">
        <v>29</v>
      </c>
      <c r="B210" s="27">
        <v>91521</v>
      </c>
      <c r="C210" s="27" t="s">
        <v>128</v>
      </c>
      <c r="D210" s="27" t="s">
        <v>72</v>
      </c>
      <c r="E210" s="27" t="s">
        <v>73</v>
      </c>
      <c r="F210" s="27" t="s">
        <v>74</v>
      </c>
      <c r="G210" s="28">
        <v>44166</v>
      </c>
      <c r="H210" s="24">
        <v>18</v>
      </c>
      <c r="I210" s="24">
        <v>17</v>
      </c>
      <c r="J210" s="24">
        <v>4</v>
      </c>
      <c r="K210" s="24">
        <v>1</v>
      </c>
      <c r="L210" s="24">
        <v>0</v>
      </c>
      <c r="M210" s="24">
        <v>0</v>
      </c>
      <c r="N210" s="24">
        <v>0</v>
      </c>
      <c r="O210" s="24">
        <v>0</v>
      </c>
      <c r="P210" s="24">
        <f t="shared" si="6"/>
        <v>23</v>
      </c>
      <c r="Q210" s="24">
        <f t="shared" si="7"/>
        <v>23</v>
      </c>
    </row>
    <row r="211" spans="1:17" x14ac:dyDescent="0.25">
      <c r="A211" s="27" t="s">
        <v>30</v>
      </c>
      <c r="B211" s="27">
        <v>125190</v>
      </c>
      <c r="C211" s="27" t="s">
        <v>131</v>
      </c>
      <c r="D211" s="27" t="s">
        <v>72</v>
      </c>
      <c r="E211" s="27" t="s">
        <v>75</v>
      </c>
      <c r="F211" s="27" t="s">
        <v>74</v>
      </c>
      <c r="G211" s="28">
        <v>44166</v>
      </c>
      <c r="H211" s="24">
        <v>21</v>
      </c>
      <c r="I211" s="24">
        <v>0</v>
      </c>
      <c r="J211" s="24">
        <v>0</v>
      </c>
      <c r="K211" s="24">
        <v>2</v>
      </c>
      <c r="L211" s="24">
        <v>0</v>
      </c>
      <c r="M211" s="24">
        <v>0</v>
      </c>
      <c r="N211" s="24">
        <v>0</v>
      </c>
      <c r="O211" s="24">
        <v>0</v>
      </c>
      <c r="P211" s="24">
        <f t="shared" si="6"/>
        <v>23</v>
      </c>
      <c r="Q211" s="24">
        <f t="shared" si="7"/>
        <v>23</v>
      </c>
    </row>
    <row r="212" spans="1:17" x14ac:dyDescent="0.25">
      <c r="A212" s="27" t="s">
        <v>31</v>
      </c>
      <c r="B212" s="27">
        <v>145469</v>
      </c>
      <c r="C212" s="27" t="s">
        <v>132</v>
      </c>
      <c r="D212" s="27" t="s">
        <v>72</v>
      </c>
      <c r="E212" s="27" t="s">
        <v>73</v>
      </c>
      <c r="F212" s="27" t="s">
        <v>74</v>
      </c>
      <c r="G212" s="28">
        <v>44166</v>
      </c>
      <c r="H212" s="24">
        <v>19</v>
      </c>
      <c r="I212" s="24">
        <v>19</v>
      </c>
      <c r="J212" s="24">
        <v>0</v>
      </c>
      <c r="K212" s="24">
        <v>3</v>
      </c>
      <c r="L212" s="24">
        <v>0</v>
      </c>
      <c r="M212" s="24">
        <v>0</v>
      </c>
      <c r="N212" s="24">
        <v>0</v>
      </c>
      <c r="O212" s="24">
        <v>0</v>
      </c>
      <c r="P212" s="24">
        <f t="shared" si="6"/>
        <v>22</v>
      </c>
      <c r="Q212" s="24">
        <f t="shared" si="7"/>
        <v>22</v>
      </c>
    </row>
    <row r="213" spans="1:17" x14ac:dyDescent="0.25">
      <c r="A213" s="27" t="s">
        <v>32</v>
      </c>
      <c r="B213" s="27">
        <v>144838</v>
      </c>
      <c r="C213" s="27" t="s">
        <v>133</v>
      </c>
      <c r="D213" s="27" t="s">
        <v>72</v>
      </c>
      <c r="E213" s="27" t="s">
        <v>73</v>
      </c>
      <c r="F213" s="27" t="s">
        <v>74</v>
      </c>
      <c r="G213" s="28">
        <v>44166</v>
      </c>
      <c r="H213" s="24">
        <v>21</v>
      </c>
      <c r="I213" s="24">
        <v>20</v>
      </c>
      <c r="J213" s="24">
        <v>0</v>
      </c>
      <c r="K213" s="24">
        <v>1</v>
      </c>
      <c r="L213" s="24">
        <v>0</v>
      </c>
      <c r="M213" s="24">
        <v>0</v>
      </c>
      <c r="N213" s="24">
        <v>0</v>
      </c>
      <c r="O213" s="24">
        <v>0</v>
      </c>
      <c r="P213" s="24">
        <f t="shared" si="6"/>
        <v>22</v>
      </c>
      <c r="Q213" s="24">
        <f t="shared" si="7"/>
        <v>22</v>
      </c>
    </row>
    <row r="214" spans="1:17" x14ac:dyDescent="0.25">
      <c r="A214" s="27" t="s">
        <v>33</v>
      </c>
      <c r="B214" s="27">
        <v>88492</v>
      </c>
      <c r="C214" s="27" t="s">
        <v>134</v>
      </c>
      <c r="D214" s="27" t="s">
        <v>72</v>
      </c>
      <c r="E214" s="27" t="s">
        <v>73</v>
      </c>
      <c r="F214" s="27" t="s">
        <v>74</v>
      </c>
      <c r="G214" s="28">
        <v>44166</v>
      </c>
      <c r="H214" s="24">
        <v>21</v>
      </c>
      <c r="I214" s="24">
        <v>15</v>
      </c>
      <c r="J214" s="24">
        <v>0</v>
      </c>
      <c r="K214" s="24">
        <v>1</v>
      </c>
      <c r="L214" s="24">
        <v>0</v>
      </c>
      <c r="M214" s="24">
        <v>0</v>
      </c>
      <c r="N214" s="24">
        <v>0</v>
      </c>
      <c r="O214" s="24">
        <v>0</v>
      </c>
      <c r="P214" s="24">
        <f t="shared" si="6"/>
        <v>22</v>
      </c>
      <c r="Q214" s="24">
        <f t="shared" si="7"/>
        <v>22</v>
      </c>
    </row>
    <row r="215" spans="1:17" x14ac:dyDescent="0.25">
      <c r="A215" s="27" t="s">
        <v>34</v>
      </c>
      <c r="B215" s="27">
        <v>145470</v>
      </c>
      <c r="C215" s="27" t="s">
        <v>135</v>
      </c>
      <c r="D215" s="27" t="s">
        <v>72</v>
      </c>
      <c r="E215" s="27" t="s">
        <v>73</v>
      </c>
      <c r="F215" s="27" t="s">
        <v>74</v>
      </c>
      <c r="G215" s="28">
        <v>44166</v>
      </c>
      <c r="H215" s="24">
        <v>2</v>
      </c>
      <c r="I215" s="24">
        <v>2</v>
      </c>
      <c r="J215" s="24">
        <v>0</v>
      </c>
      <c r="K215" s="24">
        <v>20</v>
      </c>
      <c r="L215" s="24">
        <v>0</v>
      </c>
      <c r="M215" s="24">
        <v>0</v>
      </c>
      <c r="N215" s="24">
        <v>0</v>
      </c>
      <c r="O215" s="24">
        <v>0</v>
      </c>
      <c r="P215" s="24">
        <f t="shared" si="6"/>
        <v>22</v>
      </c>
      <c r="Q215" s="24">
        <f t="shared" si="7"/>
        <v>22</v>
      </c>
    </row>
    <row r="216" spans="1:17" x14ac:dyDescent="0.25">
      <c r="A216" s="27" t="s">
        <v>136</v>
      </c>
      <c r="B216" s="27">
        <v>108141</v>
      </c>
      <c r="C216" s="27" t="s">
        <v>137</v>
      </c>
      <c r="D216" s="27" t="s">
        <v>72</v>
      </c>
      <c r="E216" s="27" t="s">
        <v>75</v>
      </c>
      <c r="F216" s="27" t="s">
        <v>74</v>
      </c>
      <c r="G216" s="28">
        <v>44166</v>
      </c>
      <c r="H216" s="24">
        <v>22</v>
      </c>
      <c r="I216" s="24"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f t="shared" si="6"/>
        <v>22</v>
      </c>
      <c r="Q216" s="24">
        <f t="shared" si="7"/>
        <v>22</v>
      </c>
    </row>
    <row r="217" spans="1:17" x14ac:dyDescent="0.25">
      <c r="A217" s="27" t="s">
        <v>35</v>
      </c>
      <c r="B217" s="27">
        <v>90698</v>
      </c>
      <c r="C217" s="27" t="s">
        <v>138</v>
      </c>
      <c r="D217" s="27" t="s">
        <v>72</v>
      </c>
      <c r="E217" s="27" t="s">
        <v>73</v>
      </c>
      <c r="F217" s="27" t="s">
        <v>74</v>
      </c>
      <c r="G217" s="28">
        <v>44166</v>
      </c>
      <c r="H217" s="24">
        <v>21</v>
      </c>
      <c r="I217" s="24">
        <v>20</v>
      </c>
      <c r="J217" s="24">
        <v>1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f t="shared" si="6"/>
        <v>22</v>
      </c>
      <c r="Q217" s="24">
        <f t="shared" si="7"/>
        <v>22</v>
      </c>
    </row>
    <row r="218" spans="1:17" x14ac:dyDescent="0.25">
      <c r="A218" s="27" t="s">
        <v>36</v>
      </c>
      <c r="B218" s="27">
        <v>110422</v>
      </c>
      <c r="C218" s="27" t="s">
        <v>139</v>
      </c>
      <c r="D218" s="27" t="s">
        <v>72</v>
      </c>
      <c r="E218" s="27" t="s">
        <v>73</v>
      </c>
      <c r="F218" s="27" t="s">
        <v>74</v>
      </c>
      <c r="G218" s="28">
        <v>44166</v>
      </c>
      <c r="H218" s="24">
        <v>18</v>
      </c>
      <c r="I218" s="24">
        <v>18</v>
      </c>
      <c r="J218" s="24">
        <v>1</v>
      </c>
      <c r="K218" s="24">
        <v>4</v>
      </c>
      <c r="L218" s="24">
        <v>0</v>
      </c>
      <c r="M218" s="24">
        <v>0</v>
      </c>
      <c r="N218" s="24">
        <v>0</v>
      </c>
      <c r="O218" s="24">
        <v>0</v>
      </c>
      <c r="P218" s="24">
        <f t="shared" si="6"/>
        <v>23</v>
      </c>
      <c r="Q218" s="24">
        <f t="shared" si="7"/>
        <v>23</v>
      </c>
    </row>
    <row r="219" spans="1:17" x14ac:dyDescent="0.25">
      <c r="A219" s="27" t="s">
        <v>37</v>
      </c>
      <c r="B219" s="27">
        <v>125726</v>
      </c>
      <c r="C219" s="27" t="s">
        <v>140</v>
      </c>
      <c r="D219" s="27" t="s">
        <v>72</v>
      </c>
      <c r="E219" s="27" t="s">
        <v>73</v>
      </c>
      <c r="F219" s="27" t="s">
        <v>74</v>
      </c>
      <c r="G219" s="28">
        <v>44166</v>
      </c>
      <c r="H219" s="24">
        <v>17</v>
      </c>
      <c r="I219" s="24">
        <v>11</v>
      </c>
      <c r="J219" s="24">
        <v>0</v>
      </c>
      <c r="K219" s="24">
        <v>4</v>
      </c>
      <c r="L219" s="24">
        <v>1</v>
      </c>
      <c r="M219" s="24">
        <v>0</v>
      </c>
      <c r="N219" s="24">
        <v>0</v>
      </c>
      <c r="O219" s="24">
        <v>0</v>
      </c>
      <c r="P219" s="24">
        <f t="shared" si="6"/>
        <v>22</v>
      </c>
      <c r="Q219" s="24">
        <f t="shared" si="7"/>
        <v>22</v>
      </c>
    </row>
    <row r="220" spans="1:17" x14ac:dyDescent="0.25">
      <c r="A220" s="27" t="s">
        <v>38</v>
      </c>
      <c r="B220" s="27">
        <v>96077</v>
      </c>
      <c r="C220" s="27" t="s">
        <v>141</v>
      </c>
      <c r="D220" s="27" t="s">
        <v>72</v>
      </c>
      <c r="E220" s="27" t="s">
        <v>73</v>
      </c>
      <c r="F220" s="27" t="s">
        <v>74</v>
      </c>
      <c r="G220" s="28">
        <v>44166</v>
      </c>
      <c r="H220" s="24">
        <v>20</v>
      </c>
      <c r="I220" s="24">
        <v>19</v>
      </c>
      <c r="J220" s="24">
        <v>2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f t="shared" si="6"/>
        <v>22</v>
      </c>
      <c r="Q220" s="24">
        <f t="shared" si="7"/>
        <v>22</v>
      </c>
    </row>
    <row r="221" spans="1:17" x14ac:dyDescent="0.25">
      <c r="A221" s="27" t="s">
        <v>38</v>
      </c>
      <c r="B221" s="27">
        <v>110550</v>
      </c>
      <c r="C221" s="27" t="s">
        <v>142</v>
      </c>
      <c r="D221" s="27" t="s">
        <v>72</v>
      </c>
      <c r="E221" s="27" t="s">
        <v>73</v>
      </c>
      <c r="F221" s="27" t="s">
        <v>74</v>
      </c>
      <c r="G221" s="28">
        <v>44166</v>
      </c>
      <c r="H221" s="24">
        <v>22</v>
      </c>
      <c r="I221" s="24">
        <v>13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f t="shared" si="6"/>
        <v>22</v>
      </c>
      <c r="Q221" s="24">
        <f t="shared" si="7"/>
        <v>22</v>
      </c>
    </row>
    <row r="222" spans="1:17" x14ac:dyDescent="0.25">
      <c r="A222" s="27" t="s">
        <v>40</v>
      </c>
      <c r="B222" s="27">
        <v>96075</v>
      </c>
      <c r="C222" s="27" t="s">
        <v>143</v>
      </c>
      <c r="D222" s="27" t="s">
        <v>72</v>
      </c>
      <c r="E222" s="27" t="s">
        <v>73</v>
      </c>
      <c r="F222" s="27" t="s">
        <v>74</v>
      </c>
      <c r="G222" s="28">
        <v>44166</v>
      </c>
      <c r="H222" s="24">
        <v>22</v>
      </c>
      <c r="I222" s="24">
        <v>8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f t="shared" si="6"/>
        <v>22</v>
      </c>
      <c r="Q222" s="24">
        <f t="shared" si="7"/>
        <v>22</v>
      </c>
    </row>
    <row r="223" spans="1:17" x14ac:dyDescent="0.25">
      <c r="A223" s="27" t="s">
        <v>41</v>
      </c>
      <c r="B223" s="27">
        <v>144805</v>
      </c>
      <c r="C223" s="27" t="s">
        <v>144</v>
      </c>
      <c r="D223" s="27" t="s">
        <v>72</v>
      </c>
      <c r="E223" s="27" t="s">
        <v>75</v>
      </c>
      <c r="F223" s="27" t="s">
        <v>74</v>
      </c>
      <c r="G223" s="28">
        <v>44166</v>
      </c>
      <c r="H223" s="24">
        <v>2</v>
      </c>
      <c r="I223" s="24">
        <v>0</v>
      </c>
      <c r="J223" s="24">
        <v>0</v>
      </c>
      <c r="K223" s="24">
        <v>20</v>
      </c>
      <c r="L223" s="24">
        <v>1</v>
      </c>
      <c r="M223" s="24">
        <v>0</v>
      </c>
      <c r="N223" s="24">
        <v>0</v>
      </c>
      <c r="O223" s="24">
        <v>0</v>
      </c>
      <c r="P223" s="24">
        <f t="shared" si="6"/>
        <v>23</v>
      </c>
      <c r="Q223" s="24">
        <f t="shared" si="7"/>
        <v>23</v>
      </c>
    </row>
    <row r="224" spans="1:17" x14ac:dyDescent="0.25">
      <c r="A224" s="27" t="s">
        <v>42</v>
      </c>
      <c r="B224" s="27">
        <v>96076</v>
      </c>
      <c r="C224" s="27" t="s">
        <v>145</v>
      </c>
      <c r="D224" s="27" t="s">
        <v>72</v>
      </c>
      <c r="E224" s="27" t="s">
        <v>73</v>
      </c>
      <c r="F224" s="27" t="s">
        <v>74</v>
      </c>
      <c r="G224" s="28">
        <v>44166</v>
      </c>
      <c r="H224" s="24">
        <v>20</v>
      </c>
      <c r="I224" s="24">
        <v>19</v>
      </c>
      <c r="J224" s="24">
        <v>1</v>
      </c>
      <c r="K224" s="24">
        <v>1</v>
      </c>
      <c r="L224" s="24">
        <v>0</v>
      </c>
      <c r="M224" s="24">
        <v>0</v>
      </c>
      <c r="N224" s="24">
        <v>0</v>
      </c>
      <c r="O224" s="24">
        <v>0</v>
      </c>
      <c r="P224" s="24">
        <f t="shared" si="6"/>
        <v>22</v>
      </c>
      <c r="Q224" s="24">
        <f t="shared" si="7"/>
        <v>22</v>
      </c>
    </row>
    <row r="225" spans="1:17" x14ac:dyDescent="0.25">
      <c r="A225" s="27" t="s">
        <v>43</v>
      </c>
      <c r="B225" s="27">
        <v>88586</v>
      </c>
      <c r="C225" s="27" t="s">
        <v>146</v>
      </c>
      <c r="D225" s="27" t="s">
        <v>72</v>
      </c>
      <c r="E225" s="27" t="s">
        <v>73</v>
      </c>
      <c r="F225" s="27" t="s">
        <v>74</v>
      </c>
      <c r="G225" s="28">
        <v>44166</v>
      </c>
      <c r="H225" s="24">
        <v>20</v>
      </c>
      <c r="I225" s="24">
        <v>20</v>
      </c>
      <c r="J225" s="24">
        <v>2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f t="shared" si="6"/>
        <v>22</v>
      </c>
      <c r="Q225" s="24">
        <f t="shared" si="7"/>
        <v>22</v>
      </c>
    </row>
    <row r="226" spans="1:17" x14ac:dyDescent="0.25">
      <c r="A226" s="27" t="s">
        <v>44</v>
      </c>
      <c r="B226" s="27">
        <v>144839</v>
      </c>
      <c r="C226" s="27" t="s">
        <v>147</v>
      </c>
      <c r="D226" s="27" t="s">
        <v>72</v>
      </c>
      <c r="E226" s="27" t="s">
        <v>73</v>
      </c>
      <c r="F226" s="27" t="s">
        <v>74</v>
      </c>
      <c r="G226" s="28">
        <v>44166</v>
      </c>
      <c r="H226" s="24">
        <v>17</v>
      </c>
      <c r="I226" s="24">
        <v>17</v>
      </c>
      <c r="J226" s="24">
        <v>4</v>
      </c>
      <c r="K226" s="24">
        <v>1</v>
      </c>
      <c r="L226" s="24">
        <v>0</v>
      </c>
      <c r="M226" s="24">
        <v>0</v>
      </c>
      <c r="N226" s="24">
        <v>0</v>
      </c>
      <c r="O226" s="24">
        <v>0</v>
      </c>
      <c r="P226" s="24">
        <f t="shared" si="6"/>
        <v>22</v>
      </c>
      <c r="Q226" s="24">
        <f t="shared" si="7"/>
        <v>22</v>
      </c>
    </row>
    <row r="227" spans="1:17" x14ac:dyDescent="0.25">
      <c r="A227" s="27" t="s">
        <v>45</v>
      </c>
      <c r="B227" s="27">
        <v>108145</v>
      </c>
      <c r="C227" s="27" t="s">
        <v>148</v>
      </c>
      <c r="D227" s="27" t="s">
        <v>72</v>
      </c>
      <c r="E227" s="27" t="s">
        <v>73</v>
      </c>
      <c r="F227" s="27" t="s">
        <v>74</v>
      </c>
      <c r="G227" s="28">
        <v>44166</v>
      </c>
      <c r="H227" s="24">
        <v>22</v>
      </c>
      <c r="I227" s="24">
        <v>22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f t="shared" si="6"/>
        <v>22</v>
      </c>
      <c r="Q227" s="24">
        <f t="shared" si="7"/>
        <v>22</v>
      </c>
    </row>
    <row r="228" spans="1:17" x14ac:dyDescent="0.25">
      <c r="A228" s="27" t="s">
        <v>46</v>
      </c>
      <c r="B228" s="27">
        <v>144837</v>
      </c>
      <c r="C228" s="27" t="s">
        <v>149</v>
      </c>
      <c r="D228" s="27" t="s">
        <v>72</v>
      </c>
      <c r="E228" s="27" t="s">
        <v>73</v>
      </c>
      <c r="F228" s="27" t="s">
        <v>74</v>
      </c>
      <c r="G228" s="28">
        <v>44166</v>
      </c>
      <c r="H228" s="24">
        <v>17</v>
      </c>
      <c r="I228" s="24">
        <v>17</v>
      </c>
      <c r="J228" s="24">
        <v>6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f t="shared" si="6"/>
        <v>23</v>
      </c>
      <c r="Q228" s="24">
        <f t="shared" si="7"/>
        <v>23</v>
      </c>
    </row>
    <row r="229" spans="1:17" x14ac:dyDescent="0.25">
      <c r="A229" s="27" t="s">
        <v>47</v>
      </c>
      <c r="B229" s="27">
        <v>96071</v>
      </c>
      <c r="C229" s="27" t="s">
        <v>150</v>
      </c>
      <c r="D229" s="27" t="s">
        <v>72</v>
      </c>
      <c r="E229" s="27" t="s">
        <v>73</v>
      </c>
      <c r="F229" s="27" t="s">
        <v>74</v>
      </c>
      <c r="G229" s="28">
        <v>44166</v>
      </c>
      <c r="H229" s="24">
        <v>15</v>
      </c>
      <c r="I229" s="24">
        <v>15</v>
      </c>
      <c r="J229" s="24">
        <v>7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f t="shared" si="6"/>
        <v>22</v>
      </c>
      <c r="Q229" s="24">
        <f t="shared" si="7"/>
        <v>22</v>
      </c>
    </row>
    <row r="230" spans="1:17" x14ac:dyDescent="0.25">
      <c r="A230" s="27" t="s">
        <v>48</v>
      </c>
      <c r="B230" s="27">
        <v>110426</v>
      </c>
      <c r="C230" s="27" t="s">
        <v>151</v>
      </c>
      <c r="D230" s="27" t="s">
        <v>72</v>
      </c>
      <c r="E230" s="27" t="s">
        <v>73</v>
      </c>
      <c r="F230" s="27" t="s">
        <v>74</v>
      </c>
      <c r="G230" s="28">
        <v>44166</v>
      </c>
      <c r="H230" s="24">
        <v>18</v>
      </c>
      <c r="I230" s="24">
        <v>18</v>
      </c>
      <c r="J230" s="24">
        <v>3</v>
      </c>
      <c r="K230" s="24">
        <v>2</v>
      </c>
      <c r="L230" s="24">
        <v>0</v>
      </c>
      <c r="M230" s="24">
        <v>0</v>
      </c>
      <c r="N230" s="24">
        <v>0</v>
      </c>
      <c r="O230" s="24">
        <v>0</v>
      </c>
      <c r="P230" s="24">
        <f t="shared" si="6"/>
        <v>23</v>
      </c>
      <c r="Q230" s="24">
        <f t="shared" si="7"/>
        <v>23</v>
      </c>
    </row>
    <row r="231" spans="1:17" x14ac:dyDescent="0.25">
      <c r="A231" s="27" t="s">
        <v>49</v>
      </c>
      <c r="B231" s="27">
        <v>110421</v>
      </c>
      <c r="C231" s="27" t="s">
        <v>152</v>
      </c>
      <c r="D231" s="27" t="s">
        <v>72</v>
      </c>
      <c r="E231" s="27" t="s">
        <v>73</v>
      </c>
      <c r="F231" s="27" t="s">
        <v>74</v>
      </c>
      <c r="G231" s="28">
        <v>44166</v>
      </c>
      <c r="H231" s="24">
        <v>18</v>
      </c>
      <c r="I231" s="24">
        <v>11</v>
      </c>
      <c r="J231" s="24">
        <v>3</v>
      </c>
      <c r="K231" s="24">
        <v>1</v>
      </c>
      <c r="L231" s="24">
        <v>0</v>
      </c>
      <c r="M231" s="24">
        <v>0</v>
      </c>
      <c r="N231" s="24">
        <v>0</v>
      </c>
      <c r="O231" s="24">
        <v>0</v>
      </c>
      <c r="P231" s="24">
        <f t="shared" si="6"/>
        <v>22</v>
      </c>
      <c r="Q231" s="24">
        <f t="shared" si="7"/>
        <v>22</v>
      </c>
    </row>
    <row r="232" spans="1:17" x14ac:dyDescent="0.25">
      <c r="A232" s="27" t="s">
        <v>50</v>
      </c>
      <c r="B232" s="27">
        <v>96219</v>
      </c>
      <c r="C232" s="27" t="s">
        <v>153</v>
      </c>
      <c r="D232" s="27" t="s">
        <v>72</v>
      </c>
      <c r="E232" s="27" t="s">
        <v>73</v>
      </c>
      <c r="F232" s="27" t="s">
        <v>74</v>
      </c>
      <c r="G232" s="28">
        <v>44166</v>
      </c>
      <c r="H232" s="24">
        <v>21</v>
      </c>
      <c r="I232" s="24">
        <v>21</v>
      </c>
      <c r="J232" s="24">
        <v>2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f t="shared" si="6"/>
        <v>23</v>
      </c>
      <c r="Q232" s="24">
        <f t="shared" si="7"/>
        <v>23</v>
      </c>
    </row>
    <row r="233" spans="1:17" x14ac:dyDescent="0.25">
      <c r="A233" s="27" t="s">
        <v>51</v>
      </c>
      <c r="B233" s="27">
        <v>106162</v>
      </c>
      <c r="C233" s="27" t="s">
        <v>154</v>
      </c>
      <c r="D233" s="27" t="s">
        <v>72</v>
      </c>
      <c r="E233" s="27" t="s">
        <v>73</v>
      </c>
      <c r="F233" s="27" t="s">
        <v>74</v>
      </c>
      <c r="G233" s="28">
        <v>44166</v>
      </c>
      <c r="H233" s="24">
        <v>19</v>
      </c>
      <c r="I233" s="24">
        <v>19</v>
      </c>
      <c r="J233" s="24">
        <v>0</v>
      </c>
      <c r="K233" s="24">
        <v>3</v>
      </c>
      <c r="L233" s="24">
        <v>0</v>
      </c>
      <c r="M233" s="24">
        <v>0</v>
      </c>
      <c r="N233" s="24">
        <v>0</v>
      </c>
      <c r="O233" s="24">
        <v>0</v>
      </c>
      <c r="P233" s="24">
        <f t="shared" si="6"/>
        <v>22</v>
      </c>
      <c r="Q233" s="24">
        <f t="shared" si="7"/>
        <v>22</v>
      </c>
    </row>
    <row r="234" spans="1:17" x14ac:dyDescent="0.25">
      <c r="A234" s="27" t="s">
        <v>52</v>
      </c>
      <c r="B234" s="27">
        <v>108143</v>
      </c>
      <c r="C234" s="27" t="s">
        <v>155</v>
      </c>
      <c r="D234" s="27" t="s">
        <v>72</v>
      </c>
      <c r="E234" s="27" t="s">
        <v>73</v>
      </c>
      <c r="F234" s="27" t="s">
        <v>74</v>
      </c>
      <c r="G234" s="28">
        <v>44166</v>
      </c>
      <c r="H234" s="24">
        <v>22</v>
      </c>
      <c r="I234" s="24">
        <v>22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f t="shared" si="6"/>
        <v>22</v>
      </c>
      <c r="Q234" s="24">
        <f t="shared" si="7"/>
        <v>22</v>
      </c>
    </row>
    <row r="235" spans="1:17" x14ac:dyDescent="0.25">
      <c r="A235" s="27" t="s">
        <v>156</v>
      </c>
      <c r="B235" s="27">
        <v>145467</v>
      </c>
      <c r="C235" s="27" t="s">
        <v>157</v>
      </c>
      <c r="D235" s="27" t="s">
        <v>72</v>
      </c>
      <c r="E235" s="27" t="s">
        <v>75</v>
      </c>
      <c r="F235" s="27" t="s">
        <v>74</v>
      </c>
      <c r="G235" s="28">
        <v>44166</v>
      </c>
      <c r="H235" s="24">
        <v>0</v>
      </c>
      <c r="I235" s="24">
        <v>0</v>
      </c>
      <c r="J235" s="24">
        <v>0</v>
      </c>
      <c r="K235" s="24">
        <v>23</v>
      </c>
      <c r="L235" s="24">
        <v>0</v>
      </c>
      <c r="M235" s="24">
        <v>0</v>
      </c>
      <c r="N235" s="24">
        <v>0</v>
      </c>
      <c r="O235" s="24">
        <v>0</v>
      </c>
      <c r="P235" s="24">
        <f t="shared" si="6"/>
        <v>23</v>
      </c>
      <c r="Q235" s="24">
        <f t="shared" si="7"/>
        <v>23</v>
      </c>
    </row>
    <row r="236" spans="1:17" x14ac:dyDescent="0.25">
      <c r="A236" s="27" t="s">
        <v>53</v>
      </c>
      <c r="B236" s="27">
        <v>110425</v>
      </c>
      <c r="C236" s="27" t="s">
        <v>158</v>
      </c>
      <c r="D236" s="27" t="s">
        <v>72</v>
      </c>
      <c r="E236" s="27" t="s">
        <v>73</v>
      </c>
      <c r="F236" s="27" t="s">
        <v>74</v>
      </c>
      <c r="G236" s="28">
        <v>44166</v>
      </c>
      <c r="H236" s="24">
        <v>17</v>
      </c>
      <c r="I236" s="24">
        <v>17</v>
      </c>
      <c r="J236" s="24">
        <v>4</v>
      </c>
      <c r="K236" s="24">
        <v>1</v>
      </c>
      <c r="L236" s="24">
        <v>0</v>
      </c>
      <c r="M236" s="24">
        <v>0</v>
      </c>
      <c r="N236" s="24">
        <v>0</v>
      </c>
      <c r="O236" s="24">
        <v>0</v>
      </c>
      <c r="P236" s="24">
        <f t="shared" si="6"/>
        <v>22</v>
      </c>
      <c r="Q236" s="24">
        <f t="shared" si="7"/>
        <v>22</v>
      </c>
    </row>
    <row r="237" spans="1:17" x14ac:dyDescent="0.25">
      <c r="A237" s="27" t="s">
        <v>54</v>
      </c>
      <c r="B237" s="27">
        <v>125727</v>
      </c>
      <c r="C237" s="27" t="s">
        <v>159</v>
      </c>
      <c r="D237" s="27" t="s">
        <v>72</v>
      </c>
      <c r="E237" s="27" t="s">
        <v>73</v>
      </c>
      <c r="F237" s="27" t="s">
        <v>74</v>
      </c>
      <c r="G237" s="28">
        <v>44166</v>
      </c>
      <c r="H237" s="24">
        <v>21</v>
      </c>
      <c r="I237" s="24">
        <v>13</v>
      </c>
      <c r="J237" s="24">
        <v>0</v>
      </c>
      <c r="K237" s="24">
        <v>1</v>
      </c>
      <c r="L237" s="24">
        <v>0</v>
      </c>
      <c r="M237" s="24">
        <v>0</v>
      </c>
      <c r="N237" s="24">
        <v>0</v>
      </c>
      <c r="O237" s="24">
        <v>0</v>
      </c>
      <c r="P237" s="24">
        <f t="shared" si="6"/>
        <v>22</v>
      </c>
      <c r="Q237" s="24">
        <f t="shared" si="7"/>
        <v>22</v>
      </c>
    </row>
    <row r="238" spans="1:17" x14ac:dyDescent="0.25">
      <c r="A238" s="27" t="s">
        <v>55</v>
      </c>
      <c r="B238" s="27">
        <v>96074</v>
      </c>
      <c r="C238" s="27" t="s">
        <v>160</v>
      </c>
      <c r="D238" s="27" t="s">
        <v>72</v>
      </c>
      <c r="E238" s="27" t="s">
        <v>73</v>
      </c>
      <c r="F238" s="27" t="s">
        <v>74</v>
      </c>
      <c r="G238" s="28">
        <v>44166</v>
      </c>
      <c r="H238" s="24">
        <v>20</v>
      </c>
      <c r="I238" s="24">
        <v>20</v>
      </c>
      <c r="J238" s="24">
        <v>2</v>
      </c>
      <c r="K238" s="24">
        <v>1</v>
      </c>
      <c r="L238" s="24">
        <v>0</v>
      </c>
      <c r="M238" s="24">
        <v>0</v>
      </c>
      <c r="N238" s="24">
        <v>0</v>
      </c>
      <c r="O238" s="24">
        <v>0</v>
      </c>
      <c r="P238" s="24">
        <f t="shared" si="6"/>
        <v>23</v>
      </c>
      <c r="Q238" s="24">
        <f t="shared" si="7"/>
        <v>23</v>
      </c>
    </row>
    <row r="239" spans="1:17" x14ac:dyDescent="0.25">
      <c r="A239" s="27" t="s">
        <v>26</v>
      </c>
      <c r="B239" s="27">
        <v>88629</v>
      </c>
      <c r="C239" s="27" t="s">
        <v>161</v>
      </c>
      <c r="D239" s="27" t="s">
        <v>72</v>
      </c>
      <c r="E239" s="27" t="s">
        <v>73</v>
      </c>
      <c r="F239" s="27" t="s">
        <v>76</v>
      </c>
      <c r="G239" s="28">
        <v>44166</v>
      </c>
      <c r="H239" s="24">
        <v>15</v>
      </c>
      <c r="I239" s="24">
        <v>15</v>
      </c>
      <c r="J239" s="24">
        <v>7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f t="shared" si="6"/>
        <v>22</v>
      </c>
      <c r="Q239" s="24">
        <f t="shared" si="7"/>
        <v>22</v>
      </c>
    </row>
    <row r="240" spans="1:17" x14ac:dyDescent="0.25">
      <c r="A240" s="27" t="s">
        <v>39</v>
      </c>
      <c r="B240" s="27">
        <v>88493</v>
      </c>
      <c r="C240" s="27" t="s">
        <v>162</v>
      </c>
      <c r="D240" s="27" t="s">
        <v>72</v>
      </c>
      <c r="E240" s="27" t="s">
        <v>73</v>
      </c>
      <c r="F240" s="27" t="s">
        <v>76</v>
      </c>
      <c r="G240" s="28">
        <v>44166</v>
      </c>
      <c r="H240" s="24">
        <v>22</v>
      </c>
      <c r="I240" s="24">
        <v>22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f t="shared" si="6"/>
        <v>22</v>
      </c>
      <c r="Q240" s="24">
        <f t="shared" si="7"/>
        <v>22</v>
      </c>
    </row>
    <row r="241" spans="1:17" x14ac:dyDescent="0.25">
      <c r="A241" s="27" t="s">
        <v>12</v>
      </c>
      <c r="B241" s="27">
        <v>91236</v>
      </c>
      <c r="C241" s="27" t="s">
        <v>108</v>
      </c>
      <c r="D241" s="27" t="s">
        <v>72</v>
      </c>
      <c r="E241" s="27" t="s">
        <v>73</v>
      </c>
      <c r="F241" s="27" t="s">
        <v>76</v>
      </c>
      <c r="G241" s="28">
        <v>44166</v>
      </c>
      <c r="H241" s="24">
        <v>22</v>
      </c>
      <c r="I241" s="24">
        <v>22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f t="shared" si="6"/>
        <v>22</v>
      </c>
      <c r="Q241" s="24">
        <f t="shared" si="7"/>
        <v>22</v>
      </c>
    </row>
    <row r="242" spans="1:17" x14ac:dyDescent="0.25">
      <c r="A242" s="27" t="s">
        <v>2</v>
      </c>
      <c r="B242" s="27">
        <v>91223</v>
      </c>
      <c r="C242" s="27" t="s">
        <v>96</v>
      </c>
      <c r="D242" s="27" t="s">
        <v>72</v>
      </c>
      <c r="E242" s="27" t="s">
        <v>73</v>
      </c>
      <c r="F242" s="27" t="s">
        <v>74</v>
      </c>
      <c r="G242" s="28">
        <v>44197</v>
      </c>
      <c r="H242" s="24">
        <v>13</v>
      </c>
      <c r="I242" s="24">
        <v>11</v>
      </c>
      <c r="J242" s="24">
        <v>0</v>
      </c>
      <c r="K242" s="24">
        <v>6</v>
      </c>
      <c r="L242" s="24">
        <v>0</v>
      </c>
      <c r="M242" s="24">
        <v>0</v>
      </c>
      <c r="N242" s="24">
        <v>0</v>
      </c>
      <c r="O242" s="24">
        <v>11</v>
      </c>
      <c r="P242" s="24">
        <f t="shared" si="6"/>
        <v>19</v>
      </c>
      <c r="Q242" s="24">
        <f t="shared" si="7"/>
        <v>30</v>
      </c>
    </row>
    <row r="243" spans="1:17" x14ac:dyDescent="0.25">
      <c r="A243" s="27" t="s">
        <v>4</v>
      </c>
      <c r="B243" s="27">
        <v>107869</v>
      </c>
      <c r="C243" s="27" t="s">
        <v>97</v>
      </c>
      <c r="D243" s="27" t="s">
        <v>72</v>
      </c>
      <c r="E243" s="27" t="s">
        <v>73</v>
      </c>
      <c r="F243" s="27" t="s">
        <v>74</v>
      </c>
      <c r="G243" s="28">
        <v>44197</v>
      </c>
      <c r="H243" s="24">
        <v>19</v>
      </c>
      <c r="I243" s="24">
        <v>19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11</v>
      </c>
      <c r="P243" s="24">
        <f t="shared" si="6"/>
        <v>19</v>
      </c>
      <c r="Q243" s="24">
        <f t="shared" si="7"/>
        <v>30</v>
      </c>
    </row>
    <row r="244" spans="1:17" x14ac:dyDescent="0.25">
      <c r="A244" s="27" t="s">
        <v>5</v>
      </c>
      <c r="B244" s="27">
        <v>96078</v>
      </c>
      <c r="C244" s="27" t="s">
        <v>98</v>
      </c>
      <c r="D244" s="27" t="s">
        <v>72</v>
      </c>
      <c r="E244" s="27" t="s">
        <v>75</v>
      </c>
      <c r="F244" s="27" t="s">
        <v>74</v>
      </c>
      <c r="G244" s="28">
        <v>44197</v>
      </c>
      <c r="H244" s="24">
        <v>19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11</v>
      </c>
      <c r="P244" s="24">
        <f t="shared" si="6"/>
        <v>19</v>
      </c>
      <c r="Q244" s="24">
        <f t="shared" si="7"/>
        <v>30</v>
      </c>
    </row>
    <row r="245" spans="1:17" x14ac:dyDescent="0.25">
      <c r="A245" s="27" t="s">
        <v>6</v>
      </c>
      <c r="B245" s="27">
        <v>90699</v>
      </c>
      <c r="C245" s="27" t="s">
        <v>99</v>
      </c>
      <c r="D245" s="27" t="s">
        <v>72</v>
      </c>
      <c r="E245" s="27" t="s">
        <v>73</v>
      </c>
      <c r="F245" s="27" t="s">
        <v>74</v>
      </c>
      <c r="G245" s="28">
        <v>44197</v>
      </c>
      <c r="H245" s="24">
        <v>19</v>
      </c>
      <c r="I245" s="24">
        <v>19</v>
      </c>
      <c r="J245" s="24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11</v>
      </c>
      <c r="P245" s="24">
        <f t="shared" si="6"/>
        <v>19</v>
      </c>
      <c r="Q245" s="24">
        <f t="shared" si="7"/>
        <v>30</v>
      </c>
    </row>
    <row r="246" spans="1:17" x14ac:dyDescent="0.25">
      <c r="A246" s="27" t="s">
        <v>6</v>
      </c>
      <c r="B246" s="27">
        <v>108201</v>
      </c>
      <c r="C246" s="27" t="s">
        <v>100</v>
      </c>
      <c r="D246" s="27" t="s">
        <v>72</v>
      </c>
      <c r="E246" s="27" t="s">
        <v>73</v>
      </c>
      <c r="F246" s="27" t="s">
        <v>74</v>
      </c>
      <c r="G246" s="28">
        <v>44197</v>
      </c>
      <c r="H246" s="24">
        <v>17</v>
      </c>
      <c r="I246" s="24">
        <v>17</v>
      </c>
      <c r="J246" s="24">
        <v>2</v>
      </c>
      <c r="K246" s="24">
        <v>0</v>
      </c>
      <c r="L246" s="24">
        <v>0</v>
      </c>
      <c r="M246" s="24">
        <v>0</v>
      </c>
      <c r="N246" s="24">
        <v>0</v>
      </c>
      <c r="O246" s="24">
        <v>11</v>
      </c>
      <c r="P246" s="24">
        <f t="shared" si="6"/>
        <v>19</v>
      </c>
      <c r="Q246" s="24">
        <f t="shared" si="7"/>
        <v>30</v>
      </c>
    </row>
    <row r="247" spans="1:17" x14ac:dyDescent="0.25">
      <c r="A247" s="27" t="s">
        <v>7</v>
      </c>
      <c r="B247" s="27">
        <v>96189</v>
      </c>
      <c r="C247" s="27" t="s">
        <v>101</v>
      </c>
      <c r="D247" s="27" t="s">
        <v>72</v>
      </c>
      <c r="E247" s="27" t="s">
        <v>73</v>
      </c>
      <c r="F247" s="27" t="s">
        <v>74</v>
      </c>
      <c r="G247" s="28">
        <v>44197</v>
      </c>
      <c r="H247" s="24">
        <v>19</v>
      </c>
      <c r="I247" s="24">
        <v>12</v>
      </c>
      <c r="J247" s="24">
        <v>0</v>
      </c>
      <c r="K247" s="24">
        <v>0</v>
      </c>
      <c r="L247" s="24">
        <v>0</v>
      </c>
      <c r="M247" s="24">
        <v>0</v>
      </c>
      <c r="N247" s="24">
        <v>0</v>
      </c>
      <c r="O247" s="24">
        <v>11</v>
      </c>
      <c r="P247" s="24">
        <f t="shared" si="6"/>
        <v>19</v>
      </c>
      <c r="Q247" s="24">
        <f t="shared" si="7"/>
        <v>30</v>
      </c>
    </row>
    <row r="248" spans="1:17" x14ac:dyDescent="0.25">
      <c r="A248" s="27" t="s">
        <v>8</v>
      </c>
      <c r="B248" s="27">
        <v>125722</v>
      </c>
      <c r="C248" s="27" t="s">
        <v>102</v>
      </c>
      <c r="D248" s="27" t="s">
        <v>72</v>
      </c>
      <c r="E248" s="27" t="s">
        <v>73</v>
      </c>
      <c r="F248" s="27" t="s">
        <v>74</v>
      </c>
      <c r="G248" s="28">
        <v>44197</v>
      </c>
      <c r="H248" s="24">
        <v>18</v>
      </c>
      <c r="I248" s="24">
        <v>18</v>
      </c>
      <c r="J248" s="24">
        <v>0</v>
      </c>
      <c r="K248" s="24">
        <v>1</v>
      </c>
      <c r="L248" s="24">
        <v>0</v>
      </c>
      <c r="M248" s="24">
        <v>0</v>
      </c>
      <c r="N248" s="24">
        <v>0</v>
      </c>
      <c r="O248" s="24">
        <v>11</v>
      </c>
      <c r="P248" s="24">
        <f t="shared" si="6"/>
        <v>19</v>
      </c>
      <c r="Q248" s="24">
        <f t="shared" si="7"/>
        <v>30</v>
      </c>
    </row>
    <row r="249" spans="1:17" x14ac:dyDescent="0.25">
      <c r="A249" s="27" t="s">
        <v>9</v>
      </c>
      <c r="B249" s="27">
        <v>90576</v>
      </c>
      <c r="C249" s="27" t="s">
        <v>103</v>
      </c>
      <c r="D249" s="27" t="s">
        <v>72</v>
      </c>
      <c r="E249" s="27" t="s">
        <v>73</v>
      </c>
      <c r="F249" s="27" t="s">
        <v>74</v>
      </c>
      <c r="G249" s="28">
        <v>44197</v>
      </c>
      <c r="H249" s="24">
        <v>19</v>
      </c>
      <c r="I249" s="24">
        <v>19</v>
      </c>
      <c r="J249" s="24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11</v>
      </c>
      <c r="P249" s="24">
        <f t="shared" si="6"/>
        <v>19</v>
      </c>
      <c r="Q249" s="24">
        <f t="shared" si="7"/>
        <v>30</v>
      </c>
    </row>
    <row r="250" spans="1:17" x14ac:dyDescent="0.25">
      <c r="A250" s="27" t="s">
        <v>10</v>
      </c>
      <c r="B250" s="27">
        <v>96210</v>
      </c>
      <c r="C250" s="27" t="s">
        <v>104</v>
      </c>
      <c r="D250" s="27" t="s">
        <v>72</v>
      </c>
      <c r="E250" s="27" t="s">
        <v>73</v>
      </c>
      <c r="F250" s="27" t="s">
        <v>74</v>
      </c>
      <c r="G250" s="28">
        <v>44197</v>
      </c>
      <c r="H250" s="24">
        <v>19</v>
      </c>
      <c r="I250" s="24">
        <v>19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11</v>
      </c>
      <c r="P250" s="24">
        <f t="shared" si="6"/>
        <v>19</v>
      </c>
      <c r="Q250" s="24">
        <f t="shared" si="7"/>
        <v>30</v>
      </c>
    </row>
    <row r="251" spans="1:17" x14ac:dyDescent="0.25">
      <c r="A251" s="27" t="s">
        <v>11</v>
      </c>
      <c r="B251" s="27">
        <v>110424</v>
      </c>
      <c r="C251" s="27" t="s">
        <v>105</v>
      </c>
      <c r="D251" s="27" t="s">
        <v>72</v>
      </c>
      <c r="E251" s="27" t="s">
        <v>73</v>
      </c>
      <c r="F251" s="27" t="s">
        <v>74</v>
      </c>
      <c r="G251" s="28">
        <v>44197</v>
      </c>
      <c r="H251" s="24">
        <v>19</v>
      </c>
      <c r="I251" s="24">
        <v>19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11</v>
      </c>
      <c r="P251" s="24">
        <f t="shared" si="6"/>
        <v>19</v>
      </c>
      <c r="Q251" s="24">
        <f t="shared" si="7"/>
        <v>30</v>
      </c>
    </row>
    <row r="252" spans="1:17" x14ac:dyDescent="0.25">
      <c r="A252" s="27" t="s">
        <v>106</v>
      </c>
      <c r="B252" s="27">
        <v>40028</v>
      </c>
      <c r="C252" s="27" t="s">
        <v>107</v>
      </c>
      <c r="D252" s="27" t="s">
        <v>72</v>
      </c>
      <c r="E252" s="27" t="s">
        <v>73</v>
      </c>
      <c r="F252" s="27" t="s">
        <v>74</v>
      </c>
      <c r="G252" s="28">
        <v>44197</v>
      </c>
      <c r="H252" s="24">
        <v>18</v>
      </c>
      <c r="I252" s="24">
        <v>18</v>
      </c>
      <c r="J252" s="24">
        <v>0</v>
      </c>
      <c r="K252" s="24">
        <v>1</v>
      </c>
      <c r="L252" s="24">
        <v>0</v>
      </c>
      <c r="M252" s="24">
        <v>0</v>
      </c>
      <c r="N252" s="24">
        <v>0</v>
      </c>
      <c r="O252" s="24">
        <v>11</v>
      </c>
      <c r="P252" s="24">
        <f t="shared" si="6"/>
        <v>19</v>
      </c>
      <c r="Q252" s="24">
        <f t="shared" si="7"/>
        <v>30</v>
      </c>
    </row>
    <row r="253" spans="1:17" x14ac:dyDescent="0.25">
      <c r="A253" s="27" t="s">
        <v>13</v>
      </c>
      <c r="B253" s="27">
        <v>96211</v>
      </c>
      <c r="C253" s="27" t="s">
        <v>109</v>
      </c>
      <c r="D253" s="27" t="s">
        <v>72</v>
      </c>
      <c r="E253" s="27" t="s">
        <v>73</v>
      </c>
      <c r="F253" s="27" t="s">
        <v>74</v>
      </c>
      <c r="G253" s="28">
        <v>44197</v>
      </c>
      <c r="H253" s="24">
        <v>14</v>
      </c>
      <c r="I253" s="24">
        <v>14</v>
      </c>
      <c r="J253" s="24">
        <v>0</v>
      </c>
      <c r="K253" s="24">
        <v>4</v>
      </c>
      <c r="L253" s="24">
        <v>0</v>
      </c>
      <c r="M253" s="24">
        <v>0</v>
      </c>
      <c r="N253" s="24">
        <v>0</v>
      </c>
      <c r="O253" s="24">
        <v>11</v>
      </c>
      <c r="P253" s="24">
        <f t="shared" si="6"/>
        <v>18</v>
      </c>
      <c r="Q253" s="24">
        <f t="shared" si="7"/>
        <v>29</v>
      </c>
    </row>
    <row r="254" spans="1:17" x14ac:dyDescent="0.25">
      <c r="A254" s="27" t="s">
        <v>14</v>
      </c>
      <c r="B254" s="27">
        <v>88490</v>
      </c>
      <c r="C254" s="27" t="s">
        <v>110</v>
      </c>
      <c r="D254" s="27" t="s">
        <v>72</v>
      </c>
      <c r="E254" s="27" t="s">
        <v>73</v>
      </c>
      <c r="F254" s="27" t="s">
        <v>74</v>
      </c>
      <c r="G254" s="28">
        <v>44197</v>
      </c>
      <c r="H254" s="24">
        <v>19</v>
      </c>
      <c r="I254" s="24">
        <v>19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11</v>
      </c>
      <c r="P254" s="24">
        <f t="shared" si="6"/>
        <v>19</v>
      </c>
      <c r="Q254" s="24">
        <f t="shared" si="7"/>
        <v>30</v>
      </c>
    </row>
    <row r="255" spans="1:17" x14ac:dyDescent="0.25">
      <c r="A255" s="27" t="s">
        <v>15</v>
      </c>
      <c r="B255" s="27">
        <v>125188</v>
      </c>
      <c r="C255" s="27" t="s">
        <v>111</v>
      </c>
      <c r="D255" s="27" t="s">
        <v>72</v>
      </c>
      <c r="E255" s="27" t="s">
        <v>75</v>
      </c>
      <c r="F255" s="27" t="s">
        <v>74</v>
      </c>
      <c r="G255" s="28">
        <v>44197</v>
      </c>
      <c r="H255" s="24">
        <v>19</v>
      </c>
      <c r="I255" s="24">
        <v>0</v>
      </c>
      <c r="J255" s="24">
        <v>0</v>
      </c>
      <c r="K255" s="24">
        <v>0</v>
      </c>
      <c r="L255" s="24">
        <v>0</v>
      </c>
      <c r="M255" s="24">
        <v>0</v>
      </c>
      <c r="N255" s="24">
        <v>0</v>
      </c>
      <c r="O255" s="24">
        <v>11</v>
      </c>
      <c r="P255" s="24">
        <f t="shared" si="6"/>
        <v>19</v>
      </c>
      <c r="Q255" s="24">
        <f t="shared" si="7"/>
        <v>30</v>
      </c>
    </row>
    <row r="256" spans="1:17" x14ac:dyDescent="0.25">
      <c r="A256" s="27" t="s">
        <v>16</v>
      </c>
      <c r="B256" s="27">
        <v>96213</v>
      </c>
      <c r="C256" s="27" t="s">
        <v>112</v>
      </c>
      <c r="D256" s="27" t="s">
        <v>72</v>
      </c>
      <c r="E256" s="27" t="s">
        <v>73</v>
      </c>
      <c r="F256" s="27" t="s">
        <v>74</v>
      </c>
      <c r="G256" s="28">
        <v>44197</v>
      </c>
      <c r="H256" s="24">
        <v>17</v>
      </c>
      <c r="I256" s="24">
        <v>17</v>
      </c>
      <c r="J256" s="24">
        <v>1</v>
      </c>
      <c r="K256" s="24">
        <v>1</v>
      </c>
      <c r="L256" s="24">
        <v>0</v>
      </c>
      <c r="M256" s="24">
        <v>0</v>
      </c>
      <c r="N256" s="24">
        <v>0</v>
      </c>
      <c r="O256" s="24">
        <v>11</v>
      </c>
      <c r="P256" s="24">
        <f t="shared" si="6"/>
        <v>19</v>
      </c>
      <c r="Q256" s="24">
        <f t="shared" si="7"/>
        <v>30</v>
      </c>
    </row>
    <row r="257" spans="1:17" x14ac:dyDescent="0.25">
      <c r="A257" s="27" t="s">
        <v>17</v>
      </c>
      <c r="B257" s="27">
        <v>119764</v>
      </c>
      <c r="C257" s="27" t="s">
        <v>113</v>
      </c>
      <c r="D257" s="27" t="s">
        <v>72</v>
      </c>
      <c r="E257" s="27" t="s">
        <v>75</v>
      </c>
      <c r="F257" s="27" t="s">
        <v>74</v>
      </c>
      <c r="G257" s="28">
        <v>44197</v>
      </c>
      <c r="H257" s="24">
        <v>19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11</v>
      </c>
      <c r="P257" s="24">
        <f t="shared" si="6"/>
        <v>19</v>
      </c>
      <c r="Q257" s="24">
        <f t="shared" si="7"/>
        <v>30</v>
      </c>
    </row>
    <row r="258" spans="1:17" x14ac:dyDescent="0.25">
      <c r="A258" s="27" t="s">
        <v>18</v>
      </c>
      <c r="B258" s="27">
        <v>119448</v>
      </c>
      <c r="C258" s="27" t="s">
        <v>114</v>
      </c>
      <c r="D258" s="27" t="s">
        <v>72</v>
      </c>
      <c r="E258" s="27" t="s">
        <v>73</v>
      </c>
      <c r="F258" s="27" t="s">
        <v>74</v>
      </c>
      <c r="G258" s="28">
        <v>44197</v>
      </c>
      <c r="H258" s="24">
        <v>18</v>
      </c>
      <c r="I258" s="24">
        <v>12</v>
      </c>
      <c r="J258" s="24">
        <v>0</v>
      </c>
      <c r="K258" s="24">
        <v>1</v>
      </c>
      <c r="L258" s="24">
        <v>0</v>
      </c>
      <c r="M258" s="24">
        <v>0</v>
      </c>
      <c r="N258" s="24">
        <v>0</v>
      </c>
      <c r="O258" s="24">
        <v>11</v>
      </c>
      <c r="P258" s="24">
        <f t="shared" si="6"/>
        <v>19</v>
      </c>
      <c r="Q258" s="24">
        <f t="shared" si="7"/>
        <v>30</v>
      </c>
    </row>
    <row r="259" spans="1:17" x14ac:dyDescent="0.25">
      <c r="A259" s="27" t="s">
        <v>19</v>
      </c>
      <c r="B259" s="27">
        <v>145627</v>
      </c>
      <c r="C259" s="27" t="s">
        <v>115</v>
      </c>
      <c r="D259" s="27" t="s">
        <v>72</v>
      </c>
      <c r="E259" s="27" t="s">
        <v>73</v>
      </c>
      <c r="F259" s="27" t="s">
        <v>74</v>
      </c>
      <c r="G259" s="28">
        <v>44197</v>
      </c>
      <c r="H259" s="24">
        <v>19</v>
      </c>
      <c r="I259" s="24">
        <v>16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11</v>
      </c>
      <c r="P259" s="24">
        <f t="shared" ref="P259:P322" si="8">L259+K259+J259+H259</f>
        <v>19</v>
      </c>
      <c r="Q259" s="24">
        <f t="shared" ref="Q259:Q322" si="9">P259+O259+M259</f>
        <v>30</v>
      </c>
    </row>
    <row r="260" spans="1:17" x14ac:dyDescent="0.25">
      <c r="A260" s="27" t="s">
        <v>20</v>
      </c>
      <c r="B260" s="27">
        <v>119765</v>
      </c>
      <c r="C260" s="27" t="s">
        <v>116</v>
      </c>
      <c r="D260" s="27" t="s">
        <v>72</v>
      </c>
      <c r="E260" s="27" t="s">
        <v>75</v>
      </c>
      <c r="F260" s="27" t="s">
        <v>74</v>
      </c>
      <c r="G260" s="28">
        <v>44197</v>
      </c>
      <c r="H260" s="24">
        <v>19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11</v>
      </c>
      <c r="P260" s="24">
        <f t="shared" si="8"/>
        <v>19</v>
      </c>
      <c r="Q260" s="24">
        <f t="shared" si="9"/>
        <v>30</v>
      </c>
    </row>
    <row r="261" spans="1:17" x14ac:dyDescent="0.25">
      <c r="A261" s="27" t="s">
        <v>21</v>
      </c>
      <c r="B261" s="27">
        <v>125723</v>
      </c>
      <c r="C261" s="27" t="s">
        <v>117</v>
      </c>
      <c r="D261" s="27" t="s">
        <v>72</v>
      </c>
      <c r="E261" s="27" t="s">
        <v>73</v>
      </c>
      <c r="F261" s="27" t="s">
        <v>74</v>
      </c>
      <c r="G261" s="28">
        <v>44197</v>
      </c>
      <c r="H261" s="24">
        <v>18</v>
      </c>
      <c r="I261" s="24">
        <v>18</v>
      </c>
      <c r="J261" s="24">
        <v>0</v>
      </c>
      <c r="K261" s="24">
        <v>1</v>
      </c>
      <c r="L261" s="24">
        <v>0</v>
      </c>
      <c r="M261" s="24">
        <v>0</v>
      </c>
      <c r="N261" s="24">
        <v>0</v>
      </c>
      <c r="O261" s="24">
        <v>11</v>
      </c>
      <c r="P261" s="24">
        <f t="shared" si="8"/>
        <v>19</v>
      </c>
      <c r="Q261" s="24">
        <f t="shared" si="9"/>
        <v>30</v>
      </c>
    </row>
    <row r="262" spans="1:17" x14ac:dyDescent="0.25">
      <c r="A262" s="27" t="s">
        <v>22</v>
      </c>
      <c r="B262" s="27">
        <v>110419</v>
      </c>
      <c r="C262" s="27" t="s">
        <v>118</v>
      </c>
      <c r="D262" s="27" t="s">
        <v>72</v>
      </c>
      <c r="E262" s="27" t="s">
        <v>73</v>
      </c>
      <c r="F262" s="27" t="s">
        <v>74</v>
      </c>
      <c r="G262" s="28">
        <v>44197</v>
      </c>
      <c r="H262" s="24">
        <v>19</v>
      </c>
      <c r="I262" s="24">
        <v>19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11</v>
      </c>
      <c r="P262" s="24">
        <f t="shared" si="8"/>
        <v>19</v>
      </c>
      <c r="Q262" s="24">
        <f t="shared" si="9"/>
        <v>30</v>
      </c>
    </row>
    <row r="263" spans="1:17" x14ac:dyDescent="0.25">
      <c r="A263" s="27" t="s">
        <v>23</v>
      </c>
      <c r="B263" s="27">
        <v>106163</v>
      </c>
      <c r="C263" s="27" t="s">
        <v>119</v>
      </c>
      <c r="D263" s="27" t="s">
        <v>72</v>
      </c>
      <c r="E263" s="27" t="s">
        <v>73</v>
      </c>
      <c r="F263" s="27" t="s">
        <v>74</v>
      </c>
      <c r="G263" s="28">
        <v>44197</v>
      </c>
      <c r="H263" s="24">
        <v>18</v>
      </c>
      <c r="I263" s="24">
        <v>18</v>
      </c>
      <c r="J263" s="24">
        <v>0</v>
      </c>
      <c r="K263" s="24">
        <v>1</v>
      </c>
      <c r="L263" s="24">
        <v>0</v>
      </c>
      <c r="M263" s="24">
        <v>0</v>
      </c>
      <c r="N263" s="24">
        <v>0</v>
      </c>
      <c r="O263" s="24">
        <v>11</v>
      </c>
      <c r="P263" s="24">
        <f t="shared" si="8"/>
        <v>19</v>
      </c>
      <c r="Q263" s="24">
        <f t="shared" si="9"/>
        <v>30</v>
      </c>
    </row>
    <row r="264" spans="1:17" x14ac:dyDescent="0.25">
      <c r="A264" s="27" t="s">
        <v>24</v>
      </c>
      <c r="B264" s="27">
        <v>106165</v>
      </c>
      <c r="C264" s="27" t="s">
        <v>122</v>
      </c>
      <c r="D264" s="27" t="s">
        <v>72</v>
      </c>
      <c r="E264" s="27" t="s">
        <v>73</v>
      </c>
      <c r="F264" s="27" t="s">
        <v>74</v>
      </c>
      <c r="G264" s="28">
        <v>44197</v>
      </c>
      <c r="H264" s="24">
        <v>18</v>
      </c>
      <c r="I264" s="24">
        <v>18</v>
      </c>
      <c r="J264" s="24">
        <v>0</v>
      </c>
      <c r="K264" s="24">
        <v>1</v>
      </c>
      <c r="L264" s="24">
        <v>0</v>
      </c>
      <c r="M264" s="24">
        <v>0</v>
      </c>
      <c r="N264" s="24">
        <v>0</v>
      </c>
      <c r="O264" s="24">
        <v>11</v>
      </c>
      <c r="P264" s="24">
        <f t="shared" si="8"/>
        <v>19</v>
      </c>
      <c r="Q264" s="24">
        <f t="shared" si="9"/>
        <v>30</v>
      </c>
    </row>
    <row r="265" spans="1:17" x14ac:dyDescent="0.25">
      <c r="A265" s="27" t="s">
        <v>25</v>
      </c>
      <c r="B265" s="27">
        <v>106161</v>
      </c>
      <c r="C265" s="27" t="s">
        <v>123</v>
      </c>
      <c r="D265" s="27" t="s">
        <v>72</v>
      </c>
      <c r="E265" s="27" t="s">
        <v>73</v>
      </c>
      <c r="F265" s="27" t="s">
        <v>74</v>
      </c>
      <c r="G265" s="28">
        <v>44197</v>
      </c>
      <c r="H265" s="24">
        <v>18</v>
      </c>
      <c r="I265" s="24">
        <v>18</v>
      </c>
      <c r="J265" s="24">
        <v>1</v>
      </c>
      <c r="K265" s="24">
        <v>0</v>
      </c>
      <c r="L265" s="24">
        <v>0</v>
      </c>
      <c r="M265" s="24">
        <v>0</v>
      </c>
      <c r="N265" s="24">
        <v>0</v>
      </c>
      <c r="O265" s="24">
        <v>11</v>
      </c>
      <c r="P265" s="24">
        <f t="shared" si="8"/>
        <v>19</v>
      </c>
      <c r="Q265" s="24">
        <f t="shared" si="9"/>
        <v>30</v>
      </c>
    </row>
    <row r="266" spans="1:17" x14ac:dyDescent="0.25">
      <c r="A266" s="27" t="s">
        <v>27</v>
      </c>
      <c r="B266" s="27">
        <v>144804</v>
      </c>
      <c r="C266" s="27" t="s">
        <v>126</v>
      </c>
      <c r="D266" s="27" t="s">
        <v>72</v>
      </c>
      <c r="E266" s="27" t="s">
        <v>73</v>
      </c>
      <c r="F266" s="27" t="s">
        <v>74</v>
      </c>
      <c r="G266" s="28">
        <v>44197</v>
      </c>
      <c r="H266" s="24">
        <v>19</v>
      </c>
      <c r="I266" s="24">
        <v>18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11</v>
      </c>
      <c r="P266" s="24">
        <f t="shared" si="8"/>
        <v>19</v>
      </c>
      <c r="Q266" s="24">
        <f t="shared" si="9"/>
        <v>30</v>
      </c>
    </row>
    <row r="267" spans="1:17" x14ac:dyDescent="0.25">
      <c r="A267" s="27" t="s">
        <v>28</v>
      </c>
      <c r="B267" s="27">
        <v>110428</v>
      </c>
      <c r="C267" s="27" t="s">
        <v>127</v>
      </c>
      <c r="D267" s="27" t="s">
        <v>72</v>
      </c>
      <c r="E267" s="27" t="s">
        <v>73</v>
      </c>
      <c r="F267" s="27" t="s">
        <v>74</v>
      </c>
      <c r="G267" s="28">
        <v>44197</v>
      </c>
      <c r="H267" s="24">
        <v>18</v>
      </c>
      <c r="I267" s="24">
        <v>18</v>
      </c>
      <c r="J267" s="24">
        <v>1</v>
      </c>
      <c r="K267" s="24">
        <v>0</v>
      </c>
      <c r="L267" s="24">
        <v>0</v>
      </c>
      <c r="M267" s="24">
        <v>0</v>
      </c>
      <c r="N267" s="24">
        <v>0</v>
      </c>
      <c r="O267" s="24">
        <v>11</v>
      </c>
      <c r="P267" s="24">
        <f t="shared" si="8"/>
        <v>19</v>
      </c>
      <c r="Q267" s="24">
        <f t="shared" si="9"/>
        <v>30</v>
      </c>
    </row>
    <row r="268" spans="1:17" x14ac:dyDescent="0.25">
      <c r="A268" s="27" t="s">
        <v>29</v>
      </c>
      <c r="B268" s="27">
        <v>91521</v>
      </c>
      <c r="C268" s="27" t="s">
        <v>128</v>
      </c>
      <c r="D268" s="27" t="s">
        <v>72</v>
      </c>
      <c r="E268" s="27" t="s">
        <v>73</v>
      </c>
      <c r="F268" s="27" t="s">
        <v>74</v>
      </c>
      <c r="G268" s="28">
        <v>44197</v>
      </c>
      <c r="H268" s="24">
        <v>14</v>
      </c>
      <c r="I268" s="24">
        <v>14</v>
      </c>
      <c r="J268" s="24">
        <v>5</v>
      </c>
      <c r="K268" s="24">
        <v>0</v>
      </c>
      <c r="L268" s="24">
        <v>0</v>
      </c>
      <c r="M268" s="24">
        <v>0</v>
      </c>
      <c r="N268" s="24">
        <v>0</v>
      </c>
      <c r="O268" s="24">
        <v>11</v>
      </c>
      <c r="P268" s="24">
        <f t="shared" si="8"/>
        <v>19</v>
      </c>
      <c r="Q268" s="24">
        <f t="shared" si="9"/>
        <v>30</v>
      </c>
    </row>
    <row r="269" spans="1:17" x14ac:dyDescent="0.25">
      <c r="A269" s="27" t="s">
        <v>30</v>
      </c>
      <c r="B269" s="27">
        <v>125190</v>
      </c>
      <c r="C269" s="27" t="s">
        <v>131</v>
      </c>
      <c r="D269" s="27" t="s">
        <v>72</v>
      </c>
      <c r="E269" s="27" t="s">
        <v>75</v>
      </c>
      <c r="F269" s="27" t="s">
        <v>74</v>
      </c>
      <c r="G269" s="28">
        <v>44197</v>
      </c>
      <c r="H269" s="24">
        <v>19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11</v>
      </c>
      <c r="P269" s="24">
        <f t="shared" si="8"/>
        <v>19</v>
      </c>
      <c r="Q269" s="24">
        <f t="shared" si="9"/>
        <v>30</v>
      </c>
    </row>
    <row r="270" spans="1:17" x14ac:dyDescent="0.25">
      <c r="A270" s="27" t="s">
        <v>31</v>
      </c>
      <c r="B270" s="27">
        <v>145469</v>
      </c>
      <c r="C270" s="27" t="s">
        <v>132</v>
      </c>
      <c r="D270" s="27" t="s">
        <v>72</v>
      </c>
      <c r="E270" s="27" t="s">
        <v>73</v>
      </c>
      <c r="F270" s="27" t="s">
        <v>74</v>
      </c>
      <c r="G270" s="28">
        <v>44197</v>
      </c>
      <c r="H270" s="24">
        <v>19</v>
      </c>
      <c r="I270" s="24">
        <v>19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11</v>
      </c>
      <c r="P270" s="24">
        <f t="shared" si="8"/>
        <v>19</v>
      </c>
      <c r="Q270" s="24">
        <f t="shared" si="9"/>
        <v>30</v>
      </c>
    </row>
    <row r="271" spans="1:17" x14ac:dyDescent="0.25">
      <c r="A271" s="27" t="s">
        <v>32</v>
      </c>
      <c r="B271" s="27">
        <v>144838</v>
      </c>
      <c r="C271" s="27" t="s">
        <v>133</v>
      </c>
      <c r="D271" s="27" t="s">
        <v>72</v>
      </c>
      <c r="E271" s="27" t="s">
        <v>73</v>
      </c>
      <c r="F271" s="27" t="s">
        <v>74</v>
      </c>
      <c r="G271" s="28">
        <v>44197</v>
      </c>
      <c r="H271" s="24">
        <v>19</v>
      </c>
      <c r="I271" s="24">
        <v>19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11</v>
      </c>
      <c r="P271" s="24">
        <f t="shared" si="8"/>
        <v>19</v>
      </c>
      <c r="Q271" s="24">
        <f t="shared" si="9"/>
        <v>30</v>
      </c>
    </row>
    <row r="272" spans="1:17" x14ac:dyDescent="0.25">
      <c r="A272" s="27" t="s">
        <v>33</v>
      </c>
      <c r="B272" s="27">
        <v>88492</v>
      </c>
      <c r="C272" s="27" t="s">
        <v>134</v>
      </c>
      <c r="D272" s="27" t="s">
        <v>72</v>
      </c>
      <c r="E272" s="27" t="s">
        <v>73</v>
      </c>
      <c r="F272" s="27" t="s">
        <v>74</v>
      </c>
      <c r="G272" s="28">
        <v>44197</v>
      </c>
      <c r="H272" s="24">
        <v>19</v>
      </c>
      <c r="I272" s="24">
        <v>17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11</v>
      </c>
      <c r="P272" s="24">
        <f t="shared" si="8"/>
        <v>19</v>
      </c>
      <c r="Q272" s="24">
        <f t="shared" si="9"/>
        <v>30</v>
      </c>
    </row>
    <row r="273" spans="1:17" x14ac:dyDescent="0.25">
      <c r="A273" s="27" t="s">
        <v>34</v>
      </c>
      <c r="B273" s="27">
        <v>145470</v>
      </c>
      <c r="C273" s="27" t="s">
        <v>135</v>
      </c>
      <c r="D273" s="27" t="s">
        <v>72</v>
      </c>
      <c r="E273" s="27" t="s">
        <v>73</v>
      </c>
      <c r="F273" s="27" t="s">
        <v>74</v>
      </c>
      <c r="G273" s="28">
        <v>44197</v>
      </c>
      <c r="H273" s="24">
        <v>14</v>
      </c>
      <c r="I273" s="24">
        <v>14</v>
      </c>
      <c r="J273" s="24">
        <v>2</v>
      </c>
      <c r="K273" s="24">
        <v>2</v>
      </c>
      <c r="L273" s="24">
        <v>0</v>
      </c>
      <c r="M273" s="24">
        <v>0</v>
      </c>
      <c r="N273" s="24">
        <v>0</v>
      </c>
      <c r="O273" s="24">
        <v>11</v>
      </c>
      <c r="P273" s="24">
        <f t="shared" si="8"/>
        <v>18</v>
      </c>
      <c r="Q273" s="24">
        <f t="shared" si="9"/>
        <v>29</v>
      </c>
    </row>
    <row r="274" spans="1:17" x14ac:dyDescent="0.25">
      <c r="A274" s="27" t="s">
        <v>35</v>
      </c>
      <c r="B274" s="27">
        <v>90698</v>
      </c>
      <c r="C274" s="27" t="s">
        <v>138</v>
      </c>
      <c r="D274" s="27" t="s">
        <v>72</v>
      </c>
      <c r="E274" s="27" t="s">
        <v>73</v>
      </c>
      <c r="F274" s="27" t="s">
        <v>74</v>
      </c>
      <c r="G274" s="28">
        <v>44197</v>
      </c>
      <c r="H274" s="24">
        <v>19</v>
      </c>
      <c r="I274" s="24">
        <v>19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11</v>
      </c>
      <c r="P274" s="24">
        <f t="shared" si="8"/>
        <v>19</v>
      </c>
      <c r="Q274" s="24">
        <f t="shared" si="9"/>
        <v>30</v>
      </c>
    </row>
    <row r="275" spans="1:17" x14ac:dyDescent="0.25">
      <c r="A275" s="27" t="s">
        <v>36</v>
      </c>
      <c r="B275" s="27">
        <v>110422</v>
      </c>
      <c r="C275" s="27" t="s">
        <v>139</v>
      </c>
      <c r="D275" s="27" t="s">
        <v>72</v>
      </c>
      <c r="E275" s="27" t="s">
        <v>73</v>
      </c>
      <c r="F275" s="27" t="s">
        <v>74</v>
      </c>
      <c r="G275" s="28">
        <v>44197</v>
      </c>
      <c r="H275" s="24">
        <v>9</v>
      </c>
      <c r="I275" s="24">
        <v>9</v>
      </c>
      <c r="J275" s="24">
        <v>9</v>
      </c>
      <c r="K275" s="24">
        <v>1</v>
      </c>
      <c r="L275" s="24">
        <v>0</v>
      </c>
      <c r="M275" s="24">
        <v>0</v>
      </c>
      <c r="N275" s="24">
        <v>0</v>
      </c>
      <c r="O275" s="24">
        <v>11</v>
      </c>
      <c r="P275" s="24">
        <f t="shared" si="8"/>
        <v>19</v>
      </c>
      <c r="Q275" s="24">
        <f t="shared" si="9"/>
        <v>30</v>
      </c>
    </row>
    <row r="276" spans="1:17" x14ac:dyDescent="0.25">
      <c r="A276" s="27" t="s">
        <v>37</v>
      </c>
      <c r="B276" s="27">
        <v>125726</v>
      </c>
      <c r="C276" s="27" t="s">
        <v>140</v>
      </c>
      <c r="D276" s="27" t="s">
        <v>72</v>
      </c>
      <c r="E276" s="27" t="s">
        <v>73</v>
      </c>
      <c r="F276" s="27" t="s">
        <v>74</v>
      </c>
      <c r="G276" s="28">
        <v>44197</v>
      </c>
      <c r="H276" s="24">
        <v>11</v>
      </c>
      <c r="I276" s="24">
        <v>11</v>
      </c>
      <c r="J276" s="24">
        <v>0</v>
      </c>
      <c r="K276" s="24">
        <v>0</v>
      </c>
      <c r="L276" s="24">
        <v>1</v>
      </c>
      <c r="M276" s="24">
        <v>0</v>
      </c>
      <c r="N276" s="24">
        <v>0</v>
      </c>
      <c r="O276" s="24">
        <v>10</v>
      </c>
      <c r="P276" s="24">
        <f t="shared" si="8"/>
        <v>12</v>
      </c>
      <c r="Q276" s="24">
        <f t="shared" si="9"/>
        <v>22</v>
      </c>
    </row>
    <row r="277" spans="1:17" x14ac:dyDescent="0.25">
      <c r="A277" s="27" t="s">
        <v>38</v>
      </c>
      <c r="B277" s="27">
        <v>96077</v>
      </c>
      <c r="C277" s="27" t="s">
        <v>141</v>
      </c>
      <c r="D277" s="27" t="s">
        <v>72</v>
      </c>
      <c r="E277" s="27" t="s">
        <v>73</v>
      </c>
      <c r="F277" s="27" t="s">
        <v>74</v>
      </c>
      <c r="G277" s="28">
        <v>44197</v>
      </c>
      <c r="H277" s="24">
        <v>16</v>
      </c>
      <c r="I277" s="24">
        <v>14</v>
      </c>
      <c r="J277" s="24">
        <v>2</v>
      </c>
      <c r="K277" s="24">
        <v>1</v>
      </c>
      <c r="L277" s="24">
        <v>0</v>
      </c>
      <c r="M277" s="24">
        <v>0</v>
      </c>
      <c r="N277" s="24">
        <v>0</v>
      </c>
      <c r="O277" s="24">
        <v>11</v>
      </c>
      <c r="P277" s="24">
        <f t="shared" si="8"/>
        <v>19</v>
      </c>
      <c r="Q277" s="24">
        <f t="shared" si="9"/>
        <v>30</v>
      </c>
    </row>
    <row r="278" spans="1:17" x14ac:dyDescent="0.25">
      <c r="A278" s="27" t="s">
        <v>38</v>
      </c>
      <c r="B278" s="27">
        <v>110550</v>
      </c>
      <c r="C278" s="27" t="s">
        <v>142</v>
      </c>
      <c r="D278" s="27" t="s">
        <v>72</v>
      </c>
      <c r="E278" s="27" t="s">
        <v>73</v>
      </c>
      <c r="F278" s="27" t="s">
        <v>74</v>
      </c>
      <c r="G278" s="28">
        <v>44197</v>
      </c>
      <c r="H278" s="24">
        <v>19</v>
      </c>
      <c r="I278" s="24">
        <v>19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11</v>
      </c>
      <c r="P278" s="24">
        <f t="shared" si="8"/>
        <v>19</v>
      </c>
      <c r="Q278" s="24">
        <f t="shared" si="9"/>
        <v>30</v>
      </c>
    </row>
    <row r="279" spans="1:17" x14ac:dyDescent="0.25">
      <c r="A279" s="27" t="s">
        <v>40</v>
      </c>
      <c r="B279" s="27">
        <v>96075</v>
      </c>
      <c r="C279" s="27" t="s">
        <v>143</v>
      </c>
      <c r="D279" s="27" t="s">
        <v>72</v>
      </c>
      <c r="E279" s="27" t="s">
        <v>73</v>
      </c>
      <c r="F279" s="27" t="s">
        <v>74</v>
      </c>
      <c r="G279" s="28">
        <v>44197</v>
      </c>
      <c r="H279" s="24">
        <v>18</v>
      </c>
      <c r="I279" s="24">
        <v>15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11</v>
      </c>
      <c r="P279" s="24">
        <f t="shared" si="8"/>
        <v>18</v>
      </c>
      <c r="Q279" s="24">
        <f t="shared" si="9"/>
        <v>29</v>
      </c>
    </row>
    <row r="280" spans="1:17" x14ac:dyDescent="0.25">
      <c r="A280" s="27" t="s">
        <v>41</v>
      </c>
      <c r="B280" s="27">
        <v>144805</v>
      </c>
      <c r="C280" s="27" t="s">
        <v>144</v>
      </c>
      <c r="D280" s="27" t="s">
        <v>72</v>
      </c>
      <c r="E280" s="27" t="s">
        <v>73</v>
      </c>
      <c r="F280" s="27" t="s">
        <v>74</v>
      </c>
      <c r="G280" s="28">
        <v>44197</v>
      </c>
      <c r="H280" s="24">
        <v>19</v>
      </c>
      <c r="I280" s="24">
        <v>19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11</v>
      </c>
      <c r="P280" s="24">
        <f t="shared" si="8"/>
        <v>19</v>
      </c>
      <c r="Q280" s="24">
        <f t="shared" si="9"/>
        <v>30</v>
      </c>
    </row>
    <row r="281" spans="1:17" x14ac:dyDescent="0.25">
      <c r="A281" s="27" t="s">
        <v>42</v>
      </c>
      <c r="B281" s="27">
        <v>96076</v>
      </c>
      <c r="C281" s="27" t="s">
        <v>145</v>
      </c>
      <c r="D281" s="27" t="s">
        <v>72</v>
      </c>
      <c r="E281" s="27" t="s">
        <v>73</v>
      </c>
      <c r="F281" s="27" t="s">
        <v>74</v>
      </c>
      <c r="G281" s="28">
        <v>44197</v>
      </c>
      <c r="H281" s="24">
        <v>19</v>
      </c>
      <c r="I281" s="24">
        <v>18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11</v>
      </c>
      <c r="P281" s="24">
        <f t="shared" si="8"/>
        <v>19</v>
      </c>
      <c r="Q281" s="24">
        <f t="shared" si="9"/>
        <v>30</v>
      </c>
    </row>
    <row r="282" spans="1:17" x14ac:dyDescent="0.25">
      <c r="A282" s="27" t="s">
        <v>43</v>
      </c>
      <c r="B282" s="27">
        <v>88586</v>
      </c>
      <c r="C282" s="27" t="s">
        <v>146</v>
      </c>
      <c r="D282" s="27" t="s">
        <v>72</v>
      </c>
      <c r="E282" s="27" t="s">
        <v>73</v>
      </c>
      <c r="F282" s="27" t="s">
        <v>74</v>
      </c>
      <c r="G282" s="28">
        <v>44197</v>
      </c>
      <c r="H282" s="24">
        <v>17</v>
      </c>
      <c r="I282" s="24">
        <v>17</v>
      </c>
      <c r="J282" s="24">
        <v>2</v>
      </c>
      <c r="K282" s="24">
        <v>0</v>
      </c>
      <c r="L282" s="24">
        <v>0</v>
      </c>
      <c r="M282" s="24">
        <v>0</v>
      </c>
      <c r="N282" s="24">
        <v>0</v>
      </c>
      <c r="O282" s="24">
        <v>11</v>
      </c>
      <c r="P282" s="24">
        <f t="shared" si="8"/>
        <v>19</v>
      </c>
      <c r="Q282" s="24">
        <f t="shared" si="9"/>
        <v>30</v>
      </c>
    </row>
    <row r="283" spans="1:17" x14ac:dyDescent="0.25">
      <c r="A283" s="27" t="s">
        <v>44</v>
      </c>
      <c r="B283" s="27">
        <v>144839</v>
      </c>
      <c r="C283" s="27" t="s">
        <v>147</v>
      </c>
      <c r="D283" s="27" t="s">
        <v>72</v>
      </c>
      <c r="E283" s="27" t="s">
        <v>73</v>
      </c>
      <c r="F283" s="27" t="s">
        <v>74</v>
      </c>
      <c r="G283" s="28">
        <v>44197</v>
      </c>
      <c r="H283" s="24">
        <v>19</v>
      </c>
      <c r="I283" s="24">
        <v>18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11</v>
      </c>
      <c r="P283" s="24">
        <f t="shared" si="8"/>
        <v>19</v>
      </c>
      <c r="Q283" s="24">
        <f t="shared" si="9"/>
        <v>30</v>
      </c>
    </row>
    <row r="284" spans="1:17" x14ac:dyDescent="0.25">
      <c r="A284" s="27" t="s">
        <v>45</v>
      </c>
      <c r="B284" s="27">
        <v>108145</v>
      </c>
      <c r="C284" s="27" t="s">
        <v>148</v>
      </c>
      <c r="D284" s="27" t="s">
        <v>72</v>
      </c>
      <c r="E284" s="27" t="s">
        <v>73</v>
      </c>
      <c r="F284" s="27" t="s">
        <v>74</v>
      </c>
      <c r="G284" s="28">
        <v>44197</v>
      </c>
      <c r="H284" s="24">
        <v>19</v>
      </c>
      <c r="I284" s="24">
        <v>19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11</v>
      </c>
      <c r="P284" s="24">
        <f t="shared" si="8"/>
        <v>19</v>
      </c>
      <c r="Q284" s="24">
        <f t="shared" si="9"/>
        <v>30</v>
      </c>
    </row>
    <row r="285" spans="1:17" x14ac:dyDescent="0.25">
      <c r="A285" s="27" t="s">
        <v>46</v>
      </c>
      <c r="B285" s="27">
        <v>144837</v>
      </c>
      <c r="C285" s="27" t="s">
        <v>149</v>
      </c>
      <c r="D285" s="27" t="s">
        <v>72</v>
      </c>
      <c r="E285" s="27" t="s">
        <v>75</v>
      </c>
      <c r="F285" s="27" t="s">
        <v>74</v>
      </c>
      <c r="G285" s="28">
        <v>44197</v>
      </c>
      <c r="H285" s="24">
        <v>0</v>
      </c>
      <c r="I285" s="24">
        <v>0</v>
      </c>
      <c r="J285" s="24">
        <v>14</v>
      </c>
      <c r="K285" s="24">
        <v>5</v>
      </c>
      <c r="L285" s="24">
        <v>0</v>
      </c>
      <c r="M285" s="24">
        <v>0</v>
      </c>
      <c r="N285" s="24">
        <v>0</v>
      </c>
      <c r="O285" s="24">
        <v>11</v>
      </c>
      <c r="P285" s="24">
        <f t="shared" si="8"/>
        <v>19</v>
      </c>
      <c r="Q285" s="24">
        <f t="shared" si="9"/>
        <v>30</v>
      </c>
    </row>
    <row r="286" spans="1:17" x14ac:dyDescent="0.25">
      <c r="A286" s="27" t="s">
        <v>47</v>
      </c>
      <c r="B286" s="27">
        <v>96071</v>
      </c>
      <c r="C286" s="27" t="s">
        <v>150</v>
      </c>
      <c r="D286" s="27" t="s">
        <v>72</v>
      </c>
      <c r="E286" s="27" t="s">
        <v>73</v>
      </c>
      <c r="F286" s="27" t="s">
        <v>74</v>
      </c>
      <c r="G286" s="28">
        <v>44197</v>
      </c>
      <c r="H286" s="24">
        <v>19</v>
      </c>
      <c r="I286" s="24">
        <v>19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11</v>
      </c>
      <c r="P286" s="24">
        <f t="shared" si="8"/>
        <v>19</v>
      </c>
      <c r="Q286" s="24">
        <f t="shared" si="9"/>
        <v>30</v>
      </c>
    </row>
    <row r="287" spans="1:17" x14ac:dyDescent="0.25">
      <c r="A287" s="27" t="s">
        <v>48</v>
      </c>
      <c r="B287" s="27">
        <v>110426</v>
      </c>
      <c r="C287" s="27" t="s">
        <v>151</v>
      </c>
      <c r="D287" s="27" t="s">
        <v>72</v>
      </c>
      <c r="E287" s="27" t="s">
        <v>73</v>
      </c>
      <c r="F287" s="27" t="s">
        <v>74</v>
      </c>
      <c r="G287" s="28">
        <v>44197</v>
      </c>
      <c r="H287" s="24">
        <v>18</v>
      </c>
      <c r="I287" s="24">
        <v>18</v>
      </c>
      <c r="J287" s="24">
        <v>0</v>
      </c>
      <c r="K287" s="24">
        <v>1</v>
      </c>
      <c r="L287" s="24">
        <v>0</v>
      </c>
      <c r="M287" s="24">
        <v>0</v>
      </c>
      <c r="N287" s="24">
        <v>0</v>
      </c>
      <c r="O287" s="24">
        <v>11</v>
      </c>
      <c r="P287" s="24">
        <f t="shared" si="8"/>
        <v>19</v>
      </c>
      <c r="Q287" s="24">
        <f t="shared" si="9"/>
        <v>30</v>
      </c>
    </row>
    <row r="288" spans="1:17" x14ac:dyDescent="0.25">
      <c r="A288" s="27" t="s">
        <v>49</v>
      </c>
      <c r="B288" s="27">
        <v>110421</v>
      </c>
      <c r="C288" s="27" t="s">
        <v>152</v>
      </c>
      <c r="D288" s="27" t="s">
        <v>72</v>
      </c>
      <c r="E288" s="27" t="s">
        <v>73</v>
      </c>
      <c r="F288" s="27" t="s">
        <v>74</v>
      </c>
      <c r="G288" s="28">
        <v>44197</v>
      </c>
      <c r="H288" s="24">
        <v>18</v>
      </c>
      <c r="I288" s="24">
        <v>15</v>
      </c>
      <c r="J288" s="24">
        <v>1</v>
      </c>
      <c r="K288" s="24">
        <v>0</v>
      </c>
      <c r="L288" s="24">
        <v>0</v>
      </c>
      <c r="M288" s="24">
        <v>0</v>
      </c>
      <c r="N288" s="24">
        <v>0</v>
      </c>
      <c r="O288" s="24">
        <v>11</v>
      </c>
      <c r="P288" s="24">
        <f t="shared" si="8"/>
        <v>19</v>
      </c>
      <c r="Q288" s="24">
        <f t="shared" si="9"/>
        <v>30</v>
      </c>
    </row>
    <row r="289" spans="1:17" x14ac:dyDescent="0.25">
      <c r="A289" s="27" t="s">
        <v>50</v>
      </c>
      <c r="B289" s="27">
        <v>96219</v>
      </c>
      <c r="C289" s="27" t="s">
        <v>153</v>
      </c>
      <c r="D289" s="27" t="s">
        <v>72</v>
      </c>
      <c r="E289" s="27" t="s">
        <v>73</v>
      </c>
      <c r="F289" s="27" t="s">
        <v>74</v>
      </c>
      <c r="G289" s="28">
        <v>44197</v>
      </c>
      <c r="H289" s="24">
        <v>10</v>
      </c>
      <c r="I289" s="24">
        <v>10</v>
      </c>
      <c r="J289" s="24">
        <v>8</v>
      </c>
      <c r="K289" s="24">
        <v>0</v>
      </c>
      <c r="L289" s="24">
        <v>0</v>
      </c>
      <c r="M289" s="24">
        <v>0</v>
      </c>
      <c r="N289" s="24">
        <v>0</v>
      </c>
      <c r="O289" s="24">
        <v>11</v>
      </c>
      <c r="P289" s="24">
        <f t="shared" si="8"/>
        <v>18</v>
      </c>
      <c r="Q289" s="24">
        <f t="shared" si="9"/>
        <v>29</v>
      </c>
    </row>
    <row r="290" spans="1:17" x14ac:dyDescent="0.25">
      <c r="A290" s="27" t="s">
        <v>51</v>
      </c>
      <c r="B290" s="27">
        <v>106162</v>
      </c>
      <c r="C290" s="27" t="s">
        <v>154</v>
      </c>
      <c r="D290" s="27" t="s">
        <v>72</v>
      </c>
      <c r="E290" s="27" t="s">
        <v>73</v>
      </c>
      <c r="F290" s="27" t="s">
        <v>74</v>
      </c>
      <c r="G290" s="28">
        <v>44197</v>
      </c>
      <c r="H290" s="24">
        <v>19</v>
      </c>
      <c r="I290" s="24">
        <v>19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11</v>
      </c>
      <c r="P290" s="24">
        <f t="shared" si="8"/>
        <v>19</v>
      </c>
      <c r="Q290" s="24">
        <f t="shared" si="9"/>
        <v>30</v>
      </c>
    </row>
    <row r="291" spans="1:17" x14ac:dyDescent="0.25">
      <c r="A291" s="27" t="s">
        <v>52</v>
      </c>
      <c r="B291" s="27">
        <v>108143</v>
      </c>
      <c r="C291" s="27" t="s">
        <v>155</v>
      </c>
      <c r="D291" s="27" t="s">
        <v>72</v>
      </c>
      <c r="E291" s="27" t="s">
        <v>73</v>
      </c>
      <c r="F291" s="27" t="s">
        <v>74</v>
      </c>
      <c r="G291" s="28">
        <v>44197</v>
      </c>
      <c r="H291" s="24">
        <v>19</v>
      </c>
      <c r="I291" s="24">
        <v>19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11</v>
      </c>
      <c r="P291" s="24">
        <f t="shared" si="8"/>
        <v>19</v>
      </c>
      <c r="Q291" s="24">
        <f t="shared" si="9"/>
        <v>30</v>
      </c>
    </row>
    <row r="292" spans="1:17" x14ac:dyDescent="0.25">
      <c r="A292" s="27" t="s">
        <v>156</v>
      </c>
      <c r="B292" s="27">
        <v>145467</v>
      </c>
      <c r="C292" s="27" t="s">
        <v>157</v>
      </c>
      <c r="D292" s="27" t="s">
        <v>72</v>
      </c>
      <c r="E292" s="27" t="s">
        <v>73</v>
      </c>
      <c r="F292" s="27" t="s">
        <v>74</v>
      </c>
      <c r="G292" s="28">
        <v>44197</v>
      </c>
      <c r="H292" s="24">
        <v>11</v>
      </c>
      <c r="I292" s="24">
        <v>11</v>
      </c>
      <c r="J292" s="24">
        <v>0</v>
      </c>
      <c r="K292" s="24">
        <v>5</v>
      </c>
      <c r="L292" s="24">
        <v>0</v>
      </c>
      <c r="M292" s="24">
        <v>0</v>
      </c>
      <c r="N292" s="24">
        <v>0</v>
      </c>
      <c r="O292" s="24">
        <v>11</v>
      </c>
      <c r="P292" s="24">
        <f t="shared" si="8"/>
        <v>16</v>
      </c>
      <c r="Q292" s="24">
        <f t="shared" si="9"/>
        <v>27</v>
      </c>
    </row>
    <row r="293" spans="1:17" x14ac:dyDescent="0.25">
      <c r="A293" s="27" t="s">
        <v>53</v>
      </c>
      <c r="B293" s="27">
        <v>110425</v>
      </c>
      <c r="C293" s="27" t="s">
        <v>158</v>
      </c>
      <c r="D293" s="27" t="s">
        <v>72</v>
      </c>
      <c r="E293" s="27" t="s">
        <v>73</v>
      </c>
      <c r="F293" s="27" t="s">
        <v>74</v>
      </c>
      <c r="G293" s="28">
        <v>44197</v>
      </c>
      <c r="H293" s="24">
        <v>18</v>
      </c>
      <c r="I293" s="24">
        <v>18</v>
      </c>
      <c r="J293" s="24">
        <v>1</v>
      </c>
      <c r="K293" s="24">
        <v>0</v>
      </c>
      <c r="L293" s="24">
        <v>0</v>
      </c>
      <c r="M293" s="24">
        <v>0</v>
      </c>
      <c r="N293" s="24">
        <v>0</v>
      </c>
      <c r="O293" s="24">
        <v>11</v>
      </c>
      <c r="P293" s="24">
        <f t="shared" si="8"/>
        <v>19</v>
      </c>
      <c r="Q293" s="24">
        <f t="shared" si="9"/>
        <v>30</v>
      </c>
    </row>
    <row r="294" spans="1:17" x14ac:dyDescent="0.25">
      <c r="A294" s="27" t="s">
        <v>54</v>
      </c>
      <c r="B294" s="27">
        <v>125727</v>
      </c>
      <c r="C294" s="27" t="s">
        <v>159</v>
      </c>
      <c r="D294" s="27" t="s">
        <v>72</v>
      </c>
      <c r="E294" s="27" t="s">
        <v>73</v>
      </c>
      <c r="F294" s="27" t="s">
        <v>74</v>
      </c>
      <c r="G294" s="28">
        <v>44197</v>
      </c>
      <c r="H294" s="24">
        <v>18</v>
      </c>
      <c r="I294" s="24">
        <v>8</v>
      </c>
      <c r="J294" s="24">
        <v>0</v>
      </c>
      <c r="K294" s="24">
        <v>1</v>
      </c>
      <c r="L294" s="24">
        <v>0</v>
      </c>
      <c r="M294" s="24">
        <v>0</v>
      </c>
      <c r="N294" s="24">
        <v>0</v>
      </c>
      <c r="O294" s="24">
        <v>11</v>
      </c>
      <c r="P294" s="24">
        <f t="shared" si="8"/>
        <v>19</v>
      </c>
      <c r="Q294" s="24">
        <f t="shared" si="9"/>
        <v>30</v>
      </c>
    </row>
    <row r="295" spans="1:17" x14ac:dyDescent="0.25">
      <c r="A295" s="27" t="s">
        <v>55</v>
      </c>
      <c r="B295" s="27">
        <v>96074</v>
      </c>
      <c r="C295" s="27" t="s">
        <v>160</v>
      </c>
      <c r="D295" s="27" t="s">
        <v>72</v>
      </c>
      <c r="E295" s="27" t="s">
        <v>73</v>
      </c>
      <c r="F295" s="27" t="s">
        <v>74</v>
      </c>
      <c r="G295" s="28">
        <v>44197</v>
      </c>
      <c r="H295" s="24">
        <v>19</v>
      </c>
      <c r="I295" s="24">
        <v>19</v>
      </c>
      <c r="J295" s="24">
        <v>0</v>
      </c>
      <c r="K295" s="24">
        <v>0</v>
      </c>
      <c r="L295" s="24">
        <v>0</v>
      </c>
      <c r="M295" s="24">
        <v>0</v>
      </c>
      <c r="N295" s="24">
        <v>0</v>
      </c>
      <c r="O295" s="24">
        <v>11</v>
      </c>
      <c r="P295" s="24">
        <f t="shared" si="8"/>
        <v>19</v>
      </c>
      <c r="Q295" s="24">
        <f t="shared" si="9"/>
        <v>30</v>
      </c>
    </row>
    <row r="296" spans="1:17" x14ac:dyDescent="0.25">
      <c r="A296" s="27" t="s">
        <v>26</v>
      </c>
      <c r="B296" s="27">
        <v>88629</v>
      </c>
      <c r="C296" s="27" t="s">
        <v>161</v>
      </c>
      <c r="D296" s="27" t="s">
        <v>72</v>
      </c>
      <c r="E296" s="27" t="s">
        <v>73</v>
      </c>
      <c r="F296" s="27" t="s">
        <v>76</v>
      </c>
      <c r="G296" s="28">
        <v>44197</v>
      </c>
      <c r="H296" s="24">
        <v>19</v>
      </c>
      <c r="I296" s="24">
        <v>19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11</v>
      </c>
      <c r="P296" s="24">
        <f t="shared" si="8"/>
        <v>19</v>
      </c>
      <c r="Q296" s="24">
        <f t="shared" si="9"/>
        <v>30</v>
      </c>
    </row>
    <row r="297" spans="1:17" x14ac:dyDescent="0.25">
      <c r="A297" s="27" t="s">
        <v>39</v>
      </c>
      <c r="B297" s="27">
        <v>88493</v>
      </c>
      <c r="C297" s="27" t="s">
        <v>162</v>
      </c>
      <c r="D297" s="27" t="s">
        <v>72</v>
      </c>
      <c r="E297" s="27" t="s">
        <v>73</v>
      </c>
      <c r="F297" s="27" t="s">
        <v>76</v>
      </c>
      <c r="G297" s="28">
        <v>44197</v>
      </c>
      <c r="H297" s="24">
        <v>19</v>
      </c>
      <c r="I297" s="24">
        <v>19</v>
      </c>
      <c r="J297" s="24">
        <v>0</v>
      </c>
      <c r="K297" s="24">
        <v>0</v>
      </c>
      <c r="L297" s="24">
        <v>0</v>
      </c>
      <c r="M297" s="24">
        <v>0</v>
      </c>
      <c r="N297" s="24">
        <v>0</v>
      </c>
      <c r="O297" s="24">
        <v>11</v>
      </c>
      <c r="P297" s="24">
        <f t="shared" si="8"/>
        <v>19</v>
      </c>
      <c r="Q297" s="24">
        <f t="shared" si="9"/>
        <v>30</v>
      </c>
    </row>
    <row r="298" spans="1:17" x14ac:dyDescent="0.25">
      <c r="A298" s="27" t="s">
        <v>12</v>
      </c>
      <c r="B298" s="27">
        <v>91236</v>
      </c>
      <c r="C298" s="27" t="s">
        <v>108</v>
      </c>
      <c r="D298" s="27" t="s">
        <v>72</v>
      </c>
      <c r="E298" s="27" t="s">
        <v>73</v>
      </c>
      <c r="F298" s="27" t="s">
        <v>76</v>
      </c>
      <c r="G298" s="28">
        <v>44197</v>
      </c>
      <c r="H298" s="24">
        <v>13</v>
      </c>
      <c r="I298" s="24">
        <v>13</v>
      </c>
      <c r="J298" s="24">
        <v>4</v>
      </c>
      <c r="K298" s="24">
        <v>0</v>
      </c>
      <c r="L298" s="24">
        <v>0</v>
      </c>
      <c r="M298" s="24">
        <v>0</v>
      </c>
      <c r="N298" s="24">
        <v>0</v>
      </c>
      <c r="O298" s="24">
        <v>11</v>
      </c>
      <c r="P298" s="24">
        <f t="shared" si="8"/>
        <v>17</v>
      </c>
      <c r="Q298" s="24">
        <f t="shared" si="9"/>
        <v>28</v>
      </c>
    </row>
    <row r="299" spans="1:17" x14ac:dyDescent="0.25">
      <c r="A299" s="27" t="s">
        <v>2</v>
      </c>
      <c r="B299" s="27">
        <v>91223</v>
      </c>
      <c r="C299" s="27" t="s">
        <v>96</v>
      </c>
      <c r="D299" s="27" t="s">
        <v>72</v>
      </c>
      <c r="E299" s="27" t="s">
        <v>73</v>
      </c>
      <c r="F299" s="27" t="s">
        <v>74</v>
      </c>
      <c r="G299" s="28">
        <v>44228</v>
      </c>
      <c r="H299" s="24">
        <v>11</v>
      </c>
      <c r="I299" s="24">
        <v>10</v>
      </c>
      <c r="J299" s="24">
        <v>1</v>
      </c>
      <c r="K299" s="24">
        <v>7</v>
      </c>
      <c r="L299" s="24">
        <v>0</v>
      </c>
      <c r="M299" s="24">
        <v>1</v>
      </c>
      <c r="N299" s="24">
        <v>0</v>
      </c>
      <c r="O299" s="24">
        <v>8</v>
      </c>
      <c r="P299" s="24">
        <f t="shared" si="8"/>
        <v>19</v>
      </c>
      <c r="Q299" s="24">
        <f t="shared" si="9"/>
        <v>28</v>
      </c>
    </row>
    <row r="300" spans="1:17" x14ac:dyDescent="0.25">
      <c r="A300" s="27" t="s">
        <v>4</v>
      </c>
      <c r="B300" s="27">
        <v>107869</v>
      </c>
      <c r="C300" s="27" t="s">
        <v>97</v>
      </c>
      <c r="D300" s="27" t="s">
        <v>72</v>
      </c>
      <c r="E300" s="27" t="s">
        <v>73</v>
      </c>
      <c r="F300" s="27" t="s">
        <v>74</v>
      </c>
      <c r="G300" s="28">
        <v>44228</v>
      </c>
      <c r="H300" s="24">
        <v>19</v>
      </c>
      <c r="I300" s="24">
        <v>19</v>
      </c>
      <c r="J300" s="24">
        <v>0</v>
      </c>
      <c r="K300" s="24">
        <v>0</v>
      </c>
      <c r="L300" s="24">
        <v>0</v>
      </c>
      <c r="M300" s="24">
        <v>1</v>
      </c>
      <c r="N300" s="24">
        <v>0</v>
      </c>
      <c r="O300" s="24">
        <v>8</v>
      </c>
      <c r="P300" s="24">
        <f t="shared" si="8"/>
        <v>19</v>
      </c>
      <c r="Q300" s="24">
        <f t="shared" si="9"/>
        <v>28</v>
      </c>
    </row>
    <row r="301" spans="1:17" x14ac:dyDescent="0.25">
      <c r="A301" s="27" t="s">
        <v>5</v>
      </c>
      <c r="B301" s="27">
        <v>96078</v>
      </c>
      <c r="C301" s="27" t="s">
        <v>98</v>
      </c>
      <c r="D301" s="27" t="s">
        <v>72</v>
      </c>
      <c r="E301" s="27" t="s">
        <v>75</v>
      </c>
      <c r="F301" s="27" t="s">
        <v>74</v>
      </c>
      <c r="G301" s="28">
        <v>44228</v>
      </c>
      <c r="H301" s="24">
        <v>19</v>
      </c>
      <c r="I301" s="24">
        <v>0</v>
      </c>
      <c r="J301" s="24">
        <v>0</v>
      </c>
      <c r="K301" s="24">
        <v>0</v>
      </c>
      <c r="L301" s="24">
        <v>0</v>
      </c>
      <c r="M301" s="24">
        <v>1</v>
      </c>
      <c r="N301" s="24">
        <v>0</v>
      </c>
      <c r="O301" s="24">
        <v>8</v>
      </c>
      <c r="P301" s="24">
        <f t="shared" si="8"/>
        <v>19</v>
      </c>
      <c r="Q301" s="24">
        <f t="shared" si="9"/>
        <v>28</v>
      </c>
    </row>
    <row r="302" spans="1:17" x14ac:dyDescent="0.25">
      <c r="A302" s="27" t="s">
        <v>6</v>
      </c>
      <c r="B302" s="27">
        <v>90699</v>
      </c>
      <c r="C302" s="27" t="s">
        <v>99</v>
      </c>
      <c r="D302" s="27" t="s">
        <v>72</v>
      </c>
      <c r="E302" s="27" t="s">
        <v>73</v>
      </c>
      <c r="F302" s="27" t="s">
        <v>74</v>
      </c>
      <c r="G302" s="28">
        <v>44228</v>
      </c>
      <c r="H302" s="24">
        <v>17</v>
      </c>
      <c r="I302" s="24">
        <v>17</v>
      </c>
      <c r="J302" s="24">
        <v>2</v>
      </c>
      <c r="K302" s="24">
        <v>0</v>
      </c>
      <c r="L302" s="24">
        <v>0</v>
      </c>
      <c r="M302" s="24">
        <v>1</v>
      </c>
      <c r="N302" s="24">
        <v>0</v>
      </c>
      <c r="O302" s="24">
        <v>8</v>
      </c>
      <c r="P302" s="24">
        <f t="shared" si="8"/>
        <v>19</v>
      </c>
      <c r="Q302" s="24">
        <f t="shared" si="9"/>
        <v>28</v>
      </c>
    </row>
    <row r="303" spans="1:17" x14ac:dyDescent="0.25">
      <c r="A303" s="27" t="s">
        <v>6</v>
      </c>
      <c r="B303" s="27">
        <v>108201</v>
      </c>
      <c r="C303" s="27" t="s">
        <v>100</v>
      </c>
      <c r="D303" s="27" t="s">
        <v>72</v>
      </c>
      <c r="E303" s="27" t="s">
        <v>73</v>
      </c>
      <c r="F303" s="27" t="s">
        <v>74</v>
      </c>
      <c r="G303" s="28">
        <v>44228</v>
      </c>
      <c r="H303" s="24">
        <v>17</v>
      </c>
      <c r="I303" s="24">
        <v>17</v>
      </c>
      <c r="J303" s="24">
        <v>0</v>
      </c>
      <c r="K303" s="24">
        <v>2</v>
      </c>
      <c r="L303" s="24">
        <v>0</v>
      </c>
      <c r="M303" s="24">
        <v>1</v>
      </c>
      <c r="N303" s="24">
        <v>0</v>
      </c>
      <c r="O303" s="24">
        <v>8</v>
      </c>
      <c r="P303" s="24">
        <f t="shared" si="8"/>
        <v>19</v>
      </c>
      <c r="Q303" s="24">
        <f t="shared" si="9"/>
        <v>28</v>
      </c>
    </row>
    <row r="304" spans="1:17" x14ac:dyDescent="0.25">
      <c r="A304" s="27" t="s">
        <v>7</v>
      </c>
      <c r="B304" s="27">
        <v>96189</v>
      </c>
      <c r="C304" s="27" t="s">
        <v>101</v>
      </c>
      <c r="D304" s="27" t="s">
        <v>72</v>
      </c>
      <c r="E304" s="27" t="s">
        <v>73</v>
      </c>
      <c r="F304" s="27" t="s">
        <v>74</v>
      </c>
      <c r="G304" s="28">
        <v>44228</v>
      </c>
      <c r="H304" s="24">
        <v>14</v>
      </c>
      <c r="I304" s="24">
        <v>14</v>
      </c>
      <c r="J304" s="24">
        <v>4</v>
      </c>
      <c r="K304" s="24">
        <v>1</v>
      </c>
      <c r="L304" s="24">
        <v>0</v>
      </c>
      <c r="M304" s="24">
        <v>1</v>
      </c>
      <c r="N304" s="24">
        <v>0</v>
      </c>
      <c r="O304" s="24">
        <v>8</v>
      </c>
      <c r="P304" s="24">
        <f t="shared" si="8"/>
        <v>19</v>
      </c>
      <c r="Q304" s="24">
        <f t="shared" si="9"/>
        <v>28</v>
      </c>
    </row>
    <row r="305" spans="1:17" x14ac:dyDescent="0.25">
      <c r="A305" s="27" t="s">
        <v>8</v>
      </c>
      <c r="B305" s="27">
        <v>125722</v>
      </c>
      <c r="C305" s="27" t="s">
        <v>102</v>
      </c>
      <c r="D305" s="27" t="s">
        <v>72</v>
      </c>
      <c r="E305" s="27" t="s">
        <v>73</v>
      </c>
      <c r="F305" s="27" t="s">
        <v>74</v>
      </c>
      <c r="G305" s="28">
        <v>44228</v>
      </c>
      <c r="H305" s="24">
        <v>13</v>
      </c>
      <c r="I305" s="24">
        <v>13</v>
      </c>
      <c r="J305" s="24">
        <v>1</v>
      </c>
      <c r="K305" s="24">
        <v>5</v>
      </c>
      <c r="L305" s="24">
        <v>0</v>
      </c>
      <c r="M305" s="24">
        <v>1</v>
      </c>
      <c r="N305" s="24">
        <v>0</v>
      </c>
      <c r="O305" s="24">
        <v>8</v>
      </c>
      <c r="P305" s="24">
        <f t="shared" si="8"/>
        <v>19</v>
      </c>
      <c r="Q305" s="24">
        <f t="shared" si="9"/>
        <v>28</v>
      </c>
    </row>
    <row r="306" spans="1:17" x14ac:dyDescent="0.25">
      <c r="A306" s="27" t="s">
        <v>9</v>
      </c>
      <c r="B306" s="27">
        <v>90576</v>
      </c>
      <c r="C306" s="27" t="s">
        <v>103</v>
      </c>
      <c r="D306" s="27" t="s">
        <v>72</v>
      </c>
      <c r="E306" s="27" t="s">
        <v>73</v>
      </c>
      <c r="F306" s="27" t="s">
        <v>74</v>
      </c>
      <c r="G306" s="28">
        <v>44228</v>
      </c>
      <c r="H306" s="24">
        <v>19</v>
      </c>
      <c r="I306" s="24">
        <v>19</v>
      </c>
      <c r="J306" s="24">
        <v>0</v>
      </c>
      <c r="K306" s="24">
        <v>0</v>
      </c>
      <c r="L306" s="24">
        <v>0</v>
      </c>
      <c r="M306" s="24">
        <v>1</v>
      </c>
      <c r="N306" s="24">
        <v>0</v>
      </c>
      <c r="O306" s="24">
        <v>8</v>
      </c>
      <c r="P306" s="24">
        <f t="shared" si="8"/>
        <v>19</v>
      </c>
      <c r="Q306" s="24">
        <f t="shared" si="9"/>
        <v>28</v>
      </c>
    </row>
    <row r="307" spans="1:17" x14ac:dyDescent="0.25">
      <c r="A307" s="27" t="s">
        <v>10</v>
      </c>
      <c r="B307" s="27">
        <v>96210</v>
      </c>
      <c r="C307" s="27" t="s">
        <v>104</v>
      </c>
      <c r="D307" s="27" t="s">
        <v>72</v>
      </c>
      <c r="E307" s="27" t="s">
        <v>73</v>
      </c>
      <c r="F307" s="27" t="s">
        <v>74</v>
      </c>
      <c r="G307" s="28">
        <v>44228</v>
      </c>
      <c r="H307" s="24">
        <v>19</v>
      </c>
      <c r="I307" s="24">
        <v>19</v>
      </c>
      <c r="J307" s="24">
        <v>0</v>
      </c>
      <c r="K307" s="24">
        <v>0</v>
      </c>
      <c r="L307" s="24">
        <v>0</v>
      </c>
      <c r="M307" s="24">
        <v>1</v>
      </c>
      <c r="N307" s="24">
        <v>0</v>
      </c>
      <c r="O307" s="24">
        <v>8</v>
      </c>
      <c r="P307" s="24">
        <f t="shared" si="8"/>
        <v>19</v>
      </c>
      <c r="Q307" s="24">
        <f t="shared" si="9"/>
        <v>28</v>
      </c>
    </row>
    <row r="308" spans="1:17" x14ac:dyDescent="0.25">
      <c r="A308" s="27" t="s">
        <v>11</v>
      </c>
      <c r="B308" s="27">
        <v>110424</v>
      </c>
      <c r="C308" s="27" t="s">
        <v>105</v>
      </c>
      <c r="D308" s="27" t="s">
        <v>72</v>
      </c>
      <c r="E308" s="27" t="s">
        <v>73</v>
      </c>
      <c r="F308" s="27" t="s">
        <v>74</v>
      </c>
      <c r="G308" s="28">
        <v>44228</v>
      </c>
      <c r="H308" s="24">
        <v>18</v>
      </c>
      <c r="I308" s="24">
        <v>18</v>
      </c>
      <c r="J308" s="24">
        <v>0</v>
      </c>
      <c r="K308" s="24">
        <v>1</v>
      </c>
      <c r="L308" s="24">
        <v>0</v>
      </c>
      <c r="M308" s="24">
        <v>1</v>
      </c>
      <c r="N308" s="24">
        <v>0</v>
      </c>
      <c r="O308" s="24">
        <v>8</v>
      </c>
      <c r="P308" s="24">
        <f t="shared" si="8"/>
        <v>19</v>
      </c>
      <c r="Q308" s="24">
        <f t="shared" si="9"/>
        <v>28</v>
      </c>
    </row>
    <row r="309" spans="1:17" x14ac:dyDescent="0.25">
      <c r="A309" s="27" t="s">
        <v>106</v>
      </c>
      <c r="B309" s="27">
        <v>40028</v>
      </c>
      <c r="C309" s="27" t="s">
        <v>107</v>
      </c>
      <c r="D309" s="27" t="s">
        <v>72</v>
      </c>
      <c r="E309" s="27" t="s">
        <v>73</v>
      </c>
      <c r="F309" s="27" t="s">
        <v>74</v>
      </c>
      <c r="G309" s="28">
        <v>44228</v>
      </c>
      <c r="H309" s="24">
        <v>14</v>
      </c>
      <c r="I309" s="24">
        <v>11</v>
      </c>
      <c r="J309" s="24">
        <v>5</v>
      </c>
      <c r="K309" s="24">
        <v>0</v>
      </c>
      <c r="L309" s="24">
        <v>0</v>
      </c>
      <c r="M309" s="24">
        <v>1</v>
      </c>
      <c r="N309" s="24">
        <v>0</v>
      </c>
      <c r="O309" s="24">
        <v>8</v>
      </c>
      <c r="P309" s="24">
        <f t="shared" si="8"/>
        <v>19</v>
      </c>
      <c r="Q309" s="24">
        <f t="shared" si="9"/>
        <v>28</v>
      </c>
    </row>
    <row r="310" spans="1:17" x14ac:dyDescent="0.25">
      <c r="A310" s="27" t="s">
        <v>13</v>
      </c>
      <c r="B310" s="27">
        <v>96211</v>
      </c>
      <c r="C310" s="27" t="s">
        <v>109</v>
      </c>
      <c r="D310" s="27" t="s">
        <v>72</v>
      </c>
      <c r="E310" s="27" t="s">
        <v>73</v>
      </c>
      <c r="F310" s="27" t="s">
        <v>74</v>
      </c>
      <c r="G310" s="28">
        <v>44228</v>
      </c>
      <c r="H310" s="24">
        <v>19</v>
      </c>
      <c r="I310" s="24">
        <v>18</v>
      </c>
      <c r="J310" s="24">
        <v>0</v>
      </c>
      <c r="K310" s="24">
        <v>0</v>
      </c>
      <c r="L310" s="24">
        <v>0</v>
      </c>
      <c r="M310" s="24">
        <v>1</v>
      </c>
      <c r="N310" s="24">
        <v>0</v>
      </c>
      <c r="O310" s="24">
        <v>8</v>
      </c>
      <c r="P310" s="24">
        <f t="shared" si="8"/>
        <v>19</v>
      </c>
      <c r="Q310" s="24">
        <f t="shared" si="9"/>
        <v>28</v>
      </c>
    </row>
    <row r="311" spans="1:17" x14ac:dyDescent="0.25">
      <c r="A311" s="27" t="s">
        <v>14</v>
      </c>
      <c r="B311" s="27">
        <v>88490</v>
      </c>
      <c r="C311" s="27" t="s">
        <v>110</v>
      </c>
      <c r="D311" s="27" t="s">
        <v>72</v>
      </c>
      <c r="E311" s="27" t="s">
        <v>73</v>
      </c>
      <c r="F311" s="27" t="s">
        <v>74</v>
      </c>
      <c r="G311" s="28">
        <v>44228</v>
      </c>
      <c r="H311" s="24">
        <v>18</v>
      </c>
      <c r="I311" s="24">
        <v>18</v>
      </c>
      <c r="J311" s="24">
        <v>0</v>
      </c>
      <c r="K311" s="24">
        <v>1</v>
      </c>
      <c r="L311" s="24">
        <v>0</v>
      </c>
      <c r="M311" s="24">
        <v>1</v>
      </c>
      <c r="N311" s="24">
        <v>0</v>
      </c>
      <c r="O311" s="24">
        <v>8</v>
      </c>
      <c r="P311" s="24">
        <f t="shared" si="8"/>
        <v>19</v>
      </c>
      <c r="Q311" s="24">
        <f t="shared" si="9"/>
        <v>28</v>
      </c>
    </row>
    <row r="312" spans="1:17" x14ac:dyDescent="0.25">
      <c r="A312" s="27" t="s">
        <v>15</v>
      </c>
      <c r="B312" s="27">
        <v>125188</v>
      </c>
      <c r="C312" s="27" t="s">
        <v>111</v>
      </c>
      <c r="D312" s="27" t="s">
        <v>72</v>
      </c>
      <c r="E312" s="27" t="s">
        <v>75</v>
      </c>
      <c r="F312" s="27" t="s">
        <v>74</v>
      </c>
      <c r="G312" s="28">
        <v>44228</v>
      </c>
      <c r="H312" s="24">
        <v>19</v>
      </c>
      <c r="I312" s="24">
        <v>0</v>
      </c>
      <c r="J312" s="24">
        <v>0</v>
      </c>
      <c r="K312" s="24">
        <v>0</v>
      </c>
      <c r="L312" s="24">
        <v>0</v>
      </c>
      <c r="M312" s="24">
        <v>1</v>
      </c>
      <c r="N312" s="24">
        <v>0</v>
      </c>
      <c r="O312" s="24">
        <v>8</v>
      </c>
      <c r="P312" s="24">
        <f t="shared" si="8"/>
        <v>19</v>
      </c>
      <c r="Q312" s="24">
        <f t="shared" si="9"/>
        <v>28</v>
      </c>
    </row>
    <row r="313" spans="1:17" x14ac:dyDescent="0.25">
      <c r="A313" s="27" t="s">
        <v>16</v>
      </c>
      <c r="B313" s="27">
        <v>96213</v>
      </c>
      <c r="C313" s="27" t="s">
        <v>112</v>
      </c>
      <c r="D313" s="27" t="s">
        <v>72</v>
      </c>
      <c r="E313" s="27" t="s">
        <v>73</v>
      </c>
      <c r="F313" s="27" t="s">
        <v>74</v>
      </c>
      <c r="G313" s="28">
        <v>44228</v>
      </c>
      <c r="H313" s="24">
        <v>16</v>
      </c>
      <c r="I313" s="24">
        <v>12</v>
      </c>
      <c r="J313" s="24">
        <v>2</v>
      </c>
      <c r="K313" s="24">
        <v>1</v>
      </c>
      <c r="L313" s="24">
        <v>0</v>
      </c>
      <c r="M313" s="24">
        <v>1</v>
      </c>
      <c r="N313" s="24">
        <v>0</v>
      </c>
      <c r="O313" s="24">
        <v>8</v>
      </c>
      <c r="P313" s="24">
        <f t="shared" si="8"/>
        <v>19</v>
      </c>
      <c r="Q313" s="24">
        <f t="shared" si="9"/>
        <v>28</v>
      </c>
    </row>
    <row r="314" spans="1:17" x14ac:dyDescent="0.25">
      <c r="A314" s="27" t="s">
        <v>17</v>
      </c>
      <c r="B314" s="27">
        <v>119764</v>
      </c>
      <c r="C314" s="27" t="s">
        <v>113</v>
      </c>
      <c r="D314" s="27" t="s">
        <v>72</v>
      </c>
      <c r="E314" s="27" t="s">
        <v>75</v>
      </c>
      <c r="F314" s="27" t="s">
        <v>74</v>
      </c>
      <c r="G314" s="28">
        <v>44228</v>
      </c>
      <c r="H314" s="24">
        <v>19</v>
      </c>
      <c r="I314" s="24">
        <v>0</v>
      </c>
      <c r="J314" s="24">
        <v>0</v>
      </c>
      <c r="K314" s="24">
        <v>0</v>
      </c>
      <c r="L314" s="24">
        <v>0</v>
      </c>
      <c r="M314" s="24">
        <v>1</v>
      </c>
      <c r="N314" s="24">
        <v>0</v>
      </c>
      <c r="O314" s="24">
        <v>8</v>
      </c>
      <c r="P314" s="24">
        <f t="shared" si="8"/>
        <v>19</v>
      </c>
      <c r="Q314" s="24">
        <f t="shared" si="9"/>
        <v>28</v>
      </c>
    </row>
    <row r="315" spans="1:17" x14ac:dyDescent="0.25">
      <c r="A315" s="27" t="s">
        <v>18</v>
      </c>
      <c r="B315" s="27">
        <v>119448</v>
      </c>
      <c r="C315" s="27" t="s">
        <v>114</v>
      </c>
      <c r="D315" s="27" t="s">
        <v>72</v>
      </c>
      <c r="E315" s="27" t="s">
        <v>73</v>
      </c>
      <c r="F315" s="27" t="s">
        <v>74</v>
      </c>
      <c r="G315" s="28">
        <v>44228</v>
      </c>
      <c r="H315" s="24">
        <v>11</v>
      </c>
      <c r="I315" s="24">
        <v>11</v>
      </c>
      <c r="J315" s="24">
        <v>7</v>
      </c>
      <c r="K315" s="24">
        <v>1</v>
      </c>
      <c r="L315" s="24">
        <v>0</v>
      </c>
      <c r="M315" s="24">
        <v>1</v>
      </c>
      <c r="N315" s="24">
        <v>0</v>
      </c>
      <c r="O315" s="24">
        <v>8</v>
      </c>
      <c r="P315" s="24">
        <f t="shared" si="8"/>
        <v>19</v>
      </c>
      <c r="Q315" s="24">
        <f t="shared" si="9"/>
        <v>28</v>
      </c>
    </row>
    <row r="316" spans="1:17" x14ac:dyDescent="0.25">
      <c r="A316" s="27" t="s">
        <v>19</v>
      </c>
      <c r="B316" s="27">
        <v>145627</v>
      </c>
      <c r="C316" s="27" t="s">
        <v>115</v>
      </c>
      <c r="D316" s="27" t="s">
        <v>72</v>
      </c>
      <c r="E316" s="27" t="s">
        <v>73</v>
      </c>
      <c r="F316" s="27" t="s">
        <v>74</v>
      </c>
      <c r="G316" s="28">
        <v>44228</v>
      </c>
      <c r="H316" s="24">
        <v>15</v>
      </c>
      <c r="I316" s="24">
        <v>15</v>
      </c>
      <c r="J316" s="24">
        <v>3</v>
      </c>
      <c r="K316" s="24">
        <v>1</v>
      </c>
      <c r="L316" s="24">
        <v>0</v>
      </c>
      <c r="M316" s="24">
        <v>1</v>
      </c>
      <c r="N316" s="24">
        <v>0</v>
      </c>
      <c r="O316" s="24">
        <v>8</v>
      </c>
      <c r="P316" s="24">
        <f t="shared" si="8"/>
        <v>19</v>
      </c>
      <c r="Q316" s="24">
        <f t="shared" si="9"/>
        <v>28</v>
      </c>
    </row>
    <row r="317" spans="1:17" x14ac:dyDescent="0.25">
      <c r="A317" s="27" t="s">
        <v>20</v>
      </c>
      <c r="B317" s="27">
        <v>119765</v>
      </c>
      <c r="C317" s="27" t="s">
        <v>116</v>
      </c>
      <c r="D317" s="27" t="s">
        <v>72</v>
      </c>
      <c r="E317" s="27" t="s">
        <v>75</v>
      </c>
      <c r="F317" s="27" t="s">
        <v>74</v>
      </c>
      <c r="G317" s="28">
        <v>44228</v>
      </c>
      <c r="H317" s="24">
        <v>19</v>
      </c>
      <c r="I317" s="24">
        <v>0</v>
      </c>
      <c r="J317" s="24">
        <v>0</v>
      </c>
      <c r="K317" s="24">
        <v>0</v>
      </c>
      <c r="L317" s="24">
        <v>0</v>
      </c>
      <c r="M317" s="24">
        <v>1</v>
      </c>
      <c r="N317" s="24">
        <v>0</v>
      </c>
      <c r="O317" s="24">
        <v>8</v>
      </c>
      <c r="P317" s="24">
        <f t="shared" si="8"/>
        <v>19</v>
      </c>
      <c r="Q317" s="24">
        <f t="shared" si="9"/>
        <v>28</v>
      </c>
    </row>
    <row r="318" spans="1:17" x14ac:dyDescent="0.25">
      <c r="A318" s="27" t="s">
        <v>21</v>
      </c>
      <c r="B318" s="27">
        <v>125723</v>
      </c>
      <c r="C318" s="27" t="s">
        <v>117</v>
      </c>
      <c r="D318" s="27" t="s">
        <v>72</v>
      </c>
      <c r="E318" s="27" t="s">
        <v>73</v>
      </c>
      <c r="F318" s="27" t="s">
        <v>74</v>
      </c>
      <c r="G318" s="28">
        <v>44228</v>
      </c>
      <c r="H318" s="24">
        <v>16</v>
      </c>
      <c r="I318" s="24">
        <v>7</v>
      </c>
      <c r="J318" s="24">
        <v>0</v>
      </c>
      <c r="K318" s="24">
        <v>3</v>
      </c>
      <c r="L318" s="24">
        <v>0</v>
      </c>
      <c r="M318" s="24">
        <v>1</v>
      </c>
      <c r="N318" s="24">
        <v>0</v>
      </c>
      <c r="O318" s="24">
        <v>8</v>
      </c>
      <c r="P318" s="24">
        <f t="shared" si="8"/>
        <v>19</v>
      </c>
      <c r="Q318" s="24">
        <f t="shared" si="9"/>
        <v>28</v>
      </c>
    </row>
    <row r="319" spans="1:17" x14ac:dyDescent="0.25">
      <c r="A319" s="27" t="s">
        <v>22</v>
      </c>
      <c r="B319" s="27">
        <v>110419</v>
      </c>
      <c r="C319" s="27" t="s">
        <v>118</v>
      </c>
      <c r="D319" s="27" t="s">
        <v>72</v>
      </c>
      <c r="E319" s="27" t="s">
        <v>73</v>
      </c>
      <c r="F319" s="27" t="s">
        <v>74</v>
      </c>
      <c r="G319" s="28">
        <v>44228</v>
      </c>
      <c r="H319" s="24">
        <v>11</v>
      </c>
      <c r="I319" s="24">
        <v>11</v>
      </c>
      <c r="J319" s="24">
        <v>6</v>
      </c>
      <c r="K319" s="24">
        <v>2</v>
      </c>
      <c r="L319" s="24">
        <v>0</v>
      </c>
      <c r="M319" s="24">
        <v>1</v>
      </c>
      <c r="N319" s="24">
        <v>0</v>
      </c>
      <c r="O319" s="24">
        <v>8</v>
      </c>
      <c r="P319" s="24">
        <f t="shared" si="8"/>
        <v>19</v>
      </c>
      <c r="Q319" s="24">
        <f t="shared" si="9"/>
        <v>28</v>
      </c>
    </row>
    <row r="320" spans="1:17" x14ac:dyDescent="0.25">
      <c r="A320" s="27" t="s">
        <v>23</v>
      </c>
      <c r="B320" s="27">
        <v>106163</v>
      </c>
      <c r="C320" s="27" t="s">
        <v>119</v>
      </c>
      <c r="D320" s="27" t="s">
        <v>72</v>
      </c>
      <c r="E320" s="27" t="s">
        <v>73</v>
      </c>
      <c r="F320" s="27" t="s">
        <v>74</v>
      </c>
      <c r="G320" s="28">
        <v>44228</v>
      </c>
      <c r="H320" s="24">
        <v>19</v>
      </c>
      <c r="I320" s="24">
        <v>19</v>
      </c>
      <c r="J320" s="24">
        <v>0</v>
      </c>
      <c r="K320" s="24">
        <v>0</v>
      </c>
      <c r="L320" s="24">
        <v>0</v>
      </c>
      <c r="M320" s="24">
        <v>1</v>
      </c>
      <c r="N320" s="24">
        <v>0</v>
      </c>
      <c r="O320" s="24">
        <v>8</v>
      </c>
      <c r="P320" s="24">
        <f t="shared" si="8"/>
        <v>19</v>
      </c>
      <c r="Q320" s="24">
        <f t="shared" si="9"/>
        <v>28</v>
      </c>
    </row>
    <row r="321" spans="1:17" x14ac:dyDescent="0.25">
      <c r="A321" s="27" t="s">
        <v>24</v>
      </c>
      <c r="B321" s="27">
        <v>106165</v>
      </c>
      <c r="C321" s="27" t="s">
        <v>122</v>
      </c>
      <c r="D321" s="27" t="s">
        <v>72</v>
      </c>
      <c r="E321" s="27" t="s">
        <v>73</v>
      </c>
      <c r="F321" s="27" t="s">
        <v>74</v>
      </c>
      <c r="G321" s="28">
        <v>44228</v>
      </c>
      <c r="H321" s="24">
        <v>19</v>
      </c>
      <c r="I321" s="24">
        <v>19</v>
      </c>
      <c r="J321" s="24">
        <v>0</v>
      </c>
      <c r="K321" s="24">
        <v>0</v>
      </c>
      <c r="L321" s="24">
        <v>0</v>
      </c>
      <c r="M321" s="24">
        <v>1</v>
      </c>
      <c r="N321" s="24">
        <v>0</v>
      </c>
      <c r="O321" s="24">
        <v>8</v>
      </c>
      <c r="P321" s="24">
        <f t="shared" si="8"/>
        <v>19</v>
      </c>
      <c r="Q321" s="24">
        <f t="shared" si="9"/>
        <v>28</v>
      </c>
    </row>
    <row r="322" spans="1:17" x14ac:dyDescent="0.25">
      <c r="A322" s="27" t="s">
        <v>25</v>
      </c>
      <c r="B322" s="27">
        <v>106161</v>
      </c>
      <c r="C322" s="27" t="s">
        <v>123</v>
      </c>
      <c r="D322" s="27" t="s">
        <v>72</v>
      </c>
      <c r="E322" s="27" t="s">
        <v>73</v>
      </c>
      <c r="F322" s="27" t="s">
        <v>74</v>
      </c>
      <c r="G322" s="28">
        <v>44228</v>
      </c>
      <c r="H322" s="24">
        <v>19</v>
      </c>
      <c r="I322" s="24">
        <v>19</v>
      </c>
      <c r="J322" s="24">
        <v>0</v>
      </c>
      <c r="K322" s="24">
        <v>0</v>
      </c>
      <c r="L322" s="24">
        <v>0</v>
      </c>
      <c r="M322" s="24">
        <v>1</v>
      </c>
      <c r="N322" s="24">
        <v>0</v>
      </c>
      <c r="O322" s="24">
        <v>8</v>
      </c>
      <c r="P322" s="24">
        <f t="shared" si="8"/>
        <v>19</v>
      </c>
      <c r="Q322" s="24">
        <f t="shared" si="9"/>
        <v>28</v>
      </c>
    </row>
    <row r="323" spans="1:17" x14ac:dyDescent="0.25">
      <c r="A323" s="27" t="s">
        <v>27</v>
      </c>
      <c r="B323" s="27">
        <v>144804</v>
      </c>
      <c r="C323" s="27" t="s">
        <v>126</v>
      </c>
      <c r="D323" s="27" t="s">
        <v>72</v>
      </c>
      <c r="E323" s="27" t="s">
        <v>73</v>
      </c>
      <c r="F323" s="27" t="s">
        <v>74</v>
      </c>
      <c r="G323" s="28">
        <v>44228</v>
      </c>
      <c r="H323" s="24">
        <v>15</v>
      </c>
      <c r="I323" s="24">
        <v>15</v>
      </c>
      <c r="J323" s="24">
        <v>4</v>
      </c>
      <c r="K323" s="24">
        <v>0</v>
      </c>
      <c r="L323" s="24">
        <v>0</v>
      </c>
      <c r="M323" s="24">
        <v>1</v>
      </c>
      <c r="N323" s="24">
        <v>0</v>
      </c>
      <c r="O323" s="24">
        <v>8</v>
      </c>
      <c r="P323" s="24">
        <f t="shared" ref="P323:P386" si="10">L323+K323+J323+H323</f>
        <v>19</v>
      </c>
      <c r="Q323" s="24">
        <f t="shared" ref="Q323:Q386" si="11">P323+O323+M323</f>
        <v>28</v>
      </c>
    </row>
    <row r="324" spans="1:17" x14ac:dyDescent="0.25">
      <c r="A324" s="27" t="s">
        <v>28</v>
      </c>
      <c r="B324" s="27">
        <v>110428</v>
      </c>
      <c r="C324" s="27" t="s">
        <v>127</v>
      </c>
      <c r="D324" s="27" t="s">
        <v>72</v>
      </c>
      <c r="E324" s="27" t="s">
        <v>73</v>
      </c>
      <c r="F324" s="27" t="s">
        <v>74</v>
      </c>
      <c r="G324" s="28">
        <v>44228</v>
      </c>
      <c r="H324" s="24">
        <v>17</v>
      </c>
      <c r="I324" s="24">
        <v>17</v>
      </c>
      <c r="J324" s="24">
        <v>2</v>
      </c>
      <c r="K324" s="24">
        <v>0</v>
      </c>
      <c r="L324" s="24">
        <v>0</v>
      </c>
      <c r="M324" s="24">
        <v>1</v>
      </c>
      <c r="N324" s="24">
        <v>0</v>
      </c>
      <c r="O324" s="24">
        <v>8</v>
      </c>
      <c r="P324" s="24">
        <f t="shared" si="10"/>
        <v>19</v>
      </c>
      <c r="Q324" s="24">
        <f t="shared" si="11"/>
        <v>28</v>
      </c>
    </row>
    <row r="325" spans="1:17" x14ac:dyDescent="0.25">
      <c r="A325" s="27" t="s">
        <v>29</v>
      </c>
      <c r="B325" s="27">
        <v>91521</v>
      </c>
      <c r="C325" s="27" t="s">
        <v>128</v>
      </c>
      <c r="D325" s="27" t="s">
        <v>72</v>
      </c>
      <c r="E325" s="27" t="s">
        <v>73</v>
      </c>
      <c r="F325" s="27" t="s">
        <v>74</v>
      </c>
      <c r="G325" s="28">
        <v>44228</v>
      </c>
      <c r="H325" s="24">
        <v>12</v>
      </c>
      <c r="I325" s="24">
        <v>12</v>
      </c>
      <c r="J325" s="24">
        <v>7</v>
      </c>
      <c r="K325" s="24">
        <v>0</v>
      </c>
      <c r="L325" s="24">
        <v>0</v>
      </c>
      <c r="M325" s="24">
        <v>1</v>
      </c>
      <c r="N325" s="24">
        <v>0</v>
      </c>
      <c r="O325" s="24">
        <v>8</v>
      </c>
      <c r="P325" s="24">
        <f t="shared" si="10"/>
        <v>19</v>
      </c>
      <c r="Q325" s="24">
        <f t="shared" si="11"/>
        <v>28</v>
      </c>
    </row>
    <row r="326" spans="1:17" x14ac:dyDescent="0.25">
      <c r="A326" s="27" t="s">
        <v>30</v>
      </c>
      <c r="B326" s="27">
        <v>125190</v>
      </c>
      <c r="C326" s="27" t="s">
        <v>131</v>
      </c>
      <c r="D326" s="27" t="s">
        <v>72</v>
      </c>
      <c r="E326" s="27" t="s">
        <v>75</v>
      </c>
      <c r="F326" s="27" t="s">
        <v>74</v>
      </c>
      <c r="G326" s="28">
        <v>44228</v>
      </c>
      <c r="H326" s="24">
        <v>19</v>
      </c>
      <c r="I326" s="24">
        <v>0</v>
      </c>
      <c r="J326" s="24">
        <v>0</v>
      </c>
      <c r="K326" s="24">
        <v>0</v>
      </c>
      <c r="L326" s="24">
        <v>0</v>
      </c>
      <c r="M326" s="24">
        <v>1</v>
      </c>
      <c r="N326" s="24">
        <v>0</v>
      </c>
      <c r="O326" s="24">
        <v>8</v>
      </c>
      <c r="P326" s="24">
        <f t="shared" si="10"/>
        <v>19</v>
      </c>
      <c r="Q326" s="24">
        <f t="shared" si="11"/>
        <v>28</v>
      </c>
    </row>
    <row r="327" spans="1:17" x14ac:dyDescent="0.25">
      <c r="A327" s="27" t="s">
        <v>31</v>
      </c>
      <c r="B327" s="27">
        <v>145469</v>
      </c>
      <c r="C327" s="27" t="s">
        <v>132</v>
      </c>
      <c r="D327" s="27" t="s">
        <v>72</v>
      </c>
      <c r="E327" s="27" t="s">
        <v>73</v>
      </c>
      <c r="F327" s="27" t="s">
        <v>74</v>
      </c>
      <c r="G327" s="28">
        <v>44228</v>
      </c>
      <c r="H327" s="24">
        <v>18</v>
      </c>
      <c r="I327" s="24">
        <v>18</v>
      </c>
      <c r="J327" s="24">
        <v>1</v>
      </c>
      <c r="K327" s="24">
        <v>0</v>
      </c>
      <c r="L327" s="24">
        <v>0</v>
      </c>
      <c r="M327" s="24">
        <v>1</v>
      </c>
      <c r="N327" s="24">
        <v>0</v>
      </c>
      <c r="O327" s="24">
        <v>8</v>
      </c>
      <c r="P327" s="24">
        <f t="shared" si="10"/>
        <v>19</v>
      </c>
      <c r="Q327" s="24">
        <f t="shared" si="11"/>
        <v>28</v>
      </c>
    </row>
    <row r="328" spans="1:17" x14ac:dyDescent="0.25">
      <c r="A328" s="27" t="s">
        <v>32</v>
      </c>
      <c r="B328" s="27">
        <v>144838</v>
      </c>
      <c r="C328" s="27" t="s">
        <v>133</v>
      </c>
      <c r="D328" s="27" t="s">
        <v>72</v>
      </c>
      <c r="E328" s="27" t="s">
        <v>73</v>
      </c>
      <c r="F328" s="27" t="s">
        <v>74</v>
      </c>
      <c r="G328" s="28">
        <v>44228</v>
      </c>
      <c r="H328" s="24">
        <v>19</v>
      </c>
      <c r="I328" s="24">
        <v>11</v>
      </c>
      <c r="J328" s="24">
        <v>0</v>
      </c>
      <c r="K328" s="24">
        <v>0</v>
      </c>
      <c r="L328" s="24">
        <v>0</v>
      </c>
      <c r="M328" s="24">
        <v>1</v>
      </c>
      <c r="N328" s="24">
        <v>0</v>
      </c>
      <c r="O328" s="24">
        <v>8</v>
      </c>
      <c r="P328" s="24">
        <f t="shared" si="10"/>
        <v>19</v>
      </c>
      <c r="Q328" s="24">
        <f t="shared" si="11"/>
        <v>28</v>
      </c>
    </row>
    <row r="329" spans="1:17" x14ac:dyDescent="0.25">
      <c r="A329" s="27" t="s">
        <v>34</v>
      </c>
      <c r="B329" s="27">
        <v>145470</v>
      </c>
      <c r="C329" s="27" t="s">
        <v>135</v>
      </c>
      <c r="D329" s="27" t="s">
        <v>72</v>
      </c>
      <c r="E329" s="27" t="s">
        <v>73</v>
      </c>
      <c r="F329" s="27" t="s">
        <v>74</v>
      </c>
      <c r="G329" s="28">
        <v>44228</v>
      </c>
      <c r="H329" s="24">
        <v>15</v>
      </c>
      <c r="I329" s="24">
        <v>13</v>
      </c>
      <c r="J329" s="24">
        <v>2</v>
      </c>
      <c r="K329" s="24">
        <v>2</v>
      </c>
      <c r="L329" s="24">
        <v>0</v>
      </c>
      <c r="M329" s="24">
        <v>1</v>
      </c>
      <c r="N329" s="24">
        <v>0</v>
      </c>
      <c r="O329" s="24">
        <v>8</v>
      </c>
      <c r="P329" s="24">
        <f t="shared" si="10"/>
        <v>19</v>
      </c>
      <c r="Q329" s="24">
        <f t="shared" si="11"/>
        <v>28</v>
      </c>
    </row>
    <row r="330" spans="1:17" x14ac:dyDescent="0.25">
      <c r="A330" s="27" t="s">
        <v>35</v>
      </c>
      <c r="B330" s="27">
        <v>90698</v>
      </c>
      <c r="C330" s="27" t="s">
        <v>138</v>
      </c>
      <c r="D330" s="27" t="s">
        <v>72</v>
      </c>
      <c r="E330" s="27" t="s">
        <v>73</v>
      </c>
      <c r="F330" s="27" t="s">
        <v>74</v>
      </c>
      <c r="G330" s="28">
        <v>44228</v>
      </c>
      <c r="H330" s="24">
        <v>19</v>
      </c>
      <c r="I330" s="24">
        <v>19</v>
      </c>
      <c r="J330" s="24">
        <v>0</v>
      </c>
      <c r="K330" s="24">
        <v>0</v>
      </c>
      <c r="L330" s="24">
        <v>0</v>
      </c>
      <c r="M330" s="24">
        <v>1</v>
      </c>
      <c r="N330" s="24">
        <v>0</v>
      </c>
      <c r="O330" s="24">
        <v>8</v>
      </c>
      <c r="P330" s="24">
        <f t="shared" si="10"/>
        <v>19</v>
      </c>
      <c r="Q330" s="24">
        <f t="shared" si="11"/>
        <v>28</v>
      </c>
    </row>
    <row r="331" spans="1:17" x14ac:dyDescent="0.25">
      <c r="A331" s="27" t="s">
        <v>36</v>
      </c>
      <c r="B331" s="27">
        <v>110422</v>
      </c>
      <c r="C331" s="27" t="s">
        <v>139</v>
      </c>
      <c r="D331" s="27" t="s">
        <v>72</v>
      </c>
      <c r="E331" s="27" t="s">
        <v>73</v>
      </c>
      <c r="F331" s="27" t="s">
        <v>74</v>
      </c>
      <c r="G331" s="28">
        <v>44228</v>
      </c>
      <c r="H331" s="24">
        <v>11</v>
      </c>
      <c r="I331" s="24">
        <v>11</v>
      </c>
      <c r="J331" s="24">
        <v>8</v>
      </c>
      <c r="K331" s="24">
        <v>0</v>
      </c>
      <c r="L331" s="24">
        <v>0</v>
      </c>
      <c r="M331" s="24">
        <v>1</v>
      </c>
      <c r="N331" s="24">
        <v>0</v>
      </c>
      <c r="O331" s="24">
        <v>8</v>
      </c>
      <c r="P331" s="24">
        <f t="shared" si="10"/>
        <v>19</v>
      </c>
      <c r="Q331" s="24">
        <f t="shared" si="11"/>
        <v>28</v>
      </c>
    </row>
    <row r="332" spans="1:17" x14ac:dyDescent="0.25">
      <c r="A332" s="27" t="s">
        <v>37</v>
      </c>
      <c r="B332" s="27">
        <v>125726</v>
      </c>
      <c r="C332" s="27" t="s">
        <v>140</v>
      </c>
      <c r="D332" s="27" t="s">
        <v>72</v>
      </c>
      <c r="E332" s="27" t="s">
        <v>73</v>
      </c>
      <c r="F332" s="27" t="s">
        <v>74</v>
      </c>
      <c r="G332" s="28">
        <v>44228</v>
      </c>
      <c r="H332" s="24">
        <v>18</v>
      </c>
      <c r="I332" s="24">
        <v>1</v>
      </c>
      <c r="J332" s="24">
        <v>0</v>
      </c>
      <c r="K332" s="24">
        <v>1</v>
      </c>
      <c r="L332" s="24">
        <v>0</v>
      </c>
      <c r="M332" s="24">
        <v>1</v>
      </c>
      <c r="N332" s="24">
        <v>0</v>
      </c>
      <c r="O332" s="24">
        <v>8</v>
      </c>
      <c r="P332" s="24">
        <f t="shared" si="10"/>
        <v>19</v>
      </c>
      <c r="Q332" s="24">
        <f t="shared" si="11"/>
        <v>28</v>
      </c>
    </row>
    <row r="333" spans="1:17" x14ac:dyDescent="0.25">
      <c r="A333" s="27" t="s">
        <v>38</v>
      </c>
      <c r="B333" s="27">
        <v>96077</v>
      </c>
      <c r="C333" s="27" t="s">
        <v>141</v>
      </c>
      <c r="D333" s="27" t="s">
        <v>72</v>
      </c>
      <c r="E333" s="27" t="s">
        <v>73</v>
      </c>
      <c r="F333" s="27" t="s">
        <v>74</v>
      </c>
      <c r="G333" s="28">
        <v>44228</v>
      </c>
      <c r="H333" s="24">
        <v>14</v>
      </c>
      <c r="I333" s="24">
        <v>11</v>
      </c>
      <c r="J333" s="24">
        <v>3</v>
      </c>
      <c r="K333" s="24">
        <v>2</v>
      </c>
      <c r="L333" s="24">
        <v>0</v>
      </c>
      <c r="M333" s="24">
        <v>1</v>
      </c>
      <c r="N333" s="24">
        <v>0</v>
      </c>
      <c r="O333" s="24">
        <v>8</v>
      </c>
      <c r="P333" s="24">
        <f t="shared" si="10"/>
        <v>19</v>
      </c>
      <c r="Q333" s="24">
        <f t="shared" si="11"/>
        <v>28</v>
      </c>
    </row>
    <row r="334" spans="1:17" x14ac:dyDescent="0.25">
      <c r="A334" s="27" t="s">
        <v>38</v>
      </c>
      <c r="B334" s="27">
        <v>110550</v>
      </c>
      <c r="C334" s="27" t="s">
        <v>142</v>
      </c>
      <c r="D334" s="27" t="s">
        <v>72</v>
      </c>
      <c r="E334" s="27" t="s">
        <v>73</v>
      </c>
      <c r="F334" s="27" t="s">
        <v>74</v>
      </c>
      <c r="G334" s="28">
        <v>44228</v>
      </c>
      <c r="H334" s="24">
        <v>18</v>
      </c>
      <c r="I334" s="24">
        <v>18</v>
      </c>
      <c r="J334" s="24">
        <v>0</v>
      </c>
      <c r="K334" s="24">
        <v>1</v>
      </c>
      <c r="L334" s="24">
        <v>0</v>
      </c>
      <c r="M334" s="24">
        <v>1</v>
      </c>
      <c r="N334" s="24">
        <v>0</v>
      </c>
      <c r="O334" s="24">
        <v>8</v>
      </c>
      <c r="P334" s="24">
        <f t="shared" si="10"/>
        <v>19</v>
      </c>
      <c r="Q334" s="24">
        <f t="shared" si="11"/>
        <v>28</v>
      </c>
    </row>
    <row r="335" spans="1:17" x14ac:dyDescent="0.25">
      <c r="A335" s="27" t="s">
        <v>40</v>
      </c>
      <c r="B335" s="27">
        <v>96075</v>
      </c>
      <c r="C335" s="27" t="s">
        <v>143</v>
      </c>
      <c r="D335" s="27" t="s">
        <v>72</v>
      </c>
      <c r="E335" s="27" t="s">
        <v>73</v>
      </c>
      <c r="F335" s="27" t="s">
        <v>74</v>
      </c>
      <c r="G335" s="28">
        <v>44228</v>
      </c>
      <c r="H335" s="24">
        <v>19</v>
      </c>
      <c r="I335" s="24">
        <v>13</v>
      </c>
      <c r="J335" s="24">
        <v>0</v>
      </c>
      <c r="K335" s="24">
        <v>0</v>
      </c>
      <c r="L335" s="24">
        <v>0</v>
      </c>
      <c r="M335" s="24">
        <v>1</v>
      </c>
      <c r="N335" s="24">
        <v>0</v>
      </c>
      <c r="O335" s="24">
        <v>8</v>
      </c>
      <c r="P335" s="24">
        <f t="shared" si="10"/>
        <v>19</v>
      </c>
      <c r="Q335" s="24">
        <f t="shared" si="11"/>
        <v>28</v>
      </c>
    </row>
    <row r="336" spans="1:17" x14ac:dyDescent="0.25">
      <c r="A336" s="27" t="s">
        <v>41</v>
      </c>
      <c r="B336" s="27">
        <v>144805</v>
      </c>
      <c r="C336" s="27" t="s">
        <v>144</v>
      </c>
      <c r="D336" s="27" t="s">
        <v>72</v>
      </c>
      <c r="E336" s="27" t="s">
        <v>73</v>
      </c>
      <c r="F336" s="27" t="s">
        <v>74</v>
      </c>
      <c r="G336" s="28">
        <v>44228</v>
      </c>
      <c r="H336" s="24">
        <v>18</v>
      </c>
      <c r="I336" s="24">
        <v>18</v>
      </c>
      <c r="J336" s="24">
        <v>0</v>
      </c>
      <c r="K336" s="24">
        <v>1</v>
      </c>
      <c r="L336" s="24">
        <v>0</v>
      </c>
      <c r="M336" s="24">
        <v>1</v>
      </c>
      <c r="N336" s="24">
        <v>0</v>
      </c>
      <c r="O336" s="24">
        <v>8</v>
      </c>
      <c r="P336" s="24">
        <f t="shared" si="10"/>
        <v>19</v>
      </c>
      <c r="Q336" s="24">
        <f t="shared" si="11"/>
        <v>28</v>
      </c>
    </row>
    <row r="337" spans="1:17" x14ac:dyDescent="0.25">
      <c r="A337" s="27" t="s">
        <v>42</v>
      </c>
      <c r="B337" s="27">
        <v>96076</v>
      </c>
      <c r="C337" s="27" t="s">
        <v>145</v>
      </c>
      <c r="D337" s="27" t="s">
        <v>72</v>
      </c>
      <c r="E337" s="27" t="s">
        <v>73</v>
      </c>
      <c r="F337" s="27" t="s">
        <v>74</v>
      </c>
      <c r="G337" s="28">
        <v>44228</v>
      </c>
      <c r="H337" s="24">
        <v>15</v>
      </c>
      <c r="I337" s="24">
        <v>15</v>
      </c>
      <c r="J337" s="24">
        <v>4</v>
      </c>
      <c r="K337" s="24">
        <v>0</v>
      </c>
      <c r="L337" s="24">
        <v>0</v>
      </c>
      <c r="M337" s="24">
        <v>1</v>
      </c>
      <c r="N337" s="24">
        <v>0</v>
      </c>
      <c r="O337" s="24">
        <v>8</v>
      </c>
      <c r="P337" s="24">
        <f t="shared" si="10"/>
        <v>19</v>
      </c>
      <c r="Q337" s="24">
        <f t="shared" si="11"/>
        <v>28</v>
      </c>
    </row>
    <row r="338" spans="1:17" x14ac:dyDescent="0.25">
      <c r="A338" s="27" t="s">
        <v>43</v>
      </c>
      <c r="B338" s="27">
        <v>88586</v>
      </c>
      <c r="C338" s="27" t="s">
        <v>146</v>
      </c>
      <c r="D338" s="27" t="s">
        <v>72</v>
      </c>
      <c r="E338" s="27" t="s">
        <v>73</v>
      </c>
      <c r="F338" s="27" t="s">
        <v>74</v>
      </c>
      <c r="G338" s="28">
        <v>44228</v>
      </c>
      <c r="H338" s="24">
        <v>19</v>
      </c>
      <c r="I338" s="24">
        <v>19</v>
      </c>
      <c r="J338" s="24">
        <v>0</v>
      </c>
      <c r="K338" s="24">
        <v>0</v>
      </c>
      <c r="L338" s="24">
        <v>0</v>
      </c>
      <c r="M338" s="24">
        <v>1</v>
      </c>
      <c r="N338" s="24">
        <v>0</v>
      </c>
      <c r="O338" s="24">
        <v>8</v>
      </c>
      <c r="P338" s="24">
        <f t="shared" si="10"/>
        <v>19</v>
      </c>
      <c r="Q338" s="24">
        <f t="shared" si="11"/>
        <v>28</v>
      </c>
    </row>
    <row r="339" spans="1:17" x14ac:dyDescent="0.25">
      <c r="A339" s="27" t="s">
        <v>44</v>
      </c>
      <c r="B339" s="27">
        <v>144839</v>
      </c>
      <c r="C339" s="27" t="s">
        <v>147</v>
      </c>
      <c r="D339" s="27" t="s">
        <v>72</v>
      </c>
      <c r="E339" s="27" t="s">
        <v>73</v>
      </c>
      <c r="F339" s="27" t="s">
        <v>74</v>
      </c>
      <c r="G339" s="28">
        <v>44228</v>
      </c>
      <c r="H339" s="24">
        <v>19</v>
      </c>
      <c r="I339" s="24">
        <v>19</v>
      </c>
      <c r="J339" s="24">
        <v>0</v>
      </c>
      <c r="K339" s="24">
        <v>0</v>
      </c>
      <c r="L339" s="24">
        <v>0</v>
      </c>
      <c r="M339" s="24">
        <v>1</v>
      </c>
      <c r="N339" s="24">
        <v>0</v>
      </c>
      <c r="O339" s="24">
        <v>8</v>
      </c>
      <c r="P339" s="24">
        <f t="shared" si="10"/>
        <v>19</v>
      </c>
      <c r="Q339" s="24">
        <f t="shared" si="11"/>
        <v>28</v>
      </c>
    </row>
    <row r="340" spans="1:17" x14ac:dyDescent="0.25">
      <c r="A340" s="27" t="s">
        <v>45</v>
      </c>
      <c r="B340" s="27">
        <v>108145</v>
      </c>
      <c r="C340" s="27" t="s">
        <v>148</v>
      </c>
      <c r="D340" s="27" t="s">
        <v>72</v>
      </c>
      <c r="E340" s="27" t="s">
        <v>73</v>
      </c>
      <c r="F340" s="27" t="s">
        <v>74</v>
      </c>
      <c r="G340" s="28">
        <v>44228</v>
      </c>
      <c r="H340" s="24">
        <v>19</v>
      </c>
      <c r="I340" s="24">
        <v>19</v>
      </c>
      <c r="J340" s="24">
        <v>0</v>
      </c>
      <c r="K340" s="24">
        <v>0</v>
      </c>
      <c r="L340" s="24">
        <v>0</v>
      </c>
      <c r="M340" s="24">
        <v>1</v>
      </c>
      <c r="N340" s="24">
        <v>0</v>
      </c>
      <c r="O340" s="24">
        <v>8</v>
      </c>
      <c r="P340" s="24">
        <f t="shared" si="10"/>
        <v>19</v>
      </c>
      <c r="Q340" s="24">
        <f t="shared" si="11"/>
        <v>28</v>
      </c>
    </row>
    <row r="341" spans="1:17" x14ac:dyDescent="0.25">
      <c r="A341" s="27" t="s">
        <v>46</v>
      </c>
      <c r="B341" s="27">
        <v>144837</v>
      </c>
      <c r="C341" s="27" t="s">
        <v>149</v>
      </c>
      <c r="D341" s="27" t="s">
        <v>72</v>
      </c>
      <c r="E341" s="27" t="s">
        <v>73</v>
      </c>
      <c r="F341" s="27" t="s">
        <v>74</v>
      </c>
      <c r="G341" s="28">
        <v>44228</v>
      </c>
      <c r="H341" s="24">
        <v>6</v>
      </c>
      <c r="I341" s="24">
        <v>6</v>
      </c>
      <c r="J341" s="24">
        <v>13</v>
      </c>
      <c r="K341" s="24">
        <v>0</v>
      </c>
      <c r="L341" s="24">
        <v>0</v>
      </c>
      <c r="M341" s="24">
        <v>1</v>
      </c>
      <c r="N341" s="24">
        <v>0</v>
      </c>
      <c r="O341" s="24">
        <v>8</v>
      </c>
      <c r="P341" s="24">
        <f t="shared" si="10"/>
        <v>19</v>
      </c>
      <c r="Q341" s="24">
        <f t="shared" si="11"/>
        <v>28</v>
      </c>
    </row>
    <row r="342" spans="1:17" x14ac:dyDescent="0.25">
      <c r="A342" s="27" t="s">
        <v>47</v>
      </c>
      <c r="B342" s="27">
        <v>96071</v>
      </c>
      <c r="C342" s="27" t="s">
        <v>150</v>
      </c>
      <c r="D342" s="27" t="s">
        <v>72</v>
      </c>
      <c r="E342" s="27" t="s">
        <v>73</v>
      </c>
      <c r="F342" s="27" t="s">
        <v>74</v>
      </c>
      <c r="G342" s="28">
        <v>44228</v>
      </c>
      <c r="H342" s="24">
        <v>18</v>
      </c>
      <c r="I342" s="24">
        <v>18</v>
      </c>
      <c r="J342" s="24">
        <v>0</v>
      </c>
      <c r="K342" s="24">
        <v>1</v>
      </c>
      <c r="L342" s="24">
        <v>0</v>
      </c>
      <c r="M342" s="24">
        <v>1</v>
      </c>
      <c r="N342" s="24">
        <v>0</v>
      </c>
      <c r="O342" s="24">
        <v>8</v>
      </c>
      <c r="P342" s="24">
        <f t="shared" si="10"/>
        <v>19</v>
      </c>
      <c r="Q342" s="24">
        <f t="shared" si="11"/>
        <v>28</v>
      </c>
    </row>
    <row r="343" spans="1:17" x14ac:dyDescent="0.25">
      <c r="A343" s="27" t="s">
        <v>48</v>
      </c>
      <c r="B343" s="27">
        <v>110426</v>
      </c>
      <c r="C343" s="27" t="s">
        <v>151</v>
      </c>
      <c r="D343" s="27" t="s">
        <v>72</v>
      </c>
      <c r="E343" s="27" t="s">
        <v>73</v>
      </c>
      <c r="F343" s="27" t="s">
        <v>74</v>
      </c>
      <c r="G343" s="28">
        <v>44228</v>
      </c>
      <c r="H343" s="24">
        <v>18</v>
      </c>
      <c r="I343" s="24">
        <v>18</v>
      </c>
      <c r="J343" s="24">
        <v>0</v>
      </c>
      <c r="K343" s="24">
        <v>1</v>
      </c>
      <c r="L343" s="24">
        <v>0</v>
      </c>
      <c r="M343" s="24">
        <v>1</v>
      </c>
      <c r="N343" s="24">
        <v>0</v>
      </c>
      <c r="O343" s="24">
        <v>8</v>
      </c>
      <c r="P343" s="24">
        <f t="shared" si="10"/>
        <v>19</v>
      </c>
      <c r="Q343" s="24">
        <f t="shared" si="11"/>
        <v>28</v>
      </c>
    </row>
    <row r="344" spans="1:17" x14ac:dyDescent="0.25">
      <c r="A344" s="27" t="s">
        <v>49</v>
      </c>
      <c r="B344" s="27">
        <v>110421</v>
      </c>
      <c r="C344" s="27" t="s">
        <v>152</v>
      </c>
      <c r="D344" s="27" t="s">
        <v>72</v>
      </c>
      <c r="E344" s="27" t="s">
        <v>73</v>
      </c>
      <c r="F344" s="27" t="s">
        <v>74</v>
      </c>
      <c r="G344" s="28">
        <v>44228</v>
      </c>
      <c r="H344" s="24">
        <v>15</v>
      </c>
      <c r="I344" s="24">
        <v>15</v>
      </c>
      <c r="J344" s="24">
        <v>3</v>
      </c>
      <c r="K344" s="24">
        <v>1</v>
      </c>
      <c r="L344" s="24">
        <v>0</v>
      </c>
      <c r="M344" s="24">
        <v>1</v>
      </c>
      <c r="N344" s="24">
        <v>0</v>
      </c>
      <c r="O344" s="24">
        <v>8</v>
      </c>
      <c r="P344" s="24">
        <f t="shared" si="10"/>
        <v>19</v>
      </c>
      <c r="Q344" s="24">
        <f t="shared" si="11"/>
        <v>28</v>
      </c>
    </row>
    <row r="345" spans="1:17" x14ac:dyDescent="0.25">
      <c r="A345" s="27" t="s">
        <v>50</v>
      </c>
      <c r="B345" s="27">
        <v>96219</v>
      </c>
      <c r="C345" s="27" t="s">
        <v>153</v>
      </c>
      <c r="D345" s="27" t="s">
        <v>72</v>
      </c>
      <c r="E345" s="27" t="s">
        <v>73</v>
      </c>
      <c r="F345" s="27" t="s">
        <v>74</v>
      </c>
      <c r="G345" s="28">
        <v>44228</v>
      </c>
      <c r="H345" s="24">
        <v>19</v>
      </c>
      <c r="I345" s="24">
        <v>19</v>
      </c>
      <c r="J345" s="24">
        <v>0</v>
      </c>
      <c r="K345" s="24">
        <v>0</v>
      </c>
      <c r="L345" s="24">
        <v>0</v>
      </c>
      <c r="M345" s="24">
        <v>1</v>
      </c>
      <c r="N345" s="24">
        <v>0</v>
      </c>
      <c r="O345" s="24">
        <v>8</v>
      </c>
      <c r="P345" s="24">
        <f t="shared" si="10"/>
        <v>19</v>
      </c>
      <c r="Q345" s="24">
        <f t="shared" si="11"/>
        <v>28</v>
      </c>
    </row>
    <row r="346" spans="1:17" x14ac:dyDescent="0.25">
      <c r="A346" s="27" t="s">
        <v>51</v>
      </c>
      <c r="B346" s="27">
        <v>106162</v>
      </c>
      <c r="C346" s="27" t="s">
        <v>154</v>
      </c>
      <c r="D346" s="27" t="s">
        <v>72</v>
      </c>
      <c r="E346" s="27" t="s">
        <v>73</v>
      </c>
      <c r="F346" s="27" t="s">
        <v>74</v>
      </c>
      <c r="G346" s="28">
        <v>44228</v>
      </c>
      <c r="H346" s="24">
        <v>17</v>
      </c>
      <c r="I346" s="24">
        <v>17</v>
      </c>
      <c r="J346" s="24">
        <v>2</v>
      </c>
      <c r="K346" s="24">
        <v>0</v>
      </c>
      <c r="L346" s="24">
        <v>0</v>
      </c>
      <c r="M346" s="24">
        <v>1</v>
      </c>
      <c r="N346" s="24">
        <v>0</v>
      </c>
      <c r="O346" s="24">
        <v>8</v>
      </c>
      <c r="P346" s="24">
        <f t="shared" si="10"/>
        <v>19</v>
      </c>
      <c r="Q346" s="24">
        <f t="shared" si="11"/>
        <v>28</v>
      </c>
    </row>
    <row r="347" spans="1:17" x14ac:dyDescent="0.25">
      <c r="A347" s="27" t="s">
        <v>52</v>
      </c>
      <c r="B347" s="27">
        <v>108143</v>
      </c>
      <c r="C347" s="27" t="s">
        <v>155</v>
      </c>
      <c r="D347" s="27" t="s">
        <v>72</v>
      </c>
      <c r="E347" s="27" t="s">
        <v>73</v>
      </c>
      <c r="F347" s="27" t="s">
        <v>74</v>
      </c>
      <c r="G347" s="28">
        <v>44228</v>
      </c>
      <c r="H347" s="24">
        <v>19</v>
      </c>
      <c r="I347" s="24">
        <v>19</v>
      </c>
      <c r="J347" s="24">
        <v>0</v>
      </c>
      <c r="K347" s="24">
        <v>0</v>
      </c>
      <c r="L347" s="24">
        <v>0</v>
      </c>
      <c r="M347" s="24">
        <v>1</v>
      </c>
      <c r="N347" s="24">
        <v>0</v>
      </c>
      <c r="O347" s="24">
        <v>8</v>
      </c>
      <c r="P347" s="24">
        <f t="shared" si="10"/>
        <v>19</v>
      </c>
      <c r="Q347" s="24">
        <f t="shared" si="11"/>
        <v>28</v>
      </c>
    </row>
    <row r="348" spans="1:17" x14ac:dyDescent="0.25">
      <c r="A348" s="27" t="s">
        <v>53</v>
      </c>
      <c r="B348" s="27">
        <v>110425</v>
      </c>
      <c r="C348" s="27" t="s">
        <v>158</v>
      </c>
      <c r="D348" s="27" t="s">
        <v>72</v>
      </c>
      <c r="E348" s="27" t="s">
        <v>73</v>
      </c>
      <c r="F348" s="27" t="s">
        <v>74</v>
      </c>
      <c r="G348" s="28">
        <v>44228</v>
      </c>
      <c r="H348" s="24">
        <v>15</v>
      </c>
      <c r="I348" s="24">
        <v>5</v>
      </c>
      <c r="J348" s="24">
        <v>4</v>
      </c>
      <c r="K348" s="24">
        <v>0</v>
      </c>
      <c r="L348" s="24">
        <v>0</v>
      </c>
      <c r="M348" s="24">
        <v>1</v>
      </c>
      <c r="N348" s="24">
        <v>0</v>
      </c>
      <c r="O348" s="24">
        <v>8</v>
      </c>
      <c r="P348" s="24">
        <f t="shared" si="10"/>
        <v>19</v>
      </c>
      <c r="Q348" s="24">
        <f t="shared" si="11"/>
        <v>28</v>
      </c>
    </row>
    <row r="349" spans="1:17" x14ac:dyDescent="0.25">
      <c r="A349" s="27" t="s">
        <v>54</v>
      </c>
      <c r="B349" s="27">
        <v>125727</v>
      </c>
      <c r="C349" s="27" t="s">
        <v>159</v>
      </c>
      <c r="D349" s="27" t="s">
        <v>72</v>
      </c>
      <c r="E349" s="27" t="s">
        <v>73</v>
      </c>
      <c r="F349" s="27" t="s">
        <v>74</v>
      </c>
      <c r="G349" s="28">
        <v>44228</v>
      </c>
      <c r="H349" s="24">
        <v>8</v>
      </c>
      <c r="I349" s="24">
        <v>8</v>
      </c>
      <c r="J349" s="24">
        <v>2</v>
      </c>
      <c r="K349" s="24">
        <v>9</v>
      </c>
      <c r="L349" s="24">
        <v>0</v>
      </c>
      <c r="M349" s="24">
        <v>1</v>
      </c>
      <c r="N349" s="24">
        <v>0</v>
      </c>
      <c r="O349" s="24">
        <v>8</v>
      </c>
      <c r="P349" s="24">
        <f t="shared" si="10"/>
        <v>19</v>
      </c>
      <c r="Q349" s="24">
        <f t="shared" si="11"/>
        <v>28</v>
      </c>
    </row>
    <row r="350" spans="1:17" x14ac:dyDescent="0.25">
      <c r="A350" s="27" t="s">
        <v>55</v>
      </c>
      <c r="B350" s="27">
        <v>96074</v>
      </c>
      <c r="C350" s="27" t="s">
        <v>160</v>
      </c>
      <c r="D350" s="27" t="s">
        <v>72</v>
      </c>
      <c r="E350" s="27" t="s">
        <v>73</v>
      </c>
      <c r="F350" s="27" t="s">
        <v>74</v>
      </c>
      <c r="G350" s="28">
        <v>44228</v>
      </c>
      <c r="H350" s="24">
        <v>17</v>
      </c>
      <c r="I350" s="24">
        <v>17</v>
      </c>
      <c r="J350" s="24">
        <v>0</v>
      </c>
      <c r="K350" s="24">
        <v>2</v>
      </c>
      <c r="L350" s="24">
        <v>0</v>
      </c>
      <c r="M350" s="24">
        <v>1</v>
      </c>
      <c r="N350" s="24">
        <v>0</v>
      </c>
      <c r="O350" s="24">
        <v>8</v>
      </c>
      <c r="P350" s="24">
        <f t="shared" si="10"/>
        <v>19</v>
      </c>
      <c r="Q350" s="24">
        <f t="shared" si="11"/>
        <v>28</v>
      </c>
    </row>
    <row r="351" spans="1:17" x14ac:dyDescent="0.25">
      <c r="A351" s="27" t="s">
        <v>12</v>
      </c>
      <c r="B351" s="27">
        <v>91236</v>
      </c>
      <c r="C351" s="27" t="s">
        <v>108</v>
      </c>
      <c r="D351" s="27" t="s">
        <v>72</v>
      </c>
      <c r="E351" s="27" t="s">
        <v>73</v>
      </c>
      <c r="F351" s="27" t="s">
        <v>76</v>
      </c>
      <c r="G351" s="28">
        <v>44228</v>
      </c>
      <c r="H351" s="24">
        <v>14</v>
      </c>
      <c r="I351" s="24">
        <v>14</v>
      </c>
      <c r="J351" s="24">
        <v>5</v>
      </c>
      <c r="K351" s="24">
        <v>0</v>
      </c>
      <c r="L351" s="24">
        <v>0</v>
      </c>
      <c r="M351" s="24">
        <v>1</v>
      </c>
      <c r="N351" s="24">
        <v>0</v>
      </c>
      <c r="O351" s="24">
        <v>8</v>
      </c>
      <c r="P351" s="24">
        <f t="shared" si="10"/>
        <v>19</v>
      </c>
      <c r="Q351" s="24">
        <f t="shared" si="11"/>
        <v>28</v>
      </c>
    </row>
    <row r="352" spans="1:17" x14ac:dyDescent="0.25">
      <c r="A352" s="27" t="s">
        <v>26</v>
      </c>
      <c r="B352" s="27">
        <v>88629</v>
      </c>
      <c r="C352" s="27" t="s">
        <v>161</v>
      </c>
      <c r="D352" s="27" t="s">
        <v>72</v>
      </c>
      <c r="E352" s="27" t="s">
        <v>73</v>
      </c>
      <c r="F352" s="27" t="s">
        <v>76</v>
      </c>
      <c r="G352" s="28">
        <v>44228</v>
      </c>
      <c r="H352" s="24">
        <v>19</v>
      </c>
      <c r="I352" s="24">
        <v>19</v>
      </c>
      <c r="J352" s="24">
        <v>0</v>
      </c>
      <c r="K352" s="24">
        <v>0</v>
      </c>
      <c r="L352" s="24">
        <v>0</v>
      </c>
      <c r="M352" s="24">
        <v>1</v>
      </c>
      <c r="N352" s="24">
        <v>0</v>
      </c>
      <c r="O352" s="24">
        <v>8</v>
      </c>
      <c r="P352" s="24">
        <f t="shared" si="10"/>
        <v>19</v>
      </c>
      <c r="Q352" s="24">
        <f t="shared" si="11"/>
        <v>28</v>
      </c>
    </row>
    <row r="353" spans="1:17" x14ac:dyDescent="0.25">
      <c r="A353" s="27" t="s">
        <v>33</v>
      </c>
      <c r="B353" s="27">
        <v>88492</v>
      </c>
      <c r="C353" s="27" t="s">
        <v>134</v>
      </c>
      <c r="D353" s="27" t="s">
        <v>72</v>
      </c>
      <c r="E353" s="27" t="s">
        <v>73</v>
      </c>
      <c r="F353" s="27" t="s">
        <v>76</v>
      </c>
      <c r="G353" s="28">
        <v>44228</v>
      </c>
      <c r="H353" s="24">
        <v>19</v>
      </c>
      <c r="I353" s="24">
        <v>19</v>
      </c>
      <c r="J353" s="24">
        <v>0</v>
      </c>
      <c r="K353" s="24">
        <v>0</v>
      </c>
      <c r="L353" s="24">
        <v>0</v>
      </c>
      <c r="M353" s="24">
        <v>1</v>
      </c>
      <c r="N353" s="24">
        <v>0</v>
      </c>
      <c r="O353" s="24">
        <v>8</v>
      </c>
      <c r="P353" s="24">
        <f t="shared" si="10"/>
        <v>19</v>
      </c>
      <c r="Q353" s="24">
        <f t="shared" si="11"/>
        <v>28</v>
      </c>
    </row>
    <row r="354" spans="1:17" x14ac:dyDescent="0.25">
      <c r="A354" s="27" t="s">
        <v>39</v>
      </c>
      <c r="B354" s="27">
        <v>88493</v>
      </c>
      <c r="C354" s="27" t="s">
        <v>162</v>
      </c>
      <c r="D354" s="27" t="s">
        <v>72</v>
      </c>
      <c r="E354" s="27" t="s">
        <v>73</v>
      </c>
      <c r="F354" s="27" t="s">
        <v>76</v>
      </c>
      <c r="G354" s="28">
        <v>44228</v>
      </c>
      <c r="H354" s="24">
        <v>19</v>
      </c>
      <c r="I354" s="24">
        <v>19</v>
      </c>
      <c r="J354" s="24">
        <v>0</v>
      </c>
      <c r="K354" s="24">
        <v>0</v>
      </c>
      <c r="L354" s="24">
        <v>0</v>
      </c>
      <c r="M354" s="24">
        <v>1</v>
      </c>
      <c r="N354" s="24">
        <v>0</v>
      </c>
      <c r="O354" s="24">
        <v>8</v>
      </c>
      <c r="P354" s="24">
        <f t="shared" si="10"/>
        <v>19</v>
      </c>
      <c r="Q354" s="24">
        <f t="shared" si="11"/>
        <v>28</v>
      </c>
    </row>
    <row r="355" spans="1:17" x14ac:dyDescent="0.25">
      <c r="A355" s="27" t="s">
        <v>2</v>
      </c>
      <c r="B355" s="27">
        <v>91223</v>
      </c>
      <c r="C355" s="27" t="s">
        <v>96</v>
      </c>
      <c r="D355" s="27" t="s">
        <v>72</v>
      </c>
      <c r="E355" s="27" t="s">
        <v>73</v>
      </c>
      <c r="F355" s="27" t="s">
        <v>74</v>
      </c>
      <c r="G355" s="28">
        <v>44256</v>
      </c>
      <c r="H355" s="24">
        <v>1</v>
      </c>
      <c r="I355" s="24">
        <v>1</v>
      </c>
      <c r="J355" s="24">
        <v>0</v>
      </c>
      <c r="K355" s="24">
        <v>22</v>
      </c>
      <c r="L355" s="24">
        <v>0</v>
      </c>
      <c r="M355" s="24">
        <v>0</v>
      </c>
      <c r="N355" s="24">
        <v>0</v>
      </c>
      <c r="O355" s="24">
        <v>8</v>
      </c>
      <c r="P355" s="24">
        <f t="shared" si="10"/>
        <v>23</v>
      </c>
      <c r="Q355" s="24">
        <f t="shared" si="11"/>
        <v>31</v>
      </c>
    </row>
    <row r="356" spans="1:17" x14ac:dyDescent="0.25">
      <c r="A356" s="27" t="s">
        <v>4</v>
      </c>
      <c r="B356" s="27">
        <v>107869</v>
      </c>
      <c r="C356" s="27" t="s">
        <v>97</v>
      </c>
      <c r="D356" s="27" t="s">
        <v>72</v>
      </c>
      <c r="E356" s="27" t="s">
        <v>73</v>
      </c>
      <c r="F356" s="27" t="s">
        <v>74</v>
      </c>
      <c r="G356" s="28">
        <v>44256</v>
      </c>
      <c r="H356" s="24">
        <v>20</v>
      </c>
      <c r="I356" s="24">
        <v>20</v>
      </c>
      <c r="J356" s="24">
        <v>1</v>
      </c>
      <c r="K356" s="24">
        <v>2</v>
      </c>
      <c r="L356" s="24">
        <v>0</v>
      </c>
      <c r="M356" s="24">
        <v>0</v>
      </c>
      <c r="N356" s="24">
        <v>0</v>
      </c>
      <c r="O356" s="24">
        <v>8</v>
      </c>
      <c r="P356" s="24">
        <f t="shared" si="10"/>
        <v>23</v>
      </c>
      <c r="Q356" s="24">
        <f t="shared" si="11"/>
        <v>31</v>
      </c>
    </row>
    <row r="357" spans="1:17" x14ac:dyDescent="0.25">
      <c r="A357" s="27" t="s">
        <v>5</v>
      </c>
      <c r="B357" s="27">
        <v>96078</v>
      </c>
      <c r="C357" s="27" t="s">
        <v>98</v>
      </c>
      <c r="D357" s="27" t="s">
        <v>72</v>
      </c>
      <c r="E357" s="27" t="s">
        <v>75</v>
      </c>
      <c r="F357" s="27" t="s">
        <v>74</v>
      </c>
      <c r="G357" s="28">
        <v>44256</v>
      </c>
      <c r="H357" s="24">
        <v>23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8</v>
      </c>
      <c r="P357" s="24">
        <f t="shared" si="10"/>
        <v>23</v>
      </c>
      <c r="Q357" s="24">
        <f t="shared" si="11"/>
        <v>31</v>
      </c>
    </row>
    <row r="358" spans="1:17" x14ac:dyDescent="0.25">
      <c r="A358" s="27" t="s">
        <v>6</v>
      </c>
      <c r="B358" s="27">
        <v>90699</v>
      </c>
      <c r="C358" s="27" t="s">
        <v>99</v>
      </c>
      <c r="D358" s="27" t="s">
        <v>72</v>
      </c>
      <c r="E358" s="27" t="s">
        <v>73</v>
      </c>
      <c r="F358" s="27" t="s">
        <v>74</v>
      </c>
      <c r="G358" s="28">
        <v>44256</v>
      </c>
      <c r="H358" s="24">
        <v>21</v>
      </c>
      <c r="I358" s="24">
        <v>21</v>
      </c>
      <c r="J358" s="24">
        <v>2</v>
      </c>
      <c r="K358" s="24">
        <v>0</v>
      </c>
      <c r="L358" s="24">
        <v>0</v>
      </c>
      <c r="M358" s="24">
        <v>0</v>
      </c>
      <c r="N358" s="24">
        <v>0</v>
      </c>
      <c r="O358" s="24">
        <v>8</v>
      </c>
      <c r="P358" s="24">
        <f t="shared" si="10"/>
        <v>23</v>
      </c>
      <c r="Q358" s="24">
        <f t="shared" si="11"/>
        <v>31</v>
      </c>
    </row>
    <row r="359" spans="1:17" x14ac:dyDescent="0.25">
      <c r="A359" s="27" t="s">
        <v>6</v>
      </c>
      <c r="B359" s="27">
        <v>108201</v>
      </c>
      <c r="C359" s="27" t="s">
        <v>100</v>
      </c>
      <c r="D359" s="27" t="s">
        <v>72</v>
      </c>
      <c r="E359" s="27" t="s">
        <v>73</v>
      </c>
      <c r="F359" s="27" t="s">
        <v>74</v>
      </c>
      <c r="G359" s="28">
        <v>44256</v>
      </c>
      <c r="H359" s="24">
        <v>23</v>
      </c>
      <c r="I359" s="24">
        <v>23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8</v>
      </c>
      <c r="P359" s="24">
        <f t="shared" si="10"/>
        <v>23</v>
      </c>
      <c r="Q359" s="24">
        <f t="shared" si="11"/>
        <v>31</v>
      </c>
    </row>
    <row r="360" spans="1:17" x14ac:dyDescent="0.25">
      <c r="A360" s="27" t="s">
        <v>7</v>
      </c>
      <c r="B360" s="27">
        <v>96189</v>
      </c>
      <c r="C360" s="27" t="s">
        <v>101</v>
      </c>
      <c r="D360" s="27" t="s">
        <v>72</v>
      </c>
      <c r="E360" s="27" t="s">
        <v>73</v>
      </c>
      <c r="F360" s="27" t="s">
        <v>74</v>
      </c>
      <c r="G360" s="28">
        <v>44256</v>
      </c>
      <c r="H360" s="24">
        <v>20</v>
      </c>
      <c r="I360" s="24">
        <v>20</v>
      </c>
      <c r="J360" s="24">
        <v>1</v>
      </c>
      <c r="K360" s="24">
        <v>2</v>
      </c>
      <c r="L360" s="24">
        <v>0</v>
      </c>
      <c r="M360" s="24">
        <v>0</v>
      </c>
      <c r="N360" s="24">
        <v>0</v>
      </c>
      <c r="O360" s="24">
        <v>8</v>
      </c>
      <c r="P360" s="24">
        <f t="shared" si="10"/>
        <v>23</v>
      </c>
      <c r="Q360" s="24">
        <f t="shared" si="11"/>
        <v>31</v>
      </c>
    </row>
    <row r="361" spans="1:17" x14ac:dyDescent="0.25">
      <c r="A361" s="27" t="s">
        <v>8</v>
      </c>
      <c r="B361" s="27">
        <v>125722</v>
      </c>
      <c r="C361" s="27" t="s">
        <v>102</v>
      </c>
      <c r="D361" s="27" t="s">
        <v>72</v>
      </c>
      <c r="E361" s="27" t="s">
        <v>73</v>
      </c>
      <c r="F361" s="27" t="s">
        <v>74</v>
      </c>
      <c r="G361" s="28">
        <v>44256</v>
      </c>
      <c r="H361" s="24">
        <v>19</v>
      </c>
      <c r="I361" s="24">
        <v>19</v>
      </c>
      <c r="J361" s="24">
        <v>0</v>
      </c>
      <c r="K361" s="24">
        <v>3</v>
      </c>
      <c r="L361" s="24">
        <v>1</v>
      </c>
      <c r="M361" s="24">
        <v>0</v>
      </c>
      <c r="N361" s="24">
        <v>0</v>
      </c>
      <c r="O361" s="24">
        <v>8</v>
      </c>
      <c r="P361" s="24">
        <f t="shared" si="10"/>
        <v>23</v>
      </c>
      <c r="Q361" s="24">
        <f t="shared" si="11"/>
        <v>31</v>
      </c>
    </row>
    <row r="362" spans="1:17" x14ac:dyDescent="0.25">
      <c r="A362" s="27" t="s">
        <v>9</v>
      </c>
      <c r="B362" s="27">
        <v>90576</v>
      </c>
      <c r="C362" s="27" t="s">
        <v>103</v>
      </c>
      <c r="D362" s="27" t="s">
        <v>72</v>
      </c>
      <c r="E362" s="27" t="s">
        <v>73</v>
      </c>
      <c r="F362" s="27" t="s">
        <v>74</v>
      </c>
      <c r="G362" s="28">
        <v>44256</v>
      </c>
      <c r="H362" s="24">
        <v>12</v>
      </c>
      <c r="I362" s="24">
        <v>12</v>
      </c>
      <c r="J362" s="24">
        <v>10</v>
      </c>
      <c r="K362" s="24">
        <v>1</v>
      </c>
      <c r="L362" s="24">
        <v>0</v>
      </c>
      <c r="M362" s="24">
        <v>0</v>
      </c>
      <c r="N362" s="24">
        <v>0</v>
      </c>
      <c r="O362" s="24">
        <v>8</v>
      </c>
      <c r="P362" s="24">
        <f t="shared" si="10"/>
        <v>23</v>
      </c>
      <c r="Q362" s="24">
        <f t="shared" si="11"/>
        <v>31</v>
      </c>
    </row>
    <row r="363" spans="1:17" x14ac:dyDescent="0.25">
      <c r="A363" s="27" t="s">
        <v>10</v>
      </c>
      <c r="B363" s="27">
        <v>96210</v>
      </c>
      <c r="C363" s="27" t="s">
        <v>104</v>
      </c>
      <c r="D363" s="27" t="s">
        <v>72</v>
      </c>
      <c r="E363" s="27" t="s">
        <v>73</v>
      </c>
      <c r="F363" s="27" t="s">
        <v>74</v>
      </c>
      <c r="G363" s="28">
        <v>44256</v>
      </c>
      <c r="H363" s="24">
        <v>23</v>
      </c>
      <c r="I363" s="24">
        <v>23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8</v>
      </c>
      <c r="P363" s="24">
        <f t="shared" si="10"/>
        <v>23</v>
      </c>
      <c r="Q363" s="24">
        <f t="shared" si="11"/>
        <v>31</v>
      </c>
    </row>
    <row r="364" spans="1:17" x14ac:dyDescent="0.25">
      <c r="A364" s="27" t="s">
        <v>11</v>
      </c>
      <c r="B364" s="27">
        <v>110424</v>
      </c>
      <c r="C364" s="27" t="s">
        <v>105</v>
      </c>
      <c r="D364" s="27" t="s">
        <v>72</v>
      </c>
      <c r="E364" s="27" t="s">
        <v>73</v>
      </c>
      <c r="F364" s="27" t="s">
        <v>74</v>
      </c>
      <c r="G364" s="28">
        <v>44256</v>
      </c>
      <c r="H364" s="24">
        <v>23</v>
      </c>
      <c r="I364" s="24">
        <v>23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8</v>
      </c>
      <c r="P364" s="24">
        <f t="shared" si="10"/>
        <v>23</v>
      </c>
      <c r="Q364" s="24">
        <f t="shared" si="11"/>
        <v>31</v>
      </c>
    </row>
    <row r="365" spans="1:17" x14ac:dyDescent="0.25">
      <c r="A365" s="27" t="s">
        <v>13</v>
      </c>
      <c r="B365" s="27">
        <v>96211</v>
      </c>
      <c r="C365" s="27" t="s">
        <v>109</v>
      </c>
      <c r="D365" s="27" t="s">
        <v>72</v>
      </c>
      <c r="E365" s="27" t="s">
        <v>73</v>
      </c>
      <c r="F365" s="27" t="s">
        <v>74</v>
      </c>
      <c r="G365" s="28">
        <v>44256</v>
      </c>
      <c r="H365" s="24">
        <v>20</v>
      </c>
      <c r="I365" s="24">
        <v>20</v>
      </c>
      <c r="J365" s="24">
        <v>0</v>
      </c>
      <c r="K365" s="24">
        <v>3</v>
      </c>
      <c r="L365" s="24">
        <v>0</v>
      </c>
      <c r="M365" s="24">
        <v>0</v>
      </c>
      <c r="N365" s="24">
        <v>0</v>
      </c>
      <c r="O365" s="24">
        <v>8</v>
      </c>
      <c r="P365" s="24">
        <f t="shared" si="10"/>
        <v>23</v>
      </c>
      <c r="Q365" s="24">
        <f t="shared" si="11"/>
        <v>31</v>
      </c>
    </row>
    <row r="366" spans="1:17" x14ac:dyDescent="0.25">
      <c r="A366" s="27" t="s">
        <v>14</v>
      </c>
      <c r="B366" s="27">
        <v>88490</v>
      </c>
      <c r="C366" s="27" t="s">
        <v>110</v>
      </c>
      <c r="D366" s="27" t="s">
        <v>72</v>
      </c>
      <c r="E366" s="27" t="s">
        <v>73</v>
      </c>
      <c r="F366" s="27" t="s">
        <v>74</v>
      </c>
      <c r="G366" s="28">
        <v>44256</v>
      </c>
      <c r="H366" s="24">
        <v>21</v>
      </c>
      <c r="I366" s="24">
        <v>21</v>
      </c>
      <c r="J366" s="24">
        <v>0</v>
      </c>
      <c r="K366" s="24">
        <v>2</v>
      </c>
      <c r="L366" s="24">
        <v>0</v>
      </c>
      <c r="M366" s="24">
        <v>0</v>
      </c>
      <c r="N366" s="24">
        <v>0</v>
      </c>
      <c r="O366" s="24">
        <v>8</v>
      </c>
      <c r="P366" s="24">
        <f t="shared" si="10"/>
        <v>23</v>
      </c>
      <c r="Q366" s="24">
        <f t="shared" si="11"/>
        <v>31</v>
      </c>
    </row>
    <row r="367" spans="1:17" x14ac:dyDescent="0.25">
      <c r="A367" s="27" t="s">
        <v>15</v>
      </c>
      <c r="B367" s="27">
        <v>125188</v>
      </c>
      <c r="C367" s="27" t="s">
        <v>111</v>
      </c>
      <c r="D367" s="27" t="s">
        <v>72</v>
      </c>
      <c r="E367" s="27" t="s">
        <v>75</v>
      </c>
      <c r="F367" s="27" t="s">
        <v>74</v>
      </c>
      <c r="G367" s="28">
        <v>44256</v>
      </c>
      <c r="H367" s="24">
        <v>23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8</v>
      </c>
      <c r="P367" s="24">
        <f t="shared" si="10"/>
        <v>23</v>
      </c>
      <c r="Q367" s="24">
        <f t="shared" si="11"/>
        <v>31</v>
      </c>
    </row>
    <row r="368" spans="1:17" x14ac:dyDescent="0.25">
      <c r="A368" s="27" t="s">
        <v>16</v>
      </c>
      <c r="B368" s="27">
        <v>96213</v>
      </c>
      <c r="C368" s="27" t="s">
        <v>112</v>
      </c>
      <c r="D368" s="27" t="s">
        <v>72</v>
      </c>
      <c r="E368" s="27" t="s">
        <v>73</v>
      </c>
      <c r="F368" s="27" t="s">
        <v>74</v>
      </c>
      <c r="G368" s="28">
        <v>44256</v>
      </c>
      <c r="H368" s="24">
        <v>19</v>
      </c>
      <c r="I368" s="24">
        <v>17</v>
      </c>
      <c r="J368" s="24">
        <v>0</v>
      </c>
      <c r="K368" s="24">
        <v>4</v>
      </c>
      <c r="L368" s="24">
        <v>0</v>
      </c>
      <c r="M368" s="24">
        <v>0</v>
      </c>
      <c r="N368" s="24">
        <v>0</v>
      </c>
      <c r="O368" s="24">
        <v>8</v>
      </c>
      <c r="P368" s="24">
        <f t="shared" si="10"/>
        <v>23</v>
      </c>
      <c r="Q368" s="24">
        <f t="shared" si="11"/>
        <v>31</v>
      </c>
    </row>
    <row r="369" spans="1:17" x14ac:dyDescent="0.25">
      <c r="A369" s="27" t="s">
        <v>17</v>
      </c>
      <c r="B369" s="27">
        <v>119764</v>
      </c>
      <c r="C369" s="27" t="s">
        <v>113</v>
      </c>
      <c r="D369" s="27" t="s">
        <v>72</v>
      </c>
      <c r="E369" s="27" t="s">
        <v>75</v>
      </c>
      <c r="F369" s="27" t="s">
        <v>74</v>
      </c>
      <c r="G369" s="28">
        <v>44256</v>
      </c>
      <c r="H369" s="24">
        <v>23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8</v>
      </c>
      <c r="P369" s="24">
        <f t="shared" si="10"/>
        <v>23</v>
      </c>
      <c r="Q369" s="24">
        <f t="shared" si="11"/>
        <v>31</v>
      </c>
    </row>
    <row r="370" spans="1:17" x14ac:dyDescent="0.25">
      <c r="A370" s="27" t="s">
        <v>18</v>
      </c>
      <c r="B370" s="27">
        <v>119448</v>
      </c>
      <c r="C370" s="27" t="s">
        <v>114</v>
      </c>
      <c r="D370" s="27" t="s">
        <v>72</v>
      </c>
      <c r="E370" s="27" t="s">
        <v>73</v>
      </c>
      <c r="F370" s="27" t="s">
        <v>74</v>
      </c>
      <c r="G370" s="28">
        <v>44256</v>
      </c>
      <c r="H370" s="24">
        <v>19</v>
      </c>
      <c r="I370" s="24">
        <v>19</v>
      </c>
      <c r="J370" s="24">
        <v>1</v>
      </c>
      <c r="K370" s="24">
        <v>3</v>
      </c>
      <c r="L370" s="24">
        <v>0</v>
      </c>
      <c r="M370" s="24">
        <v>0</v>
      </c>
      <c r="N370" s="24">
        <v>0</v>
      </c>
      <c r="O370" s="24">
        <v>8</v>
      </c>
      <c r="P370" s="24">
        <f t="shared" si="10"/>
        <v>23</v>
      </c>
      <c r="Q370" s="24">
        <f t="shared" si="11"/>
        <v>31</v>
      </c>
    </row>
    <row r="371" spans="1:17" x14ac:dyDescent="0.25">
      <c r="A371" s="27" t="s">
        <v>19</v>
      </c>
      <c r="B371" s="27">
        <v>145627</v>
      </c>
      <c r="C371" s="27" t="s">
        <v>115</v>
      </c>
      <c r="D371" s="27" t="s">
        <v>72</v>
      </c>
      <c r="E371" s="27" t="s">
        <v>73</v>
      </c>
      <c r="F371" s="27" t="s">
        <v>74</v>
      </c>
      <c r="G371" s="28">
        <v>44256</v>
      </c>
      <c r="H371" s="24">
        <v>21</v>
      </c>
      <c r="I371" s="24">
        <v>21</v>
      </c>
      <c r="J371" s="24">
        <v>0</v>
      </c>
      <c r="K371" s="24">
        <v>2</v>
      </c>
      <c r="L371" s="24">
        <v>0</v>
      </c>
      <c r="M371" s="24">
        <v>0</v>
      </c>
      <c r="N371" s="24">
        <v>0</v>
      </c>
      <c r="O371" s="24">
        <v>8</v>
      </c>
      <c r="P371" s="24">
        <f t="shared" si="10"/>
        <v>23</v>
      </c>
      <c r="Q371" s="24">
        <f t="shared" si="11"/>
        <v>31</v>
      </c>
    </row>
    <row r="372" spans="1:17" x14ac:dyDescent="0.25">
      <c r="A372" s="27" t="s">
        <v>20</v>
      </c>
      <c r="B372" s="27">
        <v>119765</v>
      </c>
      <c r="C372" s="27" t="s">
        <v>116</v>
      </c>
      <c r="D372" s="27" t="s">
        <v>72</v>
      </c>
      <c r="E372" s="27" t="s">
        <v>75</v>
      </c>
      <c r="F372" s="27" t="s">
        <v>74</v>
      </c>
      <c r="G372" s="28">
        <v>44256</v>
      </c>
      <c r="H372" s="24">
        <v>23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8</v>
      </c>
      <c r="P372" s="24">
        <f t="shared" si="10"/>
        <v>23</v>
      </c>
      <c r="Q372" s="24">
        <f t="shared" si="11"/>
        <v>31</v>
      </c>
    </row>
    <row r="373" spans="1:17" x14ac:dyDescent="0.25">
      <c r="A373" s="27" t="s">
        <v>21</v>
      </c>
      <c r="B373" s="27">
        <v>125723</v>
      </c>
      <c r="C373" s="27" t="s">
        <v>117</v>
      </c>
      <c r="D373" s="27" t="s">
        <v>72</v>
      </c>
      <c r="E373" s="27" t="s">
        <v>73</v>
      </c>
      <c r="F373" s="27" t="s">
        <v>74</v>
      </c>
      <c r="G373" s="28">
        <v>44256</v>
      </c>
      <c r="H373" s="24">
        <v>20</v>
      </c>
      <c r="I373" s="24">
        <v>19</v>
      </c>
      <c r="J373" s="24">
        <v>0</v>
      </c>
      <c r="K373" s="24">
        <v>3</v>
      </c>
      <c r="L373" s="24">
        <v>0</v>
      </c>
      <c r="M373" s="24">
        <v>0</v>
      </c>
      <c r="N373" s="24">
        <v>0</v>
      </c>
      <c r="O373" s="24">
        <v>8</v>
      </c>
      <c r="P373" s="24">
        <f t="shared" si="10"/>
        <v>23</v>
      </c>
      <c r="Q373" s="24">
        <f t="shared" si="11"/>
        <v>31</v>
      </c>
    </row>
    <row r="374" spans="1:17" x14ac:dyDescent="0.25">
      <c r="A374" s="27" t="s">
        <v>22</v>
      </c>
      <c r="B374" s="27">
        <v>110419</v>
      </c>
      <c r="C374" s="27" t="s">
        <v>118</v>
      </c>
      <c r="D374" s="27" t="s">
        <v>72</v>
      </c>
      <c r="E374" s="27" t="s">
        <v>73</v>
      </c>
      <c r="F374" s="27" t="s">
        <v>74</v>
      </c>
      <c r="G374" s="28">
        <v>44256</v>
      </c>
      <c r="H374" s="24">
        <v>19</v>
      </c>
      <c r="I374" s="24">
        <v>19</v>
      </c>
      <c r="J374" s="24">
        <v>0</v>
      </c>
      <c r="K374" s="24">
        <v>4</v>
      </c>
      <c r="L374" s="24">
        <v>0</v>
      </c>
      <c r="M374" s="24">
        <v>0</v>
      </c>
      <c r="N374" s="24">
        <v>0</v>
      </c>
      <c r="O374" s="24">
        <v>8</v>
      </c>
      <c r="P374" s="24">
        <f t="shared" si="10"/>
        <v>23</v>
      </c>
      <c r="Q374" s="24">
        <f t="shared" si="11"/>
        <v>31</v>
      </c>
    </row>
    <row r="375" spans="1:17" x14ac:dyDescent="0.25">
      <c r="A375" s="27" t="s">
        <v>23</v>
      </c>
      <c r="B375" s="27">
        <v>106163</v>
      </c>
      <c r="C375" s="27" t="s">
        <v>119</v>
      </c>
      <c r="D375" s="27" t="s">
        <v>72</v>
      </c>
      <c r="E375" s="27" t="s">
        <v>73</v>
      </c>
      <c r="F375" s="27" t="s">
        <v>74</v>
      </c>
      <c r="G375" s="28">
        <v>44256</v>
      </c>
      <c r="H375" s="24">
        <v>22</v>
      </c>
      <c r="I375" s="24">
        <v>22</v>
      </c>
      <c r="J375" s="24">
        <v>0</v>
      </c>
      <c r="K375" s="24">
        <v>1</v>
      </c>
      <c r="L375" s="24">
        <v>0</v>
      </c>
      <c r="M375" s="24">
        <v>0</v>
      </c>
      <c r="N375" s="24">
        <v>0</v>
      </c>
      <c r="O375" s="24">
        <v>8</v>
      </c>
      <c r="P375" s="24">
        <f t="shared" si="10"/>
        <v>23</v>
      </c>
      <c r="Q375" s="24">
        <f t="shared" si="11"/>
        <v>31</v>
      </c>
    </row>
    <row r="376" spans="1:17" x14ac:dyDescent="0.25">
      <c r="A376" s="27" t="s">
        <v>24</v>
      </c>
      <c r="B376" s="27">
        <v>106165</v>
      </c>
      <c r="C376" s="27" t="s">
        <v>122</v>
      </c>
      <c r="D376" s="27" t="s">
        <v>72</v>
      </c>
      <c r="E376" s="27" t="s">
        <v>73</v>
      </c>
      <c r="F376" s="27" t="s">
        <v>74</v>
      </c>
      <c r="G376" s="28">
        <v>44256</v>
      </c>
      <c r="H376" s="24">
        <v>11</v>
      </c>
      <c r="I376" s="24">
        <v>11</v>
      </c>
      <c r="J376" s="24">
        <v>12</v>
      </c>
      <c r="K376" s="24">
        <v>0</v>
      </c>
      <c r="L376" s="24">
        <v>0</v>
      </c>
      <c r="M376" s="24">
        <v>0</v>
      </c>
      <c r="N376" s="24">
        <v>0</v>
      </c>
      <c r="O376" s="24">
        <v>8</v>
      </c>
      <c r="P376" s="24">
        <f t="shared" si="10"/>
        <v>23</v>
      </c>
      <c r="Q376" s="24">
        <f t="shared" si="11"/>
        <v>31</v>
      </c>
    </row>
    <row r="377" spans="1:17" x14ac:dyDescent="0.25">
      <c r="A377" s="27" t="s">
        <v>25</v>
      </c>
      <c r="B377" s="27">
        <v>106161</v>
      </c>
      <c r="C377" s="27" t="s">
        <v>123</v>
      </c>
      <c r="D377" s="27" t="s">
        <v>72</v>
      </c>
      <c r="E377" s="27" t="s">
        <v>73</v>
      </c>
      <c r="F377" s="27" t="s">
        <v>74</v>
      </c>
      <c r="G377" s="28">
        <v>44256</v>
      </c>
      <c r="H377" s="24">
        <v>22</v>
      </c>
      <c r="I377" s="24">
        <v>22</v>
      </c>
      <c r="J377" s="24">
        <v>0</v>
      </c>
      <c r="K377" s="24">
        <v>1</v>
      </c>
      <c r="L377" s="24">
        <v>0</v>
      </c>
      <c r="M377" s="24">
        <v>0</v>
      </c>
      <c r="N377" s="24">
        <v>0</v>
      </c>
      <c r="O377" s="24">
        <v>8</v>
      </c>
      <c r="P377" s="24">
        <f t="shared" si="10"/>
        <v>23</v>
      </c>
      <c r="Q377" s="24">
        <f t="shared" si="11"/>
        <v>31</v>
      </c>
    </row>
    <row r="378" spans="1:17" x14ac:dyDescent="0.25">
      <c r="A378" s="27" t="s">
        <v>27</v>
      </c>
      <c r="B378" s="27">
        <v>144804</v>
      </c>
      <c r="C378" s="27" t="s">
        <v>126</v>
      </c>
      <c r="D378" s="27" t="s">
        <v>72</v>
      </c>
      <c r="E378" s="27" t="s">
        <v>73</v>
      </c>
      <c r="F378" s="27" t="s">
        <v>74</v>
      </c>
      <c r="G378" s="28">
        <v>44256</v>
      </c>
      <c r="H378" s="24">
        <v>21</v>
      </c>
      <c r="I378" s="24">
        <v>21</v>
      </c>
      <c r="J378" s="24">
        <v>1</v>
      </c>
      <c r="K378" s="24">
        <v>1</v>
      </c>
      <c r="L378" s="24">
        <v>0</v>
      </c>
      <c r="M378" s="24">
        <v>0</v>
      </c>
      <c r="N378" s="24">
        <v>0</v>
      </c>
      <c r="O378" s="24">
        <v>8</v>
      </c>
      <c r="P378" s="24">
        <f t="shared" si="10"/>
        <v>23</v>
      </c>
      <c r="Q378" s="24">
        <f t="shared" si="11"/>
        <v>31</v>
      </c>
    </row>
    <row r="379" spans="1:17" x14ac:dyDescent="0.25">
      <c r="A379" s="27" t="s">
        <v>28</v>
      </c>
      <c r="B379" s="27">
        <v>110428</v>
      </c>
      <c r="C379" s="27" t="s">
        <v>127</v>
      </c>
      <c r="D379" s="27" t="s">
        <v>72</v>
      </c>
      <c r="E379" s="27" t="s">
        <v>73</v>
      </c>
      <c r="F379" s="27" t="s">
        <v>74</v>
      </c>
      <c r="G379" s="28">
        <v>44256</v>
      </c>
      <c r="H379" s="24">
        <v>18</v>
      </c>
      <c r="I379" s="24">
        <v>18</v>
      </c>
      <c r="J379" s="24">
        <v>5</v>
      </c>
      <c r="K379" s="24">
        <v>0</v>
      </c>
      <c r="L379" s="24">
        <v>0</v>
      </c>
      <c r="M379" s="24">
        <v>0</v>
      </c>
      <c r="N379" s="24">
        <v>0</v>
      </c>
      <c r="O379" s="24">
        <v>8</v>
      </c>
      <c r="P379" s="24">
        <f t="shared" si="10"/>
        <v>23</v>
      </c>
      <c r="Q379" s="24">
        <f t="shared" si="11"/>
        <v>31</v>
      </c>
    </row>
    <row r="380" spans="1:17" x14ac:dyDescent="0.25">
      <c r="A380" s="27" t="s">
        <v>29</v>
      </c>
      <c r="B380" s="27">
        <v>91521</v>
      </c>
      <c r="C380" s="27" t="s">
        <v>128</v>
      </c>
      <c r="D380" s="27" t="s">
        <v>72</v>
      </c>
      <c r="E380" s="27" t="s">
        <v>73</v>
      </c>
      <c r="F380" s="27" t="s">
        <v>74</v>
      </c>
      <c r="G380" s="28">
        <v>44256</v>
      </c>
      <c r="H380" s="24">
        <v>22</v>
      </c>
      <c r="I380" s="24">
        <v>22</v>
      </c>
      <c r="J380" s="24">
        <v>1</v>
      </c>
      <c r="K380" s="24">
        <v>0</v>
      </c>
      <c r="L380" s="24">
        <v>0</v>
      </c>
      <c r="M380" s="24">
        <v>0</v>
      </c>
      <c r="N380" s="24">
        <v>0</v>
      </c>
      <c r="O380" s="24">
        <v>8</v>
      </c>
      <c r="P380" s="24">
        <f t="shared" si="10"/>
        <v>23</v>
      </c>
      <c r="Q380" s="24">
        <f t="shared" si="11"/>
        <v>31</v>
      </c>
    </row>
    <row r="381" spans="1:17" x14ac:dyDescent="0.25">
      <c r="A381" s="27" t="s">
        <v>30</v>
      </c>
      <c r="B381" s="27">
        <v>125190</v>
      </c>
      <c r="C381" s="27" t="s">
        <v>131</v>
      </c>
      <c r="D381" s="27" t="s">
        <v>72</v>
      </c>
      <c r="E381" s="27" t="s">
        <v>75</v>
      </c>
      <c r="F381" s="27" t="s">
        <v>74</v>
      </c>
      <c r="G381" s="28">
        <v>44256</v>
      </c>
      <c r="H381" s="24">
        <v>23</v>
      </c>
      <c r="I381" s="24">
        <v>0</v>
      </c>
      <c r="J381" s="24">
        <v>0</v>
      </c>
      <c r="K381" s="24">
        <v>0</v>
      </c>
      <c r="L381" s="24">
        <v>0</v>
      </c>
      <c r="M381" s="24">
        <v>0</v>
      </c>
      <c r="N381" s="24">
        <v>0</v>
      </c>
      <c r="O381" s="24">
        <v>8</v>
      </c>
      <c r="P381" s="24">
        <f t="shared" si="10"/>
        <v>23</v>
      </c>
      <c r="Q381" s="24">
        <f t="shared" si="11"/>
        <v>31</v>
      </c>
    </row>
    <row r="382" spans="1:17" x14ac:dyDescent="0.25">
      <c r="A382" s="27" t="s">
        <v>31</v>
      </c>
      <c r="B382" s="27">
        <v>145469</v>
      </c>
      <c r="C382" s="27" t="s">
        <v>132</v>
      </c>
      <c r="D382" s="27" t="s">
        <v>72</v>
      </c>
      <c r="E382" s="27" t="s">
        <v>73</v>
      </c>
      <c r="F382" s="27" t="s">
        <v>74</v>
      </c>
      <c r="G382" s="28">
        <v>44256</v>
      </c>
      <c r="H382" s="24">
        <v>21</v>
      </c>
      <c r="I382" s="24">
        <v>21</v>
      </c>
      <c r="J382" s="24">
        <v>2</v>
      </c>
      <c r="K382" s="24">
        <v>0</v>
      </c>
      <c r="L382" s="24">
        <v>0</v>
      </c>
      <c r="M382" s="24">
        <v>0</v>
      </c>
      <c r="N382" s="24">
        <v>0</v>
      </c>
      <c r="O382" s="24">
        <v>8</v>
      </c>
      <c r="P382" s="24">
        <f t="shared" si="10"/>
        <v>23</v>
      </c>
      <c r="Q382" s="24">
        <f t="shared" si="11"/>
        <v>31</v>
      </c>
    </row>
    <row r="383" spans="1:17" x14ac:dyDescent="0.25">
      <c r="A383" s="27" t="s">
        <v>32</v>
      </c>
      <c r="B383" s="27">
        <v>144838</v>
      </c>
      <c r="C383" s="27" t="s">
        <v>133</v>
      </c>
      <c r="D383" s="27" t="s">
        <v>72</v>
      </c>
      <c r="E383" s="27" t="s">
        <v>73</v>
      </c>
      <c r="F383" s="27" t="s">
        <v>74</v>
      </c>
      <c r="G383" s="28">
        <v>44256</v>
      </c>
      <c r="H383" s="24">
        <v>19</v>
      </c>
      <c r="I383" s="24">
        <v>19</v>
      </c>
      <c r="J383" s="24">
        <v>3</v>
      </c>
      <c r="K383" s="24">
        <v>1</v>
      </c>
      <c r="L383" s="24">
        <v>0</v>
      </c>
      <c r="M383" s="24">
        <v>0</v>
      </c>
      <c r="N383" s="24">
        <v>0</v>
      </c>
      <c r="O383" s="24">
        <v>8</v>
      </c>
      <c r="P383" s="24">
        <f t="shared" si="10"/>
        <v>23</v>
      </c>
      <c r="Q383" s="24">
        <f t="shared" si="11"/>
        <v>31</v>
      </c>
    </row>
    <row r="384" spans="1:17" x14ac:dyDescent="0.25">
      <c r="A384" s="27" t="s">
        <v>34</v>
      </c>
      <c r="B384" s="27">
        <v>145470</v>
      </c>
      <c r="C384" s="27" t="s">
        <v>135</v>
      </c>
      <c r="D384" s="27" t="s">
        <v>72</v>
      </c>
      <c r="E384" s="27" t="s">
        <v>73</v>
      </c>
      <c r="F384" s="27" t="s">
        <v>74</v>
      </c>
      <c r="G384" s="28">
        <v>44256</v>
      </c>
      <c r="H384" s="24">
        <v>23</v>
      </c>
      <c r="I384" s="24">
        <v>23</v>
      </c>
      <c r="J384" s="24">
        <v>0</v>
      </c>
      <c r="K384" s="24">
        <v>0</v>
      </c>
      <c r="L384" s="24">
        <v>0</v>
      </c>
      <c r="M384" s="24">
        <v>0</v>
      </c>
      <c r="N384" s="24">
        <v>0</v>
      </c>
      <c r="O384" s="24">
        <v>8</v>
      </c>
      <c r="P384" s="24">
        <f t="shared" si="10"/>
        <v>23</v>
      </c>
      <c r="Q384" s="24">
        <f t="shared" si="11"/>
        <v>31</v>
      </c>
    </row>
    <row r="385" spans="1:17" x14ac:dyDescent="0.25">
      <c r="A385" s="27" t="s">
        <v>35</v>
      </c>
      <c r="B385" s="27">
        <v>90698</v>
      </c>
      <c r="C385" s="27" t="s">
        <v>138</v>
      </c>
      <c r="D385" s="27" t="s">
        <v>72</v>
      </c>
      <c r="E385" s="27" t="s">
        <v>73</v>
      </c>
      <c r="F385" s="27" t="s">
        <v>74</v>
      </c>
      <c r="G385" s="28">
        <v>44256</v>
      </c>
      <c r="H385" s="24">
        <v>18</v>
      </c>
      <c r="I385" s="24">
        <v>18</v>
      </c>
      <c r="J385" s="24">
        <v>3</v>
      </c>
      <c r="K385" s="24">
        <v>2</v>
      </c>
      <c r="L385" s="24">
        <v>0</v>
      </c>
      <c r="M385" s="24">
        <v>0</v>
      </c>
      <c r="N385" s="24">
        <v>0</v>
      </c>
      <c r="O385" s="24">
        <v>8</v>
      </c>
      <c r="P385" s="24">
        <f t="shared" si="10"/>
        <v>23</v>
      </c>
      <c r="Q385" s="24">
        <f t="shared" si="11"/>
        <v>31</v>
      </c>
    </row>
    <row r="386" spans="1:17" x14ac:dyDescent="0.25">
      <c r="A386" s="27" t="s">
        <v>36</v>
      </c>
      <c r="B386" s="27">
        <v>110422</v>
      </c>
      <c r="C386" s="27" t="s">
        <v>139</v>
      </c>
      <c r="D386" s="27" t="s">
        <v>72</v>
      </c>
      <c r="E386" s="27" t="s">
        <v>73</v>
      </c>
      <c r="F386" s="27" t="s">
        <v>74</v>
      </c>
      <c r="G386" s="28">
        <v>44256</v>
      </c>
      <c r="H386" s="24">
        <v>20</v>
      </c>
      <c r="I386" s="24">
        <v>12</v>
      </c>
      <c r="J386" s="24">
        <v>0</v>
      </c>
      <c r="K386" s="24">
        <v>3</v>
      </c>
      <c r="L386" s="24">
        <v>0</v>
      </c>
      <c r="M386" s="24">
        <v>0</v>
      </c>
      <c r="N386" s="24">
        <v>0</v>
      </c>
      <c r="O386" s="24">
        <v>8</v>
      </c>
      <c r="P386" s="24">
        <f t="shared" si="10"/>
        <v>23</v>
      </c>
      <c r="Q386" s="24">
        <f t="shared" si="11"/>
        <v>31</v>
      </c>
    </row>
    <row r="387" spans="1:17" x14ac:dyDescent="0.25">
      <c r="A387" s="27" t="s">
        <v>37</v>
      </c>
      <c r="B387" s="27">
        <v>125726</v>
      </c>
      <c r="C387" s="27" t="s">
        <v>140</v>
      </c>
      <c r="D387" s="27" t="s">
        <v>72</v>
      </c>
      <c r="E387" s="27" t="s">
        <v>73</v>
      </c>
      <c r="F387" s="27" t="s">
        <v>74</v>
      </c>
      <c r="G387" s="28">
        <v>44256</v>
      </c>
      <c r="H387" s="24">
        <v>12</v>
      </c>
      <c r="I387" s="24">
        <v>11</v>
      </c>
      <c r="J387" s="24">
        <v>0</v>
      </c>
      <c r="K387" s="24">
        <v>11</v>
      </c>
      <c r="L387" s="24">
        <v>0</v>
      </c>
      <c r="M387" s="24">
        <v>0</v>
      </c>
      <c r="N387" s="24">
        <v>0</v>
      </c>
      <c r="O387" s="24">
        <v>8</v>
      </c>
      <c r="P387" s="24">
        <f t="shared" ref="P387:P450" si="12">L387+K387+J387+H387</f>
        <v>23</v>
      </c>
      <c r="Q387" s="24">
        <f t="shared" ref="Q387:Q450" si="13">P387+O387+M387</f>
        <v>31</v>
      </c>
    </row>
    <row r="388" spans="1:17" x14ac:dyDescent="0.25">
      <c r="A388" s="27" t="s">
        <v>38</v>
      </c>
      <c r="B388" s="27">
        <v>96077</v>
      </c>
      <c r="C388" s="27" t="s">
        <v>141</v>
      </c>
      <c r="D388" s="27" t="s">
        <v>72</v>
      </c>
      <c r="E388" s="27" t="s">
        <v>73</v>
      </c>
      <c r="F388" s="27" t="s">
        <v>74</v>
      </c>
      <c r="G388" s="28">
        <v>44256</v>
      </c>
      <c r="H388" s="24">
        <v>18</v>
      </c>
      <c r="I388" s="24">
        <v>17</v>
      </c>
      <c r="J388" s="24">
        <v>5</v>
      </c>
      <c r="K388" s="24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f t="shared" si="12"/>
        <v>23</v>
      </c>
      <c r="Q388" s="24">
        <f t="shared" si="13"/>
        <v>31</v>
      </c>
    </row>
    <row r="389" spans="1:17" x14ac:dyDescent="0.25">
      <c r="A389" s="27" t="s">
        <v>38</v>
      </c>
      <c r="B389" s="27">
        <v>110550</v>
      </c>
      <c r="C389" s="27" t="s">
        <v>142</v>
      </c>
      <c r="D389" s="27" t="s">
        <v>72</v>
      </c>
      <c r="E389" s="27" t="s">
        <v>73</v>
      </c>
      <c r="F389" s="27" t="s">
        <v>74</v>
      </c>
      <c r="G389" s="28">
        <v>44256</v>
      </c>
      <c r="H389" s="24">
        <v>22</v>
      </c>
      <c r="I389" s="24">
        <v>21</v>
      </c>
      <c r="J389" s="24">
        <v>0</v>
      </c>
      <c r="K389" s="24">
        <v>1</v>
      </c>
      <c r="L389" s="24">
        <v>0</v>
      </c>
      <c r="M389" s="24">
        <v>0</v>
      </c>
      <c r="N389" s="24">
        <v>0</v>
      </c>
      <c r="O389" s="24">
        <v>8</v>
      </c>
      <c r="P389" s="24">
        <f t="shared" si="12"/>
        <v>23</v>
      </c>
      <c r="Q389" s="24">
        <f t="shared" si="13"/>
        <v>31</v>
      </c>
    </row>
    <row r="390" spans="1:17" x14ac:dyDescent="0.25">
      <c r="A390" s="27" t="s">
        <v>40</v>
      </c>
      <c r="B390" s="27">
        <v>96075</v>
      </c>
      <c r="C390" s="27" t="s">
        <v>143</v>
      </c>
      <c r="D390" s="27" t="s">
        <v>72</v>
      </c>
      <c r="E390" s="27" t="s">
        <v>73</v>
      </c>
      <c r="F390" s="27" t="s">
        <v>74</v>
      </c>
      <c r="G390" s="28">
        <v>44256</v>
      </c>
      <c r="H390" s="24">
        <v>21</v>
      </c>
      <c r="I390" s="24">
        <v>21</v>
      </c>
      <c r="J390" s="24">
        <v>0</v>
      </c>
      <c r="K390" s="24">
        <v>2</v>
      </c>
      <c r="L390" s="24">
        <v>0</v>
      </c>
      <c r="M390" s="24">
        <v>0</v>
      </c>
      <c r="N390" s="24">
        <v>0</v>
      </c>
      <c r="O390" s="24">
        <v>8</v>
      </c>
      <c r="P390" s="24">
        <f t="shared" si="12"/>
        <v>23</v>
      </c>
      <c r="Q390" s="24">
        <f t="shared" si="13"/>
        <v>31</v>
      </c>
    </row>
    <row r="391" spans="1:17" x14ac:dyDescent="0.25">
      <c r="A391" s="27" t="s">
        <v>41</v>
      </c>
      <c r="B391" s="27">
        <v>144805</v>
      </c>
      <c r="C391" s="27" t="s">
        <v>144</v>
      </c>
      <c r="D391" s="27" t="s">
        <v>72</v>
      </c>
      <c r="E391" s="27" t="s">
        <v>73</v>
      </c>
      <c r="F391" s="27" t="s">
        <v>74</v>
      </c>
      <c r="G391" s="28">
        <v>44256</v>
      </c>
      <c r="H391" s="24">
        <v>23</v>
      </c>
      <c r="I391" s="24">
        <v>23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8</v>
      </c>
      <c r="P391" s="24">
        <f t="shared" si="12"/>
        <v>23</v>
      </c>
      <c r="Q391" s="24">
        <f t="shared" si="13"/>
        <v>31</v>
      </c>
    </row>
    <row r="392" spans="1:17" x14ac:dyDescent="0.25">
      <c r="A392" s="27" t="s">
        <v>42</v>
      </c>
      <c r="B392" s="27">
        <v>96076</v>
      </c>
      <c r="C392" s="27" t="s">
        <v>145</v>
      </c>
      <c r="D392" s="27" t="s">
        <v>72</v>
      </c>
      <c r="E392" s="27" t="s">
        <v>73</v>
      </c>
      <c r="F392" s="27" t="s">
        <v>74</v>
      </c>
      <c r="G392" s="28">
        <v>44256</v>
      </c>
      <c r="H392" s="24">
        <v>21</v>
      </c>
      <c r="I392" s="24">
        <v>21</v>
      </c>
      <c r="J392" s="24">
        <v>2</v>
      </c>
      <c r="K392" s="24">
        <v>0</v>
      </c>
      <c r="L392" s="24">
        <v>0</v>
      </c>
      <c r="M392" s="24">
        <v>0</v>
      </c>
      <c r="N392" s="24">
        <v>0</v>
      </c>
      <c r="O392" s="24">
        <v>8</v>
      </c>
      <c r="P392" s="24">
        <f t="shared" si="12"/>
        <v>23</v>
      </c>
      <c r="Q392" s="24">
        <f t="shared" si="13"/>
        <v>31</v>
      </c>
    </row>
    <row r="393" spans="1:17" x14ac:dyDescent="0.25">
      <c r="A393" s="27" t="s">
        <v>43</v>
      </c>
      <c r="B393" s="27">
        <v>88586</v>
      </c>
      <c r="C393" s="27" t="s">
        <v>146</v>
      </c>
      <c r="D393" s="27" t="s">
        <v>72</v>
      </c>
      <c r="E393" s="27" t="s">
        <v>73</v>
      </c>
      <c r="F393" s="27" t="s">
        <v>74</v>
      </c>
      <c r="G393" s="28">
        <v>44256</v>
      </c>
      <c r="H393" s="24">
        <v>20</v>
      </c>
      <c r="I393" s="24">
        <v>20</v>
      </c>
      <c r="J393" s="24">
        <v>3</v>
      </c>
      <c r="K393" s="24">
        <v>0</v>
      </c>
      <c r="L393" s="24">
        <v>0</v>
      </c>
      <c r="M393" s="24">
        <v>0</v>
      </c>
      <c r="N393" s="24">
        <v>0</v>
      </c>
      <c r="O393" s="24">
        <v>8</v>
      </c>
      <c r="P393" s="24">
        <f t="shared" si="12"/>
        <v>23</v>
      </c>
      <c r="Q393" s="24">
        <f t="shared" si="13"/>
        <v>31</v>
      </c>
    </row>
    <row r="394" spans="1:17" x14ac:dyDescent="0.25">
      <c r="A394" s="27" t="s">
        <v>44</v>
      </c>
      <c r="B394" s="27">
        <v>144839</v>
      </c>
      <c r="C394" s="27" t="s">
        <v>147</v>
      </c>
      <c r="D394" s="27" t="s">
        <v>72</v>
      </c>
      <c r="E394" s="27" t="s">
        <v>73</v>
      </c>
      <c r="F394" s="27" t="s">
        <v>74</v>
      </c>
      <c r="G394" s="28">
        <v>44256</v>
      </c>
      <c r="H394" s="24">
        <v>22</v>
      </c>
      <c r="I394" s="24">
        <v>22</v>
      </c>
      <c r="J394" s="24">
        <v>0</v>
      </c>
      <c r="K394" s="24">
        <v>1</v>
      </c>
      <c r="L394" s="24">
        <v>0</v>
      </c>
      <c r="M394" s="24">
        <v>0</v>
      </c>
      <c r="N394" s="24">
        <v>0</v>
      </c>
      <c r="O394" s="24">
        <v>8</v>
      </c>
      <c r="P394" s="24">
        <f t="shared" si="12"/>
        <v>23</v>
      </c>
      <c r="Q394" s="24">
        <f t="shared" si="13"/>
        <v>31</v>
      </c>
    </row>
    <row r="395" spans="1:17" x14ac:dyDescent="0.25">
      <c r="A395" s="27" t="s">
        <v>45</v>
      </c>
      <c r="B395" s="27">
        <v>108145</v>
      </c>
      <c r="C395" s="27" t="s">
        <v>148</v>
      </c>
      <c r="D395" s="27" t="s">
        <v>72</v>
      </c>
      <c r="E395" s="27" t="s">
        <v>73</v>
      </c>
      <c r="F395" s="27" t="s">
        <v>74</v>
      </c>
      <c r="G395" s="28">
        <v>44256</v>
      </c>
      <c r="H395" s="24">
        <v>23</v>
      </c>
      <c r="I395" s="24">
        <v>23</v>
      </c>
      <c r="J395" s="24">
        <v>0</v>
      </c>
      <c r="K395" s="24">
        <v>0</v>
      </c>
      <c r="L395" s="24">
        <v>0</v>
      </c>
      <c r="M395" s="24">
        <v>0</v>
      </c>
      <c r="N395" s="24">
        <v>0</v>
      </c>
      <c r="O395" s="24">
        <v>8</v>
      </c>
      <c r="P395" s="24">
        <f t="shared" si="12"/>
        <v>23</v>
      </c>
      <c r="Q395" s="24">
        <f t="shared" si="13"/>
        <v>31</v>
      </c>
    </row>
    <row r="396" spans="1:17" x14ac:dyDescent="0.25">
      <c r="A396" s="27" t="s">
        <v>46</v>
      </c>
      <c r="B396" s="27">
        <v>144837</v>
      </c>
      <c r="C396" s="27" t="s">
        <v>149</v>
      </c>
      <c r="D396" s="27" t="s">
        <v>72</v>
      </c>
      <c r="E396" s="27" t="s">
        <v>73</v>
      </c>
      <c r="F396" s="27" t="s">
        <v>74</v>
      </c>
      <c r="G396" s="28">
        <v>44256</v>
      </c>
      <c r="H396" s="24">
        <v>22</v>
      </c>
      <c r="I396" s="24">
        <v>21</v>
      </c>
      <c r="J396" s="24">
        <v>1</v>
      </c>
      <c r="K396" s="24">
        <v>0</v>
      </c>
      <c r="L396" s="24">
        <v>0</v>
      </c>
      <c r="M396" s="24">
        <v>0</v>
      </c>
      <c r="N396" s="24">
        <v>0</v>
      </c>
      <c r="O396" s="24">
        <v>8</v>
      </c>
      <c r="P396" s="24">
        <f t="shared" si="12"/>
        <v>23</v>
      </c>
      <c r="Q396" s="24">
        <f t="shared" si="13"/>
        <v>31</v>
      </c>
    </row>
    <row r="397" spans="1:17" x14ac:dyDescent="0.25">
      <c r="A397" s="27" t="s">
        <v>47</v>
      </c>
      <c r="B397" s="27">
        <v>96071</v>
      </c>
      <c r="C397" s="27" t="s">
        <v>150</v>
      </c>
      <c r="D397" s="27" t="s">
        <v>72</v>
      </c>
      <c r="E397" s="27" t="s">
        <v>73</v>
      </c>
      <c r="F397" s="27" t="s">
        <v>74</v>
      </c>
      <c r="G397" s="28">
        <v>44256</v>
      </c>
      <c r="H397" s="24">
        <v>23</v>
      </c>
      <c r="I397" s="24">
        <v>23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8</v>
      </c>
      <c r="P397" s="24">
        <f t="shared" si="12"/>
        <v>23</v>
      </c>
      <c r="Q397" s="24">
        <f t="shared" si="13"/>
        <v>31</v>
      </c>
    </row>
    <row r="398" spans="1:17" x14ac:dyDescent="0.25">
      <c r="A398" s="27" t="s">
        <v>48</v>
      </c>
      <c r="B398" s="27">
        <v>110426</v>
      </c>
      <c r="C398" s="27" t="s">
        <v>151</v>
      </c>
      <c r="D398" s="27" t="s">
        <v>72</v>
      </c>
      <c r="E398" s="27" t="s">
        <v>73</v>
      </c>
      <c r="F398" s="27" t="s">
        <v>74</v>
      </c>
      <c r="G398" s="28">
        <v>44256</v>
      </c>
      <c r="H398" s="24">
        <v>16</v>
      </c>
      <c r="I398" s="24">
        <v>16</v>
      </c>
      <c r="J398" s="24">
        <v>6</v>
      </c>
      <c r="K398" s="24">
        <v>1</v>
      </c>
      <c r="L398" s="24">
        <v>0</v>
      </c>
      <c r="M398" s="24">
        <v>0</v>
      </c>
      <c r="N398" s="24">
        <v>0</v>
      </c>
      <c r="O398" s="24">
        <v>8</v>
      </c>
      <c r="P398" s="24">
        <f t="shared" si="12"/>
        <v>23</v>
      </c>
      <c r="Q398" s="24">
        <f t="shared" si="13"/>
        <v>31</v>
      </c>
    </row>
    <row r="399" spans="1:17" x14ac:dyDescent="0.25">
      <c r="A399" s="27" t="s">
        <v>49</v>
      </c>
      <c r="B399" s="27">
        <v>110421</v>
      </c>
      <c r="C399" s="27" t="s">
        <v>152</v>
      </c>
      <c r="D399" s="27" t="s">
        <v>72</v>
      </c>
      <c r="E399" s="27" t="s">
        <v>73</v>
      </c>
      <c r="F399" s="27" t="s">
        <v>74</v>
      </c>
      <c r="G399" s="28">
        <v>44256</v>
      </c>
      <c r="H399" s="24">
        <v>19</v>
      </c>
      <c r="I399" s="24">
        <v>19</v>
      </c>
      <c r="J399" s="24">
        <v>1</v>
      </c>
      <c r="K399" s="24">
        <v>3</v>
      </c>
      <c r="L399" s="24">
        <v>0</v>
      </c>
      <c r="M399" s="24">
        <v>0</v>
      </c>
      <c r="N399" s="24">
        <v>0</v>
      </c>
      <c r="O399" s="24">
        <v>8</v>
      </c>
      <c r="P399" s="24">
        <f t="shared" si="12"/>
        <v>23</v>
      </c>
      <c r="Q399" s="24">
        <f t="shared" si="13"/>
        <v>31</v>
      </c>
    </row>
    <row r="400" spans="1:17" x14ac:dyDescent="0.25">
      <c r="A400" s="27" t="s">
        <v>50</v>
      </c>
      <c r="B400" s="27">
        <v>96219</v>
      </c>
      <c r="C400" s="27" t="s">
        <v>153</v>
      </c>
      <c r="D400" s="27" t="s">
        <v>72</v>
      </c>
      <c r="E400" s="27" t="s">
        <v>73</v>
      </c>
      <c r="F400" s="27" t="s">
        <v>74</v>
      </c>
      <c r="G400" s="28">
        <v>44256</v>
      </c>
      <c r="H400" s="24">
        <v>23</v>
      </c>
      <c r="I400" s="24">
        <v>23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8</v>
      </c>
      <c r="P400" s="24">
        <f t="shared" si="12"/>
        <v>23</v>
      </c>
      <c r="Q400" s="24">
        <f t="shared" si="13"/>
        <v>31</v>
      </c>
    </row>
    <row r="401" spans="1:17" x14ac:dyDescent="0.25">
      <c r="A401" s="27" t="s">
        <v>51</v>
      </c>
      <c r="B401" s="27">
        <v>106162</v>
      </c>
      <c r="C401" s="27" t="s">
        <v>154</v>
      </c>
      <c r="D401" s="27" t="s">
        <v>72</v>
      </c>
      <c r="E401" s="27" t="s">
        <v>73</v>
      </c>
      <c r="F401" s="27" t="s">
        <v>74</v>
      </c>
      <c r="G401" s="28">
        <v>44256</v>
      </c>
      <c r="H401" s="24">
        <v>23</v>
      </c>
      <c r="I401" s="24">
        <v>23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8</v>
      </c>
      <c r="P401" s="24">
        <f t="shared" si="12"/>
        <v>23</v>
      </c>
      <c r="Q401" s="24">
        <f t="shared" si="13"/>
        <v>31</v>
      </c>
    </row>
    <row r="402" spans="1:17" x14ac:dyDescent="0.25">
      <c r="A402" s="27" t="s">
        <v>52</v>
      </c>
      <c r="B402" s="27">
        <v>108143</v>
      </c>
      <c r="C402" s="27" t="s">
        <v>155</v>
      </c>
      <c r="D402" s="27" t="s">
        <v>72</v>
      </c>
      <c r="E402" s="27" t="s">
        <v>73</v>
      </c>
      <c r="F402" s="27" t="s">
        <v>74</v>
      </c>
      <c r="G402" s="28">
        <v>44256</v>
      </c>
      <c r="H402" s="24">
        <v>23</v>
      </c>
      <c r="I402" s="24">
        <v>23</v>
      </c>
      <c r="J402" s="24">
        <v>0</v>
      </c>
      <c r="K402" s="24">
        <v>0</v>
      </c>
      <c r="L402" s="24">
        <v>0</v>
      </c>
      <c r="M402" s="24">
        <v>0</v>
      </c>
      <c r="N402" s="24">
        <v>0</v>
      </c>
      <c r="O402" s="24">
        <v>8</v>
      </c>
      <c r="P402" s="24">
        <f t="shared" si="12"/>
        <v>23</v>
      </c>
      <c r="Q402" s="24">
        <f t="shared" si="13"/>
        <v>31</v>
      </c>
    </row>
    <row r="403" spans="1:17" x14ac:dyDescent="0.25">
      <c r="A403" s="27" t="s">
        <v>53</v>
      </c>
      <c r="B403" s="27">
        <v>110425</v>
      </c>
      <c r="C403" s="27" t="s">
        <v>158</v>
      </c>
      <c r="D403" s="27" t="s">
        <v>72</v>
      </c>
      <c r="E403" s="27" t="s">
        <v>73</v>
      </c>
      <c r="F403" s="27" t="s">
        <v>74</v>
      </c>
      <c r="G403" s="28">
        <v>44256</v>
      </c>
      <c r="H403" s="24">
        <v>20</v>
      </c>
      <c r="I403" s="24">
        <v>20</v>
      </c>
      <c r="J403" s="24">
        <v>0</v>
      </c>
      <c r="K403" s="24">
        <v>3</v>
      </c>
      <c r="L403" s="24">
        <v>0</v>
      </c>
      <c r="M403" s="24">
        <v>0</v>
      </c>
      <c r="N403" s="24">
        <v>0</v>
      </c>
      <c r="O403" s="24">
        <v>8</v>
      </c>
      <c r="P403" s="24">
        <f t="shared" si="12"/>
        <v>23</v>
      </c>
      <c r="Q403" s="24">
        <f t="shared" si="13"/>
        <v>31</v>
      </c>
    </row>
    <row r="404" spans="1:17" x14ac:dyDescent="0.25">
      <c r="A404" s="27" t="s">
        <v>54</v>
      </c>
      <c r="B404" s="27">
        <v>125727</v>
      </c>
      <c r="C404" s="27" t="s">
        <v>159</v>
      </c>
      <c r="D404" s="27" t="s">
        <v>72</v>
      </c>
      <c r="E404" s="27" t="s">
        <v>73</v>
      </c>
      <c r="F404" s="27" t="s">
        <v>74</v>
      </c>
      <c r="G404" s="28">
        <v>44256</v>
      </c>
      <c r="H404" s="24">
        <v>11</v>
      </c>
      <c r="I404" s="24">
        <v>8</v>
      </c>
      <c r="J404" s="24">
        <v>2</v>
      </c>
      <c r="K404" s="24">
        <v>10</v>
      </c>
      <c r="L404" s="24">
        <v>0</v>
      </c>
      <c r="M404" s="24">
        <v>0</v>
      </c>
      <c r="N404" s="24">
        <v>0</v>
      </c>
      <c r="O404" s="24">
        <v>8</v>
      </c>
      <c r="P404" s="24">
        <f t="shared" si="12"/>
        <v>23</v>
      </c>
      <c r="Q404" s="24">
        <f t="shared" si="13"/>
        <v>31</v>
      </c>
    </row>
    <row r="405" spans="1:17" x14ac:dyDescent="0.25">
      <c r="A405" s="27" t="s">
        <v>55</v>
      </c>
      <c r="B405" s="27">
        <v>96074</v>
      </c>
      <c r="C405" s="27" t="s">
        <v>160</v>
      </c>
      <c r="D405" s="27" t="s">
        <v>72</v>
      </c>
      <c r="E405" s="27" t="s">
        <v>73</v>
      </c>
      <c r="F405" s="27" t="s">
        <v>74</v>
      </c>
      <c r="G405" s="28">
        <v>44256</v>
      </c>
      <c r="H405" s="24">
        <v>22</v>
      </c>
      <c r="I405" s="24">
        <v>22</v>
      </c>
      <c r="J405" s="24">
        <v>0</v>
      </c>
      <c r="K405" s="24">
        <v>1</v>
      </c>
      <c r="L405" s="24">
        <v>0</v>
      </c>
      <c r="M405" s="24">
        <v>0</v>
      </c>
      <c r="N405" s="24">
        <v>0</v>
      </c>
      <c r="O405" s="24">
        <v>8</v>
      </c>
      <c r="P405" s="24">
        <f t="shared" si="12"/>
        <v>23</v>
      </c>
      <c r="Q405" s="24">
        <f t="shared" si="13"/>
        <v>31</v>
      </c>
    </row>
    <row r="406" spans="1:17" x14ac:dyDescent="0.25">
      <c r="A406" s="27" t="s">
        <v>12</v>
      </c>
      <c r="B406" s="27">
        <v>91236</v>
      </c>
      <c r="C406" s="27" t="s">
        <v>108</v>
      </c>
      <c r="D406" s="27" t="s">
        <v>72</v>
      </c>
      <c r="E406" s="27" t="s">
        <v>73</v>
      </c>
      <c r="F406" s="27" t="s">
        <v>76</v>
      </c>
      <c r="G406" s="28">
        <v>44256</v>
      </c>
      <c r="H406" s="24">
        <v>19</v>
      </c>
      <c r="I406" s="24">
        <v>19</v>
      </c>
      <c r="J406" s="24">
        <v>4</v>
      </c>
      <c r="K406" s="24">
        <v>0</v>
      </c>
      <c r="L406" s="24">
        <v>0</v>
      </c>
      <c r="M406" s="24">
        <v>0</v>
      </c>
      <c r="N406" s="24">
        <v>0</v>
      </c>
      <c r="O406" s="24">
        <v>8</v>
      </c>
      <c r="P406" s="24">
        <f t="shared" si="12"/>
        <v>23</v>
      </c>
      <c r="Q406" s="24">
        <f t="shared" si="13"/>
        <v>31</v>
      </c>
    </row>
    <row r="407" spans="1:17" x14ac:dyDescent="0.25">
      <c r="A407" s="27" t="s">
        <v>26</v>
      </c>
      <c r="B407" s="27">
        <v>88629</v>
      </c>
      <c r="C407" s="27" t="s">
        <v>161</v>
      </c>
      <c r="D407" s="27" t="s">
        <v>72</v>
      </c>
      <c r="E407" s="27" t="s">
        <v>73</v>
      </c>
      <c r="F407" s="27" t="s">
        <v>76</v>
      </c>
      <c r="G407" s="28">
        <v>44256</v>
      </c>
      <c r="H407" s="24">
        <v>22</v>
      </c>
      <c r="I407" s="24">
        <v>22</v>
      </c>
      <c r="J407" s="24">
        <v>1</v>
      </c>
      <c r="K407" s="24">
        <v>0</v>
      </c>
      <c r="L407" s="24">
        <v>0</v>
      </c>
      <c r="M407" s="24">
        <v>0</v>
      </c>
      <c r="N407" s="24">
        <v>0</v>
      </c>
      <c r="O407" s="24">
        <v>8</v>
      </c>
      <c r="P407" s="24">
        <f t="shared" si="12"/>
        <v>23</v>
      </c>
      <c r="Q407" s="24">
        <f t="shared" si="13"/>
        <v>31</v>
      </c>
    </row>
    <row r="408" spans="1:17" x14ac:dyDescent="0.25">
      <c r="A408" s="27" t="s">
        <v>33</v>
      </c>
      <c r="B408" s="27">
        <v>88492</v>
      </c>
      <c r="C408" s="27" t="s">
        <v>134</v>
      </c>
      <c r="D408" s="27" t="s">
        <v>72</v>
      </c>
      <c r="E408" s="27" t="s">
        <v>73</v>
      </c>
      <c r="F408" s="27" t="s">
        <v>76</v>
      </c>
      <c r="G408" s="28">
        <v>44256</v>
      </c>
      <c r="H408" s="24">
        <v>23</v>
      </c>
      <c r="I408" s="24">
        <v>20</v>
      </c>
      <c r="J408" s="24">
        <v>0</v>
      </c>
      <c r="K408" s="24">
        <v>0</v>
      </c>
      <c r="L408" s="24">
        <v>0</v>
      </c>
      <c r="M408" s="24">
        <v>0</v>
      </c>
      <c r="N408" s="24">
        <v>0</v>
      </c>
      <c r="O408" s="24">
        <v>8</v>
      </c>
      <c r="P408" s="24">
        <f t="shared" si="12"/>
        <v>23</v>
      </c>
      <c r="Q408" s="24">
        <f t="shared" si="13"/>
        <v>31</v>
      </c>
    </row>
    <row r="409" spans="1:17" x14ac:dyDescent="0.25">
      <c r="A409" s="27" t="s">
        <v>39</v>
      </c>
      <c r="B409" s="27">
        <v>88493</v>
      </c>
      <c r="C409" s="27" t="s">
        <v>162</v>
      </c>
      <c r="D409" s="27" t="s">
        <v>72</v>
      </c>
      <c r="E409" s="27" t="s">
        <v>73</v>
      </c>
      <c r="F409" s="27" t="s">
        <v>76</v>
      </c>
      <c r="G409" s="28">
        <v>44256</v>
      </c>
      <c r="H409" s="24">
        <v>23</v>
      </c>
      <c r="I409" s="24">
        <v>23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8</v>
      </c>
      <c r="P409" s="24">
        <f t="shared" si="12"/>
        <v>23</v>
      </c>
      <c r="Q409" s="24">
        <f t="shared" si="13"/>
        <v>31</v>
      </c>
    </row>
    <row r="410" spans="1:17" x14ac:dyDescent="0.25">
      <c r="A410" s="27" t="s">
        <v>2</v>
      </c>
      <c r="B410" s="27">
        <v>91223</v>
      </c>
      <c r="C410" s="27" t="s">
        <v>96</v>
      </c>
      <c r="D410" s="27" t="s">
        <v>72</v>
      </c>
      <c r="E410" s="27" t="s">
        <v>73</v>
      </c>
      <c r="F410" s="27" t="s">
        <v>74</v>
      </c>
      <c r="G410" s="28">
        <v>44287</v>
      </c>
      <c r="H410" s="24">
        <v>0</v>
      </c>
      <c r="I410" s="24">
        <v>0</v>
      </c>
      <c r="J410" s="24">
        <v>0</v>
      </c>
      <c r="K410" s="24">
        <v>7</v>
      </c>
      <c r="L410" s="24">
        <v>14</v>
      </c>
      <c r="M410" s="24">
        <v>1</v>
      </c>
      <c r="N410" s="24">
        <v>0</v>
      </c>
      <c r="O410" s="24">
        <v>8</v>
      </c>
      <c r="P410" s="24">
        <f t="shared" si="12"/>
        <v>21</v>
      </c>
      <c r="Q410" s="24">
        <f t="shared" si="13"/>
        <v>30</v>
      </c>
    </row>
    <row r="411" spans="1:17" x14ac:dyDescent="0.25">
      <c r="A411" s="27" t="s">
        <v>4</v>
      </c>
      <c r="B411" s="27">
        <v>107869</v>
      </c>
      <c r="C411" s="27" t="s">
        <v>97</v>
      </c>
      <c r="D411" s="27" t="s">
        <v>72</v>
      </c>
      <c r="E411" s="27" t="s">
        <v>73</v>
      </c>
      <c r="F411" s="27" t="s">
        <v>74</v>
      </c>
      <c r="G411" s="28">
        <v>44287</v>
      </c>
      <c r="H411" s="24">
        <v>16</v>
      </c>
      <c r="I411" s="24">
        <v>16</v>
      </c>
      <c r="J411" s="24">
        <v>3</v>
      </c>
      <c r="K411" s="24">
        <v>2</v>
      </c>
      <c r="L411" s="24">
        <v>0</v>
      </c>
      <c r="M411" s="24">
        <v>1</v>
      </c>
      <c r="N411" s="24">
        <v>0</v>
      </c>
      <c r="O411" s="24">
        <v>8</v>
      </c>
      <c r="P411" s="24">
        <f t="shared" si="12"/>
        <v>21</v>
      </c>
      <c r="Q411" s="24">
        <f t="shared" si="13"/>
        <v>30</v>
      </c>
    </row>
    <row r="412" spans="1:17" x14ac:dyDescent="0.25">
      <c r="A412" s="27" t="s">
        <v>5</v>
      </c>
      <c r="B412" s="27">
        <v>96078</v>
      </c>
      <c r="C412" s="27" t="s">
        <v>98</v>
      </c>
      <c r="D412" s="27" t="s">
        <v>72</v>
      </c>
      <c r="E412" s="27" t="s">
        <v>75</v>
      </c>
      <c r="F412" s="27" t="s">
        <v>74</v>
      </c>
      <c r="G412" s="28">
        <v>44287</v>
      </c>
      <c r="H412" s="24">
        <v>20</v>
      </c>
      <c r="I412" s="24">
        <v>20</v>
      </c>
      <c r="J412" s="24">
        <v>0</v>
      </c>
      <c r="K412" s="24">
        <v>0</v>
      </c>
      <c r="L412" s="24">
        <v>1</v>
      </c>
      <c r="M412" s="24">
        <v>1</v>
      </c>
      <c r="N412" s="24">
        <v>0</v>
      </c>
      <c r="O412" s="24">
        <v>8</v>
      </c>
      <c r="P412" s="24">
        <f t="shared" si="12"/>
        <v>21</v>
      </c>
      <c r="Q412" s="24">
        <f t="shared" si="13"/>
        <v>30</v>
      </c>
    </row>
    <row r="413" spans="1:17" x14ac:dyDescent="0.25">
      <c r="A413" s="27" t="s">
        <v>6</v>
      </c>
      <c r="B413" s="27">
        <v>90699</v>
      </c>
      <c r="C413" s="27" t="s">
        <v>99</v>
      </c>
      <c r="D413" s="27" t="s">
        <v>72</v>
      </c>
      <c r="E413" s="27" t="s">
        <v>73</v>
      </c>
      <c r="F413" s="27" t="s">
        <v>74</v>
      </c>
      <c r="G413" s="28">
        <v>44287</v>
      </c>
      <c r="H413" s="24">
        <v>6</v>
      </c>
      <c r="I413" s="24">
        <v>6</v>
      </c>
      <c r="J413" s="24">
        <v>9</v>
      </c>
      <c r="K413" s="24">
        <v>6</v>
      </c>
      <c r="L413" s="24">
        <v>0</v>
      </c>
      <c r="M413" s="24">
        <v>1</v>
      </c>
      <c r="N413" s="24">
        <v>0</v>
      </c>
      <c r="O413" s="24">
        <v>8</v>
      </c>
      <c r="P413" s="24">
        <f t="shared" si="12"/>
        <v>21</v>
      </c>
      <c r="Q413" s="24">
        <f t="shared" si="13"/>
        <v>30</v>
      </c>
    </row>
    <row r="414" spans="1:17" x14ac:dyDescent="0.25">
      <c r="A414" s="27" t="s">
        <v>6</v>
      </c>
      <c r="B414" s="27">
        <v>108201</v>
      </c>
      <c r="C414" s="27" t="s">
        <v>100</v>
      </c>
      <c r="D414" s="27" t="s">
        <v>72</v>
      </c>
      <c r="E414" s="27" t="s">
        <v>73</v>
      </c>
      <c r="F414" s="27" t="s">
        <v>74</v>
      </c>
      <c r="G414" s="28">
        <v>44287</v>
      </c>
      <c r="H414" s="24">
        <v>21</v>
      </c>
      <c r="I414" s="24">
        <v>21</v>
      </c>
      <c r="J414" s="24">
        <v>0</v>
      </c>
      <c r="K414" s="24">
        <v>0</v>
      </c>
      <c r="L414" s="24">
        <v>0</v>
      </c>
      <c r="M414" s="24">
        <v>1</v>
      </c>
      <c r="N414" s="24">
        <v>0</v>
      </c>
      <c r="O414" s="24">
        <v>8</v>
      </c>
      <c r="P414" s="24">
        <f t="shared" si="12"/>
        <v>21</v>
      </c>
      <c r="Q414" s="24">
        <f t="shared" si="13"/>
        <v>30</v>
      </c>
    </row>
    <row r="415" spans="1:17" x14ac:dyDescent="0.25">
      <c r="A415" s="27" t="s">
        <v>7</v>
      </c>
      <c r="B415" s="27">
        <v>96189</v>
      </c>
      <c r="C415" s="27" t="s">
        <v>101</v>
      </c>
      <c r="D415" s="27" t="s">
        <v>72</v>
      </c>
      <c r="E415" s="27" t="s">
        <v>73</v>
      </c>
      <c r="F415" s="27" t="s">
        <v>74</v>
      </c>
      <c r="G415" s="28">
        <v>44287</v>
      </c>
      <c r="H415" s="24">
        <v>8</v>
      </c>
      <c r="I415" s="24">
        <v>8</v>
      </c>
      <c r="J415" s="24">
        <v>9</v>
      </c>
      <c r="K415" s="24">
        <v>4</v>
      </c>
      <c r="L415" s="24">
        <v>0</v>
      </c>
      <c r="M415" s="24">
        <v>1</v>
      </c>
      <c r="N415" s="24">
        <v>0</v>
      </c>
      <c r="O415" s="24">
        <v>8</v>
      </c>
      <c r="P415" s="24">
        <f t="shared" si="12"/>
        <v>21</v>
      </c>
      <c r="Q415" s="24">
        <f t="shared" si="13"/>
        <v>30</v>
      </c>
    </row>
    <row r="416" spans="1:17" x14ac:dyDescent="0.25">
      <c r="A416" s="27" t="s">
        <v>8</v>
      </c>
      <c r="B416" s="27">
        <v>125722</v>
      </c>
      <c r="C416" s="27" t="s">
        <v>102</v>
      </c>
      <c r="D416" s="27" t="s">
        <v>72</v>
      </c>
      <c r="E416" s="27" t="s">
        <v>73</v>
      </c>
      <c r="F416" s="27" t="s">
        <v>74</v>
      </c>
      <c r="G416" s="28">
        <v>44287</v>
      </c>
      <c r="H416" s="24">
        <v>10</v>
      </c>
      <c r="I416" s="24">
        <v>10</v>
      </c>
      <c r="J416" s="24">
        <v>1</v>
      </c>
      <c r="K416" s="24">
        <v>10</v>
      </c>
      <c r="L416" s="24">
        <v>0</v>
      </c>
      <c r="M416" s="24">
        <v>1</v>
      </c>
      <c r="N416" s="24">
        <v>0</v>
      </c>
      <c r="O416" s="24">
        <v>8</v>
      </c>
      <c r="P416" s="24">
        <f t="shared" si="12"/>
        <v>21</v>
      </c>
      <c r="Q416" s="24">
        <f t="shared" si="13"/>
        <v>30</v>
      </c>
    </row>
    <row r="417" spans="1:17" x14ac:dyDescent="0.25">
      <c r="A417" s="27" t="s">
        <v>9</v>
      </c>
      <c r="B417" s="27">
        <v>90576</v>
      </c>
      <c r="C417" s="27" t="s">
        <v>103</v>
      </c>
      <c r="D417" s="27" t="s">
        <v>72</v>
      </c>
      <c r="E417" s="27" t="s">
        <v>73</v>
      </c>
      <c r="F417" s="27" t="s">
        <v>74</v>
      </c>
      <c r="G417" s="28">
        <v>44287</v>
      </c>
      <c r="H417" s="24">
        <v>16</v>
      </c>
      <c r="I417" s="24">
        <v>16</v>
      </c>
      <c r="J417" s="24">
        <v>5</v>
      </c>
      <c r="K417" s="24">
        <v>0</v>
      </c>
      <c r="L417" s="24">
        <v>0</v>
      </c>
      <c r="M417" s="24">
        <v>1</v>
      </c>
      <c r="N417" s="24">
        <v>0</v>
      </c>
      <c r="O417" s="24">
        <v>8</v>
      </c>
      <c r="P417" s="24">
        <f t="shared" si="12"/>
        <v>21</v>
      </c>
      <c r="Q417" s="24">
        <f t="shared" si="13"/>
        <v>30</v>
      </c>
    </row>
    <row r="418" spans="1:17" x14ac:dyDescent="0.25">
      <c r="A418" s="27" t="s">
        <v>10</v>
      </c>
      <c r="B418" s="27">
        <v>96210</v>
      </c>
      <c r="C418" s="27" t="s">
        <v>104</v>
      </c>
      <c r="D418" s="27" t="s">
        <v>72</v>
      </c>
      <c r="E418" s="27" t="s">
        <v>73</v>
      </c>
      <c r="F418" s="27" t="s">
        <v>74</v>
      </c>
      <c r="G418" s="28">
        <v>44287</v>
      </c>
      <c r="H418" s="24">
        <v>18</v>
      </c>
      <c r="I418" s="24">
        <v>18</v>
      </c>
      <c r="J418" s="24">
        <v>3</v>
      </c>
      <c r="K418" s="24">
        <v>0</v>
      </c>
      <c r="L418" s="24">
        <v>0</v>
      </c>
      <c r="M418" s="24">
        <v>1</v>
      </c>
      <c r="N418" s="24">
        <v>0</v>
      </c>
      <c r="O418" s="24">
        <v>8</v>
      </c>
      <c r="P418" s="24">
        <f t="shared" si="12"/>
        <v>21</v>
      </c>
      <c r="Q418" s="24">
        <f t="shared" si="13"/>
        <v>30</v>
      </c>
    </row>
    <row r="419" spans="1:17" x14ac:dyDescent="0.25">
      <c r="A419" s="27" t="s">
        <v>11</v>
      </c>
      <c r="B419" s="27">
        <v>110424</v>
      </c>
      <c r="C419" s="27" t="s">
        <v>105</v>
      </c>
      <c r="D419" s="27" t="s">
        <v>72</v>
      </c>
      <c r="E419" s="27" t="s">
        <v>73</v>
      </c>
      <c r="F419" s="27" t="s">
        <v>74</v>
      </c>
      <c r="G419" s="28">
        <v>44287</v>
      </c>
      <c r="H419" s="24">
        <v>9</v>
      </c>
      <c r="I419" s="24">
        <v>9</v>
      </c>
      <c r="J419" s="24">
        <v>10</v>
      </c>
      <c r="K419" s="24">
        <v>2</v>
      </c>
      <c r="L419" s="24">
        <v>0</v>
      </c>
      <c r="M419" s="24">
        <v>1</v>
      </c>
      <c r="N419" s="24">
        <v>0</v>
      </c>
      <c r="O419" s="24">
        <v>8</v>
      </c>
      <c r="P419" s="24">
        <f t="shared" si="12"/>
        <v>21</v>
      </c>
      <c r="Q419" s="24">
        <f t="shared" si="13"/>
        <v>30</v>
      </c>
    </row>
    <row r="420" spans="1:17" x14ac:dyDescent="0.25">
      <c r="A420" s="27" t="s">
        <v>13</v>
      </c>
      <c r="B420" s="27">
        <v>96211</v>
      </c>
      <c r="C420" s="27" t="s">
        <v>109</v>
      </c>
      <c r="D420" s="27" t="s">
        <v>72</v>
      </c>
      <c r="E420" s="27" t="s">
        <v>73</v>
      </c>
      <c r="F420" s="27" t="s">
        <v>74</v>
      </c>
      <c r="G420" s="28">
        <v>44287</v>
      </c>
      <c r="H420" s="24">
        <v>18</v>
      </c>
      <c r="I420" s="24">
        <v>18</v>
      </c>
      <c r="J420" s="24">
        <v>0</v>
      </c>
      <c r="K420" s="24">
        <v>2</v>
      </c>
      <c r="L420" s="24">
        <v>1</v>
      </c>
      <c r="M420" s="24">
        <v>1</v>
      </c>
      <c r="N420" s="24">
        <v>0</v>
      </c>
      <c r="O420" s="24">
        <v>8</v>
      </c>
      <c r="P420" s="24">
        <f t="shared" si="12"/>
        <v>21</v>
      </c>
      <c r="Q420" s="24">
        <f t="shared" si="13"/>
        <v>30</v>
      </c>
    </row>
    <row r="421" spans="1:17" x14ac:dyDescent="0.25">
      <c r="A421" s="27" t="s">
        <v>14</v>
      </c>
      <c r="B421" s="27">
        <v>88490</v>
      </c>
      <c r="C421" s="27" t="s">
        <v>110</v>
      </c>
      <c r="D421" s="27" t="s">
        <v>72</v>
      </c>
      <c r="E421" s="27" t="s">
        <v>73</v>
      </c>
      <c r="F421" s="27" t="s">
        <v>74</v>
      </c>
      <c r="G421" s="28">
        <v>44287</v>
      </c>
      <c r="H421" s="24">
        <v>15</v>
      </c>
      <c r="I421" s="24">
        <v>15</v>
      </c>
      <c r="J421" s="24">
        <v>5</v>
      </c>
      <c r="K421" s="24">
        <v>1</v>
      </c>
      <c r="L421" s="24">
        <v>0</v>
      </c>
      <c r="M421" s="24">
        <v>1</v>
      </c>
      <c r="N421" s="24">
        <v>0</v>
      </c>
      <c r="O421" s="24">
        <v>8</v>
      </c>
      <c r="P421" s="24">
        <f t="shared" si="12"/>
        <v>21</v>
      </c>
      <c r="Q421" s="24">
        <f t="shared" si="13"/>
        <v>30</v>
      </c>
    </row>
    <row r="422" spans="1:17" x14ac:dyDescent="0.25">
      <c r="A422" s="27" t="s">
        <v>15</v>
      </c>
      <c r="B422" s="27">
        <v>125188</v>
      </c>
      <c r="C422" s="27" t="s">
        <v>111</v>
      </c>
      <c r="D422" s="27" t="s">
        <v>72</v>
      </c>
      <c r="E422" s="27" t="s">
        <v>75</v>
      </c>
      <c r="F422" s="27" t="s">
        <v>74</v>
      </c>
      <c r="G422" s="28">
        <v>44287</v>
      </c>
      <c r="H422" s="24">
        <v>21</v>
      </c>
      <c r="I422" s="24">
        <v>21</v>
      </c>
      <c r="J422" s="24">
        <v>0</v>
      </c>
      <c r="K422" s="24">
        <v>0</v>
      </c>
      <c r="L422" s="24">
        <v>0</v>
      </c>
      <c r="M422" s="24">
        <v>1</v>
      </c>
      <c r="N422" s="24">
        <v>0</v>
      </c>
      <c r="O422" s="24">
        <v>8</v>
      </c>
      <c r="P422" s="24">
        <f t="shared" si="12"/>
        <v>21</v>
      </c>
      <c r="Q422" s="24">
        <f t="shared" si="13"/>
        <v>30</v>
      </c>
    </row>
    <row r="423" spans="1:17" x14ac:dyDescent="0.25">
      <c r="A423" s="27" t="s">
        <v>16</v>
      </c>
      <c r="B423" s="27">
        <v>96213</v>
      </c>
      <c r="C423" s="27" t="s">
        <v>112</v>
      </c>
      <c r="D423" s="27" t="s">
        <v>72</v>
      </c>
      <c r="E423" s="27" t="s">
        <v>73</v>
      </c>
      <c r="F423" s="27" t="s">
        <v>74</v>
      </c>
      <c r="G423" s="28">
        <v>44287</v>
      </c>
      <c r="H423" s="24">
        <v>5</v>
      </c>
      <c r="I423" s="24">
        <v>5</v>
      </c>
      <c r="J423" s="24">
        <v>0</v>
      </c>
      <c r="K423" s="24">
        <v>13</v>
      </c>
      <c r="L423" s="24">
        <v>3</v>
      </c>
      <c r="M423" s="24">
        <v>1</v>
      </c>
      <c r="N423" s="24">
        <v>0</v>
      </c>
      <c r="O423" s="24">
        <v>8</v>
      </c>
      <c r="P423" s="24">
        <f t="shared" si="12"/>
        <v>21</v>
      </c>
      <c r="Q423" s="24">
        <f t="shared" si="13"/>
        <v>30</v>
      </c>
    </row>
    <row r="424" spans="1:17" x14ac:dyDescent="0.25">
      <c r="A424" s="27" t="s">
        <v>17</v>
      </c>
      <c r="B424" s="27">
        <v>119764</v>
      </c>
      <c r="C424" s="27" t="s">
        <v>113</v>
      </c>
      <c r="D424" s="27" t="s">
        <v>72</v>
      </c>
      <c r="E424" s="27" t="s">
        <v>75</v>
      </c>
      <c r="F424" s="27" t="s">
        <v>74</v>
      </c>
      <c r="G424" s="28">
        <v>44287</v>
      </c>
      <c r="H424" s="24">
        <v>21</v>
      </c>
      <c r="I424" s="24">
        <v>21</v>
      </c>
      <c r="J424" s="24">
        <v>0</v>
      </c>
      <c r="K424" s="24">
        <v>0</v>
      </c>
      <c r="L424" s="24">
        <v>0</v>
      </c>
      <c r="M424" s="24">
        <v>1</v>
      </c>
      <c r="N424" s="24">
        <v>0</v>
      </c>
      <c r="O424" s="24">
        <v>8</v>
      </c>
      <c r="P424" s="24">
        <f t="shared" si="12"/>
        <v>21</v>
      </c>
      <c r="Q424" s="24">
        <f t="shared" si="13"/>
        <v>30</v>
      </c>
    </row>
    <row r="425" spans="1:17" x14ac:dyDescent="0.25">
      <c r="A425" s="27" t="s">
        <v>18</v>
      </c>
      <c r="B425" s="27">
        <v>119448</v>
      </c>
      <c r="C425" s="27" t="s">
        <v>114</v>
      </c>
      <c r="D425" s="27" t="s">
        <v>72</v>
      </c>
      <c r="E425" s="27" t="s">
        <v>73</v>
      </c>
      <c r="F425" s="27" t="s">
        <v>74</v>
      </c>
      <c r="G425" s="28">
        <v>44287</v>
      </c>
      <c r="H425" s="24">
        <v>13</v>
      </c>
      <c r="I425" s="24">
        <v>13</v>
      </c>
      <c r="J425" s="24">
        <v>6</v>
      </c>
      <c r="K425" s="24">
        <v>2</v>
      </c>
      <c r="L425" s="24">
        <v>0</v>
      </c>
      <c r="M425" s="24">
        <v>1</v>
      </c>
      <c r="N425" s="24">
        <v>0</v>
      </c>
      <c r="O425" s="24">
        <v>8</v>
      </c>
      <c r="P425" s="24">
        <f t="shared" si="12"/>
        <v>21</v>
      </c>
      <c r="Q425" s="24">
        <f t="shared" si="13"/>
        <v>30</v>
      </c>
    </row>
    <row r="426" spans="1:17" x14ac:dyDescent="0.25">
      <c r="A426" s="27" t="s">
        <v>19</v>
      </c>
      <c r="B426" s="27">
        <v>145627</v>
      </c>
      <c r="C426" s="27" t="s">
        <v>115</v>
      </c>
      <c r="D426" s="27" t="s">
        <v>72</v>
      </c>
      <c r="E426" s="27" t="s">
        <v>73</v>
      </c>
      <c r="F426" s="27" t="s">
        <v>74</v>
      </c>
      <c r="G426" s="28">
        <v>44287</v>
      </c>
      <c r="H426" s="24">
        <v>17</v>
      </c>
      <c r="I426" s="24">
        <v>17</v>
      </c>
      <c r="J426" s="24">
        <v>2</v>
      </c>
      <c r="K426" s="24">
        <v>2</v>
      </c>
      <c r="L426" s="24">
        <v>0</v>
      </c>
      <c r="M426" s="24">
        <v>1</v>
      </c>
      <c r="N426" s="24">
        <v>0</v>
      </c>
      <c r="O426" s="24">
        <v>8</v>
      </c>
      <c r="P426" s="24">
        <f t="shared" si="12"/>
        <v>21</v>
      </c>
      <c r="Q426" s="24">
        <f t="shared" si="13"/>
        <v>30</v>
      </c>
    </row>
    <row r="427" spans="1:17" x14ac:dyDescent="0.25">
      <c r="A427" s="27" t="s">
        <v>20</v>
      </c>
      <c r="B427" s="27">
        <v>119765</v>
      </c>
      <c r="C427" s="27" t="s">
        <v>116</v>
      </c>
      <c r="D427" s="27" t="s">
        <v>72</v>
      </c>
      <c r="E427" s="27" t="s">
        <v>75</v>
      </c>
      <c r="F427" s="27" t="s">
        <v>74</v>
      </c>
      <c r="G427" s="28">
        <v>44287</v>
      </c>
      <c r="H427" s="24">
        <v>21</v>
      </c>
      <c r="I427" s="24">
        <v>21</v>
      </c>
      <c r="J427" s="24">
        <v>0</v>
      </c>
      <c r="K427" s="24">
        <v>0</v>
      </c>
      <c r="L427" s="24">
        <v>0</v>
      </c>
      <c r="M427" s="24">
        <v>1</v>
      </c>
      <c r="N427" s="24">
        <v>0</v>
      </c>
      <c r="O427" s="24">
        <v>8</v>
      </c>
      <c r="P427" s="24">
        <f t="shared" si="12"/>
        <v>21</v>
      </c>
      <c r="Q427" s="24">
        <f t="shared" si="13"/>
        <v>30</v>
      </c>
    </row>
    <row r="428" spans="1:17" x14ac:dyDescent="0.25">
      <c r="A428" s="27" t="s">
        <v>21</v>
      </c>
      <c r="B428" s="27">
        <v>125723</v>
      </c>
      <c r="C428" s="27" t="s">
        <v>117</v>
      </c>
      <c r="D428" s="27" t="s">
        <v>72</v>
      </c>
      <c r="E428" s="27" t="s">
        <v>73</v>
      </c>
      <c r="F428" s="27" t="s">
        <v>74</v>
      </c>
      <c r="G428" s="28">
        <v>44287</v>
      </c>
      <c r="H428" s="24">
        <v>9</v>
      </c>
      <c r="I428" s="24">
        <v>9</v>
      </c>
      <c r="J428" s="24">
        <v>5</v>
      </c>
      <c r="K428" s="24">
        <v>7</v>
      </c>
      <c r="L428" s="24">
        <v>0</v>
      </c>
      <c r="M428" s="24">
        <v>1</v>
      </c>
      <c r="N428" s="24">
        <v>0</v>
      </c>
      <c r="O428" s="24">
        <v>8</v>
      </c>
      <c r="P428" s="24">
        <f t="shared" si="12"/>
        <v>21</v>
      </c>
      <c r="Q428" s="24">
        <f t="shared" si="13"/>
        <v>30</v>
      </c>
    </row>
    <row r="429" spans="1:17" x14ac:dyDescent="0.25">
      <c r="A429" s="27" t="s">
        <v>22</v>
      </c>
      <c r="B429" s="27">
        <v>110419</v>
      </c>
      <c r="C429" s="27" t="s">
        <v>118</v>
      </c>
      <c r="D429" s="27" t="s">
        <v>72</v>
      </c>
      <c r="E429" s="27" t="s">
        <v>73</v>
      </c>
      <c r="F429" s="27" t="s">
        <v>74</v>
      </c>
      <c r="G429" s="28">
        <v>44287</v>
      </c>
      <c r="H429" s="24">
        <v>19</v>
      </c>
      <c r="I429" s="24">
        <v>19</v>
      </c>
      <c r="J429" s="24">
        <v>0</v>
      </c>
      <c r="K429" s="24">
        <v>2</v>
      </c>
      <c r="L429" s="24">
        <v>0</v>
      </c>
      <c r="M429" s="24">
        <v>1</v>
      </c>
      <c r="N429" s="24">
        <v>0</v>
      </c>
      <c r="O429" s="24">
        <v>8</v>
      </c>
      <c r="P429" s="24">
        <f t="shared" si="12"/>
        <v>21</v>
      </c>
      <c r="Q429" s="24">
        <f t="shared" si="13"/>
        <v>30</v>
      </c>
    </row>
    <row r="430" spans="1:17" x14ac:dyDescent="0.25">
      <c r="A430" s="27" t="s">
        <v>23</v>
      </c>
      <c r="B430" s="27">
        <v>106163</v>
      </c>
      <c r="C430" s="27" t="s">
        <v>119</v>
      </c>
      <c r="D430" s="27" t="s">
        <v>72</v>
      </c>
      <c r="E430" s="27" t="s">
        <v>73</v>
      </c>
      <c r="F430" s="27" t="s">
        <v>74</v>
      </c>
      <c r="G430" s="28">
        <v>44287</v>
      </c>
      <c r="H430" s="24">
        <v>18</v>
      </c>
      <c r="I430" s="24">
        <v>18</v>
      </c>
      <c r="J430" s="24">
        <v>0</v>
      </c>
      <c r="K430" s="24">
        <v>3</v>
      </c>
      <c r="L430" s="24">
        <v>0</v>
      </c>
      <c r="M430" s="24">
        <v>1</v>
      </c>
      <c r="N430" s="24">
        <v>0</v>
      </c>
      <c r="O430" s="24">
        <v>8</v>
      </c>
      <c r="P430" s="24">
        <f t="shared" si="12"/>
        <v>21</v>
      </c>
      <c r="Q430" s="24">
        <f t="shared" si="13"/>
        <v>30</v>
      </c>
    </row>
    <row r="431" spans="1:17" x14ac:dyDescent="0.25">
      <c r="A431" s="27" t="s">
        <v>24</v>
      </c>
      <c r="B431" s="27">
        <v>106165</v>
      </c>
      <c r="C431" s="27" t="s">
        <v>122</v>
      </c>
      <c r="D431" s="27" t="s">
        <v>72</v>
      </c>
      <c r="E431" s="27" t="s">
        <v>73</v>
      </c>
      <c r="F431" s="27" t="s">
        <v>74</v>
      </c>
      <c r="G431" s="28">
        <v>44287</v>
      </c>
      <c r="H431" s="24">
        <v>19</v>
      </c>
      <c r="I431" s="24">
        <v>19</v>
      </c>
      <c r="J431" s="24">
        <v>0</v>
      </c>
      <c r="K431" s="24">
        <v>2</v>
      </c>
      <c r="L431" s="24">
        <v>0</v>
      </c>
      <c r="M431" s="24">
        <v>1</v>
      </c>
      <c r="N431" s="24">
        <v>0</v>
      </c>
      <c r="O431" s="24">
        <v>8</v>
      </c>
      <c r="P431" s="24">
        <f t="shared" si="12"/>
        <v>21</v>
      </c>
      <c r="Q431" s="24">
        <f t="shared" si="13"/>
        <v>30</v>
      </c>
    </row>
    <row r="432" spans="1:17" x14ac:dyDescent="0.25">
      <c r="A432" s="27" t="s">
        <v>25</v>
      </c>
      <c r="B432" s="27">
        <v>106161</v>
      </c>
      <c r="C432" s="27" t="s">
        <v>123</v>
      </c>
      <c r="D432" s="27" t="s">
        <v>72</v>
      </c>
      <c r="E432" s="27" t="s">
        <v>73</v>
      </c>
      <c r="F432" s="27" t="s">
        <v>74</v>
      </c>
      <c r="G432" s="28">
        <v>44287</v>
      </c>
      <c r="H432" s="24">
        <v>15</v>
      </c>
      <c r="I432" s="24">
        <v>15</v>
      </c>
      <c r="J432" s="24">
        <v>5</v>
      </c>
      <c r="K432" s="24">
        <v>1</v>
      </c>
      <c r="L432" s="24">
        <v>0</v>
      </c>
      <c r="M432" s="24">
        <v>1</v>
      </c>
      <c r="N432" s="24">
        <v>0</v>
      </c>
      <c r="O432" s="24">
        <v>8</v>
      </c>
      <c r="P432" s="24">
        <f t="shared" si="12"/>
        <v>21</v>
      </c>
      <c r="Q432" s="24">
        <f t="shared" si="13"/>
        <v>30</v>
      </c>
    </row>
    <row r="433" spans="1:17" x14ac:dyDescent="0.25">
      <c r="A433" s="27" t="s">
        <v>27</v>
      </c>
      <c r="B433" s="27">
        <v>144804</v>
      </c>
      <c r="C433" s="27" t="s">
        <v>126</v>
      </c>
      <c r="D433" s="27" t="s">
        <v>72</v>
      </c>
      <c r="E433" s="27" t="s">
        <v>73</v>
      </c>
      <c r="F433" s="27" t="s">
        <v>74</v>
      </c>
      <c r="G433" s="28">
        <v>44287</v>
      </c>
      <c r="H433" s="24">
        <v>21</v>
      </c>
      <c r="I433" s="24">
        <v>21</v>
      </c>
      <c r="J433" s="24">
        <v>0</v>
      </c>
      <c r="K433" s="24">
        <v>0</v>
      </c>
      <c r="L433" s="24">
        <v>0</v>
      </c>
      <c r="M433" s="24">
        <v>1</v>
      </c>
      <c r="N433" s="24">
        <v>0</v>
      </c>
      <c r="O433" s="24">
        <v>8</v>
      </c>
      <c r="P433" s="24">
        <f t="shared" si="12"/>
        <v>21</v>
      </c>
      <c r="Q433" s="24">
        <f t="shared" si="13"/>
        <v>30</v>
      </c>
    </row>
    <row r="434" spans="1:17" x14ac:dyDescent="0.25">
      <c r="A434" s="27" t="s">
        <v>28</v>
      </c>
      <c r="B434" s="27">
        <v>110428</v>
      </c>
      <c r="C434" s="27" t="s">
        <v>127</v>
      </c>
      <c r="D434" s="27" t="s">
        <v>72</v>
      </c>
      <c r="E434" s="27" t="s">
        <v>73</v>
      </c>
      <c r="F434" s="27" t="s">
        <v>74</v>
      </c>
      <c r="G434" s="28">
        <v>44287</v>
      </c>
      <c r="H434" s="24">
        <v>13</v>
      </c>
      <c r="I434" s="24">
        <v>13</v>
      </c>
      <c r="J434" s="24">
        <v>3</v>
      </c>
      <c r="K434" s="24">
        <v>3</v>
      </c>
      <c r="L434" s="24">
        <v>2</v>
      </c>
      <c r="M434" s="24">
        <v>1</v>
      </c>
      <c r="N434" s="24">
        <v>0</v>
      </c>
      <c r="O434" s="24">
        <v>8</v>
      </c>
      <c r="P434" s="24">
        <f t="shared" si="12"/>
        <v>21</v>
      </c>
      <c r="Q434" s="24">
        <f t="shared" si="13"/>
        <v>30</v>
      </c>
    </row>
    <row r="435" spans="1:17" x14ac:dyDescent="0.25">
      <c r="A435" s="27" t="s">
        <v>29</v>
      </c>
      <c r="B435" s="27">
        <v>91521</v>
      </c>
      <c r="C435" s="27" t="s">
        <v>128</v>
      </c>
      <c r="D435" s="27" t="s">
        <v>72</v>
      </c>
      <c r="E435" s="27" t="s">
        <v>73</v>
      </c>
      <c r="F435" s="27" t="s">
        <v>74</v>
      </c>
      <c r="G435" s="28">
        <v>44287</v>
      </c>
      <c r="H435" s="24">
        <v>17</v>
      </c>
      <c r="I435" s="24">
        <v>17</v>
      </c>
      <c r="J435" s="24">
        <v>1</v>
      </c>
      <c r="K435" s="24">
        <v>3</v>
      </c>
      <c r="L435" s="24">
        <v>0</v>
      </c>
      <c r="M435" s="24">
        <v>1</v>
      </c>
      <c r="N435" s="24">
        <v>0</v>
      </c>
      <c r="O435" s="24">
        <v>8</v>
      </c>
      <c r="P435" s="24">
        <f t="shared" si="12"/>
        <v>21</v>
      </c>
      <c r="Q435" s="24">
        <f t="shared" si="13"/>
        <v>30</v>
      </c>
    </row>
    <row r="436" spans="1:17" x14ac:dyDescent="0.25">
      <c r="A436" s="27" t="s">
        <v>30</v>
      </c>
      <c r="B436" s="27">
        <v>125190</v>
      </c>
      <c r="C436" s="27" t="s">
        <v>131</v>
      </c>
      <c r="D436" s="27" t="s">
        <v>72</v>
      </c>
      <c r="E436" s="27" t="s">
        <v>75</v>
      </c>
      <c r="F436" s="27" t="s">
        <v>74</v>
      </c>
      <c r="G436" s="28">
        <v>44287</v>
      </c>
      <c r="H436" s="24">
        <v>21</v>
      </c>
      <c r="I436" s="24">
        <v>21</v>
      </c>
      <c r="J436" s="24">
        <v>0</v>
      </c>
      <c r="K436" s="24">
        <v>0</v>
      </c>
      <c r="L436" s="24">
        <v>0</v>
      </c>
      <c r="M436" s="24">
        <v>1</v>
      </c>
      <c r="N436" s="24">
        <v>0</v>
      </c>
      <c r="O436" s="24">
        <v>8</v>
      </c>
      <c r="P436" s="24">
        <f t="shared" si="12"/>
        <v>21</v>
      </c>
      <c r="Q436" s="24">
        <f t="shared" si="13"/>
        <v>30</v>
      </c>
    </row>
    <row r="437" spans="1:17" x14ac:dyDescent="0.25">
      <c r="A437" s="27" t="s">
        <v>31</v>
      </c>
      <c r="B437" s="27">
        <v>145469</v>
      </c>
      <c r="C437" s="27" t="s">
        <v>132</v>
      </c>
      <c r="D437" s="27" t="s">
        <v>72</v>
      </c>
      <c r="E437" s="27" t="s">
        <v>73</v>
      </c>
      <c r="F437" s="27" t="s">
        <v>74</v>
      </c>
      <c r="G437" s="28">
        <v>44287</v>
      </c>
      <c r="H437" s="24">
        <v>10</v>
      </c>
      <c r="I437" s="24">
        <v>10</v>
      </c>
      <c r="J437" s="24">
        <v>10</v>
      </c>
      <c r="K437" s="24">
        <v>1</v>
      </c>
      <c r="L437" s="24">
        <v>0</v>
      </c>
      <c r="M437" s="24">
        <v>1</v>
      </c>
      <c r="N437" s="24">
        <v>0</v>
      </c>
      <c r="O437" s="24">
        <v>8</v>
      </c>
      <c r="P437" s="24">
        <f t="shared" si="12"/>
        <v>21</v>
      </c>
      <c r="Q437" s="24">
        <f t="shared" si="13"/>
        <v>30</v>
      </c>
    </row>
    <row r="438" spans="1:17" x14ac:dyDescent="0.25">
      <c r="A438" s="27" t="s">
        <v>32</v>
      </c>
      <c r="B438" s="27">
        <v>144838</v>
      </c>
      <c r="C438" s="27" t="s">
        <v>133</v>
      </c>
      <c r="D438" s="27" t="s">
        <v>72</v>
      </c>
      <c r="E438" s="27" t="s">
        <v>73</v>
      </c>
      <c r="F438" s="27" t="s">
        <v>74</v>
      </c>
      <c r="G438" s="28">
        <v>44287</v>
      </c>
      <c r="H438" s="24">
        <v>17</v>
      </c>
      <c r="I438" s="24">
        <v>17</v>
      </c>
      <c r="J438" s="24">
        <v>1</v>
      </c>
      <c r="K438" s="24">
        <v>3</v>
      </c>
      <c r="L438" s="24">
        <v>0</v>
      </c>
      <c r="M438" s="24">
        <v>1</v>
      </c>
      <c r="N438" s="24">
        <v>0</v>
      </c>
      <c r="O438" s="24">
        <v>8</v>
      </c>
      <c r="P438" s="24">
        <f t="shared" si="12"/>
        <v>21</v>
      </c>
      <c r="Q438" s="24">
        <f t="shared" si="13"/>
        <v>30</v>
      </c>
    </row>
    <row r="439" spans="1:17" x14ac:dyDescent="0.25">
      <c r="A439" s="27" t="s">
        <v>34</v>
      </c>
      <c r="B439" s="27">
        <v>145470</v>
      </c>
      <c r="C439" s="27" t="s">
        <v>135</v>
      </c>
      <c r="D439" s="27" t="s">
        <v>72</v>
      </c>
      <c r="E439" s="27" t="s">
        <v>73</v>
      </c>
      <c r="F439" s="27" t="s">
        <v>74</v>
      </c>
      <c r="G439" s="28">
        <v>44287</v>
      </c>
      <c r="H439" s="24">
        <v>11</v>
      </c>
      <c r="I439" s="24">
        <v>11</v>
      </c>
      <c r="J439" s="24">
        <v>0</v>
      </c>
      <c r="K439" s="24">
        <v>7</v>
      </c>
      <c r="L439" s="24">
        <v>3</v>
      </c>
      <c r="M439" s="24">
        <v>1</v>
      </c>
      <c r="N439" s="24">
        <v>0</v>
      </c>
      <c r="O439" s="24">
        <v>8</v>
      </c>
      <c r="P439" s="24">
        <f t="shared" si="12"/>
        <v>21</v>
      </c>
      <c r="Q439" s="24">
        <f t="shared" si="13"/>
        <v>30</v>
      </c>
    </row>
    <row r="440" spans="1:17" x14ac:dyDescent="0.25">
      <c r="A440" s="27" t="s">
        <v>35</v>
      </c>
      <c r="B440" s="27">
        <v>90698</v>
      </c>
      <c r="C440" s="27" t="s">
        <v>138</v>
      </c>
      <c r="D440" s="27" t="s">
        <v>72</v>
      </c>
      <c r="E440" s="27" t="s">
        <v>73</v>
      </c>
      <c r="F440" s="27" t="s">
        <v>74</v>
      </c>
      <c r="G440" s="28">
        <v>44287</v>
      </c>
      <c r="H440" s="24">
        <v>17</v>
      </c>
      <c r="I440" s="24">
        <v>17</v>
      </c>
      <c r="J440" s="24">
        <v>0</v>
      </c>
      <c r="K440" s="24">
        <v>4</v>
      </c>
      <c r="L440" s="24">
        <v>0</v>
      </c>
      <c r="M440" s="24">
        <v>1</v>
      </c>
      <c r="N440" s="24">
        <v>0</v>
      </c>
      <c r="O440" s="24">
        <v>8</v>
      </c>
      <c r="P440" s="24">
        <f t="shared" si="12"/>
        <v>21</v>
      </c>
      <c r="Q440" s="24">
        <f t="shared" si="13"/>
        <v>30</v>
      </c>
    </row>
    <row r="441" spans="1:17" x14ac:dyDescent="0.25">
      <c r="A441" s="27" t="s">
        <v>36</v>
      </c>
      <c r="B441" s="27">
        <v>110422</v>
      </c>
      <c r="C441" s="27" t="s">
        <v>139</v>
      </c>
      <c r="D441" s="27" t="s">
        <v>72</v>
      </c>
      <c r="E441" s="27" t="s">
        <v>73</v>
      </c>
      <c r="F441" s="27" t="s">
        <v>74</v>
      </c>
      <c r="G441" s="28">
        <v>44287</v>
      </c>
      <c r="H441" s="24">
        <v>16</v>
      </c>
      <c r="I441" s="24">
        <v>16</v>
      </c>
      <c r="J441" s="24">
        <v>1</v>
      </c>
      <c r="K441" s="24">
        <v>4</v>
      </c>
      <c r="L441" s="24">
        <v>0</v>
      </c>
      <c r="M441" s="24">
        <v>1</v>
      </c>
      <c r="N441" s="24">
        <v>0</v>
      </c>
      <c r="O441" s="24">
        <v>8</v>
      </c>
      <c r="P441" s="24">
        <f t="shared" si="12"/>
        <v>21</v>
      </c>
      <c r="Q441" s="24">
        <f t="shared" si="13"/>
        <v>30</v>
      </c>
    </row>
    <row r="442" spans="1:17" x14ac:dyDescent="0.25">
      <c r="A442" s="27" t="s">
        <v>37</v>
      </c>
      <c r="B442" s="27">
        <v>125726</v>
      </c>
      <c r="C442" s="27" t="s">
        <v>140</v>
      </c>
      <c r="D442" s="27" t="s">
        <v>72</v>
      </c>
      <c r="E442" s="27" t="s">
        <v>73</v>
      </c>
      <c r="F442" s="27" t="s">
        <v>74</v>
      </c>
      <c r="G442" s="28">
        <v>44287</v>
      </c>
      <c r="H442" s="24">
        <v>8</v>
      </c>
      <c r="I442" s="24">
        <v>8</v>
      </c>
      <c r="J442" s="24">
        <v>0</v>
      </c>
      <c r="K442" s="24">
        <v>12</v>
      </c>
      <c r="L442" s="24">
        <v>1</v>
      </c>
      <c r="M442" s="24">
        <v>1</v>
      </c>
      <c r="N442" s="24">
        <v>0</v>
      </c>
      <c r="O442" s="24">
        <v>8</v>
      </c>
      <c r="P442" s="24">
        <f t="shared" si="12"/>
        <v>21</v>
      </c>
      <c r="Q442" s="24">
        <f t="shared" si="13"/>
        <v>30</v>
      </c>
    </row>
    <row r="443" spans="1:17" x14ac:dyDescent="0.25">
      <c r="A443" s="27" t="s">
        <v>38</v>
      </c>
      <c r="B443" s="27">
        <v>96077</v>
      </c>
      <c r="C443" s="27" t="s">
        <v>141</v>
      </c>
      <c r="D443" s="27" t="s">
        <v>72</v>
      </c>
      <c r="E443" s="27" t="s">
        <v>73</v>
      </c>
      <c r="F443" s="27" t="s">
        <v>74</v>
      </c>
      <c r="G443" s="28">
        <v>44287</v>
      </c>
      <c r="H443" s="24">
        <v>10</v>
      </c>
      <c r="I443" s="24">
        <v>10</v>
      </c>
      <c r="J443" s="24">
        <v>0</v>
      </c>
      <c r="K443" s="24">
        <v>11</v>
      </c>
      <c r="L443" s="24">
        <v>0</v>
      </c>
      <c r="M443" s="24">
        <v>1</v>
      </c>
      <c r="N443" s="24">
        <v>0</v>
      </c>
      <c r="O443" s="24">
        <v>8</v>
      </c>
      <c r="P443" s="24">
        <f t="shared" si="12"/>
        <v>21</v>
      </c>
      <c r="Q443" s="24">
        <f t="shared" si="13"/>
        <v>30</v>
      </c>
    </row>
    <row r="444" spans="1:17" x14ac:dyDescent="0.25">
      <c r="A444" s="27" t="s">
        <v>38</v>
      </c>
      <c r="B444" s="27">
        <v>110550</v>
      </c>
      <c r="C444" s="27" t="s">
        <v>142</v>
      </c>
      <c r="D444" s="27" t="s">
        <v>72</v>
      </c>
      <c r="E444" s="27" t="s">
        <v>73</v>
      </c>
      <c r="F444" s="27" t="s">
        <v>74</v>
      </c>
      <c r="G444" s="28">
        <v>44287</v>
      </c>
      <c r="H444" s="24">
        <v>20</v>
      </c>
      <c r="I444" s="24">
        <v>20</v>
      </c>
      <c r="J444" s="24">
        <v>0</v>
      </c>
      <c r="K444" s="24">
        <v>1</v>
      </c>
      <c r="L444" s="24">
        <v>0</v>
      </c>
      <c r="M444" s="24">
        <v>1</v>
      </c>
      <c r="N444" s="24">
        <v>0</v>
      </c>
      <c r="O444" s="24">
        <v>8</v>
      </c>
      <c r="P444" s="24">
        <f t="shared" si="12"/>
        <v>21</v>
      </c>
      <c r="Q444" s="24">
        <f t="shared" si="13"/>
        <v>30</v>
      </c>
    </row>
    <row r="445" spans="1:17" x14ac:dyDescent="0.25">
      <c r="A445" s="27" t="s">
        <v>40</v>
      </c>
      <c r="B445" s="27">
        <v>96075</v>
      </c>
      <c r="C445" s="27" t="s">
        <v>143</v>
      </c>
      <c r="D445" s="27" t="s">
        <v>72</v>
      </c>
      <c r="E445" s="27" t="s">
        <v>73</v>
      </c>
      <c r="F445" s="27" t="s">
        <v>74</v>
      </c>
      <c r="G445" s="28">
        <v>44287</v>
      </c>
      <c r="H445" s="24">
        <v>17</v>
      </c>
      <c r="I445" s="24">
        <v>17</v>
      </c>
      <c r="J445" s="24">
        <v>1</v>
      </c>
      <c r="K445" s="24">
        <v>3</v>
      </c>
      <c r="L445" s="24">
        <v>0</v>
      </c>
      <c r="M445" s="24">
        <v>1</v>
      </c>
      <c r="N445" s="24">
        <v>0</v>
      </c>
      <c r="O445" s="24">
        <v>8</v>
      </c>
      <c r="P445" s="24">
        <f t="shared" si="12"/>
        <v>21</v>
      </c>
      <c r="Q445" s="24">
        <f t="shared" si="13"/>
        <v>30</v>
      </c>
    </row>
    <row r="446" spans="1:17" x14ac:dyDescent="0.25">
      <c r="A446" s="27" t="s">
        <v>41</v>
      </c>
      <c r="B446" s="27">
        <v>144805</v>
      </c>
      <c r="C446" s="27" t="s">
        <v>144</v>
      </c>
      <c r="D446" s="27" t="s">
        <v>72</v>
      </c>
      <c r="E446" s="27" t="s">
        <v>73</v>
      </c>
      <c r="F446" s="27" t="s">
        <v>74</v>
      </c>
      <c r="G446" s="28">
        <v>44287</v>
      </c>
      <c r="H446" s="24">
        <v>15</v>
      </c>
      <c r="I446" s="24">
        <v>15</v>
      </c>
      <c r="J446" s="24">
        <v>6</v>
      </c>
      <c r="K446" s="24">
        <v>0</v>
      </c>
      <c r="L446" s="24">
        <v>0</v>
      </c>
      <c r="M446" s="24">
        <v>1</v>
      </c>
      <c r="N446" s="24">
        <v>0</v>
      </c>
      <c r="O446" s="24">
        <v>8</v>
      </c>
      <c r="P446" s="24">
        <f t="shared" si="12"/>
        <v>21</v>
      </c>
      <c r="Q446" s="24">
        <f t="shared" si="13"/>
        <v>30</v>
      </c>
    </row>
    <row r="447" spans="1:17" x14ac:dyDescent="0.25">
      <c r="A447" s="27" t="s">
        <v>42</v>
      </c>
      <c r="B447" s="27">
        <v>96076</v>
      </c>
      <c r="C447" s="27" t="s">
        <v>145</v>
      </c>
      <c r="D447" s="27" t="s">
        <v>72</v>
      </c>
      <c r="E447" s="27" t="s">
        <v>73</v>
      </c>
      <c r="F447" s="27" t="s">
        <v>74</v>
      </c>
      <c r="G447" s="28">
        <v>44287</v>
      </c>
      <c r="H447" s="24">
        <v>19</v>
      </c>
      <c r="I447" s="24">
        <v>19</v>
      </c>
      <c r="J447" s="24">
        <v>2</v>
      </c>
      <c r="K447" s="24">
        <v>0</v>
      </c>
      <c r="L447" s="24">
        <v>0</v>
      </c>
      <c r="M447" s="24">
        <v>1</v>
      </c>
      <c r="N447" s="24">
        <v>0</v>
      </c>
      <c r="O447" s="24">
        <v>8</v>
      </c>
      <c r="P447" s="24">
        <f t="shared" si="12"/>
        <v>21</v>
      </c>
      <c r="Q447" s="24">
        <f t="shared" si="13"/>
        <v>30</v>
      </c>
    </row>
    <row r="448" spans="1:17" x14ac:dyDescent="0.25">
      <c r="A448" s="27" t="s">
        <v>43</v>
      </c>
      <c r="B448" s="27">
        <v>88586</v>
      </c>
      <c r="C448" s="27" t="s">
        <v>146</v>
      </c>
      <c r="D448" s="27" t="s">
        <v>72</v>
      </c>
      <c r="E448" s="27" t="s">
        <v>73</v>
      </c>
      <c r="F448" s="27" t="s">
        <v>74</v>
      </c>
      <c r="G448" s="28">
        <v>44287</v>
      </c>
      <c r="H448" s="24">
        <v>16</v>
      </c>
      <c r="I448" s="24">
        <v>16</v>
      </c>
      <c r="J448" s="24">
        <v>0</v>
      </c>
      <c r="K448" s="24">
        <v>5</v>
      </c>
      <c r="L448" s="24">
        <v>0</v>
      </c>
      <c r="M448" s="24">
        <v>1</v>
      </c>
      <c r="N448" s="24">
        <v>0</v>
      </c>
      <c r="O448" s="24">
        <v>8</v>
      </c>
      <c r="P448" s="24">
        <f t="shared" si="12"/>
        <v>21</v>
      </c>
      <c r="Q448" s="24">
        <f t="shared" si="13"/>
        <v>30</v>
      </c>
    </row>
    <row r="449" spans="1:17" x14ac:dyDescent="0.25">
      <c r="A449" s="27" t="s">
        <v>44</v>
      </c>
      <c r="B449" s="27">
        <v>144839</v>
      </c>
      <c r="C449" s="27" t="s">
        <v>147</v>
      </c>
      <c r="D449" s="27" t="s">
        <v>72</v>
      </c>
      <c r="E449" s="27" t="s">
        <v>73</v>
      </c>
      <c r="F449" s="27" t="s">
        <v>74</v>
      </c>
      <c r="G449" s="28">
        <v>44287</v>
      </c>
      <c r="H449" s="24">
        <v>21</v>
      </c>
      <c r="I449" s="24">
        <v>21</v>
      </c>
      <c r="J449" s="24">
        <v>0</v>
      </c>
      <c r="K449" s="24">
        <v>0</v>
      </c>
      <c r="L449" s="24">
        <v>0</v>
      </c>
      <c r="M449" s="24">
        <v>1</v>
      </c>
      <c r="N449" s="24">
        <v>0</v>
      </c>
      <c r="O449" s="24">
        <v>8</v>
      </c>
      <c r="P449" s="24">
        <f t="shared" si="12"/>
        <v>21</v>
      </c>
      <c r="Q449" s="24">
        <f t="shared" si="13"/>
        <v>30</v>
      </c>
    </row>
    <row r="450" spans="1:17" x14ac:dyDescent="0.25">
      <c r="A450" s="27" t="s">
        <v>45</v>
      </c>
      <c r="B450" s="27">
        <v>108145</v>
      </c>
      <c r="C450" s="27" t="s">
        <v>148</v>
      </c>
      <c r="D450" s="27" t="s">
        <v>72</v>
      </c>
      <c r="E450" s="27" t="s">
        <v>73</v>
      </c>
      <c r="F450" s="27" t="s">
        <v>74</v>
      </c>
      <c r="G450" s="28">
        <v>44287</v>
      </c>
      <c r="H450" s="24">
        <v>21</v>
      </c>
      <c r="I450" s="24">
        <v>21</v>
      </c>
      <c r="J450" s="24">
        <v>0</v>
      </c>
      <c r="K450" s="24">
        <v>0</v>
      </c>
      <c r="L450" s="24">
        <v>0</v>
      </c>
      <c r="M450" s="24">
        <v>1</v>
      </c>
      <c r="N450" s="24">
        <v>0</v>
      </c>
      <c r="O450" s="24">
        <v>8</v>
      </c>
      <c r="P450" s="24">
        <f t="shared" si="12"/>
        <v>21</v>
      </c>
      <c r="Q450" s="24">
        <f t="shared" si="13"/>
        <v>30</v>
      </c>
    </row>
    <row r="451" spans="1:17" x14ac:dyDescent="0.25">
      <c r="A451" s="27" t="s">
        <v>46</v>
      </c>
      <c r="B451" s="27">
        <v>144837</v>
      </c>
      <c r="C451" s="27" t="s">
        <v>149</v>
      </c>
      <c r="D451" s="27" t="s">
        <v>72</v>
      </c>
      <c r="E451" s="27" t="s">
        <v>73</v>
      </c>
      <c r="F451" s="27" t="s">
        <v>74</v>
      </c>
      <c r="G451" s="28">
        <v>44287</v>
      </c>
      <c r="H451" s="24">
        <v>20</v>
      </c>
      <c r="I451" s="24">
        <v>20</v>
      </c>
      <c r="J451" s="24">
        <v>0</v>
      </c>
      <c r="K451" s="24">
        <v>1</v>
      </c>
      <c r="L451" s="24">
        <v>0</v>
      </c>
      <c r="M451" s="24">
        <v>1</v>
      </c>
      <c r="N451" s="24">
        <v>0</v>
      </c>
      <c r="O451" s="24">
        <v>8</v>
      </c>
      <c r="P451" s="24">
        <f t="shared" ref="P451:P464" si="14">L451+K451+J451+H451</f>
        <v>21</v>
      </c>
      <c r="Q451" s="24">
        <f t="shared" ref="Q451:Q464" si="15">P451+O451+M451</f>
        <v>30</v>
      </c>
    </row>
    <row r="452" spans="1:17" x14ac:dyDescent="0.25">
      <c r="A452" s="27" t="s">
        <v>47</v>
      </c>
      <c r="B452" s="27">
        <v>96071</v>
      </c>
      <c r="C452" s="27" t="s">
        <v>150</v>
      </c>
      <c r="D452" s="27" t="s">
        <v>72</v>
      </c>
      <c r="E452" s="27" t="s">
        <v>73</v>
      </c>
      <c r="F452" s="27" t="s">
        <v>74</v>
      </c>
      <c r="G452" s="28">
        <v>44287</v>
      </c>
      <c r="H452" s="24">
        <v>17</v>
      </c>
      <c r="I452" s="24">
        <v>17</v>
      </c>
      <c r="J452" s="24">
        <v>4</v>
      </c>
      <c r="K452" s="24">
        <v>0</v>
      </c>
      <c r="L452" s="24">
        <v>0</v>
      </c>
      <c r="M452" s="24">
        <v>1</v>
      </c>
      <c r="N452" s="24">
        <v>0</v>
      </c>
      <c r="O452" s="24">
        <v>8</v>
      </c>
      <c r="P452" s="24">
        <f t="shared" si="14"/>
        <v>21</v>
      </c>
      <c r="Q452" s="24">
        <f t="shared" si="15"/>
        <v>30</v>
      </c>
    </row>
    <row r="453" spans="1:17" x14ac:dyDescent="0.25">
      <c r="A453" s="27" t="s">
        <v>48</v>
      </c>
      <c r="B453" s="27">
        <v>110426</v>
      </c>
      <c r="C453" s="27" t="s">
        <v>151</v>
      </c>
      <c r="D453" s="27" t="s">
        <v>72</v>
      </c>
      <c r="E453" s="27" t="s">
        <v>73</v>
      </c>
      <c r="F453" s="27" t="s">
        <v>74</v>
      </c>
      <c r="G453" s="28">
        <v>44287</v>
      </c>
      <c r="H453" s="24">
        <v>21</v>
      </c>
      <c r="I453" s="24">
        <v>21</v>
      </c>
      <c r="J453" s="24">
        <v>0</v>
      </c>
      <c r="K453" s="24">
        <v>0</v>
      </c>
      <c r="L453" s="24">
        <v>0</v>
      </c>
      <c r="M453" s="24">
        <v>1</v>
      </c>
      <c r="N453" s="24">
        <v>0</v>
      </c>
      <c r="O453" s="24">
        <v>8</v>
      </c>
      <c r="P453" s="24">
        <f t="shared" si="14"/>
        <v>21</v>
      </c>
      <c r="Q453" s="24">
        <f t="shared" si="15"/>
        <v>30</v>
      </c>
    </row>
    <row r="454" spans="1:17" x14ac:dyDescent="0.25">
      <c r="A454" s="27" t="s">
        <v>49</v>
      </c>
      <c r="B454" s="27">
        <v>110421</v>
      </c>
      <c r="C454" s="27" t="s">
        <v>152</v>
      </c>
      <c r="D454" s="27" t="s">
        <v>72</v>
      </c>
      <c r="E454" s="27" t="s">
        <v>73</v>
      </c>
      <c r="F454" s="27" t="s">
        <v>74</v>
      </c>
      <c r="G454" s="28">
        <v>44287</v>
      </c>
      <c r="H454" s="24">
        <v>15</v>
      </c>
      <c r="I454" s="24">
        <v>15</v>
      </c>
      <c r="J454" s="24">
        <v>1</v>
      </c>
      <c r="K454" s="24">
        <v>5</v>
      </c>
      <c r="L454" s="24">
        <v>0</v>
      </c>
      <c r="M454" s="24">
        <v>1</v>
      </c>
      <c r="N454" s="24">
        <v>0</v>
      </c>
      <c r="O454" s="24">
        <v>8</v>
      </c>
      <c r="P454" s="24">
        <f t="shared" si="14"/>
        <v>21</v>
      </c>
      <c r="Q454" s="24">
        <f t="shared" si="15"/>
        <v>30</v>
      </c>
    </row>
    <row r="455" spans="1:17" x14ac:dyDescent="0.25">
      <c r="A455" s="27" t="s">
        <v>50</v>
      </c>
      <c r="B455" s="27">
        <v>96219</v>
      </c>
      <c r="C455" s="27" t="s">
        <v>153</v>
      </c>
      <c r="D455" s="27" t="s">
        <v>72</v>
      </c>
      <c r="E455" s="27" t="s">
        <v>73</v>
      </c>
      <c r="F455" s="27" t="s">
        <v>74</v>
      </c>
      <c r="G455" s="28">
        <v>44287</v>
      </c>
      <c r="H455" s="24">
        <v>21</v>
      </c>
      <c r="I455" s="24">
        <v>21</v>
      </c>
      <c r="J455" s="24">
        <v>0</v>
      </c>
      <c r="K455" s="24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f t="shared" si="14"/>
        <v>21</v>
      </c>
      <c r="Q455" s="24">
        <f t="shared" si="15"/>
        <v>30</v>
      </c>
    </row>
    <row r="456" spans="1:17" x14ac:dyDescent="0.25">
      <c r="A456" s="27" t="s">
        <v>51</v>
      </c>
      <c r="B456" s="27">
        <v>106162</v>
      </c>
      <c r="C456" s="27" t="s">
        <v>154</v>
      </c>
      <c r="D456" s="27" t="s">
        <v>72</v>
      </c>
      <c r="E456" s="27" t="s">
        <v>73</v>
      </c>
      <c r="F456" s="27" t="s">
        <v>74</v>
      </c>
      <c r="G456" s="28">
        <v>44287</v>
      </c>
      <c r="H456" s="24">
        <v>17</v>
      </c>
      <c r="I456" s="24">
        <v>17</v>
      </c>
      <c r="J456" s="24">
        <v>4</v>
      </c>
      <c r="K456" s="24">
        <v>0</v>
      </c>
      <c r="L456" s="24">
        <v>0</v>
      </c>
      <c r="M456" s="24">
        <v>1</v>
      </c>
      <c r="N456" s="24">
        <v>0</v>
      </c>
      <c r="O456" s="24">
        <v>8</v>
      </c>
      <c r="P456" s="24">
        <f t="shared" si="14"/>
        <v>21</v>
      </c>
      <c r="Q456" s="24">
        <f t="shared" si="15"/>
        <v>30</v>
      </c>
    </row>
    <row r="457" spans="1:17" x14ac:dyDescent="0.25">
      <c r="A457" s="27" t="s">
        <v>52</v>
      </c>
      <c r="B457" s="27">
        <v>108143</v>
      </c>
      <c r="C457" s="27" t="s">
        <v>155</v>
      </c>
      <c r="D457" s="27" t="s">
        <v>72</v>
      </c>
      <c r="E457" s="27" t="s">
        <v>73</v>
      </c>
      <c r="F457" s="27" t="s">
        <v>74</v>
      </c>
      <c r="G457" s="28">
        <v>44287</v>
      </c>
      <c r="H457" s="24">
        <v>19</v>
      </c>
      <c r="I457" s="24">
        <v>19</v>
      </c>
      <c r="J457" s="24">
        <v>0</v>
      </c>
      <c r="K457" s="24">
        <v>2</v>
      </c>
      <c r="L457" s="24">
        <v>0</v>
      </c>
      <c r="M457" s="24">
        <v>1</v>
      </c>
      <c r="N457" s="24">
        <v>0</v>
      </c>
      <c r="O457" s="24">
        <v>8</v>
      </c>
      <c r="P457" s="24">
        <f t="shared" si="14"/>
        <v>21</v>
      </c>
      <c r="Q457" s="24">
        <f t="shared" si="15"/>
        <v>30</v>
      </c>
    </row>
    <row r="458" spans="1:17" x14ac:dyDescent="0.25">
      <c r="A458" s="27" t="s">
        <v>53</v>
      </c>
      <c r="B458" s="27">
        <v>110425</v>
      </c>
      <c r="C458" s="27" t="s">
        <v>158</v>
      </c>
      <c r="D458" s="27" t="s">
        <v>72</v>
      </c>
      <c r="E458" s="27" t="s">
        <v>73</v>
      </c>
      <c r="F458" s="27" t="s">
        <v>74</v>
      </c>
      <c r="G458" s="28">
        <v>44287</v>
      </c>
      <c r="H458" s="24">
        <v>16</v>
      </c>
      <c r="I458" s="24">
        <v>16</v>
      </c>
      <c r="J458" s="24">
        <v>4</v>
      </c>
      <c r="K458" s="24">
        <v>1</v>
      </c>
      <c r="L458" s="24">
        <v>0</v>
      </c>
      <c r="M458" s="24">
        <v>1</v>
      </c>
      <c r="N458" s="24">
        <v>0</v>
      </c>
      <c r="O458" s="24">
        <v>8</v>
      </c>
      <c r="P458" s="24">
        <f t="shared" si="14"/>
        <v>21</v>
      </c>
      <c r="Q458" s="24">
        <f t="shared" si="15"/>
        <v>30</v>
      </c>
    </row>
    <row r="459" spans="1:17" x14ac:dyDescent="0.25">
      <c r="A459" s="27" t="s">
        <v>54</v>
      </c>
      <c r="B459" s="27">
        <v>125727</v>
      </c>
      <c r="C459" s="27" t="s">
        <v>159</v>
      </c>
      <c r="D459" s="27" t="s">
        <v>72</v>
      </c>
      <c r="E459" s="27" t="s">
        <v>73</v>
      </c>
      <c r="F459" s="27" t="s">
        <v>74</v>
      </c>
      <c r="G459" s="28">
        <v>44287</v>
      </c>
      <c r="H459" s="24">
        <v>14</v>
      </c>
      <c r="I459" s="24">
        <v>14</v>
      </c>
      <c r="J459" s="24">
        <v>2</v>
      </c>
      <c r="K459" s="24">
        <v>5</v>
      </c>
      <c r="L459" s="24">
        <v>0</v>
      </c>
      <c r="M459" s="24">
        <v>1</v>
      </c>
      <c r="N459" s="24">
        <v>0</v>
      </c>
      <c r="O459" s="24">
        <v>8</v>
      </c>
      <c r="P459" s="24">
        <f t="shared" si="14"/>
        <v>21</v>
      </c>
      <c r="Q459" s="24">
        <f t="shared" si="15"/>
        <v>30</v>
      </c>
    </row>
    <row r="460" spans="1:17" x14ac:dyDescent="0.25">
      <c r="A460" s="27" t="s">
        <v>55</v>
      </c>
      <c r="B460" s="27">
        <v>96074</v>
      </c>
      <c r="C460" s="27" t="s">
        <v>160</v>
      </c>
      <c r="D460" s="27" t="s">
        <v>72</v>
      </c>
      <c r="E460" s="27" t="s">
        <v>73</v>
      </c>
      <c r="F460" s="27" t="s">
        <v>74</v>
      </c>
      <c r="G460" s="28">
        <v>44287</v>
      </c>
      <c r="H460" s="24">
        <v>19</v>
      </c>
      <c r="I460" s="24">
        <v>19</v>
      </c>
      <c r="J460" s="24">
        <v>1</v>
      </c>
      <c r="K460" s="24">
        <v>1</v>
      </c>
      <c r="L460" s="24">
        <v>0</v>
      </c>
      <c r="M460" s="24">
        <v>1</v>
      </c>
      <c r="N460" s="24">
        <v>0</v>
      </c>
      <c r="O460" s="24">
        <v>8</v>
      </c>
      <c r="P460" s="24">
        <f t="shared" si="14"/>
        <v>21</v>
      </c>
      <c r="Q460" s="24">
        <f t="shared" si="15"/>
        <v>30</v>
      </c>
    </row>
    <row r="461" spans="1:17" x14ac:dyDescent="0.25">
      <c r="A461" s="27" t="s">
        <v>12</v>
      </c>
      <c r="B461" s="27">
        <v>91236</v>
      </c>
      <c r="C461" s="27" t="s">
        <v>108</v>
      </c>
      <c r="D461" s="27" t="s">
        <v>72</v>
      </c>
      <c r="E461" s="27" t="s">
        <v>73</v>
      </c>
      <c r="F461" s="27" t="s">
        <v>76</v>
      </c>
      <c r="G461" s="28">
        <v>44287</v>
      </c>
      <c r="H461" s="24">
        <v>19</v>
      </c>
      <c r="I461" s="24">
        <v>19</v>
      </c>
      <c r="J461" s="24">
        <v>0</v>
      </c>
      <c r="K461" s="24">
        <v>2</v>
      </c>
      <c r="L461" s="24">
        <v>0</v>
      </c>
      <c r="M461" s="24">
        <v>1</v>
      </c>
      <c r="N461" s="24">
        <v>0</v>
      </c>
      <c r="O461" s="24">
        <v>8</v>
      </c>
      <c r="P461" s="24">
        <f t="shared" si="14"/>
        <v>21</v>
      </c>
      <c r="Q461" s="24">
        <f t="shared" si="15"/>
        <v>30</v>
      </c>
    </row>
    <row r="462" spans="1:17" x14ac:dyDescent="0.25">
      <c r="A462" s="27" t="s">
        <v>26</v>
      </c>
      <c r="B462" s="27">
        <v>88629</v>
      </c>
      <c r="C462" s="27" t="s">
        <v>161</v>
      </c>
      <c r="D462" s="27" t="s">
        <v>72</v>
      </c>
      <c r="E462" s="27" t="s">
        <v>73</v>
      </c>
      <c r="F462" s="27" t="s">
        <v>76</v>
      </c>
      <c r="G462" s="28">
        <v>44287</v>
      </c>
      <c r="H462" s="24">
        <v>20</v>
      </c>
      <c r="I462" s="24">
        <v>20</v>
      </c>
      <c r="J462" s="24">
        <v>1</v>
      </c>
      <c r="K462" s="24">
        <v>0</v>
      </c>
      <c r="L462" s="24">
        <v>0</v>
      </c>
      <c r="M462" s="24">
        <v>1</v>
      </c>
      <c r="N462" s="24">
        <v>0</v>
      </c>
      <c r="O462" s="24">
        <v>8</v>
      </c>
      <c r="P462" s="24">
        <f t="shared" si="14"/>
        <v>21</v>
      </c>
      <c r="Q462" s="24">
        <f t="shared" si="15"/>
        <v>30</v>
      </c>
    </row>
    <row r="463" spans="1:17" x14ac:dyDescent="0.25">
      <c r="A463" s="27" t="s">
        <v>33</v>
      </c>
      <c r="B463" s="27">
        <v>88492</v>
      </c>
      <c r="C463" s="27" t="s">
        <v>134</v>
      </c>
      <c r="D463" s="27" t="s">
        <v>72</v>
      </c>
      <c r="E463" s="27" t="s">
        <v>73</v>
      </c>
      <c r="F463" s="27" t="s">
        <v>74</v>
      </c>
      <c r="G463" s="28">
        <v>44287</v>
      </c>
      <c r="H463" s="24">
        <v>20</v>
      </c>
      <c r="I463" s="24">
        <v>20</v>
      </c>
      <c r="J463" s="24">
        <v>0</v>
      </c>
      <c r="K463" s="24">
        <v>1</v>
      </c>
      <c r="L463" s="24">
        <v>0</v>
      </c>
      <c r="M463" s="24">
        <v>1</v>
      </c>
      <c r="N463" s="24">
        <v>0</v>
      </c>
      <c r="O463" s="24">
        <v>8</v>
      </c>
      <c r="P463" s="24">
        <f t="shared" si="14"/>
        <v>21</v>
      </c>
      <c r="Q463" s="24">
        <f t="shared" si="15"/>
        <v>30</v>
      </c>
    </row>
    <row r="464" spans="1:17" x14ac:dyDescent="0.25">
      <c r="A464" s="27" t="s">
        <v>39</v>
      </c>
      <c r="B464" s="27">
        <v>88493</v>
      </c>
      <c r="C464" s="27" t="s">
        <v>162</v>
      </c>
      <c r="D464" s="27" t="s">
        <v>72</v>
      </c>
      <c r="E464" s="27" t="s">
        <v>73</v>
      </c>
      <c r="F464" s="27" t="s">
        <v>76</v>
      </c>
      <c r="G464" s="28">
        <v>44287</v>
      </c>
      <c r="H464" s="24">
        <v>21</v>
      </c>
      <c r="I464" s="24">
        <v>21</v>
      </c>
      <c r="J464" s="24">
        <v>0</v>
      </c>
      <c r="K464" s="24">
        <v>0</v>
      </c>
      <c r="L464" s="24">
        <v>0</v>
      </c>
      <c r="M464" s="24">
        <v>1</v>
      </c>
      <c r="N464" s="24">
        <v>0</v>
      </c>
      <c r="O464" s="24">
        <v>8</v>
      </c>
      <c r="P464" s="24">
        <f t="shared" si="14"/>
        <v>21</v>
      </c>
      <c r="Q464" s="24">
        <f t="shared" si="15"/>
        <v>30</v>
      </c>
    </row>
    <row r="465" spans="1:17" x14ac:dyDescent="0.25">
      <c r="A465" s="27" t="s">
        <v>2</v>
      </c>
      <c r="B465" s="27">
        <v>91223</v>
      </c>
      <c r="C465" s="27" t="s">
        <v>96</v>
      </c>
      <c r="D465" s="27" t="s">
        <v>72</v>
      </c>
      <c r="E465" s="27" t="s">
        <v>73</v>
      </c>
      <c r="F465" s="27" t="s">
        <v>74</v>
      </c>
      <c r="G465" s="28">
        <v>44317</v>
      </c>
      <c r="H465" s="24">
        <v>10</v>
      </c>
      <c r="I465" s="24">
        <v>0</v>
      </c>
      <c r="J465" s="24">
        <v>0</v>
      </c>
      <c r="K465" s="24">
        <v>4</v>
      </c>
      <c r="L465" s="24">
        <v>6</v>
      </c>
      <c r="M465" s="24">
        <v>1</v>
      </c>
      <c r="N465" s="24">
        <v>0</v>
      </c>
      <c r="O465" s="24">
        <v>10</v>
      </c>
      <c r="P465" s="24">
        <f t="shared" ref="P465:P519" si="16">L465+K465+J465+H465</f>
        <v>20</v>
      </c>
      <c r="Q465" s="24">
        <f t="shared" ref="Q465:Q519" si="17">P465+O465+M465</f>
        <v>31</v>
      </c>
    </row>
    <row r="466" spans="1:17" x14ac:dyDescent="0.25">
      <c r="A466" s="27" t="s">
        <v>4</v>
      </c>
      <c r="B466" s="27">
        <v>107869</v>
      </c>
      <c r="C466" s="27" t="s">
        <v>97</v>
      </c>
      <c r="D466" s="27" t="s">
        <v>72</v>
      </c>
      <c r="E466" s="27" t="s">
        <v>73</v>
      </c>
      <c r="F466" s="27" t="s">
        <v>74</v>
      </c>
      <c r="G466" s="28">
        <v>44317</v>
      </c>
      <c r="H466" s="24">
        <v>11</v>
      </c>
      <c r="I466" s="24">
        <v>11</v>
      </c>
      <c r="J466" s="24">
        <v>7</v>
      </c>
      <c r="K466" s="24">
        <v>2</v>
      </c>
      <c r="L466" s="24">
        <v>0</v>
      </c>
      <c r="M466" s="24">
        <v>1</v>
      </c>
      <c r="N466" s="24">
        <v>0</v>
      </c>
      <c r="O466" s="24">
        <v>10</v>
      </c>
      <c r="P466" s="24">
        <f t="shared" si="16"/>
        <v>20</v>
      </c>
      <c r="Q466" s="24">
        <f t="shared" si="17"/>
        <v>31</v>
      </c>
    </row>
    <row r="467" spans="1:17" x14ac:dyDescent="0.25">
      <c r="A467" s="27" t="s">
        <v>6</v>
      </c>
      <c r="B467" s="27">
        <v>90699</v>
      </c>
      <c r="C467" s="27" t="s">
        <v>99</v>
      </c>
      <c r="D467" s="27" t="s">
        <v>72</v>
      </c>
      <c r="E467" s="27" t="s">
        <v>73</v>
      </c>
      <c r="F467" s="27" t="s">
        <v>74</v>
      </c>
      <c r="G467" s="28">
        <v>44317</v>
      </c>
      <c r="H467" s="24">
        <v>5</v>
      </c>
      <c r="I467" s="24">
        <v>5</v>
      </c>
      <c r="J467" s="24">
        <v>0</v>
      </c>
      <c r="K467" s="24">
        <v>15</v>
      </c>
      <c r="L467" s="24">
        <v>0</v>
      </c>
      <c r="M467" s="24">
        <v>1</v>
      </c>
      <c r="N467" s="24">
        <v>0</v>
      </c>
      <c r="O467" s="24">
        <v>10</v>
      </c>
      <c r="P467" s="24">
        <f t="shared" si="16"/>
        <v>20</v>
      </c>
      <c r="Q467" s="24">
        <f t="shared" si="17"/>
        <v>31</v>
      </c>
    </row>
    <row r="468" spans="1:17" x14ac:dyDescent="0.25">
      <c r="A468" s="27" t="s">
        <v>6</v>
      </c>
      <c r="B468" s="27">
        <v>108201</v>
      </c>
      <c r="C468" s="27" t="s">
        <v>100</v>
      </c>
      <c r="D468" s="27" t="s">
        <v>72</v>
      </c>
      <c r="E468" s="27" t="s">
        <v>73</v>
      </c>
      <c r="F468" s="27" t="s">
        <v>74</v>
      </c>
      <c r="G468" s="28">
        <v>44317</v>
      </c>
      <c r="H468" s="24">
        <v>20</v>
      </c>
      <c r="I468" s="24">
        <v>20</v>
      </c>
      <c r="J468" s="24">
        <v>0</v>
      </c>
      <c r="K468" s="24">
        <v>0</v>
      </c>
      <c r="L468" s="24">
        <v>0</v>
      </c>
      <c r="M468" s="24">
        <v>1</v>
      </c>
      <c r="N468" s="24">
        <v>0</v>
      </c>
      <c r="O468" s="24">
        <v>10</v>
      </c>
      <c r="P468" s="24">
        <f t="shared" si="16"/>
        <v>20</v>
      </c>
      <c r="Q468" s="24">
        <f t="shared" si="17"/>
        <v>31</v>
      </c>
    </row>
    <row r="469" spans="1:17" x14ac:dyDescent="0.25">
      <c r="A469" s="27" t="s">
        <v>7</v>
      </c>
      <c r="B469" s="27">
        <v>96189</v>
      </c>
      <c r="C469" s="27" t="s">
        <v>101</v>
      </c>
      <c r="D469" s="27" t="s">
        <v>72</v>
      </c>
      <c r="E469" s="27" t="s">
        <v>73</v>
      </c>
      <c r="F469" s="27" t="s">
        <v>74</v>
      </c>
      <c r="G469" s="28">
        <v>44317</v>
      </c>
      <c r="H469" s="24">
        <v>17</v>
      </c>
      <c r="I469" s="24">
        <v>12</v>
      </c>
      <c r="J469" s="24">
        <v>0</v>
      </c>
      <c r="K469" s="24">
        <v>3</v>
      </c>
      <c r="L469" s="24">
        <v>0</v>
      </c>
      <c r="M469" s="24">
        <v>1</v>
      </c>
      <c r="N469" s="24">
        <v>0</v>
      </c>
      <c r="O469" s="24">
        <v>10</v>
      </c>
      <c r="P469" s="24">
        <f t="shared" si="16"/>
        <v>20</v>
      </c>
      <c r="Q469" s="24">
        <f t="shared" si="17"/>
        <v>31</v>
      </c>
    </row>
    <row r="470" spans="1:17" x14ac:dyDescent="0.25">
      <c r="A470" s="27" t="s">
        <v>8</v>
      </c>
      <c r="B470" s="27">
        <v>125722</v>
      </c>
      <c r="C470" s="27" t="s">
        <v>102</v>
      </c>
      <c r="D470" s="27" t="s">
        <v>72</v>
      </c>
      <c r="E470" s="27" t="s">
        <v>73</v>
      </c>
      <c r="F470" s="27" t="s">
        <v>74</v>
      </c>
      <c r="G470" s="28">
        <v>44317</v>
      </c>
      <c r="H470" s="24">
        <v>9</v>
      </c>
      <c r="I470" s="24">
        <v>9</v>
      </c>
      <c r="J470" s="24">
        <v>1</v>
      </c>
      <c r="K470" s="24">
        <v>10</v>
      </c>
      <c r="L470" s="24">
        <v>0</v>
      </c>
      <c r="M470" s="24">
        <v>1</v>
      </c>
      <c r="N470" s="24">
        <v>0</v>
      </c>
      <c r="O470" s="24">
        <v>10</v>
      </c>
      <c r="P470" s="24">
        <f t="shared" si="16"/>
        <v>20</v>
      </c>
      <c r="Q470" s="24">
        <f t="shared" si="17"/>
        <v>31</v>
      </c>
    </row>
    <row r="471" spans="1:17" x14ac:dyDescent="0.25">
      <c r="A471" s="27" t="s">
        <v>9</v>
      </c>
      <c r="B471" s="27">
        <v>90576</v>
      </c>
      <c r="C471" s="27" t="s">
        <v>103</v>
      </c>
      <c r="D471" s="27" t="s">
        <v>72</v>
      </c>
      <c r="E471" s="27" t="s">
        <v>73</v>
      </c>
      <c r="F471" s="27" t="s">
        <v>74</v>
      </c>
      <c r="G471" s="28">
        <v>44317</v>
      </c>
      <c r="H471" s="24">
        <v>19</v>
      </c>
      <c r="I471" s="24">
        <v>19</v>
      </c>
      <c r="J471" s="24">
        <v>1</v>
      </c>
      <c r="K471" s="24">
        <v>0</v>
      </c>
      <c r="L471" s="24">
        <v>0</v>
      </c>
      <c r="M471" s="24">
        <v>1</v>
      </c>
      <c r="N471" s="24">
        <v>0</v>
      </c>
      <c r="O471" s="24">
        <v>10</v>
      </c>
      <c r="P471" s="24">
        <f t="shared" si="16"/>
        <v>20</v>
      </c>
      <c r="Q471" s="24">
        <f t="shared" si="17"/>
        <v>31</v>
      </c>
    </row>
    <row r="472" spans="1:17" x14ac:dyDescent="0.25">
      <c r="A472" s="27" t="s">
        <v>10</v>
      </c>
      <c r="B472" s="27">
        <v>96210</v>
      </c>
      <c r="C472" s="27" t="s">
        <v>104</v>
      </c>
      <c r="D472" s="27" t="s">
        <v>72</v>
      </c>
      <c r="E472" s="27" t="s">
        <v>73</v>
      </c>
      <c r="F472" s="27" t="s">
        <v>74</v>
      </c>
      <c r="G472" s="28">
        <v>44317</v>
      </c>
      <c r="H472" s="24">
        <v>15</v>
      </c>
      <c r="I472" s="24">
        <v>15</v>
      </c>
      <c r="J472" s="24">
        <v>5</v>
      </c>
      <c r="K472" s="24">
        <v>0</v>
      </c>
      <c r="L472" s="24">
        <v>0</v>
      </c>
      <c r="M472" s="24">
        <v>1</v>
      </c>
      <c r="N472" s="24">
        <v>0</v>
      </c>
      <c r="O472" s="24">
        <v>10</v>
      </c>
      <c r="P472" s="24">
        <f t="shared" si="16"/>
        <v>20</v>
      </c>
      <c r="Q472" s="24">
        <f t="shared" si="17"/>
        <v>31</v>
      </c>
    </row>
    <row r="473" spans="1:17" x14ac:dyDescent="0.25">
      <c r="A473" s="27" t="s">
        <v>11</v>
      </c>
      <c r="B473" s="27">
        <v>110424</v>
      </c>
      <c r="C473" s="27" t="s">
        <v>105</v>
      </c>
      <c r="D473" s="27" t="s">
        <v>72</v>
      </c>
      <c r="E473" s="27" t="s">
        <v>73</v>
      </c>
      <c r="F473" s="27" t="s">
        <v>74</v>
      </c>
      <c r="G473" s="28">
        <v>44317</v>
      </c>
      <c r="H473" s="24">
        <v>19</v>
      </c>
      <c r="I473" s="24">
        <v>19</v>
      </c>
      <c r="J473" s="24">
        <v>1</v>
      </c>
      <c r="K473" s="24">
        <v>0</v>
      </c>
      <c r="L473" s="24">
        <v>0</v>
      </c>
      <c r="M473" s="24">
        <v>1</v>
      </c>
      <c r="N473" s="24">
        <v>0</v>
      </c>
      <c r="O473" s="24">
        <v>10</v>
      </c>
      <c r="P473" s="24">
        <f t="shared" si="16"/>
        <v>20</v>
      </c>
      <c r="Q473" s="24">
        <f t="shared" si="17"/>
        <v>31</v>
      </c>
    </row>
    <row r="474" spans="1:17" x14ac:dyDescent="0.25">
      <c r="A474" s="27" t="s">
        <v>12</v>
      </c>
      <c r="B474" s="27">
        <v>91236</v>
      </c>
      <c r="C474" s="27" t="s">
        <v>108</v>
      </c>
      <c r="D474" s="27" t="s">
        <v>72</v>
      </c>
      <c r="E474" s="27" t="s">
        <v>73</v>
      </c>
      <c r="F474" s="27" t="s">
        <v>74</v>
      </c>
      <c r="G474" s="28">
        <v>44317</v>
      </c>
      <c r="H474" s="24">
        <v>15</v>
      </c>
      <c r="I474" s="24">
        <v>15</v>
      </c>
      <c r="J474" s="24">
        <v>5</v>
      </c>
      <c r="K474" s="24">
        <v>0</v>
      </c>
      <c r="L474" s="24">
        <v>0</v>
      </c>
      <c r="M474" s="24">
        <v>1</v>
      </c>
      <c r="N474" s="24">
        <v>0</v>
      </c>
      <c r="O474" s="24">
        <v>10</v>
      </c>
      <c r="P474" s="24">
        <f t="shared" si="16"/>
        <v>20</v>
      </c>
      <c r="Q474" s="24">
        <f t="shared" si="17"/>
        <v>31</v>
      </c>
    </row>
    <row r="475" spans="1:17" x14ac:dyDescent="0.25">
      <c r="A475" s="27" t="s">
        <v>13</v>
      </c>
      <c r="B475" s="27">
        <v>96211</v>
      </c>
      <c r="C475" s="27" t="s">
        <v>109</v>
      </c>
      <c r="D475" s="27" t="s">
        <v>72</v>
      </c>
      <c r="E475" s="27" t="s">
        <v>73</v>
      </c>
      <c r="F475" s="27" t="s">
        <v>74</v>
      </c>
      <c r="G475" s="28">
        <v>44317</v>
      </c>
      <c r="H475" s="24">
        <v>18</v>
      </c>
      <c r="I475" s="24">
        <v>14</v>
      </c>
      <c r="J475" s="24">
        <v>2</v>
      </c>
      <c r="K475" s="24">
        <v>0</v>
      </c>
      <c r="L475" s="24">
        <v>0</v>
      </c>
      <c r="M475" s="24">
        <v>1</v>
      </c>
      <c r="N475" s="24">
        <v>0</v>
      </c>
      <c r="O475" s="24">
        <v>10</v>
      </c>
      <c r="P475" s="24">
        <f t="shared" si="16"/>
        <v>20</v>
      </c>
      <c r="Q475" s="24">
        <f t="shared" si="17"/>
        <v>31</v>
      </c>
    </row>
    <row r="476" spans="1:17" x14ac:dyDescent="0.25">
      <c r="A476" s="27" t="s">
        <v>14</v>
      </c>
      <c r="B476" s="27">
        <v>88490</v>
      </c>
      <c r="C476" s="27" t="s">
        <v>110</v>
      </c>
      <c r="D476" s="27" t="s">
        <v>72</v>
      </c>
      <c r="E476" s="27" t="s">
        <v>73</v>
      </c>
      <c r="F476" s="27" t="s">
        <v>74</v>
      </c>
      <c r="G476" s="28">
        <v>44317</v>
      </c>
      <c r="H476" s="24">
        <v>18</v>
      </c>
      <c r="I476" s="24">
        <v>18</v>
      </c>
      <c r="J476" s="24">
        <v>0</v>
      </c>
      <c r="K476" s="24">
        <v>2</v>
      </c>
      <c r="L476" s="24">
        <v>0</v>
      </c>
      <c r="M476" s="24">
        <v>1</v>
      </c>
      <c r="N476" s="24">
        <v>0</v>
      </c>
      <c r="O476" s="24">
        <v>10</v>
      </c>
      <c r="P476" s="24">
        <f t="shared" si="16"/>
        <v>20</v>
      </c>
      <c r="Q476" s="24">
        <f t="shared" si="17"/>
        <v>31</v>
      </c>
    </row>
    <row r="477" spans="1:17" x14ac:dyDescent="0.25">
      <c r="A477" s="27" t="s">
        <v>16</v>
      </c>
      <c r="B477" s="27">
        <v>96213</v>
      </c>
      <c r="C477" s="27" t="s">
        <v>112</v>
      </c>
      <c r="D477" s="27" t="s">
        <v>72</v>
      </c>
      <c r="E477" s="27" t="s">
        <v>73</v>
      </c>
      <c r="F477" s="27" t="s">
        <v>74</v>
      </c>
      <c r="G477" s="28">
        <v>44317</v>
      </c>
      <c r="H477" s="24">
        <v>15</v>
      </c>
      <c r="I477" s="24">
        <v>15</v>
      </c>
      <c r="J477" s="24">
        <v>0</v>
      </c>
      <c r="K477" s="24">
        <v>5</v>
      </c>
      <c r="L477" s="24">
        <v>0</v>
      </c>
      <c r="M477" s="24">
        <v>1</v>
      </c>
      <c r="N477" s="24">
        <v>0</v>
      </c>
      <c r="O477" s="24">
        <v>10</v>
      </c>
      <c r="P477" s="24">
        <f t="shared" si="16"/>
        <v>20</v>
      </c>
      <c r="Q477" s="24">
        <f t="shared" si="17"/>
        <v>31</v>
      </c>
    </row>
    <row r="478" spans="1:17" x14ac:dyDescent="0.25">
      <c r="A478" s="27" t="s">
        <v>18</v>
      </c>
      <c r="B478" s="27">
        <v>119448</v>
      </c>
      <c r="C478" s="27" t="s">
        <v>114</v>
      </c>
      <c r="D478" s="27" t="s">
        <v>72</v>
      </c>
      <c r="E478" s="27" t="s">
        <v>73</v>
      </c>
      <c r="F478" s="27" t="s">
        <v>74</v>
      </c>
      <c r="G478" s="28">
        <v>44317</v>
      </c>
      <c r="H478" s="24">
        <v>18</v>
      </c>
      <c r="I478" s="24">
        <v>18</v>
      </c>
      <c r="J478" s="24">
        <v>0</v>
      </c>
      <c r="K478" s="24">
        <v>2</v>
      </c>
      <c r="L478" s="24">
        <v>0</v>
      </c>
      <c r="M478" s="24">
        <v>1</v>
      </c>
      <c r="N478" s="24">
        <v>0</v>
      </c>
      <c r="O478" s="24">
        <v>10</v>
      </c>
      <c r="P478" s="24">
        <f t="shared" si="16"/>
        <v>20</v>
      </c>
      <c r="Q478" s="24">
        <f t="shared" si="17"/>
        <v>31</v>
      </c>
    </row>
    <row r="479" spans="1:17" x14ac:dyDescent="0.25">
      <c r="A479" s="27" t="s">
        <v>19</v>
      </c>
      <c r="B479" s="27">
        <v>145627</v>
      </c>
      <c r="C479" s="27" t="s">
        <v>115</v>
      </c>
      <c r="D479" s="27" t="s">
        <v>72</v>
      </c>
      <c r="E479" s="27" t="s">
        <v>73</v>
      </c>
      <c r="F479" s="27" t="s">
        <v>74</v>
      </c>
      <c r="G479" s="28">
        <v>44317</v>
      </c>
      <c r="H479" s="24">
        <v>18</v>
      </c>
      <c r="I479" s="24">
        <v>18</v>
      </c>
      <c r="J479" s="24">
        <v>0</v>
      </c>
      <c r="K479" s="24">
        <v>2</v>
      </c>
      <c r="L479" s="24">
        <v>0</v>
      </c>
      <c r="M479" s="24">
        <v>1</v>
      </c>
      <c r="N479" s="24">
        <v>0</v>
      </c>
      <c r="O479" s="24">
        <v>10</v>
      </c>
      <c r="P479" s="24">
        <f t="shared" si="16"/>
        <v>20</v>
      </c>
      <c r="Q479" s="24">
        <f t="shared" si="17"/>
        <v>31</v>
      </c>
    </row>
    <row r="480" spans="1:17" x14ac:dyDescent="0.25">
      <c r="A480" s="27" t="s">
        <v>21</v>
      </c>
      <c r="B480" s="27">
        <v>125723</v>
      </c>
      <c r="C480" s="27" t="s">
        <v>117</v>
      </c>
      <c r="D480" s="27" t="s">
        <v>72</v>
      </c>
      <c r="E480" s="27" t="s">
        <v>73</v>
      </c>
      <c r="F480" s="27" t="s">
        <v>74</v>
      </c>
      <c r="G480" s="28">
        <v>44317</v>
      </c>
      <c r="H480" s="24">
        <v>18</v>
      </c>
      <c r="I480" s="24">
        <v>14</v>
      </c>
      <c r="J480" s="24">
        <v>2</v>
      </c>
      <c r="K480" s="24">
        <v>0</v>
      </c>
      <c r="L480" s="24">
        <v>0</v>
      </c>
      <c r="M480" s="24">
        <v>1</v>
      </c>
      <c r="N480" s="24">
        <v>0</v>
      </c>
      <c r="O480" s="24">
        <v>10</v>
      </c>
      <c r="P480" s="24">
        <f t="shared" si="16"/>
        <v>20</v>
      </c>
      <c r="Q480" s="24">
        <f t="shared" si="17"/>
        <v>31</v>
      </c>
    </row>
    <row r="481" spans="1:17" x14ac:dyDescent="0.25">
      <c r="A481" s="27" t="s">
        <v>22</v>
      </c>
      <c r="B481" s="27">
        <v>110419</v>
      </c>
      <c r="C481" s="27" t="s">
        <v>118</v>
      </c>
      <c r="D481" s="27" t="s">
        <v>72</v>
      </c>
      <c r="E481" s="27" t="s">
        <v>73</v>
      </c>
      <c r="F481" s="27" t="s">
        <v>74</v>
      </c>
      <c r="G481" s="28">
        <v>44317</v>
      </c>
      <c r="H481" s="24">
        <v>14</v>
      </c>
      <c r="I481" s="24">
        <v>14</v>
      </c>
      <c r="J481" s="24">
        <v>4</v>
      </c>
      <c r="K481" s="24">
        <v>2</v>
      </c>
      <c r="L481" s="24">
        <v>0</v>
      </c>
      <c r="M481" s="24">
        <v>1</v>
      </c>
      <c r="N481" s="24">
        <v>0</v>
      </c>
      <c r="O481" s="24">
        <v>10</v>
      </c>
      <c r="P481" s="24">
        <f t="shared" si="16"/>
        <v>20</v>
      </c>
      <c r="Q481" s="24">
        <f t="shared" si="17"/>
        <v>31</v>
      </c>
    </row>
    <row r="482" spans="1:17" x14ac:dyDescent="0.25">
      <c r="A482" s="27" t="s">
        <v>23</v>
      </c>
      <c r="B482" s="27">
        <v>106163</v>
      </c>
      <c r="C482" s="27" t="s">
        <v>119</v>
      </c>
      <c r="D482" s="27" t="s">
        <v>72</v>
      </c>
      <c r="E482" s="27" t="s">
        <v>73</v>
      </c>
      <c r="F482" s="27" t="s">
        <v>74</v>
      </c>
      <c r="G482" s="28">
        <v>44317</v>
      </c>
      <c r="H482" s="24">
        <v>17</v>
      </c>
      <c r="I482" s="24">
        <v>17</v>
      </c>
      <c r="J482" s="24">
        <v>2</v>
      </c>
      <c r="K482" s="24">
        <v>1</v>
      </c>
      <c r="L482" s="24">
        <v>0</v>
      </c>
      <c r="M482" s="24">
        <v>1</v>
      </c>
      <c r="N482" s="24">
        <v>0</v>
      </c>
      <c r="O482" s="24">
        <v>10</v>
      </c>
      <c r="P482" s="24">
        <f t="shared" si="16"/>
        <v>20</v>
      </c>
      <c r="Q482" s="24">
        <f t="shared" si="17"/>
        <v>31</v>
      </c>
    </row>
    <row r="483" spans="1:17" x14ac:dyDescent="0.25">
      <c r="A483" s="27" t="s">
        <v>24</v>
      </c>
      <c r="B483" s="27">
        <v>106165</v>
      </c>
      <c r="C483" s="27" t="s">
        <v>122</v>
      </c>
      <c r="D483" s="27" t="s">
        <v>72</v>
      </c>
      <c r="E483" s="27" t="s">
        <v>73</v>
      </c>
      <c r="F483" s="27" t="s">
        <v>74</v>
      </c>
      <c r="G483" s="28">
        <v>44317</v>
      </c>
      <c r="H483" s="24">
        <v>16</v>
      </c>
      <c r="I483" s="24">
        <v>16</v>
      </c>
      <c r="J483" s="24">
        <v>4</v>
      </c>
      <c r="K483" s="24">
        <v>0</v>
      </c>
      <c r="L483" s="24">
        <v>0</v>
      </c>
      <c r="M483" s="24">
        <v>1</v>
      </c>
      <c r="N483" s="24">
        <v>0</v>
      </c>
      <c r="O483" s="24">
        <v>10</v>
      </c>
      <c r="P483" s="24">
        <f t="shared" si="16"/>
        <v>20</v>
      </c>
      <c r="Q483" s="24">
        <f t="shared" si="17"/>
        <v>31</v>
      </c>
    </row>
    <row r="484" spans="1:17" x14ac:dyDescent="0.25">
      <c r="A484" s="27" t="s">
        <v>25</v>
      </c>
      <c r="B484" s="27">
        <v>106161</v>
      </c>
      <c r="C484" s="27" t="s">
        <v>123</v>
      </c>
      <c r="D484" s="27" t="s">
        <v>72</v>
      </c>
      <c r="E484" s="27" t="s">
        <v>73</v>
      </c>
      <c r="F484" s="27" t="s">
        <v>74</v>
      </c>
      <c r="G484" s="28">
        <v>44317</v>
      </c>
      <c r="H484" s="24">
        <v>14</v>
      </c>
      <c r="I484" s="24">
        <v>14</v>
      </c>
      <c r="J484" s="24">
        <v>6</v>
      </c>
      <c r="K484" s="24">
        <v>0</v>
      </c>
      <c r="L484" s="24">
        <v>0</v>
      </c>
      <c r="M484" s="24">
        <v>1</v>
      </c>
      <c r="N484" s="24">
        <v>0</v>
      </c>
      <c r="O484" s="24">
        <v>10</v>
      </c>
      <c r="P484" s="24">
        <f t="shared" si="16"/>
        <v>20</v>
      </c>
      <c r="Q484" s="24">
        <f t="shared" si="17"/>
        <v>31</v>
      </c>
    </row>
    <row r="485" spans="1:17" x14ac:dyDescent="0.25">
      <c r="A485" s="27" t="s">
        <v>26</v>
      </c>
      <c r="B485" s="27">
        <v>88629</v>
      </c>
      <c r="C485" s="27" t="s">
        <v>161</v>
      </c>
      <c r="D485" s="27" t="s">
        <v>72</v>
      </c>
      <c r="E485" s="27" t="s">
        <v>73</v>
      </c>
      <c r="F485" s="27" t="s">
        <v>76</v>
      </c>
      <c r="G485" s="28">
        <v>44317</v>
      </c>
      <c r="H485" s="24">
        <v>17</v>
      </c>
      <c r="I485" s="24">
        <v>17</v>
      </c>
      <c r="J485" s="24">
        <v>2</v>
      </c>
      <c r="K485" s="24">
        <v>1</v>
      </c>
      <c r="L485" s="24">
        <v>0</v>
      </c>
      <c r="M485" s="24">
        <v>1</v>
      </c>
      <c r="N485" s="24">
        <v>0</v>
      </c>
      <c r="O485" s="24">
        <v>10</v>
      </c>
      <c r="P485" s="24">
        <f t="shared" si="16"/>
        <v>20</v>
      </c>
      <c r="Q485" s="24">
        <f t="shared" si="17"/>
        <v>31</v>
      </c>
    </row>
    <row r="486" spans="1:17" x14ac:dyDescent="0.25">
      <c r="A486" s="27" t="s">
        <v>27</v>
      </c>
      <c r="B486" s="27">
        <v>144804</v>
      </c>
      <c r="C486" s="27" t="s">
        <v>126</v>
      </c>
      <c r="D486" s="27" t="s">
        <v>72</v>
      </c>
      <c r="E486" s="27" t="s">
        <v>73</v>
      </c>
      <c r="F486" s="27" t="s">
        <v>74</v>
      </c>
      <c r="G486" s="28">
        <v>44317</v>
      </c>
      <c r="H486" s="24">
        <v>20</v>
      </c>
      <c r="I486" s="24">
        <v>20</v>
      </c>
      <c r="J486" s="24">
        <v>0</v>
      </c>
      <c r="K486" s="24">
        <v>0</v>
      </c>
      <c r="L486" s="24">
        <v>0</v>
      </c>
      <c r="M486" s="24">
        <v>1</v>
      </c>
      <c r="N486" s="24">
        <v>0</v>
      </c>
      <c r="O486" s="24">
        <v>10</v>
      </c>
      <c r="P486" s="24">
        <f t="shared" si="16"/>
        <v>20</v>
      </c>
      <c r="Q486" s="24">
        <f t="shared" si="17"/>
        <v>31</v>
      </c>
    </row>
    <row r="487" spans="1:17" x14ac:dyDescent="0.25">
      <c r="A487" s="27" t="s">
        <v>28</v>
      </c>
      <c r="B487" s="27">
        <v>110428</v>
      </c>
      <c r="C487" s="27" t="s">
        <v>127</v>
      </c>
      <c r="D487" s="27" t="s">
        <v>72</v>
      </c>
      <c r="E487" s="27" t="s">
        <v>73</v>
      </c>
      <c r="F487" s="27" t="s">
        <v>74</v>
      </c>
      <c r="G487" s="28">
        <v>44317</v>
      </c>
      <c r="H487" s="24">
        <v>17</v>
      </c>
      <c r="I487" s="24">
        <v>17</v>
      </c>
      <c r="J487" s="24">
        <v>3</v>
      </c>
      <c r="K487" s="24">
        <v>0</v>
      </c>
      <c r="L487" s="24">
        <v>0</v>
      </c>
      <c r="M487" s="24">
        <v>1</v>
      </c>
      <c r="N487" s="24">
        <v>0</v>
      </c>
      <c r="O487" s="24">
        <v>10</v>
      </c>
      <c r="P487" s="24">
        <f t="shared" si="16"/>
        <v>20</v>
      </c>
      <c r="Q487" s="24">
        <f t="shared" si="17"/>
        <v>31</v>
      </c>
    </row>
    <row r="488" spans="1:17" x14ac:dyDescent="0.25">
      <c r="A488" s="27" t="s">
        <v>29</v>
      </c>
      <c r="B488" s="27">
        <v>91521</v>
      </c>
      <c r="C488" s="27" t="s">
        <v>128</v>
      </c>
      <c r="D488" s="27" t="s">
        <v>72</v>
      </c>
      <c r="E488" s="27" t="s">
        <v>73</v>
      </c>
      <c r="F488" s="27" t="s">
        <v>74</v>
      </c>
      <c r="G488" s="28">
        <v>44317</v>
      </c>
      <c r="H488" s="24">
        <v>19</v>
      </c>
      <c r="I488" s="24">
        <v>19</v>
      </c>
      <c r="J488" s="24">
        <v>1</v>
      </c>
      <c r="K488" s="24">
        <v>0</v>
      </c>
      <c r="L488" s="24">
        <v>0</v>
      </c>
      <c r="M488" s="24">
        <v>1</v>
      </c>
      <c r="N488" s="24">
        <v>0</v>
      </c>
      <c r="O488" s="24">
        <v>10</v>
      </c>
      <c r="P488" s="24">
        <f t="shared" si="16"/>
        <v>20</v>
      </c>
      <c r="Q488" s="24">
        <f t="shared" si="17"/>
        <v>31</v>
      </c>
    </row>
    <row r="489" spans="1:17" x14ac:dyDescent="0.25">
      <c r="A489" s="27" t="s">
        <v>31</v>
      </c>
      <c r="B489" s="27">
        <v>145469</v>
      </c>
      <c r="C489" s="27" t="s">
        <v>132</v>
      </c>
      <c r="D489" s="27" t="s">
        <v>72</v>
      </c>
      <c r="E489" s="27" t="s">
        <v>73</v>
      </c>
      <c r="F489" s="27" t="s">
        <v>74</v>
      </c>
      <c r="G489" s="28">
        <v>44317</v>
      </c>
      <c r="H489" s="24">
        <v>20</v>
      </c>
      <c r="I489" s="24">
        <v>20</v>
      </c>
      <c r="J489" s="24">
        <v>0</v>
      </c>
      <c r="K489" s="24">
        <v>0</v>
      </c>
      <c r="L489" s="24">
        <v>0</v>
      </c>
      <c r="M489" s="24">
        <v>1</v>
      </c>
      <c r="N489" s="24">
        <v>0</v>
      </c>
      <c r="O489" s="24">
        <v>10</v>
      </c>
      <c r="P489" s="24">
        <f t="shared" si="16"/>
        <v>20</v>
      </c>
      <c r="Q489" s="24">
        <f t="shared" si="17"/>
        <v>31</v>
      </c>
    </row>
    <row r="490" spans="1:17" x14ac:dyDescent="0.25">
      <c r="A490" s="27" t="s">
        <v>32</v>
      </c>
      <c r="B490" s="27">
        <v>144838</v>
      </c>
      <c r="C490" s="27" t="s">
        <v>133</v>
      </c>
      <c r="D490" s="27" t="s">
        <v>72</v>
      </c>
      <c r="E490" s="27" t="s">
        <v>73</v>
      </c>
      <c r="F490" s="27" t="s">
        <v>74</v>
      </c>
      <c r="G490" s="28">
        <v>44317</v>
      </c>
      <c r="H490" s="24">
        <v>17</v>
      </c>
      <c r="I490" s="24">
        <v>17</v>
      </c>
      <c r="J490" s="24">
        <v>1</v>
      </c>
      <c r="K490" s="24">
        <v>2</v>
      </c>
      <c r="L490" s="24">
        <v>0</v>
      </c>
      <c r="M490" s="24">
        <v>1</v>
      </c>
      <c r="N490" s="24">
        <v>0</v>
      </c>
      <c r="O490" s="24">
        <v>10</v>
      </c>
      <c r="P490" s="24">
        <f t="shared" si="16"/>
        <v>20</v>
      </c>
      <c r="Q490" s="24">
        <f t="shared" si="17"/>
        <v>31</v>
      </c>
    </row>
    <row r="491" spans="1:17" x14ac:dyDescent="0.25">
      <c r="A491" s="27" t="s">
        <v>33</v>
      </c>
      <c r="B491" s="27">
        <v>88492</v>
      </c>
      <c r="C491" s="27" t="s">
        <v>134</v>
      </c>
      <c r="D491" s="27" t="s">
        <v>72</v>
      </c>
      <c r="E491" s="27" t="s">
        <v>73</v>
      </c>
      <c r="F491" s="27" t="s">
        <v>74</v>
      </c>
      <c r="G491" s="28">
        <v>44317</v>
      </c>
      <c r="H491" s="24">
        <v>18</v>
      </c>
      <c r="I491" s="24">
        <v>18</v>
      </c>
      <c r="J491" s="24">
        <v>1</v>
      </c>
      <c r="K491" s="24">
        <v>2</v>
      </c>
      <c r="L491" s="24">
        <v>0</v>
      </c>
      <c r="M491" s="24">
        <v>0</v>
      </c>
      <c r="N491" s="24">
        <v>0</v>
      </c>
      <c r="O491" s="24">
        <v>10</v>
      </c>
      <c r="P491" s="24">
        <f t="shared" si="16"/>
        <v>21</v>
      </c>
      <c r="Q491" s="24">
        <f t="shared" si="17"/>
        <v>31</v>
      </c>
    </row>
    <row r="492" spans="1:17" x14ac:dyDescent="0.25">
      <c r="A492" s="27" t="s">
        <v>34</v>
      </c>
      <c r="B492" s="27">
        <v>145470</v>
      </c>
      <c r="C492" s="27" t="s">
        <v>135</v>
      </c>
      <c r="D492" s="27" t="s">
        <v>72</v>
      </c>
      <c r="E492" s="27" t="s">
        <v>73</v>
      </c>
      <c r="F492" s="27" t="s">
        <v>74</v>
      </c>
      <c r="G492" s="28">
        <v>44317</v>
      </c>
      <c r="H492" s="24">
        <v>12</v>
      </c>
      <c r="I492" s="24">
        <v>12</v>
      </c>
      <c r="J492" s="24">
        <v>0</v>
      </c>
      <c r="K492" s="24">
        <v>8</v>
      </c>
      <c r="L492" s="24">
        <v>0</v>
      </c>
      <c r="M492" s="24">
        <v>1</v>
      </c>
      <c r="N492" s="24">
        <v>0</v>
      </c>
      <c r="O492" s="24">
        <v>10</v>
      </c>
      <c r="P492" s="24">
        <f t="shared" si="16"/>
        <v>20</v>
      </c>
      <c r="Q492" s="24">
        <f t="shared" si="17"/>
        <v>31</v>
      </c>
    </row>
    <row r="493" spans="1:17" x14ac:dyDescent="0.25">
      <c r="A493" s="27" t="s">
        <v>35</v>
      </c>
      <c r="B493" s="27">
        <v>90698</v>
      </c>
      <c r="C493" s="27" t="s">
        <v>138</v>
      </c>
      <c r="D493" s="27" t="s">
        <v>72</v>
      </c>
      <c r="E493" s="27" t="s">
        <v>73</v>
      </c>
      <c r="F493" s="27" t="s">
        <v>74</v>
      </c>
      <c r="G493" s="28">
        <v>44317</v>
      </c>
      <c r="H493" s="24">
        <v>0</v>
      </c>
      <c r="I493" s="24">
        <v>0</v>
      </c>
      <c r="J493" s="24">
        <v>4</v>
      </c>
      <c r="K493" s="24">
        <v>0</v>
      </c>
      <c r="L493" s="24">
        <v>0</v>
      </c>
      <c r="M493" s="24">
        <v>0</v>
      </c>
      <c r="N493" s="24">
        <v>0</v>
      </c>
      <c r="O493" s="24">
        <v>2</v>
      </c>
      <c r="P493" s="24">
        <f t="shared" si="16"/>
        <v>4</v>
      </c>
      <c r="Q493" s="24">
        <f t="shared" si="17"/>
        <v>6</v>
      </c>
    </row>
    <row r="494" spans="1:17" x14ac:dyDescent="0.25">
      <c r="A494" s="27" t="s">
        <v>36</v>
      </c>
      <c r="B494" s="27">
        <v>110422</v>
      </c>
      <c r="C494" s="27" t="s">
        <v>139</v>
      </c>
      <c r="D494" s="27" t="s">
        <v>72</v>
      </c>
      <c r="E494" s="27" t="s">
        <v>73</v>
      </c>
      <c r="F494" s="27" t="s">
        <v>74</v>
      </c>
      <c r="G494" s="28">
        <v>44317</v>
      </c>
      <c r="H494" s="24">
        <v>16</v>
      </c>
      <c r="I494" s="24">
        <v>16</v>
      </c>
      <c r="J494" s="24">
        <v>0</v>
      </c>
      <c r="K494" s="24">
        <v>4</v>
      </c>
      <c r="L494" s="24">
        <v>0</v>
      </c>
      <c r="M494" s="24">
        <v>1</v>
      </c>
      <c r="N494" s="24">
        <v>0</v>
      </c>
      <c r="O494" s="24">
        <v>10</v>
      </c>
      <c r="P494" s="24">
        <f t="shared" si="16"/>
        <v>20</v>
      </c>
      <c r="Q494" s="24">
        <f t="shared" si="17"/>
        <v>31</v>
      </c>
    </row>
    <row r="495" spans="1:17" x14ac:dyDescent="0.25">
      <c r="A495" s="27" t="s">
        <v>37</v>
      </c>
      <c r="B495" s="27">
        <v>125726</v>
      </c>
      <c r="C495" s="27" t="s">
        <v>140</v>
      </c>
      <c r="D495" s="27" t="s">
        <v>72</v>
      </c>
      <c r="E495" s="27" t="s">
        <v>73</v>
      </c>
      <c r="F495" s="27" t="s">
        <v>74</v>
      </c>
      <c r="G495" s="28">
        <v>44317</v>
      </c>
      <c r="H495" s="24">
        <v>9</v>
      </c>
      <c r="I495" s="24">
        <v>9</v>
      </c>
      <c r="J495" s="24">
        <v>0</v>
      </c>
      <c r="K495" s="24">
        <v>11</v>
      </c>
      <c r="L495" s="24">
        <v>0</v>
      </c>
      <c r="M495" s="24">
        <v>1</v>
      </c>
      <c r="N495" s="24">
        <v>0</v>
      </c>
      <c r="O495" s="24">
        <v>10</v>
      </c>
      <c r="P495" s="24">
        <f t="shared" si="16"/>
        <v>20</v>
      </c>
      <c r="Q495" s="24">
        <f t="shared" si="17"/>
        <v>31</v>
      </c>
    </row>
    <row r="496" spans="1:17" x14ac:dyDescent="0.25">
      <c r="A496" s="27" t="s">
        <v>38</v>
      </c>
      <c r="B496" s="27">
        <v>96077</v>
      </c>
      <c r="C496" s="27" t="s">
        <v>141</v>
      </c>
      <c r="D496" s="27" t="s">
        <v>72</v>
      </c>
      <c r="E496" s="27" t="s">
        <v>73</v>
      </c>
      <c r="F496" s="27" t="s">
        <v>74</v>
      </c>
      <c r="G496" s="28">
        <v>44317</v>
      </c>
      <c r="H496" s="24">
        <v>13</v>
      </c>
      <c r="I496" s="24">
        <v>13</v>
      </c>
      <c r="J496" s="24">
        <v>0</v>
      </c>
      <c r="K496" s="24">
        <v>7</v>
      </c>
      <c r="L496" s="24">
        <v>0</v>
      </c>
      <c r="M496" s="24">
        <v>1</v>
      </c>
      <c r="N496" s="24">
        <v>0</v>
      </c>
      <c r="O496" s="24">
        <v>10</v>
      </c>
      <c r="P496" s="24">
        <f t="shared" si="16"/>
        <v>20</v>
      </c>
      <c r="Q496" s="24">
        <f t="shared" si="17"/>
        <v>31</v>
      </c>
    </row>
    <row r="497" spans="1:17" x14ac:dyDescent="0.25">
      <c r="A497" s="27" t="s">
        <v>38</v>
      </c>
      <c r="B497" s="27">
        <v>110550</v>
      </c>
      <c r="C497" s="27" t="s">
        <v>142</v>
      </c>
      <c r="D497" s="27" t="s">
        <v>72</v>
      </c>
      <c r="E497" s="27" t="s">
        <v>73</v>
      </c>
      <c r="F497" s="27" t="s">
        <v>74</v>
      </c>
      <c r="G497" s="28">
        <v>44317</v>
      </c>
      <c r="H497" s="24">
        <v>20</v>
      </c>
      <c r="I497" s="24">
        <v>20</v>
      </c>
      <c r="J497" s="24">
        <v>0</v>
      </c>
      <c r="K497" s="24">
        <v>0</v>
      </c>
      <c r="L497" s="24">
        <v>0</v>
      </c>
      <c r="M497" s="24">
        <v>1</v>
      </c>
      <c r="N497" s="24">
        <v>0</v>
      </c>
      <c r="O497" s="24">
        <v>10</v>
      </c>
      <c r="P497" s="24">
        <f t="shared" si="16"/>
        <v>20</v>
      </c>
      <c r="Q497" s="24">
        <f t="shared" si="17"/>
        <v>31</v>
      </c>
    </row>
    <row r="498" spans="1:17" x14ac:dyDescent="0.25">
      <c r="A498" s="27" t="s">
        <v>39</v>
      </c>
      <c r="B498" s="27">
        <v>88493</v>
      </c>
      <c r="C498" s="27" t="s">
        <v>162</v>
      </c>
      <c r="D498" s="27" t="s">
        <v>72</v>
      </c>
      <c r="E498" s="27" t="s">
        <v>73</v>
      </c>
      <c r="F498" s="27" t="s">
        <v>76</v>
      </c>
      <c r="G498" s="28">
        <v>44317</v>
      </c>
      <c r="H498" s="24">
        <v>20</v>
      </c>
      <c r="I498" s="24">
        <v>19</v>
      </c>
      <c r="J498" s="24">
        <v>0</v>
      </c>
      <c r="K498" s="24">
        <v>0</v>
      </c>
      <c r="L498" s="24">
        <v>0</v>
      </c>
      <c r="M498" s="24">
        <v>1</v>
      </c>
      <c r="N498" s="24">
        <v>0</v>
      </c>
      <c r="O498" s="24">
        <v>10</v>
      </c>
      <c r="P498" s="24">
        <f t="shared" si="16"/>
        <v>20</v>
      </c>
      <c r="Q498" s="24">
        <f t="shared" si="17"/>
        <v>31</v>
      </c>
    </row>
    <row r="499" spans="1:17" x14ac:dyDescent="0.25">
      <c r="A499" s="27" t="s">
        <v>40</v>
      </c>
      <c r="B499" s="27">
        <v>96075</v>
      </c>
      <c r="C499" s="27" t="s">
        <v>143</v>
      </c>
      <c r="D499" s="27" t="s">
        <v>72</v>
      </c>
      <c r="E499" s="27" t="s">
        <v>73</v>
      </c>
      <c r="F499" s="27" t="s">
        <v>74</v>
      </c>
      <c r="G499" s="28">
        <v>44317</v>
      </c>
      <c r="H499" s="24">
        <v>12</v>
      </c>
      <c r="I499" s="24">
        <v>12</v>
      </c>
      <c r="J499" s="24">
        <v>2</v>
      </c>
      <c r="K499" s="24">
        <v>6</v>
      </c>
      <c r="L499" s="24">
        <v>0</v>
      </c>
      <c r="M499" s="24">
        <v>1</v>
      </c>
      <c r="N499" s="24">
        <v>0</v>
      </c>
      <c r="O499" s="24">
        <v>10</v>
      </c>
      <c r="P499" s="24">
        <f t="shared" si="16"/>
        <v>20</v>
      </c>
      <c r="Q499" s="24">
        <f t="shared" si="17"/>
        <v>31</v>
      </c>
    </row>
    <row r="500" spans="1:17" x14ac:dyDescent="0.25">
      <c r="A500" s="27" t="s">
        <v>41</v>
      </c>
      <c r="B500" s="27">
        <v>144805</v>
      </c>
      <c r="C500" s="27" t="s">
        <v>144</v>
      </c>
      <c r="D500" s="27" t="s">
        <v>72</v>
      </c>
      <c r="E500" s="27" t="s">
        <v>73</v>
      </c>
      <c r="F500" s="27" t="s">
        <v>74</v>
      </c>
      <c r="G500" s="28">
        <v>44317</v>
      </c>
      <c r="H500" s="24">
        <v>15</v>
      </c>
      <c r="I500" s="24">
        <v>15</v>
      </c>
      <c r="J500" s="24">
        <v>5</v>
      </c>
      <c r="K500" s="24">
        <v>0</v>
      </c>
      <c r="L500" s="24">
        <v>0</v>
      </c>
      <c r="M500" s="24">
        <v>1</v>
      </c>
      <c r="N500" s="24">
        <v>0</v>
      </c>
      <c r="O500" s="24">
        <v>10</v>
      </c>
      <c r="P500" s="24">
        <f t="shared" si="16"/>
        <v>20</v>
      </c>
      <c r="Q500" s="24">
        <f t="shared" si="17"/>
        <v>31</v>
      </c>
    </row>
    <row r="501" spans="1:17" x14ac:dyDescent="0.25">
      <c r="A501" s="27" t="s">
        <v>42</v>
      </c>
      <c r="B501" s="27">
        <v>96076</v>
      </c>
      <c r="C501" s="27" t="s">
        <v>145</v>
      </c>
      <c r="D501" s="27" t="s">
        <v>72</v>
      </c>
      <c r="E501" s="27" t="s">
        <v>73</v>
      </c>
      <c r="F501" s="27" t="s">
        <v>74</v>
      </c>
      <c r="G501" s="28">
        <v>44317</v>
      </c>
      <c r="H501" s="24">
        <v>17</v>
      </c>
      <c r="I501" s="24">
        <v>17</v>
      </c>
      <c r="J501" s="24">
        <v>2</v>
      </c>
      <c r="K501" s="24">
        <v>1</v>
      </c>
      <c r="L501" s="24">
        <v>0</v>
      </c>
      <c r="M501" s="24">
        <v>1</v>
      </c>
      <c r="N501" s="24">
        <v>0</v>
      </c>
      <c r="O501" s="24">
        <v>10</v>
      </c>
      <c r="P501" s="24">
        <f t="shared" si="16"/>
        <v>20</v>
      </c>
      <c r="Q501" s="24">
        <f t="shared" si="17"/>
        <v>31</v>
      </c>
    </row>
    <row r="502" spans="1:17" x14ac:dyDescent="0.25">
      <c r="A502" s="27" t="s">
        <v>43</v>
      </c>
      <c r="B502" s="27">
        <v>88586</v>
      </c>
      <c r="C502" s="27" t="s">
        <v>146</v>
      </c>
      <c r="D502" s="27" t="s">
        <v>72</v>
      </c>
      <c r="E502" s="27" t="s">
        <v>73</v>
      </c>
      <c r="F502" s="27" t="s">
        <v>74</v>
      </c>
      <c r="G502" s="28">
        <v>44317</v>
      </c>
      <c r="H502" s="24">
        <v>17</v>
      </c>
      <c r="I502" s="24">
        <v>17</v>
      </c>
      <c r="J502" s="24">
        <v>3</v>
      </c>
      <c r="K502" s="24">
        <v>0</v>
      </c>
      <c r="L502" s="24">
        <v>0</v>
      </c>
      <c r="M502" s="24">
        <v>1</v>
      </c>
      <c r="N502" s="24">
        <v>0</v>
      </c>
      <c r="O502" s="24">
        <v>10</v>
      </c>
      <c r="P502" s="24">
        <f t="shared" si="16"/>
        <v>20</v>
      </c>
      <c r="Q502" s="24">
        <f t="shared" si="17"/>
        <v>31</v>
      </c>
    </row>
    <row r="503" spans="1:17" x14ac:dyDescent="0.25">
      <c r="A503" s="27" t="s">
        <v>44</v>
      </c>
      <c r="B503" s="27">
        <v>144839</v>
      </c>
      <c r="C503" s="27" t="s">
        <v>147</v>
      </c>
      <c r="D503" s="27" t="s">
        <v>72</v>
      </c>
      <c r="E503" s="27" t="s">
        <v>73</v>
      </c>
      <c r="F503" s="27" t="s">
        <v>74</v>
      </c>
      <c r="G503" s="28">
        <v>44317</v>
      </c>
      <c r="H503" s="24">
        <v>18</v>
      </c>
      <c r="I503" s="24">
        <v>18</v>
      </c>
      <c r="J503" s="24">
        <v>0</v>
      </c>
      <c r="K503" s="24">
        <v>2</v>
      </c>
      <c r="L503" s="24">
        <v>0</v>
      </c>
      <c r="M503" s="24">
        <v>1</v>
      </c>
      <c r="N503" s="24">
        <v>0</v>
      </c>
      <c r="O503" s="24">
        <v>10</v>
      </c>
      <c r="P503" s="24">
        <f t="shared" si="16"/>
        <v>20</v>
      </c>
      <c r="Q503" s="24">
        <f t="shared" si="17"/>
        <v>31</v>
      </c>
    </row>
    <row r="504" spans="1:17" x14ac:dyDescent="0.25">
      <c r="A504" s="27" t="s">
        <v>45</v>
      </c>
      <c r="B504" s="27">
        <v>108145</v>
      </c>
      <c r="C504" s="27" t="s">
        <v>148</v>
      </c>
      <c r="D504" s="27" t="s">
        <v>72</v>
      </c>
      <c r="E504" s="27" t="s">
        <v>73</v>
      </c>
      <c r="F504" s="27" t="s">
        <v>74</v>
      </c>
      <c r="G504" s="28">
        <v>44317</v>
      </c>
      <c r="H504" s="24">
        <v>20</v>
      </c>
      <c r="I504" s="24">
        <v>20</v>
      </c>
      <c r="J504" s="24">
        <v>0</v>
      </c>
      <c r="K504" s="24">
        <v>0</v>
      </c>
      <c r="L504" s="24">
        <v>0</v>
      </c>
      <c r="M504" s="24">
        <v>1</v>
      </c>
      <c r="N504" s="24">
        <v>0</v>
      </c>
      <c r="O504" s="24">
        <v>10</v>
      </c>
      <c r="P504" s="24">
        <f t="shared" si="16"/>
        <v>20</v>
      </c>
      <c r="Q504" s="24">
        <f t="shared" si="17"/>
        <v>31</v>
      </c>
    </row>
    <row r="505" spans="1:17" x14ac:dyDescent="0.25">
      <c r="A505" s="27" t="s">
        <v>46</v>
      </c>
      <c r="B505" s="27">
        <v>144837</v>
      </c>
      <c r="C505" s="27" t="s">
        <v>149</v>
      </c>
      <c r="D505" s="27" t="s">
        <v>72</v>
      </c>
      <c r="E505" s="27" t="s">
        <v>73</v>
      </c>
      <c r="F505" s="27" t="s">
        <v>74</v>
      </c>
      <c r="G505" s="28">
        <v>44317</v>
      </c>
      <c r="H505" s="24">
        <v>20</v>
      </c>
      <c r="I505" s="24">
        <v>20</v>
      </c>
      <c r="J505" s="24">
        <v>0</v>
      </c>
      <c r="K505" s="24">
        <v>0</v>
      </c>
      <c r="L505" s="24">
        <v>0</v>
      </c>
      <c r="M505" s="24">
        <v>1</v>
      </c>
      <c r="N505" s="24">
        <v>0</v>
      </c>
      <c r="O505" s="24">
        <v>10</v>
      </c>
      <c r="P505" s="24">
        <f t="shared" si="16"/>
        <v>20</v>
      </c>
      <c r="Q505" s="24">
        <f t="shared" si="17"/>
        <v>31</v>
      </c>
    </row>
    <row r="506" spans="1:17" x14ac:dyDescent="0.25">
      <c r="A506" s="27" t="s">
        <v>47</v>
      </c>
      <c r="B506" s="27">
        <v>96071</v>
      </c>
      <c r="C506" s="27" t="s">
        <v>150</v>
      </c>
      <c r="D506" s="27" t="s">
        <v>72</v>
      </c>
      <c r="E506" s="27" t="s">
        <v>73</v>
      </c>
      <c r="F506" s="27" t="s">
        <v>74</v>
      </c>
      <c r="G506" s="28">
        <v>44317</v>
      </c>
      <c r="H506" s="24">
        <v>18</v>
      </c>
      <c r="I506" s="24">
        <v>18</v>
      </c>
      <c r="J506" s="24">
        <v>2</v>
      </c>
      <c r="K506" s="24">
        <v>0</v>
      </c>
      <c r="L506" s="24">
        <v>0</v>
      </c>
      <c r="M506" s="24">
        <v>1</v>
      </c>
      <c r="N506" s="24">
        <v>0</v>
      </c>
      <c r="O506" s="24">
        <v>10</v>
      </c>
      <c r="P506" s="24">
        <f t="shared" si="16"/>
        <v>20</v>
      </c>
      <c r="Q506" s="24">
        <f t="shared" si="17"/>
        <v>31</v>
      </c>
    </row>
    <row r="507" spans="1:17" x14ac:dyDescent="0.25">
      <c r="A507" s="27" t="s">
        <v>48</v>
      </c>
      <c r="B507" s="27">
        <v>110426</v>
      </c>
      <c r="C507" s="27" t="s">
        <v>151</v>
      </c>
      <c r="D507" s="27" t="s">
        <v>72</v>
      </c>
      <c r="E507" s="27" t="s">
        <v>73</v>
      </c>
      <c r="F507" s="27" t="s">
        <v>74</v>
      </c>
      <c r="G507" s="28">
        <v>44317</v>
      </c>
      <c r="H507" s="24">
        <v>14</v>
      </c>
      <c r="I507" s="24">
        <v>14</v>
      </c>
      <c r="J507" s="24">
        <v>6</v>
      </c>
      <c r="K507" s="24">
        <v>0</v>
      </c>
      <c r="L507" s="24">
        <v>0</v>
      </c>
      <c r="M507" s="24">
        <v>1</v>
      </c>
      <c r="N507" s="24">
        <v>0</v>
      </c>
      <c r="O507" s="24">
        <v>10</v>
      </c>
      <c r="P507" s="24">
        <f t="shared" si="16"/>
        <v>20</v>
      </c>
      <c r="Q507" s="24">
        <f t="shared" si="17"/>
        <v>31</v>
      </c>
    </row>
    <row r="508" spans="1:17" x14ac:dyDescent="0.25">
      <c r="A508" s="27" t="s">
        <v>49</v>
      </c>
      <c r="B508" s="27">
        <v>110421</v>
      </c>
      <c r="C508" s="27" t="s">
        <v>152</v>
      </c>
      <c r="D508" s="27" t="s">
        <v>72</v>
      </c>
      <c r="E508" s="27" t="s">
        <v>73</v>
      </c>
      <c r="F508" s="27" t="s">
        <v>74</v>
      </c>
      <c r="G508" s="28">
        <v>44317</v>
      </c>
      <c r="H508" s="24">
        <v>17</v>
      </c>
      <c r="I508" s="24">
        <v>17</v>
      </c>
      <c r="J508" s="24">
        <v>3</v>
      </c>
      <c r="K508" s="24">
        <v>0</v>
      </c>
      <c r="L508" s="24">
        <v>0</v>
      </c>
      <c r="M508" s="24">
        <v>1</v>
      </c>
      <c r="N508" s="24">
        <v>0</v>
      </c>
      <c r="O508" s="24">
        <v>10</v>
      </c>
      <c r="P508" s="24">
        <f t="shared" si="16"/>
        <v>20</v>
      </c>
      <c r="Q508" s="24">
        <f t="shared" si="17"/>
        <v>31</v>
      </c>
    </row>
    <row r="509" spans="1:17" x14ac:dyDescent="0.25">
      <c r="A509" s="27" t="s">
        <v>50</v>
      </c>
      <c r="B509" s="27">
        <v>96219</v>
      </c>
      <c r="C509" s="27" t="s">
        <v>153</v>
      </c>
      <c r="D509" s="27" t="s">
        <v>72</v>
      </c>
      <c r="E509" s="27" t="s">
        <v>73</v>
      </c>
      <c r="F509" s="27" t="s">
        <v>74</v>
      </c>
      <c r="G509" s="28">
        <v>44317</v>
      </c>
      <c r="H509" s="24">
        <v>11</v>
      </c>
      <c r="I509" s="24">
        <v>11</v>
      </c>
      <c r="J509" s="24">
        <v>9</v>
      </c>
      <c r="K509" s="24">
        <v>0</v>
      </c>
      <c r="L509" s="24">
        <v>0</v>
      </c>
      <c r="M509" s="24">
        <v>1</v>
      </c>
      <c r="N509" s="24">
        <v>0</v>
      </c>
      <c r="O509" s="24">
        <v>10</v>
      </c>
      <c r="P509" s="24">
        <f t="shared" si="16"/>
        <v>20</v>
      </c>
      <c r="Q509" s="24">
        <f t="shared" si="17"/>
        <v>31</v>
      </c>
    </row>
    <row r="510" spans="1:17" x14ac:dyDescent="0.25">
      <c r="A510" s="27" t="s">
        <v>51</v>
      </c>
      <c r="B510" s="27">
        <v>106162</v>
      </c>
      <c r="C510" s="27" t="s">
        <v>154</v>
      </c>
      <c r="D510" s="27" t="s">
        <v>72</v>
      </c>
      <c r="E510" s="27" t="s">
        <v>73</v>
      </c>
      <c r="F510" s="27" t="s">
        <v>74</v>
      </c>
      <c r="G510" s="28">
        <v>44317</v>
      </c>
      <c r="H510" s="24">
        <v>17</v>
      </c>
      <c r="I510" s="24">
        <v>17</v>
      </c>
      <c r="J510" s="24">
        <v>3</v>
      </c>
      <c r="K510" s="24">
        <v>0</v>
      </c>
      <c r="L510" s="24">
        <v>0</v>
      </c>
      <c r="M510" s="24">
        <v>1</v>
      </c>
      <c r="N510" s="24">
        <v>0</v>
      </c>
      <c r="O510" s="24">
        <v>10</v>
      </c>
      <c r="P510" s="24">
        <f t="shared" si="16"/>
        <v>20</v>
      </c>
      <c r="Q510" s="24">
        <f t="shared" si="17"/>
        <v>31</v>
      </c>
    </row>
    <row r="511" spans="1:17" x14ac:dyDescent="0.25">
      <c r="A511" s="27" t="s">
        <v>52</v>
      </c>
      <c r="B511" s="27">
        <v>108143</v>
      </c>
      <c r="C511" s="27" t="s">
        <v>155</v>
      </c>
      <c r="D511" s="27" t="s">
        <v>72</v>
      </c>
      <c r="E511" s="27" t="s">
        <v>73</v>
      </c>
      <c r="F511" s="27" t="s">
        <v>74</v>
      </c>
      <c r="G511" s="28">
        <v>44317</v>
      </c>
      <c r="H511" s="24">
        <v>15</v>
      </c>
      <c r="I511" s="24">
        <v>15</v>
      </c>
      <c r="J511" s="24">
        <v>4</v>
      </c>
      <c r="K511" s="24">
        <v>1</v>
      </c>
      <c r="L511" s="24">
        <v>0</v>
      </c>
      <c r="M511" s="24">
        <v>1</v>
      </c>
      <c r="N511" s="24">
        <v>0</v>
      </c>
      <c r="O511" s="24">
        <v>10</v>
      </c>
      <c r="P511" s="24">
        <f t="shared" si="16"/>
        <v>20</v>
      </c>
      <c r="Q511" s="24">
        <f t="shared" si="17"/>
        <v>31</v>
      </c>
    </row>
    <row r="512" spans="1:17" x14ac:dyDescent="0.25">
      <c r="A512" s="27" t="s">
        <v>53</v>
      </c>
      <c r="B512" s="27">
        <v>110425</v>
      </c>
      <c r="C512" s="27" t="s">
        <v>158</v>
      </c>
      <c r="D512" s="27" t="s">
        <v>72</v>
      </c>
      <c r="E512" s="27" t="s">
        <v>73</v>
      </c>
      <c r="F512" s="27" t="s">
        <v>74</v>
      </c>
      <c r="G512" s="28">
        <v>44317</v>
      </c>
      <c r="H512" s="24">
        <v>17</v>
      </c>
      <c r="I512" s="24">
        <v>17</v>
      </c>
      <c r="J512" s="24">
        <v>2</v>
      </c>
      <c r="K512" s="24">
        <v>1</v>
      </c>
      <c r="L512" s="24">
        <v>0</v>
      </c>
      <c r="M512" s="24">
        <v>1</v>
      </c>
      <c r="N512" s="24">
        <v>0</v>
      </c>
      <c r="O512" s="24">
        <v>10</v>
      </c>
      <c r="P512" s="24">
        <f t="shared" si="16"/>
        <v>20</v>
      </c>
      <c r="Q512" s="24">
        <f t="shared" si="17"/>
        <v>31</v>
      </c>
    </row>
    <row r="513" spans="1:18" x14ac:dyDescent="0.25">
      <c r="A513" s="27" t="s">
        <v>54</v>
      </c>
      <c r="B513" s="27">
        <v>125727</v>
      </c>
      <c r="C513" s="27" t="s">
        <v>159</v>
      </c>
      <c r="D513" s="27" t="s">
        <v>72</v>
      </c>
      <c r="E513" s="27" t="s">
        <v>73</v>
      </c>
      <c r="F513" s="27" t="s">
        <v>74</v>
      </c>
      <c r="G513" s="28">
        <v>44317</v>
      </c>
      <c r="H513" s="24">
        <v>16</v>
      </c>
      <c r="I513" s="24">
        <v>16</v>
      </c>
      <c r="J513" s="24">
        <v>3</v>
      </c>
      <c r="K513" s="24">
        <v>1</v>
      </c>
      <c r="L513" s="24">
        <v>0</v>
      </c>
      <c r="M513" s="24">
        <v>1</v>
      </c>
      <c r="N513" s="24">
        <v>0</v>
      </c>
      <c r="O513" s="24">
        <v>10</v>
      </c>
      <c r="P513" s="24">
        <f t="shared" si="16"/>
        <v>20</v>
      </c>
      <c r="Q513" s="24">
        <f t="shared" si="17"/>
        <v>31</v>
      </c>
    </row>
    <row r="514" spans="1:18" x14ac:dyDescent="0.25">
      <c r="A514" s="27" t="s">
        <v>55</v>
      </c>
      <c r="B514" s="27">
        <v>96074</v>
      </c>
      <c r="C514" s="27" t="s">
        <v>160</v>
      </c>
      <c r="D514" s="27" t="s">
        <v>72</v>
      </c>
      <c r="E514" s="27" t="s">
        <v>73</v>
      </c>
      <c r="F514" s="27" t="s">
        <v>74</v>
      </c>
      <c r="G514" s="28">
        <v>44317</v>
      </c>
      <c r="H514" s="24">
        <v>17</v>
      </c>
      <c r="I514" s="24">
        <v>17</v>
      </c>
      <c r="J514" s="24">
        <v>2</v>
      </c>
      <c r="K514" s="24">
        <v>1</v>
      </c>
      <c r="L514" s="24">
        <v>0</v>
      </c>
      <c r="M514" s="24">
        <v>1</v>
      </c>
      <c r="N514" s="24">
        <v>0</v>
      </c>
      <c r="O514" s="24">
        <v>10</v>
      </c>
      <c r="P514" s="24">
        <f t="shared" si="16"/>
        <v>20</v>
      </c>
      <c r="Q514" s="24">
        <f t="shared" si="17"/>
        <v>31</v>
      </c>
    </row>
    <row r="515" spans="1:18" x14ac:dyDescent="0.25">
      <c r="A515" s="27" t="s">
        <v>5</v>
      </c>
      <c r="B515" s="27">
        <v>96078</v>
      </c>
      <c r="C515" s="27" t="s">
        <v>98</v>
      </c>
      <c r="D515" s="27" t="s">
        <v>72</v>
      </c>
      <c r="E515" s="27" t="s">
        <v>75</v>
      </c>
      <c r="F515" s="27" t="s">
        <v>74</v>
      </c>
      <c r="G515" s="28">
        <v>44317</v>
      </c>
      <c r="H515" s="24">
        <v>21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10</v>
      </c>
      <c r="P515" s="24">
        <f t="shared" si="16"/>
        <v>21</v>
      </c>
      <c r="Q515" s="24">
        <f t="shared" si="17"/>
        <v>31</v>
      </c>
    </row>
    <row r="516" spans="1:18" x14ac:dyDescent="0.25">
      <c r="A516" s="27" t="s">
        <v>15</v>
      </c>
      <c r="B516" s="27">
        <v>125188</v>
      </c>
      <c r="C516" s="27" t="s">
        <v>111</v>
      </c>
      <c r="D516" s="27" t="s">
        <v>72</v>
      </c>
      <c r="E516" s="27" t="s">
        <v>75</v>
      </c>
      <c r="F516" s="27" t="s">
        <v>74</v>
      </c>
      <c r="G516" s="28">
        <v>44317</v>
      </c>
      <c r="H516" s="24">
        <v>21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10</v>
      </c>
      <c r="P516" s="24">
        <f t="shared" si="16"/>
        <v>21</v>
      </c>
      <c r="Q516" s="24">
        <f t="shared" si="17"/>
        <v>31</v>
      </c>
    </row>
    <row r="517" spans="1:18" x14ac:dyDescent="0.25">
      <c r="A517" s="27" t="s">
        <v>17</v>
      </c>
      <c r="B517" s="27">
        <v>119764</v>
      </c>
      <c r="C517" s="27" t="s">
        <v>113</v>
      </c>
      <c r="D517" s="27" t="s">
        <v>72</v>
      </c>
      <c r="E517" s="27" t="s">
        <v>75</v>
      </c>
      <c r="F517" s="27" t="s">
        <v>74</v>
      </c>
      <c r="G517" s="28">
        <v>44317</v>
      </c>
      <c r="H517" s="24">
        <v>21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10</v>
      </c>
      <c r="P517" s="24">
        <f t="shared" si="16"/>
        <v>21</v>
      </c>
      <c r="Q517" s="24">
        <f t="shared" si="17"/>
        <v>31</v>
      </c>
    </row>
    <row r="518" spans="1:18" x14ac:dyDescent="0.25">
      <c r="A518" s="27" t="s">
        <v>20</v>
      </c>
      <c r="B518" s="27">
        <v>119765</v>
      </c>
      <c r="C518" s="27" t="s">
        <v>116</v>
      </c>
      <c r="D518" s="27" t="s">
        <v>72</v>
      </c>
      <c r="E518" s="27" t="s">
        <v>75</v>
      </c>
      <c r="F518" s="27" t="s">
        <v>74</v>
      </c>
      <c r="G518" s="28">
        <v>44317</v>
      </c>
      <c r="H518" s="24">
        <v>21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10</v>
      </c>
      <c r="P518" s="24">
        <f t="shared" si="16"/>
        <v>21</v>
      </c>
      <c r="Q518" s="24">
        <f t="shared" si="17"/>
        <v>31</v>
      </c>
    </row>
    <row r="519" spans="1:18" x14ac:dyDescent="0.25">
      <c r="A519" s="27" t="s">
        <v>30</v>
      </c>
      <c r="B519" s="27">
        <v>125190</v>
      </c>
      <c r="C519" s="27" t="s">
        <v>131</v>
      </c>
      <c r="D519" s="27" t="s">
        <v>72</v>
      </c>
      <c r="E519" s="27" t="s">
        <v>75</v>
      </c>
      <c r="F519" s="27" t="s">
        <v>74</v>
      </c>
      <c r="G519" s="28">
        <v>44317</v>
      </c>
      <c r="H519" s="24">
        <v>21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0</v>
      </c>
      <c r="O519" s="24">
        <v>10</v>
      </c>
      <c r="P519" s="24">
        <f t="shared" si="16"/>
        <v>21</v>
      </c>
      <c r="Q519" s="24">
        <f t="shared" si="17"/>
        <v>31</v>
      </c>
    </row>
    <row r="520" spans="1:18" x14ac:dyDescent="0.25">
      <c r="A520" s="27" t="s">
        <v>4</v>
      </c>
      <c r="B520" s="27">
        <v>107869</v>
      </c>
      <c r="C520" s="27" t="s">
        <v>97</v>
      </c>
      <c r="D520" s="27" t="s">
        <v>72</v>
      </c>
      <c r="E520" s="27" t="s">
        <v>73</v>
      </c>
      <c r="F520" s="27" t="s">
        <v>74</v>
      </c>
      <c r="G520" s="28">
        <v>44348</v>
      </c>
      <c r="H520" s="24">
        <v>21</v>
      </c>
      <c r="I520" s="24">
        <v>21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8</v>
      </c>
      <c r="P520" s="24">
        <f t="shared" ref="P520:P557" si="18">L520+K520+J520+H520</f>
        <v>21</v>
      </c>
      <c r="Q520" s="24">
        <f t="shared" ref="Q520:Q557" si="19">P520+O520+M520</f>
        <v>29</v>
      </c>
      <c r="R520" t="s">
        <v>177</v>
      </c>
    </row>
    <row r="521" spans="1:18" x14ac:dyDescent="0.25">
      <c r="A521" s="27" t="s">
        <v>6</v>
      </c>
      <c r="B521" s="27">
        <v>90699</v>
      </c>
      <c r="C521" s="27" t="s">
        <v>99</v>
      </c>
      <c r="D521" s="27" t="s">
        <v>72</v>
      </c>
      <c r="E521" s="27" t="s">
        <v>73</v>
      </c>
      <c r="F521" s="27" t="s">
        <v>74</v>
      </c>
      <c r="G521" s="28">
        <v>44348</v>
      </c>
      <c r="H521" s="24">
        <v>21</v>
      </c>
      <c r="I521" s="24">
        <v>21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8</v>
      </c>
      <c r="P521" s="24">
        <f t="shared" si="18"/>
        <v>21</v>
      </c>
      <c r="Q521" s="24">
        <f t="shared" si="19"/>
        <v>29</v>
      </c>
    </row>
    <row r="522" spans="1:18" x14ac:dyDescent="0.25">
      <c r="A522" s="27" t="s">
        <v>6</v>
      </c>
      <c r="B522" s="27">
        <v>108201</v>
      </c>
      <c r="C522" s="27" t="s">
        <v>100</v>
      </c>
      <c r="D522" s="27" t="s">
        <v>72</v>
      </c>
      <c r="E522" s="27" t="s">
        <v>73</v>
      </c>
      <c r="F522" s="27" t="s">
        <v>74</v>
      </c>
      <c r="G522" s="28">
        <v>44348</v>
      </c>
      <c r="H522" s="24">
        <v>16</v>
      </c>
      <c r="I522" s="24">
        <v>16</v>
      </c>
      <c r="J522" s="24">
        <v>5</v>
      </c>
      <c r="K522" s="24">
        <v>0</v>
      </c>
      <c r="L522" s="24">
        <v>0</v>
      </c>
      <c r="M522" s="24">
        <v>0</v>
      </c>
      <c r="N522" s="24">
        <v>0</v>
      </c>
      <c r="O522" s="24">
        <v>8</v>
      </c>
      <c r="P522" s="24">
        <f t="shared" si="18"/>
        <v>21</v>
      </c>
      <c r="Q522" s="24">
        <f t="shared" si="19"/>
        <v>29</v>
      </c>
    </row>
    <row r="523" spans="1:18" x14ac:dyDescent="0.25">
      <c r="A523" s="27" t="s">
        <v>7</v>
      </c>
      <c r="B523" s="27">
        <v>96189</v>
      </c>
      <c r="C523" s="27" t="s">
        <v>101</v>
      </c>
      <c r="D523" s="27" t="s">
        <v>72</v>
      </c>
      <c r="E523" s="27" t="s">
        <v>73</v>
      </c>
      <c r="F523" s="27" t="s">
        <v>74</v>
      </c>
      <c r="G523" s="28">
        <v>44348</v>
      </c>
      <c r="H523" s="24">
        <v>15</v>
      </c>
      <c r="I523" s="24">
        <v>15</v>
      </c>
      <c r="J523" s="24">
        <v>2</v>
      </c>
      <c r="K523" s="24">
        <v>4</v>
      </c>
      <c r="L523" s="24">
        <v>0</v>
      </c>
      <c r="M523" s="24">
        <v>0</v>
      </c>
      <c r="N523" s="24">
        <v>0</v>
      </c>
      <c r="O523" s="24">
        <v>8</v>
      </c>
      <c r="P523" s="24">
        <f t="shared" si="18"/>
        <v>21</v>
      </c>
      <c r="Q523" s="24">
        <f t="shared" si="19"/>
        <v>29</v>
      </c>
    </row>
    <row r="524" spans="1:18" x14ac:dyDescent="0.25">
      <c r="A524" s="27" t="s">
        <v>8</v>
      </c>
      <c r="B524" s="27">
        <v>125722</v>
      </c>
      <c r="C524" s="27" t="s">
        <v>102</v>
      </c>
      <c r="D524" s="27" t="s">
        <v>72</v>
      </c>
      <c r="E524" s="27" t="s">
        <v>73</v>
      </c>
      <c r="F524" s="27" t="s">
        <v>74</v>
      </c>
      <c r="G524" s="28">
        <v>44348</v>
      </c>
      <c r="H524" s="24">
        <v>3</v>
      </c>
      <c r="I524" s="24">
        <v>3</v>
      </c>
      <c r="J524" s="24">
        <v>0</v>
      </c>
      <c r="K524" s="24">
        <v>17</v>
      </c>
      <c r="L524" s="24">
        <v>2</v>
      </c>
      <c r="M524" s="24">
        <v>0</v>
      </c>
      <c r="N524" s="24">
        <v>0</v>
      </c>
      <c r="O524" s="24">
        <v>8</v>
      </c>
      <c r="P524" s="24">
        <f t="shared" si="18"/>
        <v>22</v>
      </c>
      <c r="Q524" s="24">
        <f t="shared" si="19"/>
        <v>30</v>
      </c>
    </row>
    <row r="525" spans="1:18" x14ac:dyDescent="0.25">
      <c r="A525" s="27" t="s">
        <v>9</v>
      </c>
      <c r="B525" s="27">
        <v>90576</v>
      </c>
      <c r="C525" s="27" t="s">
        <v>103</v>
      </c>
      <c r="D525" s="27" t="s">
        <v>72</v>
      </c>
      <c r="E525" s="27" t="s">
        <v>73</v>
      </c>
      <c r="F525" s="27" t="s">
        <v>74</v>
      </c>
      <c r="G525" s="28">
        <v>44348</v>
      </c>
      <c r="H525" s="24">
        <v>20</v>
      </c>
      <c r="I525" s="24">
        <v>20</v>
      </c>
      <c r="J525" s="24">
        <v>1</v>
      </c>
      <c r="K525" s="24">
        <v>0</v>
      </c>
      <c r="L525" s="24">
        <v>0</v>
      </c>
      <c r="M525" s="24">
        <v>0</v>
      </c>
      <c r="N525" s="24">
        <v>0</v>
      </c>
      <c r="O525" s="24">
        <v>8</v>
      </c>
      <c r="P525" s="24">
        <f t="shared" si="18"/>
        <v>21</v>
      </c>
      <c r="Q525" s="24">
        <f t="shared" si="19"/>
        <v>29</v>
      </c>
    </row>
    <row r="526" spans="1:18" x14ac:dyDescent="0.25">
      <c r="A526" s="27" t="s">
        <v>10</v>
      </c>
      <c r="B526" s="27">
        <v>96210</v>
      </c>
      <c r="C526" s="27" t="s">
        <v>104</v>
      </c>
      <c r="D526" s="27" t="s">
        <v>72</v>
      </c>
      <c r="E526" s="27" t="s">
        <v>73</v>
      </c>
      <c r="F526" s="27" t="s">
        <v>74</v>
      </c>
      <c r="G526" s="28">
        <v>44348</v>
      </c>
      <c r="H526" s="24">
        <v>20</v>
      </c>
      <c r="I526" s="24">
        <v>20</v>
      </c>
      <c r="J526" s="24">
        <v>1</v>
      </c>
      <c r="K526" s="24">
        <v>0</v>
      </c>
      <c r="L526" s="24">
        <v>0</v>
      </c>
      <c r="M526" s="24">
        <v>0</v>
      </c>
      <c r="N526" s="24">
        <v>0</v>
      </c>
      <c r="O526" s="24">
        <v>8</v>
      </c>
      <c r="P526" s="24">
        <f t="shared" si="18"/>
        <v>21</v>
      </c>
      <c r="Q526" s="24">
        <f t="shared" si="19"/>
        <v>29</v>
      </c>
    </row>
    <row r="527" spans="1:18" x14ac:dyDescent="0.25">
      <c r="A527" s="27" t="s">
        <v>11</v>
      </c>
      <c r="B527" s="27">
        <v>110424</v>
      </c>
      <c r="C527" s="27" t="s">
        <v>105</v>
      </c>
      <c r="D527" s="27" t="s">
        <v>72</v>
      </c>
      <c r="E527" s="27" t="s">
        <v>73</v>
      </c>
      <c r="F527" s="27" t="s">
        <v>74</v>
      </c>
      <c r="G527" s="28">
        <v>44348</v>
      </c>
      <c r="H527" s="24">
        <v>20</v>
      </c>
      <c r="I527" s="24">
        <v>20</v>
      </c>
      <c r="J527" s="24">
        <v>0</v>
      </c>
      <c r="K527" s="24">
        <v>1</v>
      </c>
      <c r="L527" s="24">
        <v>0</v>
      </c>
      <c r="M527" s="24">
        <v>0</v>
      </c>
      <c r="N527" s="24">
        <v>0</v>
      </c>
      <c r="O527" s="24">
        <v>8</v>
      </c>
      <c r="P527" s="24">
        <f t="shared" si="18"/>
        <v>21</v>
      </c>
      <c r="Q527" s="24">
        <f t="shared" si="19"/>
        <v>29</v>
      </c>
    </row>
    <row r="528" spans="1:18" x14ac:dyDescent="0.25">
      <c r="A528" s="27" t="s">
        <v>12</v>
      </c>
      <c r="B528" s="27">
        <v>91236</v>
      </c>
      <c r="C528" s="27" t="s">
        <v>108</v>
      </c>
      <c r="D528" s="27" t="s">
        <v>72</v>
      </c>
      <c r="E528" s="27" t="s">
        <v>73</v>
      </c>
      <c r="F528" s="27" t="s">
        <v>74</v>
      </c>
      <c r="G528" s="28">
        <v>44348</v>
      </c>
      <c r="H528" s="24">
        <v>20</v>
      </c>
      <c r="I528" s="24">
        <v>20</v>
      </c>
      <c r="J528" s="24">
        <v>0</v>
      </c>
      <c r="K528" s="24">
        <v>1</v>
      </c>
      <c r="L528" s="24">
        <v>0</v>
      </c>
      <c r="M528" s="24">
        <v>0</v>
      </c>
      <c r="N528" s="24">
        <v>0</v>
      </c>
      <c r="O528" s="24">
        <v>8</v>
      </c>
      <c r="P528" s="24">
        <f t="shared" si="18"/>
        <v>21</v>
      </c>
      <c r="Q528" s="24">
        <f t="shared" si="19"/>
        <v>29</v>
      </c>
    </row>
    <row r="529" spans="1:17" x14ac:dyDescent="0.25">
      <c r="A529" s="27" t="s">
        <v>13</v>
      </c>
      <c r="B529" s="27">
        <v>96211</v>
      </c>
      <c r="C529" s="27" t="s">
        <v>109</v>
      </c>
      <c r="D529" s="27" t="s">
        <v>72</v>
      </c>
      <c r="E529" s="27" t="s">
        <v>73</v>
      </c>
      <c r="F529" s="27" t="s">
        <v>74</v>
      </c>
      <c r="G529" s="28">
        <v>44348</v>
      </c>
      <c r="H529" s="24">
        <v>18</v>
      </c>
      <c r="I529" s="24">
        <v>18</v>
      </c>
      <c r="J529" s="24">
        <v>2</v>
      </c>
      <c r="K529" s="24">
        <v>1</v>
      </c>
      <c r="L529" s="24">
        <v>0</v>
      </c>
      <c r="M529" s="24">
        <v>0</v>
      </c>
      <c r="N529" s="24">
        <v>0</v>
      </c>
      <c r="O529" s="24">
        <v>8</v>
      </c>
      <c r="P529" s="24">
        <f t="shared" si="18"/>
        <v>21</v>
      </c>
      <c r="Q529" s="24">
        <f t="shared" si="19"/>
        <v>29</v>
      </c>
    </row>
    <row r="530" spans="1:17" x14ac:dyDescent="0.25">
      <c r="A530" s="27" t="s">
        <v>14</v>
      </c>
      <c r="B530" s="27">
        <v>88490</v>
      </c>
      <c r="C530" s="27" t="s">
        <v>110</v>
      </c>
      <c r="D530" s="27" t="s">
        <v>72</v>
      </c>
      <c r="E530" s="27" t="s">
        <v>73</v>
      </c>
      <c r="F530" s="27" t="s">
        <v>74</v>
      </c>
      <c r="G530" s="28">
        <v>44348</v>
      </c>
      <c r="H530" s="24">
        <v>17</v>
      </c>
      <c r="I530" s="24">
        <v>17</v>
      </c>
      <c r="J530" s="24">
        <v>0</v>
      </c>
      <c r="K530" s="24">
        <v>4</v>
      </c>
      <c r="L530" s="24">
        <v>0</v>
      </c>
      <c r="M530" s="24">
        <v>0</v>
      </c>
      <c r="N530" s="24">
        <v>0</v>
      </c>
      <c r="O530" s="24">
        <v>8</v>
      </c>
      <c r="P530" s="24">
        <f t="shared" si="18"/>
        <v>21</v>
      </c>
      <c r="Q530" s="24">
        <f t="shared" si="19"/>
        <v>29</v>
      </c>
    </row>
    <row r="531" spans="1:17" x14ac:dyDescent="0.25">
      <c r="A531" s="27" t="s">
        <v>16</v>
      </c>
      <c r="B531" s="27">
        <v>96213</v>
      </c>
      <c r="C531" s="27" t="s">
        <v>112</v>
      </c>
      <c r="D531" s="27" t="s">
        <v>72</v>
      </c>
      <c r="E531" s="27" t="s">
        <v>73</v>
      </c>
      <c r="F531" s="27" t="s">
        <v>74</v>
      </c>
      <c r="G531" s="28">
        <v>44348</v>
      </c>
      <c r="H531" s="24">
        <v>20</v>
      </c>
      <c r="I531" s="24">
        <v>20</v>
      </c>
      <c r="J531" s="24">
        <v>0</v>
      </c>
      <c r="K531" s="24">
        <v>1</v>
      </c>
      <c r="L531" s="24">
        <v>0</v>
      </c>
      <c r="M531" s="24">
        <v>0</v>
      </c>
      <c r="N531" s="24">
        <v>0</v>
      </c>
      <c r="O531" s="24">
        <v>8</v>
      </c>
      <c r="P531" s="24">
        <f t="shared" si="18"/>
        <v>21</v>
      </c>
      <c r="Q531" s="24">
        <f t="shared" si="19"/>
        <v>29</v>
      </c>
    </row>
    <row r="532" spans="1:17" x14ac:dyDescent="0.25">
      <c r="A532" s="27" t="s">
        <v>18</v>
      </c>
      <c r="B532" s="27">
        <v>119448</v>
      </c>
      <c r="C532" s="27" t="s">
        <v>114</v>
      </c>
      <c r="D532" s="27" t="s">
        <v>72</v>
      </c>
      <c r="E532" s="27" t="s">
        <v>73</v>
      </c>
      <c r="F532" s="27" t="s">
        <v>74</v>
      </c>
      <c r="G532" s="28">
        <v>44348</v>
      </c>
      <c r="H532" s="24">
        <v>19</v>
      </c>
      <c r="I532" s="24">
        <v>19</v>
      </c>
      <c r="J532" s="24">
        <v>0</v>
      </c>
      <c r="K532" s="24">
        <v>2</v>
      </c>
      <c r="L532" s="24">
        <v>0</v>
      </c>
      <c r="M532" s="24">
        <v>0</v>
      </c>
      <c r="N532" s="24">
        <v>0</v>
      </c>
      <c r="O532" s="24">
        <v>8</v>
      </c>
      <c r="P532" s="24">
        <f t="shared" si="18"/>
        <v>21</v>
      </c>
      <c r="Q532" s="24">
        <f t="shared" si="19"/>
        <v>29</v>
      </c>
    </row>
    <row r="533" spans="1:17" x14ac:dyDescent="0.25">
      <c r="A533" s="27" t="s">
        <v>19</v>
      </c>
      <c r="B533" s="27">
        <v>145627</v>
      </c>
      <c r="C533" s="27" t="s">
        <v>115</v>
      </c>
      <c r="D533" s="27" t="s">
        <v>72</v>
      </c>
      <c r="E533" s="27" t="s">
        <v>73</v>
      </c>
      <c r="F533" s="27" t="s">
        <v>74</v>
      </c>
      <c r="G533" s="28">
        <v>44348</v>
      </c>
      <c r="H533" s="24">
        <v>19</v>
      </c>
      <c r="I533" s="24">
        <v>19</v>
      </c>
      <c r="J533" s="24">
        <v>0</v>
      </c>
      <c r="K533" s="24">
        <v>2</v>
      </c>
      <c r="L533" s="24">
        <v>0</v>
      </c>
      <c r="M533" s="24">
        <v>0</v>
      </c>
      <c r="N533" s="24">
        <v>0</v>
      </c>
      <c r="O533" s="24">
        <v>8</v>
      </c>
      <c r="P533" s="24">
        <f t="shared" si="18"/>
        <v>21</v>
      </c>
      <c r="Q533" s="24">
        <f t="shared" si="19"/>
        <v>29</v>
      </c>
    </row>
    <row r="534" spans="1:17" x14ac:dyDescent="0.25">
      <c r="A534" s="27" t="s">
        <v>21</v>
      </c>
      <c r="B534" s="27">
        <v>125723</v>
      </c>
      <c r="C534" s="27" t="s">
        <v>117</v>
      </c>
      <c r="D534" s="27" t="s">
        <v>72</v>
      </c>
      <c r="E534" s="27" t="s">
        <v>73</v>
      </c>
      <c r="F534" s="27" t="s">
        <v>74</v>
      </c>
      <c r="G534" s="28">
        <v>44348</v>
      </c>
      <c r="H534" s="24">
        <v>16</v>
      </c>
      <c r="I534" s="24">
        <v>16</v>
      </c>
      <c r="J534" s="24">
        <v>0</v>
      </c>
      <c r="K534" s="24">
        <v>5</v>
      </c>
      <c r="L534" s="24">
        <v>0</v>
      </c>
      <c r="M534" s="24">
        <v>0</v>
      </c>
      <c r="N534" s="24">
        <v>0</v>
      </c>
      <c r="O534" s="24">
        <v>8</v>
      </c>
      <c r="P534" s="24">
        <f t="shared" si="18"/>
        <v>21</v>
      </c>
      <c r="Q534" s="24">
        <f t="shared" si="19"/>
        <v>29</v>
      </c>
    </row>
    <row r="535" spans="1:17" x14ac:dyDescent="0.25">
      <c r="A535" s="27" t="s">
        <v>22</v>
      </c>
      <c r="B535" s="27">
        <v>110419</v>
      </c>
      <c r="C535" s="27" t="s">
        <v>118</v>
      </c>
      <c r="D535" s="27" t="s">
        <v>72</v>
      </c>
      <c r="E535" s="27" t="s">
        <v>73</v>
      </c>
      <c r="F535" s="27" t="s">
        <v>74</v>
      </c>
      <c r="G535" s="28">
        <v>44348</v>
      </c>
      <c r="H535" s="24">
        <v>19</v>
      </c>
      <c r="I535" s="24">
        <v>19</v>
      </c>
      <c r="J535" s="24">
        <v>1</v>
      </c>
      <c r="K535" s="24">
        <v>1</v>
      </c>
      <c r="L535" s="24">
        <v>0</v>
      </c>
      <c r="M535" s="24">
        <v>0</v>
      </c>
      <c r="N535" s="24">
        <v>0</v>
      </c>
      <c r="O535" s="24">
        <v>8</v>
      </c>
      <c r="P535" s="24">
        <f t="shared" si="18"/>
        <v>21</v>
      </c>
      <c r="Q535" s="24">
        <f t="shared" si="19"/>
        <v>29</v>
      </c>
    </row>
    <row r="536" spans="1:17" x14ac:dyDescent="0.25">
      <c r="A536" s="27" t="s">
        <v>23</v>
      </c>
      <c r="B536" s="27">
        <v>106163</v>
      </c>
      <c r="C536" s="27" t="s">
        <v>119</v>
      </c>
      <c r="D536" s="27" t="s">
        <v>72</v>
      </c>
      <c r="E536" s="27" t="s">
        <v>73</v>
      </c>
      <c r="F536" s="27" t="s">
        <v>74</v>
      </c>
      <c r="G536" s="28">
        <v>44348</v>
      </c>
      <c r="H536" s="24">
        <v>17</v>
      </c>
      <c r="I536" s="24">
        <v>17</v>
      </c>
      <c r="J536" s="24">
        <v>4</v>
      </c>
      <c r="K536" s="24">
        <v>0</v>
      </c>
      <c r="L536" s="24">
        <v>0</v>
      </c>
      <c r="M536" s="24">
        <v>0</v>
      </c>
      <c r="N536" s="24">
        <v>0</v>
      </c>
      <c r="O536" s="24">
        <v>8</v>
      </c>
      <c r="P536" s="24">
        <f t="shared" si="18"/>
        <v>21</v>
      </c>
      <c r="Q536" s="24">
        <f t="shared" si="19"/>
        <v>29</v>
      </c>
    </row>
    <row r="537" spans="1:17" x14ac:dyDescent="0.25">
      <c r="A537" s="27" t="s">
        <v>24</v>
      </c>
      <c r="B537" s="27">
        <v>106165</v>
      </c>
      <c r="C537" s="27" t="s">
        <v>122</v>
      </c>
      <c r="D537" s="27" t="s">
        <v>72</v>
      </c>
      <c r="E537" s="27" t="s">
        <v>73</v>
      </c>
      <c r="F537" s="27" t="s">
        <v>74</v>
      </c>
      <c r="G537" s="28">
        <v>44348</v>
      </c>
      <c r="H537" s="24">
        <v>21</v>
      </c>
      <c r="I537" s="24">
        <v>21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8</v>
      </c>
      <c r="P537" s="24">
        <f t="shared" si="18"/>
        <v>21</v>
      </c>
      <c r="Q537" s="24">
        <f t="shared" si="19"/>
        <v>29</v>
      </c>
    </row>
    <row r="538" spans="1:17" x14ac:dyDescent="0.25">
      <c r="A538" s="27" t="s">
        <v>25</v>
      </c>
      <c r="B538" s="27">
        <v>106161</v>
      </c>
      <c r="C538" s="27" t="s">
        <v>123</v>
      </c>
      <c r="D538" s="27" t="s">
        <v>72</v>
      </c>
      <c r="E538" s="27" t="s">
        <v>73</v>
      </c>
      <c r="F538" s="27" t="s">
        <v>74</v>
      </c>
      <c r="G538" s="28">
        <v>44348</v>
      </c>
      <c r="H538" s="24">
        <v>21</v>
      </c>
      <c r="I538" s="24">
        <v>21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8</v>
      </c>
      <c r="P538" s="24">
        <f t="shared" si="18"/>
        <v>21</v>
      </c>
      <c r="Q538" s="24">
        <f t="shared" si="19"/>
        <v>29</v>
      </c>
    </row>
    <row r="539" spans="1:17" x14ac:dyDescent="0.25">
      <c r="A539" s="27" t="s">
        <v>26</v>
      </c>
      <c r="B539" s="27">
        <v>88629</v>
      </c>
      <c r="C539" s="27" t="s">
        <v>161</v>
      </c>
      <c r="D539" s="27" t="s">
        <v>72</v>
      </c>
      <c r="E539" s="27" t="s">
        <v>73</v>
      </c>
      <c r="F539" s="27" t="s">
        <v>76</v>
      </c>
      <c r="G539" s="28">
        <v>44348</v>
      </c>
      <c r="H539" s="24">
        <v>21</v>
      </c>
      <c r="I539" s="24">
        <v>21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8</v>
      </c>
      <c r="P539" s="24">
        <f t="shared" si="18"/>
        <v>21</v>
      </c>
      <c r="Q539" s="24">
        <f t="shared" si="19"/>
        <v>29</v>
      </c>
    </row>
    <row r="540" spans="1:17" x14ac:dyDescent="0.25">
      <c r="A540" s="27" t="s">
        <v>27</v>
      </c>
      <c r="B540" s="27">
        <v>144804</v>
      </c>
      <c r="C540" s="27" t="s">
        <v>126</v>
      </c>
      <c r="D540" s="27" t="s">
        <v>72</v>
      </c>
      <c r="E540" s="27" t="s">
        <v>73</v>
      </c>
      <c r="F540" s="27" t="s">
        <v>74</v>
      </c>
      <c r="G540" s="28">
        <v>44348</v>
      </c>
      <c r="H540" s="24">
        <v>16</v>
      </c>
      <c r="I540" s="24">
        <v>16</v>
      </c>
      <c r="J540" s="24">
        <v>5</v>
      </c>
      <c r="K540" s="24">
        <v>0</v>
      </c>
      <c r="L540" s="24">
        <v>0</v>
      </c>
      <c r="M540" s="24">
        <v>0</v>
      </c>
      <c r="N540" s="24">
        <v>0</v>
      </c>
      <c r="O540" s="24">
        <v>8</v>
      </c>
      <c r="P540" s="24">
        <f t="shared" si="18"/>
        <v>21</v>
      </c>
      <c r="Q540" s="24">
        <f t="shared" si="19"/>
        <v>29</v>
      </c>
    </row>
    <row r="541" spans="1:17" x14ac:dyDescent="0.25">
      <c r="A541" s="27" t="s">
        <v>28</v>
      </c>
      <c r="B541" s="27">
        <v>110428</v>
      </c>
      <c r="C541" s="27" t="s">
        <v>127</v>
      </c>
      <c r="D541" s="27" t="s">
        <v>72</v>
      </c>
      <c r="E541" s="27" t="s">
        <v>73</v>
      </c>
      <c r="F541" s="27" t="s">
        <v>74</v>
      </c>
      <c r="G541" s="28">
        <v>44348</v>
      </c>
      <c r="H541" s="24">
        <v>20</v>
      </c>
      <c r="I541" s="24">
        <v>20</v>
      </c>
      <c r="J541" s="24">
        <v>1</v>
      </c>
      <c r="K541" s="24">
        <v>0</v>
      </c>
      <c r="L541" s="24">
        <v>0</v>
      </c>
      <c r="M541" s="24">
        <v>0</v>
      </c>
      <c r="N541" s="24">
        <v>0</v>
      </c>
      <c r="O541" s="24">
        <v>8</v>
      </c>
      <c r="P541" s="24">
        <f t="shared" si="18"/>
        <v>21</v>
      </c>
      <c r="Q541" s="24">
        <f t="shared" si="19"/>
        <v>29</v>
      </c>
    </row>
    <row r="542" spans="1:17" x14ac:dyDescent="0.25">
      <c r="A542" s="27" t="s">
        <v>29</v>
      </c>
      <c r="B542" s="27">
        <v>91521</v>
      </c>
      <c r="C542" s="27" t="s">
        <v>128</v>
      </c>
      <c r="D542" s="27" t="s">
        <v>72</v>
      </c>
      <c r="E542" s="27" t="s">
        <v>73</v>
      </c>
      <c r="F542" s="27" t="s">
        <v>74</v>
      </c>
      <c r="G542" s="28">
        <v>44348</v>
      </c>
      <c r="H542" s="24">
        <v>21</v>
      </c>
      <c r="I542" s="24">
        <v>21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8</v>
      </c>
      <c r="P542" s="24">
        <f t="shared" si="18"/>
        <v>21</v>
      </c>
      <c r="Q542" s="24">
        <f t="shared" si="19"/>
        <v>29</v>
      </c>
    </row>
    <row r="543" spans="1:17" x14ac:dyDescent="0.25">
      <c r="A543" s="27" t="s">
        <v>31</v>
      </c>
      <c r="B543" s="27">
        <v>145469</v>
      </c>
      <c r="C543" s="27" t="s">
        <v>132</v>
      </c>
      <c r="D543" s="27" t="s">
        <v>72</v>
      </c>
      <c r="E543" s="27" t="s">
        <v>73</v>
      </c>
      <c r="F543" s="27" t="s">
        <v>74</v>
      </c>
      <c r="G543" s="28">
        <v>44348</v>
      </c>
      <c r="H543" s="24">
        <v>21</v>
      </c>
      <c r="I543" s="24">
        <v>21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8</v>
      </c>
      <c r="P543" s="24">
        <f t="shared" si="18"/>
        <v>21</v>
      </c>
      <c r="Q543" s="24">
        <f t="shared" si="19"/>
        <v>29</v>
      </c>
    </row>
    <row r="544" spans="1:17" x14ac:dyDescent="0.25">
      <c r="A544" s="27" t="s">
        <v>32</v>
      </c>
      <c r="B544" s="27">
        <v>144838</v>
      </c>
      <c r="C544" s="27" t="s">
        <v>133</v>
      </c>
      <c r="D544" s="27" t="s">
        <v>72</v>
      </c>
      <c r="E544" s="27" t="s">
        <v>73</v>
      </c>
      <c r="F544" s="27" t="s">
        <v>74</v>
      </c>
      <c r="G544" s="28">
        <v>44348</v>
      </c>
      <c r="H544" s="24">
        <v>18</v>
      </c>
      <c r="I544" s="24">
        <v>18</v>
      </c>
      <c r="J544" s="24">
        <v>0</v>
      </c>
      <c r="K544" s="24">
        <v>3</v>
      </c>
      <c r="L544" s="24">
        <v>0</v>
      </c>
      <c r="M544" s="24">
        <v>0</v>
      </c>
      <c r="N544" s="24">
        <v>0</v>
      </c>
      <c r="O544" s="24">
        <v>8</v>
      </c>
      <c r="P544" s="24">
        <f t="shared" si="18"/>
        <v>21</v>
      </c>
      <c r="Q544" s="24">
        <f t="shared" si="19"/>
        <v>29</v>
      </c>
    </row>
    <row r="545" spans="1:17" x14ac:dyDescent="0.25">
      <c r="A545" s="27" t="s">
        <v>33</v>
      </c>
      <c r="B545" s="27">
        <v>88492</v>
      </c>
      <c r="C545" s="27" t="s">
        <v>134</v>
      </c>
      <c r="D545" s="27" t="s">
        <v>72</v>
      </c>
      <c r="E545" s="27" t="s">
        <v>73</v>
      </c>
      <c r="F545" s="27" t="s">
        <v>74</v>
      </c>
      <c r="G545" s="28">
        <v>44348</v>
      </c>
      <c r="H545" s="24">
        <v>19</v>
      </c>
      <c r="I545" s="24">
        <v>19</v>
      </c>
      <c r="J545" s="24">
        <v>0</v>
      </c>
      <c r="K545" s="24">
        <v>2</v>
      </c>
      <c r="L545" s="24">
        <v>0</v>
      </c>
      <c r="M545" s="24">
        <v>0</v>
      </c>
      <c r="N545" s="24">
        <v>0</v>
      </c>
      <c r="O545" s="24">
        <v>8</v>
      </c>
      <c r="P545" s="24">
        <f t="shared" si="18"/>
        <v>21</v>
      </c>
      <c r="Q545" s="24">
        <f t="shared" si="19"/>
        <v>29</v>
      </c>
    </row>
    <row r="546" spans="1:17" x14ac:dyDescent="0.25">
      <c r="A546" s="27" t="s">
        <v>34</v>
      </c>
      <c r="B546" s="27">
        <v>145470</v>
      </c>
      <c r="C546" s="27" t="s">
        <v>135</v>
      </c>
      <c r="D546" s="27" t="s">
        <v>72</v>
      </c>
      <c r="E546" s="27" t="s">
        <v>73</v>
      </c>
      <c r="F546" s="27" t="s">
        <v>74</v>
      </c>
      <c r="G546" s="28">
        <v>44348</v>
      </c>
      <c r="H546" s="24">
        <v>20</v>
      </c>
      <c r="I546" s="24">
        <v>20</v>
      </c>
      <c r="J546" s="24">
        <v>0</v>
      </c>
      <c r="K546" s="24">
        <v>1</v>
      </c>
      <c r="L546" s="24">
        <v>0</v>
      </c>
      <c r="M546" s="24">
        <v>0</v>
      </c>
      <c r="N546" s="24">
        <v>0</v>
      </c>
      <c r="O546" s="24">
        <v>8</v>
      </c>
      <c r="P546" s="24">
        <f t="shared" si="18"/>
        <v>21</v>
      </c>
      <c r="Q546" s="24">
        <f t="shared" si="19"/>
        <v>29</v>
      </c>
    </row>
    <row r="547" spans="1:17" x14ac:dyDescent="0.25">
      <c r="A547" s="27" t="s">
        <v>36</v>
      </c>
      <c r="B547" s="27">
        <v>110422</v>
      </c>
      <c r="C547" s="27" t="s">
        <v>139</v>
      </c>
      <c r="D547" s="27" t="s">
        <v>72</v>
      </c>
      <c r="E547" s="27" t="s">
        <v>73</v>
      </c>
      <c r="F547" s="27" t="s">
        <v>74</v>
      </c>
      <c r="G547" s="28">
        <v>44348</v>
      </c>
      <c r="H547" s="24">
        <v>20</v>
      </c>
      <c r="I547" s="24">
        <v>20</v>
      </c>
      <c r="J547" s="24">
        <v>0</v>
      </c>
      <c r="K547" s="24">
        <v>1</v>
      </c>
      <c r="L547" s="24">
        <v>0</v>
      </c>
      <c r="M547" s="24">
        <v>0</v>
      </c>
      <c r="N547" s="24">
        <v>0</v>
      </c>
      <c r="O547" s="24">
        <v>8</v>
      </c>
      <c r="P547" s="24">
        <f t="shared" si="18"/>
        <v>21</v>
      </c>
      <c r="Q547" s="24">
        <f t="shared" si="19"/>
        <v>29</v>
      </c>
    </row>
    <row r="548" spans="1:17" x14ac:dyDescent="0.25">
      <c r="A548" s="27" t="s">
        <v>37</v>
      </c>
      <c r="B548" s="27">
        <v>125726</v>
      </c>
      <c r="C548" s="27" t="s">
        <v>140</v>
      </c>
      <c r="D548" s="27" t="s">
        <v>72</v>
      </c>
      <c r="E548" s="27" t="s">
        <v>73</v>
      </c>
      <c r="F548" s="27" t="s">
        <v>74</v>
      </c>
      <c r="G548" s="28">
        <v>44348</v>
      </c>
      <c r="H548" s="24">
        <v>14</v>
      </c>
      <c r="I548" s="24">
        <v>14</v>
      </c>
      <c r="J548" s="24">
        <v>0</v>
      </c>
      <c r="K548" s="24">
        <v>6</v>
      </c>
      <c r="L548" s="24">
        <v>1</v>
      </c>
      <c r="M548" s="24">
        <v>0</v>
      </c>
      <c r="N548" s="24">
        <v>0</v>
      </c>
      <c r="O548" s="24">
        <v>8</v>
      </c>
      <c r="P548" s="24">
        <f t="shared" si="18"/>
        <v>21</v>
      </c>
      <c r="Q548" s="24">
        <f t="shared" si="19"/>
        <v>29</v>
      </c>
    </row>
    <row r="549" spans="1:17" x14ac:dyDescent="0.25">
      <c r="A549" s="27" t="s">
        <v>38</v>
      </c>
      <c r="B549" s="27">
        <v>96077</v>
      </c>
      <c r="C549" s="27" t="s">
        <v>141</v>
      </c>
      <c r="D549" s="27" t="s">
        <v>72</v>
      </c>
      <c r="E549" s="27" t="s">
        <v>73</v>
      </c>
      <c r="F549" s="27" t="s">
        <v>74</v>
      </c>
      <c r="G549" s="28">
        <v>44348</v>
      </c>
      <c r="H549" s="24">
        <v>16</v>
      </c>
      <c r="I549" s="24">
        <v>16</v>
      </c>
      <c r="J549" s="24">
        <v>1</v>
      </c>
      <c r="K549" s="24">
        <v>4</v>
      </c>
      <c r="L549" s="24">
        <v>0</v>
      </c>
      <c r="M549" s="24">
        <v>0</v>
      </c>
      <c r="N549" s="24">
        <v>0</v>
      </c>
      <c r="O549" s="24">
        <v>8</v>
      </c>
      <c r="P549" s="24">
        <f t="shared" si="18"/>
        <v>21</v>
      </c>
      <c r="Q549" s="24">
        <f t="shared" si="19"/>
        <v>29</v>
      </c>
    </row>
    <row r="550" spans="1:17" x14ac:dyDescent="0.25">
      <c r="A550" s="27" t="s">
        <v>38</v>
      </c>
      <c r="B550" s="27">
        <v>110550</v>
      </c>
      <c r="C550" s="27" t="s">
        <v>142</v>
      </c>
      <c r="D550" s="27" t="s">
        <v>72</v>
      </c>
      <c r="E550" s="27" t="s">
        <v>73</v>
      </c>
      <c r="F550" s="27" t="s">
        <v>74</v>
      </c>
      <c r="G550" s="28">
        <v>44348</v>
      </c>
      <c r="H550" s="24">
        <v>16</v>
      </c>
      <c r="I550" s="24">
        <v>16</v>
      </c>
      <c r="J550" s="24">
        <v>5</v>
      </c>
      <c r="K550" s="24">
        <v>0</v>
      </c>
      <c r="L550" s="24">
        <v>0</v>
      </c>
      <c r="M550" s="24">
        <v>0</v>
      </c>
      <c r="N550" s="24">
        <v>0</v>
      </c>
      <c r="O550" s="24">
        <v>8</v>
      </c>
      <c r="P550" s="24">
        <f t="shared" si="18"/>
        <v>21</v>
      </c>
      <c r="Q550" s="24">
        <f t="shared" si="19"/>
        <v>29</v>
      </c>
    </row>
    <row r="551" spans="1:17" x14ac:dyDescent="0.25">
      <c r="A551" s="27" t="s">
        <v>39</v>
      </c>
      <c r="B551" s="27">
        <v>88493</v>
      </c>
      <c r="C551" s="27" t="s">
        <v>162</v>
      </c>
      <c r="D551" s="27" t="s">
        <v>72</v>
      </c>
      <c r="E551" s="27" t="s">
        <v>73</v>
      </c>
      <c r="F551" s="27" t="s">
        <v>76</v>
      </c>
      <c r="G551" s="28">
        <v>44348</v>
      </c>
      <c r="H551" s="24">
        <v>21</v>
      </c>
      <c r="I551" s="24">
        <v>21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8</v>
      </c>
      <c r="P551" s="24">
        <f t="shared" si="18"/>
        <v>21</v>
      </c>
      <c r="Q551" s="24">
        <f t="shared" si="19"/>
        <v>29</v>
      </c>
    </row>
    <row r="552" spans="1:17" x14ac:dyDescent="0.25">
      <c r="A552" s="27" t="s">
        <v>40</v>
      </c>
      <c r="B552" s="27">
        <v>96075</v>
      </c>
      <c r="C552" s="27" t="s">
        <v>143</v>
      </c>
      <c r="D552" s="27" t="s">
        <v>72</v>
      </c>
      <c r="E552" s="27" t="s">
        <v>73</v>
      </c>
      <c r="F552" s="27" t="s">
        <v>74</v>
      </c>
      <c r="G552" s="28">
        <v>44348</v>
      </c>
      <c r="H552" s="24">
        <v>19</v>
      </c>
      <c r="I552" s="24">
        <v>19</v>
      </c>
      <c r="J552" s="24">
        <v>1</v>
      </c>
      <c r="K552" s="24">
        <v>1</v>
      </c>
      <c r="L552" s="24">
        <v>0</v>
      </c>
      <c r="M552" s="24">
        <v>0</v>
      </c>
      <c r="N552" s="24">
        <v>0</v>
      </c>
      <c r="O552" s="24">
        <v>8</v>
      </c>
      <c r="P552" s="24">
        <f t="shared" si="18"/>
        <v>21</v>
      </c>
      <c r="Q552" s="24">
        <f t="shared" si="19"/>
        <v>29</v>
      </c>
    </row>
    <row r="553" spans="1:17" x14ac:dyDescent="0.25">
      <c r="A553" s="27" t="s">
        <v>41</v>
      </c>
      <c r="B553" s="27">
        <v>144805</v>
      </c>
      <c r="C553" s="27" t="s">
        <v>144</v>
      </c>
      <c r="D553" s="27" t="s">
        <v>72</v>
      </c>
      <c r="E553" s="27" t="s">
        <v>73</v>
      </c>
      <c r="F553" s="27" t="s">
        <v>74</v>
      </c>
      <c r="G553" s="28">
        <v>44348</v>
      </c>
      <c r="H553" s="24">
        <v>21</v>
      </c>
      <c r="I553" s="24">
        <v>21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8</v>
      </c>
      <c r="P553" s="24">
        <f t="shared" si="18"/>
        <v>21</v>
      </c>
      <c r="Q553" s="24">
        <f t="shared" si="19"/>
        <v>29</v>
      </c>
    </row>
    <row r="554" spans="1:17" x14ac:dyDescent="0.25">
      <c r="A554" s="27" t="s">
        <v>42</v>
      </c>
      <c r="B554" s="27">
        <v>96076</v>
      </c>
      <c r="C554" s="27" t="s">
        <v>145</v>
      </c>
      <c r="D554" s="27" t="s">
        <v>72</v>
      </c>
      <c r="E554" s="27" t="s">
        <v>73</v>
      </c>
      <c r="F554" s="27" t="s">
        <v>74</v>
      </c>
      <c r="G554" s="28">
        <v>44348</v>
      </c>
      <c r="H554" s="24">
        <v>15</v>
      </c>
      <c r="I554" s="24">
        <v>15</v>
      </c>
      <c r="J554" s="24">
        <v>4</v>
      </c>
      <c r="K554" s="24">
        <v>2</v>
      </c>
      <c r="L554" s="24">
        <v>0</v>
      </c>
      <c r="M554" s="24">
        <v>0</v>
      </c>
      <c r="N554" s="24">
        <v>0</v>
      </c>
      <c r="O554" s="24">
        <v>8</v>
      </c>
      <c r="P554" s="24">
        <f t="shared" si="18"/>
        <v>21</v>
      </c>
      <c r="Q554" s="24">
        <f t="shared" si="19"/>
        <v>29</v>
      </c>
    </row>
    <row r="555" spans="1:17" x14ac:dyDescent="0.25">
      <c r="A555" s="27" t="s">
        <v>43</v>
      </c>
      <c r="B555" s="27">
        <v>88586</v>
      </c>
      <c r="C555" s="27" t="s">
        <v>146</v>
      </c>
      <c r="D555" s="27" t="s">
        <v>72</v>
      </c>
      <c r="E555" s="27" t="s">
        <v>73</v>
      </c>
      <c r="F555" s="27" t="s">
        <v>74</v>
      </c>
      <c r="G555" s="28">
        <v>44348</v>
      </c>
      <c r="H555" s="24">
        <v>21</v>
      </c>
      <c r="I555" s="24">
        <v>21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8</v>
      </c>
      <c r="P555" s="24">
        <f t="shared" si="18"/>
        <v>21</v>
      </c>
      <c r="Q555" s="24">
        <f t="shared" si="19"/>
        <v>29</v>
      </c>
    </row>
    <row r="556" spans="1:17" x14ac:dyDescent="0.25">
      <c r="A556" s="27" t="s">
        <v>44</v>
      </c>
      <c r="B556" s="27">
        <v>144839</v>
      </c>
      <c r="C556" s="27" t="s">
        <v>147</v>
      </c>
      <c r="D556" s="27" t="s">
        <v>72</v>
      </c>
      <c r="E556" s="27" t="s">
        <v>73</v>
      </c>
      <c r="F556" s="27" t="s">
        <v>74</v>
      </c>
      <c r="G556" s="28">
        <v>44348</v>
      </c>
      <c r="H556" s="24">
        <v>21</v>
      </c>
      <c r="I556" s="24">
        <v>21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8</v>
      </c>
      <c r="P556" s="24">
        <f t="shared" si="18"/>
        <v>21</v>
      </c>
      <c r="Q556" s="24">
        <f t="shared" si="19"/>
        <v>29</v>
      </c>
    </row>
    <row r="557" spans="1:17" x14ac:dyDescent="0.25">
      <c r="A557" s="27" t="s">
        <v>45</v>
      </c>
      <c r="B557" s="27">
        <v>108145</v>
      </c>
      <c r="C557" s="27" t="s">
        <v>148</v>
      </c>
      <c r="D557" s="27" t="s">
        <v>72</v>
      </c>
      <c r="E557" s="27" t="s">
        <v>73</v>
      </c>
      <c r="F557" s="27" t="s">
        <v>74</v>
      </c>
      <c r="G557" s="28">
        <v>44348</v>
      </c>
      <c r="H557" s="24">
        <v>18</v>
      </c>
      <c r="I557" s="24">
        <v>18</v>
      </c>
      <c r="J557" s="24">
        <v>3</v>
      </c>
      <c r="K557" s="24">
        <v>0</v>
      </c>
      <c r="L557" s="24">
        <v>0</v>
      </c>
      <c r="M557" s="24">
        <v>0</v>
      </c>
      <c r="N557" s="24">
        <v>0</v>
      </c>
      <c r="O557" s="24">
        <v>8</v>
      </c>
      <c r="P557" s="24">
        <f t="shared" si="18"/>
        <v>21</v>
      </c>
      <c r="Q557" s="24">
        <f t="shared" si="19"/>
        <v>29</v>
      </c>
    </row>
    <row r="558" spans="1:17" x14ac:dyDescent="0.25">
      <c r="A558" s="27" t="s">
        <v>46</v>
      </c>
      <c r="B558" s="27">
        <v>144837</v>
      </c>
      <c r="C558" s="27" t="s">
        <v>149</v>
      </c>
      <c r="D558" s="27" t="s">
        <v>72</v>
      </c>
      <c r="E558" s="27" t="s">
        <v>73</v>
      </c>
      <c r="F558" s="27" t="s">
        <v>74</v>
      </c>
      <c r="G558" s="28">
        <v>44348</v>
      </c>
      <c r="H558" s="24">
        <v>21</v>
      </c>
      <c r="I558" s="24">
        <v>21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8</v>
      </c>
      <c r="P558" s="24">
        <f t="shared" ref="P558:P621" si="20">L558+K558+J558+H558</f>
        <v>21</v>
      </c>
      <c r="Q558" s="24">
        <f t="shared" ref="Q558:Q621" si="21">P558+O558+M558</f>
        <v>29</v>
      </c>
    </row>
    <row r="559" spans="1:17" x14ac:dyDescent="0.25">
      <c r="A559" s="27" t="s">
        <v>47</v>
      </c>
      <c r="B559" s="27">
        <v>96071</v>
      </c>
      <c r="C559" s="27" t="s">
        <v>150</v>
      </c>
      <c r="D559" s="27" t="s">
        <v>72</v>
      </c>
      <c r="E559" s="27" t="s">
        <v>73</v>
      </c>
      <c r="F559" s="27" t="s">
        <v>74</v>
      </c>
      <c r="G559" s="28">
        <v>44348</v>
      </c>
      <c r="H559" s="24">
        <v>18</v>
      </c>
      <c r="I559" s="24">
        <v>18</v>
      </c>
      <c r="J559" s="24">
        <v>3</v>
      </c>
      <c r="K559" s="24">
        <v>0</v>
      </c>
      <c r="L559" s="24">
        <v>0</v>
      </c>
      <c r="M559" s="24">
        <v>0</v>
      </c>
      <c r="N559" s="24">
        <v>0</v>
      </c>
      <c r="O559" s="24">
        <v>8</v>
      </c>
      <c r="P559" s="24">
        <f t="shared" si="20"/>
        <v>21</v>
      </c>
      <c r="Q559" s="24">
        <f t="shared" si="21"/>
        <v>29</v>
      </c>
    </row>
    <row r="560" spans="1:17" x14ac:dyDescent="0.25">
      <c r="A560" s="27" t="s">
        <v>48</v>
      </c>
      <c r="B560" s="27">
        <v>110426</v>
      </c>
      <c r="C560" s="27" t="s">
        <v>151</v>
      </c>
      <c r="D560" s="27" t="s">
        <v>72</v>
      </c>
      <c r="E560" s="27" t="s">
        <v>73</v>
      </c>
      <c r="F560" s="27" t="s">
        <v>74</v>
      </c>
      <c r="G560" s="28">
        <v>44348</v>
      </c>
      <c r="H560" s="24">
        <v>19</v>
      </c>
      <c r="I560" s="24">
        <v>19</v>
      </c>
      <c r="J560" s="24">
        <v>2</v>
      </c>
      <c r="K560" s="24">
        <v>0</v>
      </c>
      <c r="L560" s="24">
        <v>0</v>
      </c>
      <c r="M560" s="24">
        <v>0</v>
      </c>
      <c r="N560" s="24">
        <v>0</v>
      </c>
      <c r="O560" s="24">
        <v>8</v>
      </c>
      <c r="P560" s="24">
        <f t="shared" si="20"/>
        <v>21</v>
      </c>
      <c r="Q560" s="24">
        <f t="shared" si="21"/>
        <v>29</v>
      </c>
    </row>
    <row r="561" spans="1:17" x14ac:dyDescent="0.25">
      <c r="A561" s="27" t="s">
        <v>49</v>
      </c>
      <c r="B561" s="27">
        <v>110421</v>
      </c>
      <c r="C561" s="27" t="s">
        <v>152</v>
      </c>
      <c r="D561" s="27" t="s">
        <v>72</v>
      </c>
      <c r="E561" s="27" t="s">
        <v>73</v>
      </c>
      <c r="F561" s="27" t="s">
        <v>74</v>
      </c>
      <c r="G561" s="28">
        <v>44348</v>
      </c>
      <c r="H561" s="24">
        <v>17</v>
      </c>
      <c r="I561" s="24">
        <v>17</v>
      </c>
      <c r="J561" s="24">
        <v>4</v>
      </c>
      <c r="K561" s="24">
        <v>0</v>
      </c>
      <c r="L561" s="24">
        <v>0</v>
      </c>
      <c r="M561" s="24">
        <v>0</v>
      </c>
      <c r="N561" s="24">
        <v>0</v>
      </c>
      <c r="O561" s="24">
        <v>8</v>
      </c>
      <c r="P561" s="24">
        <f t="shared" si="20"/>
        <v>21</v>
      </c>
      <c r="Q561" s="24">
        <f t="shared" si="21"/>
        <v>29</v>
      </c>
    </row>
    <row r="562" spans="1:17" x14ac:dyDescent="0.25">
      <c r="A562" s="27" t="s">
        <v>50</v>
      </c>
      <c r="B562" s="27">
        <v>96219</v>
      </c>
      <c r="C562" s="27" t="s">
        <v>153</v>
      </c>
      <c r="D562" s="27" t="s">
        <v>72</v>
      </c>
      <c r="E562" s="27" t="s">
        <v>73</v>
      </c>
      <c r="F562" s="27" t="s">
        <v>74</v>
      </c>
      <c r="G562" s="28">
        <v>44348</v>
      </c>
      <c r="H562" s="24">
        <v>19</v>
      </c>
      <c r="I562" s="24">
        <v>19</v>
      </c>
      <c r="J562" s="24">
        <v>2</v>
      </c>
      <c r="K562" s="24">
        <v>0</v>
      </c>
      <c r="L562" s="24">
        <v>0</v>
      </c>
      <c r="M562" s="24">
        <v>0</v>
      </c>
      <c r="N562" s="24">
        <v>0</v>
      </c>
      <c r="O562" s="24">
        <v>8</v>
      </c>
      <c r="P562" s="24">
        <f t="shared" si="20"/>
        <v>21</v>
      </c>
      <c r="Q562" s="24">
        <f t="shared" si="21"/>
        <v>29</v>
      </c>
    </row>
    <row r="563" spans="1:17" x14ac:dyDescent="0.25">
      <c r="A563" s="27" t="s">
        <v>51</v>
      </c>
      <c r="B563" s="27">
        <v>106162</v>
      </c>
      <c r="C563" s="27" t="s">
        <v>154</v>
      </c>
      <c r="D563" s="27" t="s">
        <v>72</v>
      </c>
      <c r="E563" s="27" t="s">
        <v>73</v>
      </c>
      <c r="F563" s="27" t="s">
        <v>74</v>
      </c>
      <c r="G563" s="28">
        <v>44348</v>
      </c>
      <c r="H563" s="24">
        <v>19</v>
      </c>
      <c r="I563" s="24">
        <v>19</v>
      </c>
      <c r="J563" s="24">
        <v>2</v>
      </c>
      <c r="K563" s="24">
        <v>0</v>
      </c>
      <c r="L563" s="24">
        <v>0</v>
      </c>
      <c r="M563" s="24">
        <v>0</v>
      </c>
      <c r="N563" s="24">
        <v>0</v>
      </c>
      <c r="O563" s="24">
        <v>8</v>
      </c>
      <c r="P563" s="24">
        <f t="shared" si="20"/>
        <v>21</v>
      </c>
      <c r="Q563" s="24">
        <f t="shared" si="21"/>
        <v>29</v>
      </c>
    </row>
    <row r="564" spans="1:17" x14ac:dyDescent="0.25">
      <c r="A564" s="27" t="s">
        <v>52</v>
      </c>
      <c r="B564" s="27">
        <v>108143</v>
      </c>
      <c r="C564" s="27" t="s">
        <v>155</v>
      </c>
      <c r="D564" s="27" t="s">
        <v>72</v>
      </c>
      <c r="E564" s="27" t="s">
        <v>73</v>
      </c>
      <c r="F564" s="27" t="s">
        <v>74</v>
      </c>
      <c r="G564" s="28">
        <v>44348</v>
      </c>
      <c r="H564" s="24">
        <v>20</v>
      </c>
      <c r="I564" s="24">
        <v>20</v>
      </c>
      <c r="J564" s="24">
        <v>0</v>
      </c>
      <c r="K564" s="24">
        <v>1</v>
      </c>
      <c r="L564" s="24">
        <v>0</v>
      </c>
      <c r="M564" s="24">
        <v>0</v>
      </c>
      <c r="N564" s="24">
        <v>0</v>
      </c>
      <c r="O564" s="24">
        <v>8</v>
      </c>
      <c r="P564" s="24">
        <f t="shared" si="20"/>
        <v>21</v>
      </c>
      <c r="Q564" s="24">
        <f t="shared" si="21"/>
        <v>29</v>
      </c>
    </row>
    <row r="565" spans="1:17" x14ac:dyDescent="0.25">
      <c r="A565" s="27" t="s">
        <v>53</v>
      </c>
      <c r="B565" s="27">
        <v>110425</v>
      </c>
      <c r="C565" s="27" t="s">
        <v>158</v>
      </c>
      <c r="D565" s="27" t="s">
        <v>72</v>
      </c>
      <c r="E565" s="27" t="s">
        <v>73</v>
      </c>
      <c r="F565" s="27" t="s">
        <v>74</v>
      </c>
      <c r="G565" s="28">
        <v>44348</v>
      </c>
      <c r="H565" s="24">
        <v>16</v>
      </c>
      <c r="I565" s="24">
        <v>16</v>
      </c>
      <c r="J565" s="24">
        <v>3</v>
      </c>
      <c r="K565" s="24">
        <v>2</v>
      </c>
      <c r="L565" s="24">
        <v>0</v>
      </c>
      <c r="M565" s="24">
        <v>0</v>
      </c>
      <c r="N565" s="24">
        <v>0</v>
      </c>
      <c r="O565" s="24">
        <v>8</v>
      </c>
      <c r="P565" s="24">
        <f t="shared" si="20"/>
        <v>21</v>
      </c>
      <c r="Q565" s="24">
        <f t="shared" si="21"/>
        <v>29</v>
      </c>
    </row>
    <row r="566" spans="1:17" x14ac:dyDescent="0.25">
      <c r="A566" s="27" t="s">
        <v>54</v>
      </c>
      <c r="B566" s="27">
        <v>125727</v>
      </c>
      <c r="C566" s="27" t="s">
        <v>159</v>
      </c>
      <c r="D566" s="27" t="s">
        <v>72</v>
      </c>
      <c r="E566" s="27" t="s">
        <v>73</v>
      </c>
      <c r="F566" s="27" t="s">
        <v>74</v>
      </c>
      <c r="G566" s="28">
        <v>44348</v>
      </c>
      <c r="H566" s="24">
        <v>18</v>
      </c>
      <c r="I566" s="24">
        <v>18</v>
      </c>
      <c r="J566" s="24">
        <v>1</v>
      </c>
      <c r="K566" s="24">
        <v>2</v>
      </c>
      <c r="L566" s="24">
        <v>0</v>
      </c>
      <c r="M566" s="24">
        <v>0</v>
      </c>
      <c r="N566" s="24">
        <v>0</v>
      </c>
      <c r="O566" s="24">
        <v>8</v>
      </c>
      <c r="P566" s="24">
        <f t="shared" si="20"/>
        <v>21</v>
      </c>
      <c r="Q566" s="24">
        <f t="shared" si="21"/>
        <v>29</v>
      </c>
    </row>
    <row r="567" spans="1:17" x14ac:dyDescent="0.25">
      <c r="A567" s="27" t="s">
        <v>55</v>
      </c>
      <c r="B567" s="27">
        <v>96074</v>
      </c>
      <c r="C567" s="27" t="s">
        <v>160</v>
      </c>
      <c r="D567" s="27" t="s">
        <v>72</v>
      </c>
      <c r="E567" s="27" t="s">
        <v>73</v>
      </c>
      <c r="F567" s="27" t="s">
        <v>74</v>
      </c>
      <c r="G567" s="28">
        <v>44348</v>
      </c>
      <c r="H567" s="24">
        <v>16</v>
      </c>
      <c r="I567" s="24">
        <v>16</v>
      </c>
      <c r="J567" s="24">
        <v>3</v>
      </c>
      <c r="K567" s="24">
        <v>2</v>
      </c>
      <c r="L567" s="24">
        <v>0</v>
      </c>
      <c r="M567" s="24">
        <v>0</v>
      </c>
      <c r="N567" s="24">
        <v>0</v>
      </c>
      <c r="O567" s="24">
        <v>8</v>
      </c>
      <c r="P567" s="24">
        <f t="shared" si="20"/>
        <v>21</v>
      </c>
      <c r="Q567" s="24">
        <f t="shared" si="21"/>
        <v>29</v>
      </c>
    </row>
    <row r="568" spans="1:17" x14ac:dyDescent="0.25">
      <c r="A568" s="27" t="s">
        <v>5</v>
      </c>
      <c r="B568" s="27">
        <v>96078</v>
      </c>
      <c r="C568" s="27" t="s">
        <v>98</v>
      </c>
      <c r="D568" s="27" t="s">
        <v>72</v>
      </c>
      <c r="E568" s="27" t="s">
        <v>75</v>
      </c>
      <c r="F568" s="27" t="s">
        <v>74</v>
      </c>
      <c r="G568" s="28">
        <v>44348</v>
      </c>
      <c r="H568" s="24">
        <v>22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8</v>
      </c>
      <c r="P568" s="24">
        <f t="shared" si="20"/>
        <v>22</v>
      </c>
      <c r="Q568" s="24">
        <f t="shared" si="21"/>
        <v>30</v>
      </c>
    </row>
    <row r="569" spans="1:17" x14ac:dyDescent="0.25">
      <c r="A569" s="27" t="s">
        <v>15</v>
      </c>
      <c r="B569" s="27">
        <v>125188</v>
      </c>
      <c r="C569" s="27" t="s">
        <v>111</v>
      </c>
      <c r="D569" s="27" t="s">
        <v>72</v>
      </c>
      <c r="E569" s="27" t="s">
        <v>75</v>
      </c>
      <c r="F569" s="27" t="s">
        <v>74</v>
      </c>
      <c r="G569" s="28">
        <v>44348</v>
      </c>
      <c r="H569" s="24">
        <v>22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8</v>
      </c>
      <c r="P569" s="24">
        <f t="shared" si="20"/>
        <v>22</v>
      </c>
      <c r="Q569" s="24">
        <f t="shared" si="21"/>
        <v>30</v>
      </c>
    </row>
    <row r="570" spans="1:17" x14ac:dyDescent="0.25">
      <c r="A570" s="27" t="s">
        <v>17</v>
      </c>
      <c r="B570" s="27">
        <v>119764</v>
      </c>
      <c r="C570" s="27" t="s">
        <v>113</v>
      </c>
      <c r="D570" s="27" t="s">
        <v>72</v>
      </c>
      <c r="E570" s="27" t="s">
        <v>75</v>
      </c>
      <c r="F570" s="27" t="s">
        <v>74</v>
      </c>
      <c r="G570" s="28">
        <v>44348</v>
      </c>
      <c r="H570" s="24">
        <v>22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8</v>
      </c>
      <c r="P570" s="24">
        <f t="shared" si="20"/>
        <v>22</v>
      </c>
      <c r="Q570" s="24">
        <f t="shared" si="21"/>
        <v>30</v>
      </c>
    </row>
    <row r="571" spans="1:17" x14ac:dyDescent="0.25">
      <c r="A571" s="27" t="s">
        <v>20</v>
      </c>
      <c r="B571" s="27">
        <v>119765</v>
      </c>
      <c r="C571" s="27" t="s">
        <v>116</v>
      </c>
      <c r="D571" s="27" t="s">
        <v>72</v>
      </c>
      <c r="E571" s="27" t="s">
        <v>75</v>
      </c>
      <c r="F571" s="27" t="s">
        <v>74</v>
      </c>
      <c r="G571" s="28">
        <v>44348</v>
      </c>
      <c r="H571" s="24">
        <v>22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8</v>
      </c>
      <c r="P571" s="24">
        <f t="shared" si="20"/>
        <v>22</v>
      </c>
      <c r="Q571" s="24">
        <f t="shared" si="21"/>
        <v>30</v>
      </c>
    </row>
    <row r="572" spans="1:17" x14ac:dyDescent="0.25">
      <c r="A572" s="27" t="s">
        <v>30</v>
      </c>
      <c r="B572" s="27">
        <v>125190</v>
      </c>
      <c r="C572" s="27" t="s">
        <v>131</v>
      </c>
      <c r="D572" s="27" t="s">
        <v>72</v>
      </c>
      <c r="E572" s="27" t="s">
        <v>75</v>
      </c>
      <c r="F572" s="27" t="s">
        <v>74</v>
      </c>
      <c r="G572" s="28">
        <v>44348</v>
      </c>
      <c r="H572" s="24">
        <v>22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8</v>
      </c>
      <c r="P572" s="24">
        <f t="shared" si="20"/>
        <v>22</v>
      </c>
      <c r="Q572" s="24">
        <f t="shared" si="21"/>
        <v>30</v>
      </c>
    </row>
    <row r="573" spans="1:17" x14ac:dyDescent="0.25">
      <c r="A573" s="27" t="s">
        <v>4</v>
      </c>
      <c r="B573" s="27">
        <v>107869</v>
      </c>
      <c r="C573" s="27" t="s">
        <v>97</v>
      </c>
      <c r="D573" s="27" t="s">
        <v>72</v>
      </c>
      <c r="E573" s="27" t="s">
        <v>73</v>
      </c>
      <c r="F573" s="27" t="s">
        <v>74</v>
      </c>
      <c r="G573" s="28">
        <v>44378</v>
      </c>
      <c r="H573" s="24">
        <v>20</v>
      </c>
      <c r="I573" s="24">
        <v>20</v>
      </c>
      <c r="J573" s="24">
        <v>1</v>
      </c>
      <c r="K573" s="24">
        <v>0</v>
      </c>
      <c r="L573" s="24">
        <v>0</v>
      </c>
      <c r="M573" s="24">
        <v>1</v>
      </c>
      <c r="N573" s="24">
        <v>0</v>
      </c>
      <c r="O573" s="24">
        <v>9</v>
      </c>
      <c r="P573" s="24">
        <f t="shared" si="20"/>
        <v>21</v>
      </c>
      <c r="Q573" s="24">
        <f t="shared" si="21"/>
        <v>31</v>
      </c>
    </row>
    <row r="574" spans="1:17" x14ac:dyDescent="0.25">
      <c r="A574" s="27" t="s">
        <v>6</v>
      </c>
      <c r="B574" s="27">
        <v>90699</v>
      </c>
      <c r="C574" s="27" t="s">
        <v>99</v>
      </c>
      <c r="D574" s="27" t="s">
        <v>72</v>
      </c>
      <c r="E574" s="27" t="s">
        <v>73</v>
      </c>
      <c r="F574" s="27" t="s">
        <v>74</v>
      </c>
      <c r="G574" s="28">
        <v>44378</v>
      </c>
      <c r="H574" s="24">
        <v>21</v>
      </c>
      <c r="I574" s="24">
        <v>21</v>
      </c>
      <c r="J574" s="24">
        <v>0</v>
      </c>
      <c r="K574" s="24">
        <v>0</v>
      </c>
      <c r="L574" s="24">
        <v>0</v>
      </c>
      <c r="M574" s="24">
        <v>1</v>
      </c>
      <c r="N574" s="24">
        <v>0</v>
      </c>
      <c r="O574" s="24">
        <v>9</v>
      </c>
      <c r="P574" s="24">
        <f t="shared" si="20"/>
        <v>21</v>
      </c>
      <c r="Q574" s="24">
        <f t="shared" si="21"/>
        <v>31</v>
      </c>
    </row>
    <row r="575" spans="1:17" x14ac:dyDescent="0.25">
      <c r="A575" s="27" t="s">
        <v>6</v>
      </c>
      <c r="B575" s="27">
        <v>108201</v>
      </c>
      <c r="C575" s="27" t="s">
        <v>100</v>
      </c>
      <c r="D575" s="27" t="s">
        <v>72</v>
      </c>
      <c r="E575" s="27" t="s">
        <v>73</v>
      </c>
      <c r="F575" s="27" t="s">
        <v>74</v>
      </c>
      <c r="G575" s="28">
        <v>44378</v>
      </c>
      <c r="H575" s="24">
        <v>17</v>
      </c>
      <c r="I575" s="24">
        <v>17</v>
      </c>
      <c r="J575" s="24">
        <v>0</v>
      </c>
      <c r="K575" s="24">
        <v>4</v>
      </c>
      <c r="L575" s="24">
        <v>0</v>
      </c>
      <c r="M575" s="24">
        <v>1</v>
      </c>
      <c r="N575" s="24">
        <v>0</v>
      </c>
      <c r="O575" s="24">
        <v>9</v>
      </c>
      <c r="P575" s="24">
        <f t="shared" si="20"/>
        <v>21</v>
      </c>
      <c r="Q575" s="24">
        <f t="shared" si="21"/>
        <v>31</v>
      </c>
    </row>
    <row r="576" spans="1:17" x14ac:dyDescent="0.25">
      <c r="A576" s="27" t="s">
        <v>7</v>
      </c>
      <c r="B576" s="27">
        <v>96189</v>
      </c>
      <c r="C576" s="27" t="s">
        <v>101</v>
      </c>
      <c r="D576" s="27" t="s">
        <v>72</v>
      </c>
      <c r="E576" s="27" t="s">
        <v>73</v>
      </c>
      <c r="F576" s="27" t="s">
        <v>74</v>
      </c>
      <c r="G576" s="28">
        <v>44378</v>
      </c>
      <c r="H576" s="24">
        <v>6</v>
      </c>
      <c r="I576" s="24">
        <v>6</v>
      </c>
      <c r="J576" s="24">
        <v>1</v>
      </c>
      <c r="K576" s="24">
        <v>14</v>
      </c>
      <c r="L576" s="24">
        <v>0</v>
      </c>
      <c r="M576" s="24">
        <v>1</v>
      </c>
      <c r="N576" s="24">
        <v>0</v>
      </c>
      <c r="O576" s="24">
        <v>9</v>
      </c>
      <c r="P576" s="24">
        <f t="shared" si="20"/>
        <v>21</v>
      </c>
      <c r="Q576" s="24">
        <f t="shared" si="21"/>
        <v>31</v>
      </c>
    </row>
    <row r="577" spans="1:17" x14ac:dyDescent="0.25">
      <c r="A577" s="27" t="s">
        <v>8</v>
      </c>
      <c r="B577" s="27">
        <v>125722</v>
      </c>
      <c r="C577" s="27" t="s">
        <v>102</v>
      </c>
      <c r="D577" s="27" t="s">
        <v>72</v>
      </c>
      <c r="E577" s="27" t="s">
        <v>73</v>
      </c>
      <c r="F577" s="27" t="s">
        <v>74</v>
      </c>
      <c r="G577" s="28">
        <v>44378</v>
      </c>
      <c r="H577" s="24">
        <v>10</v>
      </c>
      <c r="I577" s="24">
        <v>10</v>
      </c>
      <c r="J577" s="24">
        <v>2</v>
      </c>
      <c r="K577" s="24">
        <v>5</v>
      </c>
      <c r="L577" s="24">
        <v>4</v>
      </c>
      <c r="M577" s="24">
        <v>1</v>
      </c>
      <c r="N577" s="24">
        <v>0</v>
      </c>
      <c r="O577" s="24">
        <v>9</v>
      </c>
      <c r="P577" s="24">
        <f t="shared" si="20"/>
        <v>21</v>
      </c>
      <c r="Q577" s="24">
        <f t="shared" si="21"/>
        <v>31</v>
      </c>
    </row>
    <row r="578" spans="1:17" x14ac:dyDescent="0.25">
      <c r="A578" s="27" t="s">
        <v>9</v>
      </c>
      <c r="B578" s="27">
        <v>90576</v>
      </c>
      <c r="C578" s="27" t="s">
        <v>103</v>
      </c>
      <c r="D578" s="27" t="s">
        <v>72</v>
      </c>
      <c r="E578" s="27" t="s">
        <v>73</v>
      </c>
      <c r="F578" s="27" t="s">
        <v>74</v>
      </c>
      <c r="G578" s="28">
        <v>44378</v>
      </c>
      <c r="H578" s="24">
        <v>21</v>
      </c>
      <c r="I578" s="24">
        <v>21</v>
      </c>
      <c r="J578" s="24">
        <v>0</v>
      </c>
      <c r="K578" s="24">
        <v>0</v>
      </c>
      <c r="L578" s="24">
        <v>0</v>
      </c>
      <c r="M578" s="24">
        <v>1</v>
      </c>
      <c r="N578" s="24">
        <v>0</v>
      </c>
      <c r="O578" s="24">
        <v>9</v>
      </c>
      <c r="P578" s="24">
        <f t="shared" si="20"/>
        <v>21</v>
      </c>
      <c r="Q578" s="24">
        <f t="shared" si="21"/>
        <v>31</v>
      </c>
    </row>
    <row r="579" spans="1:17" x14ac:dyDescent="0.25">
      <c r="A579" s="27" t="s">
        <v>10</v>
      </c>
      <c r="B579" s="27">
        <v>96210</v>
      </c>
      <c r="C579" s="27" t="s">
        <v>104</v>
      </c>
      <c r="D579" s="27" t="s">
        <v>72</v>
      </c>
      <c r="E579" s="27" t="s">
        <v>73</v>
      </c>
      <c r="F579" s="27" t="s">
        <v>74</v>
      </c>
      <c r="G579" s="28">
        <v>44378</v>
      </c>
      <c r="H579" s="24">
        <v>20</v>
      </c>
      <c r="I579" s="24">
        <v>20</v>
      </c>
      <c r="J579" s="24">
        <v>0</v>
      </c>
      <c r="K579" s="24">
        <v>1</v>
      </c>
      <c r="L579" s="24">
        <v>0</v>
      </c>
      <c r="M579" s="24">
        <v>1</v>
      </c>
      <c r="N579" s="24">
        <v>0</v>
      </c>
      <c r="O579" s="24">
        <v>9</v>
      </c>
      <c r="P579" s="24">
        <f t="shared" si="20"/>
        <v>21</v>
      </c>
      <c r="Q579" s="24">
        <f t="shared" si="21"/>
        <v>31</v>
      </c>
    </row>
    <row r="580" spans="1:17" x14ac:dyDescent="0.25">
      <c r="A580" s="27" t="s">
        <v>11</v>
      </c>
      <c r="B580" s="27">
        <v>110424</v>
      </c>
      <c r="C580" s="27" t="s">
        <v>105</v>
      </c>
      <c r="D580" s="27" t="s">
        <v>72</v>
      </c>
      <c r="E580" s="27" t="s">
        <v>73</v>
      </c>
      <c r="F580" s="27" t="s">
        <v>74</v>
      </c>
      <c r="G580" s="28">
        <v>44378</v>
      </c>
      <c r="H580" s="24">
        <v>19</v>
      </c>
      <c r="I580" s="24">
        <v>19</v>
      </c>
      <c r="J580" s="24">
        <v>1</v>
      </c>
      <c r="K580" s="24">
        <v>1</v>
      </c>
      <c r="L580" s="24">
        <v>0</v>
      </c>
      <c r="M580" s="24">
        <v>1</v>
      </c>
      <c r="N580" s="24">
        <v>0</v>
      </c>
      <c r="O580" s="24">
        <v>9</v>
      </c>
      <c r="P580" s="24">
        <f t="shared" si="20"/>
        <v>21</v>
      </c>
      <c r="Q580" s="24">
        <f t="shared" si="21"/>
        <v>31</v>
      </c>
    </row>
    <row r="581" spans="1:17" x14ac:dyDescent="0.25">
      <c r="A581" s="27" t="s">
        <v>12</v>
      </c>
      <c r="B581" s="27">
        <v>91236</v>
      </c>
      <c r="C581" s="27" t="s">
        <v>108</v>
      </c>
      <c r="D581" s="27" t="s">
        <v>72</v>
      </c>
      <c r="E581" s="27" t="s">
        <v>73</v>
      </c>
      <c r="F581" s="27" t="s">
        <v>76</v>
      </c>
      <c r="G581" s="28">
        <v>44378</v>
      </c>
      <c r="H581" s="24">
        <v>15</v>
      </c>
      <c r="I581" s="24">
        <v>15</v>
      </c>
      <c r="J581" s="24">
        <v>3</v>
      </c>
      <c r="K581" s="24">
        <v>3</v>
      </c>
      <c r="L581" s="24">
        <v>0</v>
      </c>
      <c r="M581" s="24">
        <v>1</v>
      </c>
      <c r="N581" s="24">
        <v>0</v>
      </c>
      <c r="O581" s="24">
        <v>9</v>
      </c>
      <c r="P581" s="24">
        <f t="shared" si="20"/>
        <v>21</v>
      </c>
      <c r="Q581" s="24">
        <f t="shared" si="21"/>
        <v>31</v>
      </c>
    </row>
    <row r="582" spans="1:17" x14ac:dyDescent="0.25">
      <c r="A582" s="27" t="s">
        <v>13</v>
      </c>
      <c r="B582" s="27">
        <v>96211</v>
      </c>
      <c r="C582" s="27" t="s">
        <v>109</v>
      </c>
      <c r="D582" s="27" t="s">
        <v>72</v>
      </c>
      <c r="E582" s="27" t="s">
        <v>73</v>
      </c>
      <c r="F582" s="27" t="s">
        <v>74</v>
      </c>
      <c r="G582" s="28">
        <v>44378</v>
      </c>
      <c r="H582" s="24">
        <v>18</v>
      </c>
      <c r="I582" s="24">
        <v>18</v>
      </c>
      <c r="J582" s="24">
        <v>0</v>
      </c>
      <c r="K582" s="24">
        <v>3</v>
      </c>
      <c r="L582" s="24">
        <v>0</v>
      </c>
      <c r="M582" s="24">
        <v>1</v>
      </c>
      <c r="N582" s="24">
        <v>0</v>
      </c>
      <c r="O582" s="24">
        <v>9</v>
      </c>
      <c r="P582" s="24">
        <f t="shared" si="20"/>
        <v>21</v>
      </c>
      <c r="Q582" s="24">
        <f t="shared" si="21"/>
        <v>31</v>
      </c>
    </row>
    <row r="583" spans="1:17" x14ac:dyDescent="0.25">
      <c r="A583" s="27" t="s">
        <v>14</v>
      </c>
      <c r="B583" s="27">
        <v>88490</v>
      </c>
      <c r="C583" s="27" t="s">
        <v>110</v>
      </c>
      <c r="D583" s="27" t="s">
        <v>72</v>
      </c>
      <c r="E583" s="27" t="s">
        <v>73</v>
      </c>
      <c r="F583" s="27" t="s">
        <v>74</v>
      </c>
      <c r="G583" s="28">
        <v>44378</v>
      </c>
      <c r="H583" s="24">
        <v>18</v>
      </c>
      <c r="I583" s="24">
        <v>18</v>
      </c>
      <c r="J583" s="24">
        <v>0</v>
      </c>
      <c r="K583" s="24">
        <v>3</v>
      </c>
      <c r="L583" s="24">
        <v>0</v>
      </c>
      <c r="M583" s="24">
        <v>1</v>
      </c>
      <c r="N583" s="24">
        <v>0</v>
      </c>
      <c r="O583" s="24">
        <v>9</v>
      </c>
      <c r="P583" s="24">
        <f t="shared" si="20"/>
        <v>21</v>
      </c>
      <c r="Q583" s="24">
        <f t="shared" si="21"/>
        <v>31</v>
      </c>
    </row>
    <row r="584" spans="1:17" x14ac:dyDescent="0.25">
      <c r="A584" s="27" t="s">
        <v>16</v>
      </c>
      <c r="B584" s="27">
        <v>96213</v>
      </c>
      <c r="C584" s="27" t="s">
        <v>112</v>
      </c>
      <c r="D584" s="27" t="s">
        <v>72</v>
      </c>
      <c r="E584" s="27" t="s">
        <v>73</v>
      </c>
      <c r="F584" s="27" t="s">
        <v>74</v>
      </c>
      <c r="G584" s="28">
        <v>44378</v>
      </c>
      <c r="H584" s="24">
        <v>18</v>
      </c>
      <c r="I584" s="24">
        <v>18</v>
      </c>
      <c r="J584" s="24">
        <v>1</v>
      </c>
      <c r="K584" s="24">
        <v>1</v>
      </c>
      <c r="L584" s="24">
        <v>1</v>
      </c>
      <c r="M584" s="24">
        <v>1</v>
      </c>
      <c r="N584" s="24">
        <v>0</v>
      </c>
      <c r="O584" s="24">
        <v>9</v>
      </c>
      <c r="P584" s="24">
        <f t="shared" si="20"/>
        <v>21</v>
      </c>
      <c r="Q584" s="24">
        <f t="shared" si="21"/>
        <v>31</v>
      </c>
    </row>
    <row r="585" spans="1:17" x14ac:dyDescent="0.25">
      <c r="A585" s="27" t="s">
        <v>18</v>
      </c>
      <c r="B585" s="27">
        <v>119448</v>
      </c>
      <c r="C585" s="27" t="s">
        <v>114</v>
      </c>
      <c r="D585" s="27" t="s">
        <v>72</v>
      </c>
      <c r="E585" s="27" t="s">
        <v>73</v>
      </c>
      <c r="F585" s="27" t="s">
        <v>74</v>
      </c>
      <c r="G585" s="28">
        <v>44378</v>
      </c>
      <c r="H585" s="24">
        <v>18</v>
      </c>
      <c r="I585" s="24">
        <v>18</v>
      </c>
      <c r="J585" s="24">
        <v>0</v>
      </c>
      <c r="K585" s="24">
        <v>2</v>
      </c>
      <c r="L585" s="24">
        <v>1</v>
      </c>
      <c r="M585" s="24">
        <v>1</v>
      </c>
      <c r="N585" s="24">
        <v>0</v>
      </c>
      <c r="O585" s="24">
        <v>9</v>
      </c>
      <c r="P585" s="24">
        <f t="shared" si="20"/>
        <v>21</v>
      </c>
      <c r="Q585" s="24">
        <f t="shared" si="21"/>
        <v>31</v>
      </c>
    </row>
    <row r="586" spans="1:17" x14ac:dyDescent="0.25">
      <c r="A586" s="27" t="s">
        <v>19</v>
      </c>
      <c r="B586" s="27">
        <v>145627</v>
      </c>
      <c r="C586" s="27" t="s">
        <v>115</v>
      </c>
      <c r="D586" s="27" t="s">
        <v>72</v>
      </c>
      <c r="E586" s="27" t="s">
        <v>73</v>
      </c>
      <c r="F586" s="27" t="s">
        <v>74</v>
      </c>
      <c r="G586" s="28">
        <v>44378</v>
      </c>
      <c r="H586" s="24">
        <v>18</v>
      </c>
      <c r="I586" s="24">
        <v>18</v>
      </c>
      <c r="J586" s="24">
        <v>0</v>
      </c>
      <c r="K586" s="24">
        <v>3</v>
      </c>
      <c r="L586" s="24">
        <v>0</v>
      </c>
      <c r="M586" s="24">
        <v>1</v>
      </c>
      <c r="N586" s="24">
        <v>0</v>
      </c>
      <c r="O586" s="24">
        <v>9</v>
      </c>
      <c r="P586" s="24">
        <f t="shared" si="20"/>
        <v>21</v>
      </c>
      <c r="Q586" s="24">
        <f t="shared" si="21"/>
        <v>31</v>
      </c>
    </row>
    <row r="587" spans="1:17" x14ac:dyDescent="0.25">
      <c r="A587" s="27" t="s">
        <v>21</v>
      </c>
      <c r="B587" s="27">
        <v>125723</v>
      </c>
      <c r="C587" s="27" t="s">
        <v>117</v>
      </c>
      <c r="D587" s="27" t="s">
        <v>72</v>
      </c>
      <c r="E587" s="27" t="s">
        <v>73</v>
      </c>
      <c r="F587" s="27" t="s">
        <v>74</v>
      </c>
      <c r="G587" s="28">
        <v>44378</v>
      </c>
      <c r="H587" s="24">
        <v>13</v>
      </c>
      <c r="I587" s="24">
        <v>13</v>
      </c>
      <c r="J587" s="24">
        <v>0</v>
      </c>
      <c r="K587" s="24">
        <v>8</v>
      </c>
      <c r="L587" s="24">
        <v>0</v>
      </c>
      <c r="M587" s="24">
        <v>1</v>
      </c>
      <c r="N587" s="24">
        <v>0</v>
      </c>
      <c r="O587" s="24">
        <v>9</v>
      </c>
      <c r="P587" s="24">
        <f t="shared" si="20"/>
        <v>21</v>
      </c>
      <c r="Q587" s="24">
        <f t="shared" si="21"/>
        <v>31</v>
      </c>
    </row>
    <row r="588" spans="1:17" x14ac:dyDescent="0.25">
      <c r="A588" s="27" t="s">
        <v>22</v>
      </c>
      <c r="B588" s="27">
        <v>110419</v>
      </c>
      <c r="C588" s="27" t="s">
        <v>118</v>
      </c>
      <c r="D588" s="27" t="s">
        <v>72</v>
      </c>
      <c r="E588" s="27" t="s">
        <v>73</v>
      </c>
      <c r="F588" s="27" t="s">
        <v>74</v>
      </c>
      <c r="G588" s="28">
        <v>44378</v>
      </c>
      <c r="H588" s="24">
        <v>12</v>
      </c>
      <c r="I588" s="24">
        <v>12</v>
      </c>
      <c r="J588" s="24">
        <v>4</v>
      </c>
      <c r="K588" s="24">
        <v>5</v>
      </c>
      <c r="L588" s="24">
        <v>0</v>
      </c>
      <c r="M588" s="24">
        <v>1</v>
      </c>
      <c r="N588" s="24">
        <v>0</v>
      </c>
      <c r="O588" s="24">
        <v>9</v>
      </c>
      <c r="P588" s="24">
        <f t="shared" si="20"/>
        <v>21</v>
      </c>
      <c r="Q588" s="24">
        <f t="shared" si="21"/>
        <v>31</v>
      </c>
    </row>
    <row r="589" spans="1:17" x14ac:dyDescent="0.25">
      <c r="A589" s="27" t="s">
        <v>23</v>
      </c>
      <c r="B589" s="27">
        <v>106163</v>
      </c>
      <c r="C589" s="27" t="s">
        <v>119</v>
      </c>
      <c r="D589" s="27" t="s">
        <v>72</v>
      </c>
      <c r="E589" s="27" t="s">
        <v>73</v>
      </c>
      <c r="F589" s="27" t="s">
        <v>74</v>
      </c>
      <c r="G589" s="28">
        <v>44378</v>
      </c>
      <c r="H589" s="24">
        <v>18</v>
      </c>
      <c r="I589" s="24">
        <v>18</v>
      </c>
      <c r="J589" s="24">
        <v>0</v>
      </c>
      <c r="K589" s="24">
        <v>3</v>
      </c>
      <c r="L589" s="24">
        <v>0</v>
      </c>
      <c r="M589" s="24">
        <v>1</v>
      </c>
      <c r="N589" s="24">
        <v>0</v>
      </c>
      <c r="O589" s="24">
        <v>9</v>
      </c>
      <c r="P589" s="24">
        <f t="shared" si="20"/>
        <v>21</v>
      </c>
      <c r="Q589" s="24">
        <f t="shared" si="21"/>
        <v>31</v>
      </c>
    </row>
    <row r="590" spans="1:17" x14ac:dyDescent="0.25">
      <c r="A590" s="27" t="s">
        <v>24</v>
      </c>
      <c r="B590" s="27">
        <v>106165</v>
      </c>
      <c r="C590" s="27" t="s">
        <v>122</v>
      </c>
      <c r="D590" s="27" t="s">
        <v>72</v>
      </c>
      <c r="E590" s="27" t="s">
        <v>73</v>
      </c>
      <c r="F590" s="27" t="s">
        <v>74</v>
      </c>
      <c r="G590" s="28">
        <v>44378</v>
      </c>
      <c r="H590" s="24">
        <v>19</v>
      </c>
      <c r="I590" s="24">
        <v>19</v>
      </c>
      <c r="J590" s="24">
        <v>0</v>
      </c>
      <c r="K590" s="24">
        <v>2</v>
      </c>
      <c r="L590" s="24">
        <v>0</v>
      </c>
      <c r="M590" s="24">
        <v>1</v>
      </c>
      <c r="N590" s="24">
        <v>0</v>
      </c>
      <c r="O590" s="24">
        <v>9</v>
      </c>
      <c r="P590" s="24">
        <f t="shared" si="20"/>
        <v>21</v>
      </c>
      <c r="Q590" s="24">
        <f t="shared" si="21"/>
        <v>31</v>
      </c>
    </row>
    <row r="591" spans="1:17" x14ac:dyDescent="0.25">
      <c r="A591" s="27" t="s">
        <v>25</v>
      </c>
      <c r="B591" s="27">
        <v>106161</v>
      </c>
      <c r="C591" s="27" t="s">
        <v>123</v>
      </c>
      <c r="D591" s="27" t="s">
        <v>72</v>
      </c>
      <c r="E591" s="27" t="s">
        <v>73</v>
      </c>
      <c r="F591" s="27" t="s">
        <v>74</v>
      </c>
      <c r="G591" s="28">
        <v>44378</v>
      </c>
      <c r="H591" s="24">
        <v>21</v>
      </c>
      <c r="I591" s="24">
        <v>21</v>
      </c>
      <c r="J591" s="24">
        <v>0</v>
      </c>
      <c r="K591" s="24">
        <v>0</v>
      </c>
      <c r="L591" s="24">
        <v>0</v>
      </c>
      <c r="M591" s="24">
        <v>1</v>
      </c>
      <c r="N591" s="24">
        <v>0</v>
      </c>
      <c r="O591" s="24">
        <v>9</v>
      </c>
      <c r="P591" s="24">
        <f t="shared" si="20"/>
        <v>21</v>
      </c>
      <c r="Q591" s="24">
        <f t="shared" si="21"/>
        <v>31</v>
      </c>
    </row>
    <row r="592" spans="1:17" x14ac:dyDescent="0.25">
      <c r="A592" s="27" t="s">
        <v>26</v>
      </c>
      <c r="B592" s="27">
        <v>88629</v>
      </c>
      <c r="C592" s="27" t="s">
        <v>161</v>
      </c>
      <c r="D592" s="27" t="s">
        <v>72</v>
      </c>
      <c r="E592" s="27" t="s">
        <v>73</v>
      </c>
      <c r="F592" s="27" t="s">
        <v>76</v>
      </c>
      <c r="G592" s="28">
        <v>44378</v>
      </c>
      <c r="H592" s="24">
        <v>19</v>
      </c>
      <c r="I592" s="24">
        <v>19</v>
      </c>
      <c r="J592" s="24">
        <v>2</v>
      </c>
      <c r="K592" s="24">
        <v>0</v>
      </c>
      <c r="L592" s="24">
        <v>0</v>
      </c>
      <c r="M592" s="24">
        <v>1</v>
      </c>
      <c r="N592" s="24">
        <v>0</v>
      </c>
      <c r="O592" s="24">
        <v>9</v>
      </c>
      <c r="P592" s="24">
        <f t="shared" si="20"/>
        <v>21</v>
      </c>
      <c r="Q592" s="24">
        <f t="shared" si="21"/>
        <v>31</v>
      </c>
    </row>
    <row r="593" spans="1:17" x14ac:dyDescent="0.25">
      <c r="A593" s="27" t="s">
        <v>27</v>
      </c>
      <c r="B593" s="27">
        <v>144804</v>
      </c>
      <c r="C593" s="27" t="s">
        <v>126</v>
      </c>
      <c r="D593" s="27" t="s">
        <v>72</v>
      </c>
      <c r="E593" s="27" t="s">
        <v>73</v>
      </c>
      <c r="F593" s="27" t="s">
        <v>74</v>
      </c>
      <c r="G593" s="28">
        <v>44378</v>
      </c>
      <c r="H593" s="24">
        <v>16</v>
      </c>
      <c r="I593" s="24">
        <v>16</v>
      </c>
      <c r="J593" s="24">
        <v>5</v>
      </c>
      <c r="K593" s="24">
        <v>0</v>
      </c>
      <c r="L593" s="24">
        <v>0</v>
      </c>
      <c r="M593" s="24">
        <v>1</v>
      </c>
      <c r="N593" s="24">
        <v>0</v>
      </c>
      <c r="O593" s="24">
        <v>9</v>
      </c>
      <c r="P593" s="24">
        <f t="shared" si="20"/>
        <v>21</v>
      </c>
      <c r="Q593" s="24">
        <f t="shared" si="21"/>
        <v>31</v>
      </c>
    </row>
    <row r="594" spans="1:17" x14ac:dyDescent="0.25">
      <c r="A594" s="27" t="s">
        <v>28</v>
      </c>
      <c r="B594" s="27">
        <v>110428</v>
      </c>
      <c r="C594" s="27" t="s">
        <v>127</v>
      </c>
      <c r="D594" s="27" t="s">
        <v>72</v>
      </c>
      <c r="E594" s="27" t="s">
        <v>73</v>
      </c>
      <c r="F594" s="27" t="s">
        <v>74</v>
      </c>
      <c r="G594" s="28">
        <v>44378</v>
      </c>
      <c r="H594" s="24">
        <v>18</v>
      </c>
      <c r="I594" s="24">
        <v>18</v>
      </c>
      <c r="J594" s="24">
        <v>1</v>
      </c>
      <c r="K594" s="24">
        <v>2</v>
      </c>
      <c r="L594" s="24">
        <v>0</v>
      </c>
      <c r="M594" s="24">
        <v>1</v>
      </c>
      <c r="N594" s="24">
        <v>0</v>
      </c>
      <c r="O594" s="24">
        <v>9</v>
      </c>
      <c r="P594" s="24">
        <f t="shared" si="20"/>
        <v>21</v>
      </c>
      <c r="Q594" s="24">
        <f t="shared" si="21"/>
        <v>31</v>
      </c>
    </row>
    <row r="595" spans="1:17" x14ac:dyDescent="0.25">
      <c r="A595" s="27" t="s">
        <v>29</v>
      </c>
      <c r="B595" s="27">
        <v>91521</v>
      </c>
      <c r="C595" s="27" t="s">
        <v>128</v>
      </c>
      <c r="D595" s="27" t="s">
        <v>72</v>
      </c>
      <c r="E595" s="27" t="s">
        <v>73</v>
      </c>
      <c r="F595" s="27" t="s">
        <v>74</v>
      </c>
      <c r="G595" s="28">
        <v>44378</v>
      </c>
      <c r="H595" s="24">
        <v>14</v>
      </c>
      <c r="I595" s="24">
        <v>14</v>
      </c>
      <c r="J595" s="24">
        <v>7</v>
      </c>
      <c r="K595" s="24">
        <v>0</v>
      </c>
      <c r="L595" s="24">
        <v>0</v>
      </c>
      <c r="M595" s="24">
        <v>1</v>
      </c>
      <c r="N595" s="24">
        <v>0</v>
      </c>
      <c r="O595" s="24">
        <v>9</v>
      </c>
      <c r="P595" s="24">
        <f t="shared" si="20"/>
        <v>21</v>
      </c>
      <c r="Q595" s="24">
        <f t="shared" si="21"/>
        <v>31</v>
      </c>
    </row>
    <row r="596" spans="1:17" x14ac:dyDescent="0.25">
      <c r="A596" s="27" t="s">
        <v>31</v>
      </c>
      <c r="B596" s="27">
        <v>145469</v>
      </c>
      <c r="C596" s="27" t="s">
        <v>132</v>
      </c>
      <c r="D596" s="27" t="s">
        <v>72</v>
      </c>
      <c r="E596" s="27" t="s">
        <v>73</v>
      </c>
      <c r="F596" s="27" t="s">
        <v>74</v>
      </c>
      <c r="G596" s="28">
        <v>44378</v>
      </c>
      <c r="H596" s="24">
        <v>19</v>
      </c>
      <c r="I596" s="24">
        <v>19</v>
      </c>
      <c r="J596" s="24">
        <v>0</v>
      </c>
      <c r="K596" s="24">
        <v>2</v>
      </c>
      <c r="L596" s="24">
        <v>0</v>
      </c>
      <c r="M596" s="24">
        <v>1</v>
      </c>
      <c r="N596" s="24">
        <v>0</v>
      </c>
      <c r="O596" s="24">
        <v>9</v>
      </c>
      <c r="P596" s="24">
        <f t="shared" si="20"/>
        <v>21</v>
      </c>
      <c r="Q596" s="24">
        <f t="shared" si="21"/>
        <v>31</v>
      </c>
    </row>
    <row r="597" spans="1:17" x14ac:dyDescent="0.25">
      <c r="A597" s="27" t="s">
        <v>32</v>
      </c>
      <c r="B597" s="27">
        <v>144838</v>
      </c>
      <c r="C597" s="27" t="s">
        <v>133</v>
      </c>
      <c r="D597" s="27" t="s">
        <v>72</v>
      </c>
      <c r="E597" s="27" t="s">
        <v>73</v>
      </c>
      <c r="F597" s="27" t="s">
        <v>74</v>
      </c>
      <c r="G597" s="28">
        <v>44378</v>
      </c>
      <c r="H597" s="24">
        <v>17</v>
      </c>
      <c r="I597" s="24">
        <v>17</v>
      </c>
      <c r="J597" s="24">
        <v>0</v>
      </c>
      <c r="K597" s="24">
        <v>4</v>
      </c>
      <c r="L597" s="24">
        <v>0</v>
      </c>
      <c r="M597" s="24">
        <v>1</v>
      </c>
      <c r="N597" s="24">
        <v>0</v>
      </c>
      <c r="O597" s="24">
        <v>9</v>
      </c>
      <c r="P597" s="24">
        <f t="shared" si="20"/>
        <v>21</v>
      </c>
      <c r="Q597" s="24">
        <f t="shared" si="21"/>
        <v>31</v>
      </c>
    </row>
    <row r="598" spans="1:17" x14ac:dyDescent="0.25">
      <c r="A598" s="27" t="s">
        <v>33</v>
      </c>
      <c r="B598" s="27">
        <v>88492</v>
      </c>
      <c r="C598" s="27" t="s">
        <v>134</v>
      </c>
      <c r="D598" s="27" t="s">
        <v>72</v>
      </c>
      <c r="E598" s="27" t="s">
        <v>73</v>
      </c>
      <c r="F598" s="27" t="s">
        <v>74</v>
      </c>
      <c r="G598" s="28">
        <v>44378</v>
      </c>
      <c r="H598" s="24">
        <v>20</v>
      </c>
      <c r="I598" s="24">
        <v>20</v>
      </c>
      <c r="J598" s="24">
        <v>0</v>
      </c>
      <c r="K598" s="24">
        <v>0</v>
      </c>
      <c r="L598" s="24">
        <v>1</v>
      </c>
      <c r="M598" s="24">
        <v>1</v>
      </c>
      <c r="N598" s="24">
        <v>0</v>
      </c>
      <c r="O598" s="24">
        <v>9</v>
      </c>
      <c r="P598" s="24">
        <f t="shared" si="20"/>
        <v>21</v>
      </c>
      <c r="Q598" s="24">
        <f t="shared" si="21"/>
        <v>31</v>
      </c>
    </row>
    <row r="599" spans="1:17" x14ac:dyDescent="0.25">
      <c r="A599" s="27" t="s">
        <v>34</v>
      </c>
      <c r="B599" s="27">
        <v>145470</v>
      </c>
      <c r="C599" s="27" t="s">
        <v>135</v>
      </c>
      <c r="D599" s="27" t="s">
        <v>72</v>
      </c>
      <c r="E599" s="27" t="s">
        <v>73</v>
      </c>
      <c r="F599" s="27" t="s">
        <v>74</v>
      </c>
      <c r="G599" s="28">
        <v>44378</v>
      </c>
      <c r="H599" s="24">
        <v>18</v>
      </c>
      <c r="I599" s="24">
        <v>18</v>
      </c>
      <c r="J599" s="24">
        <v>0</v>
      </c>
      <c r="K599" s="24">
        <v>3</v>
      </c>
      <c r="L599" s="24">
        <v>0</v>
      </c>
      <c r="M599" s="24">
        <v>1</v>
      </c>
      <c r="N599" s="24">
        <v>0</v>
      </c>
      <c r="O599" s="24">
        <v>9</v>
      </c>
      <c r="P599" s="24">
        <f t="shared" si="20"/>
        <v>21</v>
      </c>
      <c r="Q599" s="24">
        <f t="shared" si="21"/>
        <v>31</v>
      </c>
    </row>
    <row r="600" spans="1:17" x14ac:dyDescent="0.25">
      <c r="A600" s="27" t="s">
        <v>36</v>
      </c>
      <c r="B600" s="27">
        <v>110422</v>
      </c>
      <c r="C600" s="27" t="s">
        <v>139</v>
      </c>
      <c r="D600" s="27" t="s">
        <v>72</v>
      </c>
      <c r="E600" s="27" t="s">
        <v>73</v>
      </c>
      <c r="F600" s="27" t="s">
        <v>74</v>
      </c>
      <c r="G600" s="28">
        <v>44378</v>
      </c>
      <c r="H600" s="24">
        <v>19</v>
      </c>
      <c r="I600" s="24">
        <v>19</v>
      </c>
      <c r="J600" s="24">
        <v>0</v>
      </c>
      <c r="K600" s="24">
        <v>2</v>
      </c>
      <c r="L600" s="24">
        <v>0</v>
      </c>
      <c r="M600" s="24">
        <v>1</v>
      </c>
      <c r="N600" s="24">
        <v>0</v>
      </c>
      <c r="O600" s="24">
        <v>9</v>
      </c>
      <c r="P600" s="24">
        <f t="shared" si="20"/>
        <v>21</v>
      </c>
      <c r="Q600" s="24">
        <f t="shared" si="21"/>
        <v>31</v>
      </c>
    </row>
    <row r="601" spans="1:17" x14ac:dyDescent="0.25">
      <c r="A601" s="27" t="s">
        <v>37</v>
      </c>
      <c r="B601" s="27">
        <v>125726</v>
      </c>
      <c r="C601" s="27" t="s">
        <v>140</v>
      </c>
      <c r="D601" s="27" t="s">
        <v>72</v>
      </c>
      <c r="E601" s="27" t="s">
        <v>73</v>
      </c>
      <c r="F601" s="27" t="s">
        <v>74</v>
      </c>
      <c r="G601" s="28">
        <v>44378</v>
      </c>
      <c r="H601" s="24">
        <v>6</v>
      </c>
      <c r="I601" s="24">
        <v>6</v>
      </c>
      <c r="J601" s="24">
        <v>2</v>
      </c>
      <c r="K601" s="24">
        <v>6</v>
      </c>
      <c r="L601" s="24">
        <v>7</v>
      </c>
      <c r="M601" s="24">
        <v>1</v>
      </c>
      <c r="N601" s="24">
        <v>0</v>
      </c>
      <c r="O601" s="24">
        <v>9</v>
      </c>
      <c r="P601" s="24">
        <f t="shared" si="20"/>
        <v>21</v>
      </c>
      <c r="Q601" s="24">
        <f t="shared" si="21"/>
        <v>31</v>
      </c>
    </row>
    <row r="602" spans="1:17" x14ac:dyDescent="0.25">
      <c r="A602" s="27" t="s">
        <v>38</v>
      </c>
      <c r="B602" s="27">
        <v>96077</v>
      </c>
      <c r="C602" s="27" t="s">
        <v>141</v>
      </c>
      <c r="D602" s="27" t="s">
        <v>72</v>
      </c>
      <c r="E602" s="27" t="s">
        <v>73</v>
      </c>
      <c r="F602" s="27" t="s">
        <v>74</v>
      </c>
      <c r="G602" s="28">
        <v>44378</v>
      </c>
      <c r="H602" s="24">
        <v>18</v>
      </c>
      <c r="I602" s="24">
        <v>18</v>
      </c>
      <c r="J602" s="24">
        <v>1</v>
      </c>
      <c r="K602" s="24">
        <v>2</v>
      </c>
      <c r="L602" s="24">
        <v>0</v>
      </c>
      <c r="M602" s="24">
        <v>1</v>
      </c>
      <c r="N602" s="24">
        <v>0</v>
      </c>
      <c r="O602" s="24">
        <v>9</v>
      </c>
      <c r="P602" s="24">
        <f t="shared" si="20"/>
        <v>21</v>
      </c>
      <c r="Q602" s="24">
        <f t="shared" si="21"/>
        <v>31</v>
      </c>
    </row>
    <row r="603" spans="1:17" x14ac:dyDescent="0.25">
      <c r="A603" s="27" t="s">
        <v>38</v>
      </c>
      <c r="B603" s="27">
        <v>110550</v>
      </c>
      <c r="C603" s="27" t="s">
        <v>142</v>
      </c>
      <c r="D603" s="27" t="s">
        <v>72</v>
      </c>
      <c r="E603" s="27" t="s">
        <v>73</v>
      </c>
      <c r="F603" s="27" t="s">
        <v>74</v>
      </c>
      <c r="G603" s="28">
        <v>44378</v>
      </c>
      <c r="H603" s="24">
        <v>20</v>
      </c>
      <c r="I603" s="24">
        <v>20</v>
      </c>
      <c r="J603" s="24">
        <v>0</v>
      </c>
      <c r="K603" s="24">
        <v>1</v>
      </c>
      <c r="L603" s="24">
        <v>0</v>
      </c>
      <c r="M603" s="24">
        <v>1</v>
      </c>
      <c r="N603" s="24">
        <v>0</v>
      </c>
      <c r="O603" s="24">
        <v>9</v>
      </c>
      <c r="P603" s="24">
        <f t="shared" si="20"/>
        <v>21</v>
      </c>
      <c r="Q603" s="24">
        <f t="shared" si="21"/>
        <v>31</v>
      </c>
    </row>
    <row r="604" spans="1:17" x14ac:dyDescent="0.25">
      <c r="A604" s="27" t="s">
        <v>39</v>
      </c>
      <c r="B604" s="27">
        <v>88493</v>
      </c>
      <c r="C604" s="27" t="s">
        <v>162</v>
      </c>
      <c r="D604" s="27" t="s">
        <v>72</v>
      </c>
      <c r="E604" s="27" t="s">
        <v>73</v>
      </c>
      <c r="F604" s="27" t="s">
        <v>76</v>
      </c>
      <c r="G604" s="28">
        <v>44378</v>
      </c>
      <c r="H604" s="24">
        <v>21</v>
      </c>
      <c r="I604" s="24">
        <v>21</v>
      </c>
      <c r="J604" s="24">
        <v>0</v>
      </c>
      <c r="K604" s="24">
        <v>0</v>
      </c>
      <c r="L604" s="24">
        <v>0</v>
      </c>
      <c r="M604" s="24">
        <v>1</v>
      </c>
      <c r="N604" s="24">
        <v>0</v>
      </c>
      <c r="O604" s="24">
        <v>9</v>
      </c>
      <c r="P604" s="24">
        <f t="shared" si="20"/>
        <v>21</v>
      </c>
      <c r="Q604" s="24">
        <f t="shared" si="21"/>
        <v>31</v>
      </c>
    </row>
    <row r="605" spans="1:17" x14ac:dyDescent="0.25">
      <c r="A605" s="27" t="s">
        <v>40</v>
      </c>
      <c r="B605" s="27">
        <v>96075</v>
      </c>
      <c r="C605" s="27" t="s">
        <v>143</v>
      </c>
      <c r="D605" s="27" t="s">
        <v>72</v>
      </c>
      <c r="E605" s="27" t="s">
        <v>73</v>
      </c>
      <c r="F605" s="27" t="s">
        <v>74</v>
      </c>
      <c r="G605" s="28">
        <v>44378</v>
      </c>
      <c r="H605" s="24">
        <v>18</v>
      </c>
      <c r="I605" s="24">
        <v>18</v>
      </c>
      <c r="J605" s="24">
        <v>1</v>
      </c>
      <c r="K605" s="24">
        <v>2</v>
      </c>
      <c r="L605" s="24">
        <v>0</v>
      </c>
      <c r="M605" s="24">
        <v>1</v>
      </c>
      <c r="N605" s="24">
        <v>0</v>
      </c>
      <c r="O605" s="24">
        <v>9</v>
      </c>
      <c r="P605" s="24">
        <f t="shared" si="20"/>
        <v>21</v>
      </c>
      <c r="Q605" s="24">
        <f t="shared" si="21"/>
        <v>31</v>
      </c>
    </row>
    <row r="606" spans="1:17" x14ac:dyDescent="0.25">
      <c r="A606" s="27" t="s">
        <v>41</v>
      </c>
      <c r="B606" s="27">
        <v>144805</v>
      </c>
      <c r="C606" s="27" t="s">
        <v>144</v>
      </c>
      <c r="D606" s="27" t="s">
        <v>72</v>
      </c>
      <c r="E606" s="27" t="s">
        <v>73</v>
      </c>
      <c r="F606" s="27" t="s">
        <v>74</v>
      </c>
      <c r="G606" s="28">
        <v>44378</v>
      </c>
      <c r="H606" s="24">
        <v>18</v>
      </c>
      <c r="I606" s="24">
        <v>18</v>
      </c>
      <c r="J606" s="24">
        <v>0</v>
      </c>
      <c r="K606" s="24">
        <v>3</v>
      </c>
      <c r="L606" s="24">
        <v>0</v>
      </c>
      <c r="M606" s="24">
        <v>1</v>
      </c>
      <c r="N606" s="24">
        <v>0</v>
      </c>
      <c r="O606" s="24">
        <v>9</v>
      </c>
      <c r="P606" s="24">
        <f t="shared" si="20"/>
        <v>21</v>
      </c>
      <c r="Q606" s="24">
        <f t="shared" si="21"/>
        <v>31</v>
      </c>
    </row>
    <row r="607" spans="1:17" x14ac:dyDescent="0.25">
      <c r="A607" s="27" t="s">
        <v>42</v>
      </c>
      <c r="B607" s="27">
        <v>96076</v>
      </c>
      <c r="C607" s="27" t="s">
        <v>145</v>
      </c>
      <c r="D607" s="27" t="s">
        <v>72</v>
      </c>
      <c r="E607" s="27" t="s">
        <v>73</v>
      </c>
      <c r="F607" s="27" t="s">
        <v>74</v>
      </c>
      <c r="G607" s="28">
        <v>44378</v>
      </c>
      <c r="H607" s="24">
        <v>15</v>
      </c>
      <c r="I607" s="24">
        <v>15</v>
      </c>
      <c r="J607" s="24">
        <v>0</v>
      </c>
      <c r="K607" s="24">
        <v>6</v>
      </c>
      <c r="L607" s="24">
        <v>0</v>
      </c>
      <c r="M607" s="24">
        <v>1</v>
      </c>
      <c r="N607" s="24">
        <v>0</v>
      </c>
      <c r="O607" s="24">
        <v>9</v>
      </c>
      <c r="P607" s="24">
        <f t="shared" si="20"/>
        <v>21</v>
      </c>
      <c r="Q607" s="24">
        <f t="shared" si="21"/>
        <v>31</v>
      </c>
    </row>
    <row r="608" spans="1:17" x14ac:dyDescent="0.25">
      <c r="A608" s="27" t="s">
        <v>43</v>
      </c>
      <c r="B608" s="27">
        <v>88586</v>
      </c>
      <c r="C608" s="27" t="s">
        <v>146</v>
      </c>
      <c r="D608" s="27" t="s">
        <v>72</v>
      </c>
      <c r="E608" s="27" t="s">
        <v>73</v>
      </c>
      <c r="F608" s="27" t="s">
        <v>74</v>
      </c>
      <c r="G608" s="28">
        <v>44378</v>
      </c>
      <c r="H608" s="24">
        <v>20</v>
      </c>
      <c r="I608" s="24">
        <v>20</v>
      </c>
      <c r="J608" s="24">
        <v>0</v>
      </c>
      <c r="K608" s="24">
        <v>1</v>
      </c>
      <c r="L608" s="24">
        <v>0</v>
      </c>
      <c r="M608" s="24">
        <v>1</v>
      </c>
      <c r="N608" s="24">
        <v>0</v>
      </c>
      <c r="O608" s="24">
        <v>9</v>
      </c>
      <c r="P608" s="24">
        <f t="shared" si="20"/>
        <v>21</v>
      </c>
      <c r="Q608" s="24">
        <f t="shared" si="21"/>
        <v>31</v>
      </c>
    </row>
    <row r="609" spans="1:17" x14ac:dyDescent="0.25">
      <c r="A609" s="27" t="s">
        <v>44</v>
      </c>
      <c r="B609" s="27">
        <v>144839</v>
      </c>
      <c r="C609" s="27" t="s">
        <v>147</v>
      </c>
      <c r="D609" s="27" t="s">
        <v>72</v>
      </c>
      <c r="E609" s="27" t="s">
        <v>73</v>
      </c>
      <c r="F609" s="27" t="s">
        <v>74</v>
      </c>
      <c r="G609" s="28">
        <v>44378</v>
      </c>
      <c r="H609" s="24">
        <v>21</v>
      </c>
      <c r="I609" s="24">
        <v>21</v>
      </c>
      <c r="J609" s="24">
        <v>0</v>
      </c>
      <c r="K609" s="24">
        <v>0</v>
      </c>
      <c r="L609" s="24">
        <v>0</v>
      </c>
      <c r="M609" s="24">
        <v>1</v>
      </c>
      <c r="N609" s="24">
        <v>0</v>
      </c>
      <c r="O609" s="24">
        <v>9</v>
      </c>
      <c r="P609" s="24">
        <f t="shared" si="20"/>
        <v>21</v>
      </c>
      <c r="Q609" s="24">
        <f t="shared" si="21"/>
        <v>31</v>
      </c>
    </row>
    <row r="610" spans="1:17" x14ac:dyDescent="0.25">
      <c r="A610" s="27" t="s">
        <v>45</v>
      </c>
      <c r="B610" s="27">
        <v>108145</v>
      </c>
      <c r="C610" s="27" t="s">
        <v>148</v>
      </c>
      <c r="D610" s="27" t="s">
        <v>72</v>
      </c>
      <c r="E610" s="27" t="s">
        <v>73</v>
      </c>
      <c r="F610" s="27" t="s">
        <v>74</v>
      </c>
      <c r="G610" s="28">
        <v>44378</v>
      </c>
      <c r="H610" s="24">
        <v>21</v>
      </c>
      <c r="I610" s="24">
        <v>21</v>
      </c>
      <c r="J610" s="24">
        <v>0</v>
      </c>
      <c r="K610" s="24">
        <v>0</v>
      </c>
      <c r="L610" s="24">
        <v>0</v>
      </c>
      <c r="M610" s="24">
        <v>1</v>
      </c>
      <c r="N610" s="24">
        <v>0</v>
      </c>
      <c r="O610" s="24">
        <v>9</v>
      </c>
      <c r="P610" s="24">
        <f t="shared" si="20"/>
        <v>21</v>
      </c>
      <c r="Q610" s="24">
        <f t="shared" si="21"/>
        <v>31</v>
      </c>
    </row>
    <row r="611" spans="1:17" x14ac:dyDescent="0.25">
      <c r="A611" s="27" t="s">
        <v>46</v>
      </c>
      <c r="B611" s="27">
        <v>144837</v>
      </c>
      <c r="C611" s="27" t="s">
        <v>149</v>
      </c>
      <c r="D611" s="27" t="s">
        <v>72</v>
      </c>
      <c r="E611" s="27" t="s">
        <v>73</v>
      </c>
      <c r="F611" s="27" t="s">
        <v>74</v>
      </c>
      <c r="G611" s="28">
        <v>44378</v>
      </c>
      <c r="H611" s="24">
        <v>17</v>
      </c>
      <c r="I611" s="24">
        <v>17</v>
      </c>
      <c r="J611" s="24">
        <v>3</v>
      </c>
      <c r="K611" s="24">
        <v>1</v>
      </c>
      <c r="L611" s="24">
        <v>0</v>
      </c>
      <c r="M611" s="24">
        <v>1</v>
      </c>
      <c r="N611" s="24">
        <v>0</v>
      </c>
      <c r="O611" s="24">
        <v>9</v>
      </c>
      <c r="P611" s="24">
        <f t="shared" si="20"/>
        <v>21</v>
      </c>
      <c r="Q611" s="24">
        <f t="shared" si="21"/>
        <v>31</v>
      </c>
    </row>
    <row r="612" spans="1:17" x14ac:dyDescent="0.25">
      <c r="A612" s="27" t="s">
        <v>47</v>
      </c>
      <c r="B612" s="27">
        <v>96071</v>
      </c>
      <c r="C612" s="27" t="s">
        <v>150</v>
      </c>
      <c r="D612" s="27" t="s">
        <v>72</v>
      </c>
      <c r="E612" s="27" t="s">
        <v>73</v>
      </c>
      <c r="F612" s="27" t="s">
        <v>74</v>
      </c>
      <c r="G612" s="28">
        <v>44378</v>
      </c>
      <c r="H612" s="24">
        <v>20</v>
      </c>
      <c r="I612" s="24">
        <v>20</v>
      </c>
      <c r="J612" s="24">
        <v>0</v>
      </c>
      <c r="K612" s="24">
        <v>1</v>
      </c>
      <c r="L612" s="24">
        <v>0</v>
      </c>
      <c r="M612" s="24">
        <v>1</v>
      </c>
      <c r="N612" s="24">
        <v>0</v>
      </c>
      <c r="O612" s="24">
        <v>9</v>
      </c>
      <c r="P612" s="24">
        <f t="shared" si="20"/>
        <v>21</v>
      </c>
      <c r="Q612" s="24">
        <f t="shared" si="21"/>
        <v>31</v>
      </c>
    </row>
    <row r="613" spans="1:17" x14ac:dyDescent="0.25">
      <c r="A613" s="27" t="s">
        <v>48</v>
      </c>
      <c r="B613" s="27">
        <v>110426</v>
      </c>
      <c r="C613" s="27" t="s">
        <v>151</v>
      </c>
      <c r="D613" s="27" t="s">
        <v>72</v>
      </c>
      <c r="E613" s="27" t="s">
        <v>73</v>
      </c>
      <c r="F613" s="27" t="s">
        <v>74</v>
      </c>
      <c r="G613" s="28">
        <v>44378</v>
      </c>
      <c r="H613" s="24">
        <v>20</v>
      </c>
      <c r="I613" s="24">
        <v>20</v>
      </c>
      <c r="J613" s="24">
        <v>1</v>
      </c>
      <c r="K613" s="24">
        <v>0</v>
      </c>
      <c r="L613" s="24">
        <v>0</v>
      </c>
      <c r="M613" s="24">
        <v>1</v>
      </c>
      <c r="N613" s="24">
        <v>0</v>
      </c>
      <c r="O613" s="24">
        <v>9</v>
      </c>
      <c r="P613" s="24">
        <f t="shared" si="20"/>
        <v>21</v>
      </c>
      <c r="Q613" s="24">
        <f t="shared" si="21"/>
        <v>31</v>
      </c>
    </row>
    <row r="614" spans="1:17" x14ac:dyDescent="0.25">
      <c r="A614" s="27" t="s">
        <v>49</v>
      </c>
      <c r="B614" s="27">
        <v>110421</v>
      </c>
      <c r="C614" s="27" t="s">
        <v>152</v>
      </c>
      <c r="D614" s="27" t="s">
        <v>72</v>
      </c>
      <c r="E614" s="27" t="s">
        <v>73</v>
      </c>
      <c r="F614" s="27" t="s">
        <v>74</v>
      </c>
      <c r="G614" s="28">
        <v>44378</v>
      </c>
      <c r="H614" s="24">
        <v>18</v>
      </c>
      <c r="I614" s="24">
        <v>18</v>
      </c>
      <c r="J614" s="24">
        <v>1</v>
      </c>
      <c r="K614" s="24">
        <v>2</v>
      </c>
      <c r="L614" s="24">
        <v>0</v>
      </c>
      <c r="M614" s="24">
        <v>1</v>
      </c>
      <c r="N614" s="24">
        <v>0</v>
      </c>
      <c r="O614" s="24">
        <v>9</v>
      </c>
      <c r="P614" s="24">
        <f t="shared" si="20"/>
        <v>21</v>
      </c>
      <c r="Q614" s="24">
        <f t="shared" si="21"/>
        <v>31</v>
      </c>
    </row>
    <row r="615" spans="1:17" x14ac:dyDescent="0.25">
      <c r="A615" s="27" t="s">
        <v>50</v>
      </c>
      <c r="B615" s="27">
        <v>96219</v>
      </c>
      <c r="C615" s="27" t="s">
        <v>153</v>
      </c>
      <c r="D615" s="27" t="s">
        <v>72</v>
      </c>
      <c r="E615" s="27" t="s">
        <v>73</v>
      </c>
      <c r="F615" s="27" t="s">
        <v>74</v>
      </c>
      <c r="G615" s="28">
        <v>44378</v>
      </c>
      <c r="H615" s="24">
        <v>20</v>
      </c>
      <c r="I615" s="24">
        <v>20</v>
      </c>
      <c r="J615" s="24">
        <v>0</v>
      </c>
      <c r="K615" s="24">
        <v>1</v>
      </c>
      <c r="L615" s="24">
        <v>0</v>
      </c>
      <c r="M615" s="24">
        <v>1</v>
      </c>
      <c r="N615" s="24">
        <v>0</v>
      </c>
      <c r="O615" s="24">
        <v>9</v>
      </c>
      <c r="P615" s="24">
        <f t="shared" si="20"/>
        <v>21</v>
      </c>
      <c r="Q615" s="24">
        <f t="shared" si="21"/>
        <v>31</v>
      </c>
    </row>
    <row r="616" spans="1:17" x14ac:dyDescent="0.25">
      <c r="A616" s="27" t="s">
        <v>51</v>
      </c>
      <c r="B616" s="27">
        <v>106162</v>
      </c>
      <c r="C616" s="27" t="s">
        <v>154</v>
      </c>
      <c r="D616" s="27" t="s">
        <v>72</v>
      </c>
      <c r="E616" s="27" t="s">
        <v>73</v>
      </c>
      <c r="F616" s="27" t="s">
        <v>74</v>
      </c>
      <c r="G616" s="28">
        <v>44378</v>
      </c>
      <c r="H616" s="24">
        <v>17</v>
      </c>
      <c r="I616" s="24">
        <v>17</v>
      </c>
      <c r="J616" s="24">
        <v>1</v>
      </c>
      <c r="K616" s="24">
        <v>3</v>
      </c>
      <c r="L616" s="24">
        <v>0</v>
      </c>
      <c r="M616" s="24">
        <v>1</v>
      </c>
      <c r="N616" s="24">
        <v>0</v>
      </c>
      <c r="O616" s="24">
        <v>9</v>
      </c>
      <c r="P616" s="24">
        <f t="shared" si="20"/>
        <v>21</v>
      </c>
      <c r="Q616" s="24">
        <f t="shared" si="21"/>
        <v>31</v>
      </c>
    </row>
    <row r="617" spans="1:17" x14ac:dyDescent="0.25">
      <c r="A617" s="27" t="s">
        <v>52</v>
      </c>
      <c r="B617" s="27">
        <v>108143</v>
      </c>
      <c r="C617" s="27" t="s">
        <v>155</v>
      </c>
      <c r="D617" s="27" t="s">
        <v>72</v>
      </c>
      <c r="E617" s="27" t="s">
        <v>73</v>
      </c>
      <c r="F617" s="27" t="s">
        <v>74</v>
      </c>
      <c r="G617" s="28">
        <v>44378</v>
      </c>
      <c r="H617" s="24">
        <v>20</v>
      </c>
      <c r="I617" s="24">
        <v>20</v>
      </c>
      <c r="J617" s="24">
        <v>1</v>
      </c>
      <c r="K617" s="24">
        <v>0</v>
      </c>
      <c r="L617" s="24">
        <v>0</v>
      </c>
      <c r="M617" s="24">
        <v>1</v>
      </c>
      <c r="N617" s="24">
        <v>0</v>
      </c>
      <c r="O617" s="24">
        <v>9</v>
      </c>
      <c r="P617" s="24">
        <f t="shared" si="20"/>
        <v>21</v>
      </c>
      <c r="Q617" s="24">
        <f t="shared" si="21"/>
        <v>31</v>
      </c>
    </row>
    <row r="618" spans="1:17" x14ac:dyDescent="0.25">
      <c r="A618" s="27" t="s">
        <v>53</v>
      </c>
      <c r="B618" s="27">
        <v>110425</v>
      </c>
      <c r="C618" s="27" t="s">
        <v>158</v>
      </c>
      <c r="D618" s="27" t="s">
        <v>72</v>
      </c>
      <c r="E618" s="27" t="s">
        <v>73</v>
      </c>
      <c r="F618" s="27" t="s">
        <v>74</v>
      </c>
      <c r="G618" s="28">
        <v>44378</v>
      </c>
      <c r="H618" s="24">
        <v>18</v>
      </c>
      <c r="I618" s="24">
        <v>18</v>
      </c>
      <c r="J618" s="24">
        <v>1</v>
      </c>
      <c r="K618" s="24">
        <v>2</v>
      </c>
      <c r="L618" s="24">
        <v>0</v>
      </c>
      <c r="M618" s="24">
        <v>1</v>
      </c>
      <c r="N618" s="24">
        <v>0</v>
      </c>
      <c r="O618" s="24">
        <v>9</v>
      </c>
      <c r="P618" s="24">
        <f t="shared" si="20"/>
        <v>21</v>
      </c>
      <c r="Q618" s="24">
        <f t="shared" si="21"/>
        <v>31</v>
      </c>
    </row>
    <row r="619" spans="1:17" x14ac:dyDescent="0.25">
      <c r="A619" s="27" t="s">
        <v>54</v>
      </c>
      <c r="B619" s="27">
        <v>125727</v>
      </c>
      <c r="C619" s="27" t="s">
        <v>159</v>
      </c>
      <c r="D619" s="27" t="s">
        <v>72</v>
      </c>
      <c r="E619" s="27" t="s">
        <v>73</v>
      </c>
      <c r="F619" s="27" t="s">
        <v>74</v>
      </c>
      <c r="G619" s="28">
        <v>44378</v>
      </c>
      <c r="H619" s="24">
        <v>16</v>
      </c>
      <c r="I619" s="24">
        <v>16</v>
      </c>
      <c r="J619" s="24">
        <v>0</v>
      </c>
      <c r="K619" s="24">
        <v>5</v>
      </c>
      <c r="L619" s="24">
        <v>0</v>
      </c>
      <c r="M619" s="24">
        <v>1</v>
      </c>
      <c r="N619" s="24">
        <v>0</v>
      </c>
      <c r="O619" s="24">
        <v>9</v>
      </c>
      <c r="P619" s="24">
        <f t="shared" si="20"/>
        <v>21</v>
      </c>
      <c r="Q619" s="24">
        <f t="shared" si="21"/>
        <v>31</v>
      </c>
    </row>
    <row r="620" spans="1:17" x14ac:dyDescent="0.25">
      <c r="A620" s="27" t="s">
        <v>55</v>
      </c>
      <c r="B620" s="27">
        <v>96074</v>
      </c>
      <c r="C620" s="27" t="s">
        <v>160</v>
      </c>
      <c r="D620" s="27" t="s">
        <v>72</v>
      </c>
      <c r="E620" s="27" t="s">
        <v>73</v>
      </c>
      <c r="F620" s="27" t="s">
        <v>74</v>
      </c>
      <c r="G620" s="28">
        <v>44378</v>
      </c>
      <c r="H620" s="24">
        <v>16</v>
      </c>
      <c r="I620" s="24">
        <v>16</v>
      </c>
      <c r="J620" s="24">
        <v>0</v>
      </c>
      <c r="K620" s="24">
        <v>5</v>
      </c>
      <c r="L620" s="24">
        <v>0</v>
      </c>
      <c r="M620" s="24">
        <v>1</v>
      </c>
      <c r="N620" s="24">
        <v>0</v>
      </c>
      <c r="O620" s="24">
        <v>9</v>
      </c>
      <c r="P620" s="24">
        <f t="shared" si="20"/>
        <v>21</v>
      </c>
      <c r="Q620" s="24">
        <f t="shared" si="21"/>
        <v>31</v>
      </c>
    </row>
    <row r="621" spans="1:17" x14ac:dyDescent="0.25">
      <c r="A621" s="27" t="s">
        <v>5</v>
      </c>
      <c r="B621" s="27">
        <v>96078</v>
      </c>
      <c r="C621" s="27" t="s">
        <v>98</v>
      </c>
      <c r="D621" s="27" t="s">
        <v>72</v>
      </c>
      <c r="E621" s="27" t="s">
        <v>75</v>
      </c>
      <c r="F621" s="27" t="s">
        <v>74</v>
      </c>
      <c r="G621" s="28">
        <v>44378</v>
      </c>
      <c r="H621" s="24">
        <v>21</v>
      </c>
      <c r="I621" s="24">
        <v>21</v>
      </c>
      <c r="J621" s="24">
        <v>0</v>
      </c>
      <c r="K621" s="24">
        <v>0</v>
      </c>
      <c r="L621" s="24">
        <v>0</v>
      </c>
      <c r="M621" s="24">
        <v>1</v>
      </c>
      <c r="N621" s="24">
        <v>0</v>
      </c>
      <c r="O621" s="24">
        <v>9</v>
      </c>
      <c r="P621" s="24">
        <f t="shared" si="20"/>
        <v>21</v>
      </c>
      <c r="Q621" s="24">
        <f t="shared" si="21"/>
        <v>31</v>
      </c>
    </row>
    <row r="622" spans="1:17" x14ac:dyDescent="0.25">
      <c r="A622" s="27" t="s">
        <v>15</v>
      </c>
      <c r="B622" s="27">
        <v>125188</v>
      </c>
      <c r="C622" s="27" t="s">
        <v>111</v>
      </c>
      <c r="D622" s="27" t="s">
        <v>72</v>
      </c>
      <c r="E622" s="27" t="s">
        <v>75</v>
      </c>
      <c r="F622" s="27" t="s">
        <v>74</v>
      </c>
      <c r="G622" s="28">
        <v>44378</v>
      </c>
      <c r="H622" s="24">
        <v>21</v>
      </c>
      <c r="I622" s="24">
        <v>21</v>
      </c>
      <c r="J622" s="24">
        <v>0</v>
      </c>
      <c r="K622" s="24">
        <v>0</v>
      </c>
      <c r="L622" s="24">
        <v>0</v>
      </c>
      <c r="M622" s="24">
        <v>1</v>
      </c>
      <c r="N622" s="24">
        <v>0</v>
      </c>
      <c r="O622" s="24">
        <v>9</v>
      </c>
      <c r="P622" s="24">
        <f t="shared" ref="P622:P625" si="22">L622+K622+J622+H622</f>
        <v>21</v>
      </c>
      <c r="Q622" s="24">
        <f t="shared" ref="Q622:Q625" si="23">P622+O622+M622</f>
        <v>31</v>
      </c>
    </row>
    <row r="623" spans="1:17" x14ac:dyDescent="0.25">
      <c r="A623" s="27" t="s">
        <v>17</v>
      </c>
      <c r="B623" s="27">
        <v>119764</v>
      </c>
      <c r="C623" s="27" t="s">
        <v>113</v>
      </c>
      <c r="D623" s="27" t="s">
        <v>72</v>
      </c>
      <c r="E623" s="27" t="s">
        <v>75</v>
      </c>
      <c r="F623" s="27" t="s">
        <v>74</v>
      </c>
      <c r="G623" s="28">
        <v>44378</v>
      </c>
      <c r="H623" s="24">
        <v>21</v>
      </c>
      <c r="I623" s="24">
        <v>21</v>
      </c>
      <c r="J623" s="24">
        <v>0</v>
      </c>
      <c r="K623" s="24">
        <v>0</v>
      </c>
      <c r="L623" s="24">
        <v>0</v>
      </c>
      <c r="M623" s="24">
        <v>1</v>
      </c>
      <c r="N623" s="24">
        <v>0</v>
      </c>
      <c r="O623" s="24">
        <v>9</v>
      </c>
      <c r="P623" s="24">
        <f t="shared" si="22"/>
        <v>21</v>
      </c>
      <c r="Q623" s="24">
        <f t="shared" si="23"/>
        <v>31</v>
      </c>
    </row>
    <row r="624" spans="1:17" x14ac:dyDescent="0.25">
      <c r="A624" s="27" t="s">
        <v>20</v>
      </c>
      <c r="B624" s="27">
        <v>119765</v>
      </c>
      <c r="C624" s="27" t="s">
        <v>116</v>
      </c>
      <c r="D624" s="27" t="s">
        <v>72</v>
      </c>
      <c r="E624" s="27" t="s">
        <v>75</v>
      </c>
      <c r="F624" s="27" t="s">
        <v>74</v>
      </c>
      <c r="G624" s="28">
        <v>44378</v>
      </c>
      <c r="H624" s="24">
        <v>21</v>
      </c>
      <c r="I624" s="24">
        <v>21</v>
      </c>
      <c r="J624" s="24">
        <v>0</v>
      </c>
      <c r="K624" s="24">
        <v>0</v>
      </c>
      <c r="L624" s="24">
        <v>0</v>
      </c>
      <c r="M624" s="24">
        <v>1</v>
      </c>
      <c r="N624" s="24">
        <v>0</v>
      </c>
      <c r="O624" s="24">
        <v>9</v>
      </c>
      <c r="P624" s="24">
        <f t="shared" si="22"/>
        <v>21</v>
      </c>
      <c r="Q624" s="24">
        <f t="shared" si="23"/>
        <v>31</v>
      </c>
    </row>
    <row r="625" spans="1:17" x14ac:dyDescent="0.25">
      <c r="A625" s="27" t="s">
        <v>30</v>
      </c>
      <c r="B625" s="27">
        <v>125190</v>
      </c>
      <c r="C625" s="27" t="s">
        <v>131</v>
      </c>
      <c r="D625" s="27" t="s">
        <v>72</v>
      </c>
      <c r="E625" s="27" t="s">
        <v>75</v>
      </c>
      <c r="F625" s="27" t="s">
        <v>74</v>
      </c>
      <c r="G625" s="28">
        <v>44378</v>
      </c>
      <c r="H625" s="24">
        <v>20</v>
      </c>
      <c r="I625" s="24">
        <v>20</v>
      </c>
      <c r="J625" s="24">
        <v>0</v>
      </c>
      <c r="K625" s="24">
        <v>0</v>
      </c>
      <c r="L625" s="24">
        <v>1</v>
      </c>
      <c r="M625" s="24">
        <v>1</v>
      </c>
      <c r="N625" s="24">
        <v>0</v>
      </c>
      <c r="O625" s="24">
        <v>9</v>
      </c>
      <c r="P625" s="24">
        <f t="shared" si="22"/>
        <v>21</v>
      </c>
      <c r="Q625" s="24">
        <f t="shared" si="23"/>
        <v>31</v>
      </c>
    </row>
    <row r="626" spans="1:17" x14ac:dyDescent="0.25">
      <c r="A626" s="27" t="s">
        <v>4</v>
      </c>
      <c r="B626" s="27">
        <v>107869</v>
      </c>
      <c r="C626" s="27" t="s">
        <v>97</v>
      </c>
      <c r="D626" s="27" t="s">
        <v>72</v>
      </c>
      <c r="E626" s="27" t="s">
        <v>73</v>
      </c>
      <c r="F626" s="27" t="s">
        <v>74</v>
      </c>
      <c r="G626" s="28">
        <v>44409</v>
      </c>
      <c r="H626" s="24">
        <v>21</v>
      </c>
      <c r="I626" s="24">
        <v>21</v>
      </c>
      <c r="J626" s="24">
        <v>0</v>
      </c>
      <c r="K626" s="24">
        <v>1</v>
      </c>
      <c r="L626" s="24">
        <v>0</v>
      </c>
      <c r="M626" s="24">
        <v>0</v>
      </c>
      <c r="N626" s="24">
        <v>0</v>
      </c>
      <c r="O626" s="24">
        <v>9</v>
      </c>
      <c r="P626" s="24">
        <f t="shared" ref="P626:P679" si="24">L626+K626+J626+H626</f>
        <v>22</v>
      </c>
      <c r="Q626" s="24">
        <f t="shared" ref="Q626:Q679" si="25">P626+O626+M626</f>
        <v>31</v>
      </c>
    </row>
    <row r="627" spans="1:17" x14ac:dyDescent="0.25">
      <c r="A627" s="27" t="s">
        <v>6</v>
      </c>
      <c r="B627" s="27">
        <v>90699</v>
      </c>
      <c r="C627" s="27" t="s">
        <v>99</v>
      </c>
      <c r="D627" s="27" t="s">
        <v>72</v>
      </c>
      <c r="E627" s="27" t="s">
        <v>73</v>
      </c>
      <c r="F627" s="27" t="s">
        <v>74</v>
      </c>
      <c r="G627" s="28">
        <v>44409</v>
      </c>
      <c r="H627" s="24">
        <v>21</v>
      </c>
      <c r="I627" s="24">
        <v>21</v>
      </c>
      <c r="J627" s="24">
        <v>0</v>
      </c>
      <c r="K627" s="24">
        <v>1</v>
      </c>
      <c r="L627" s="24">
        <v>0</v>
      </c>
      <c r="M627" s="24">
        <v>0</v>
      </c>
      <c r="N627" s="24">
        <v>0</v>
      </c>
      <c r="O627" s="24">
        <v>9</v>
      </c>
      <c r="P627" s="24">
        <f t="shared" si="24"/>
        <v>22</v>
      </c>
      <c r="Q627" s="24">
        <f t="shared" si="25"/>
        <v>31</v>
      </c>
    </row>
    <row r="628" spans="1:17" x14ac:dyDescent="0.25">
      <c r="A628" s="27" t="s">
        <v>6</v>
      </c>
      <c r="B628" s="27">
        <v>108201</v>
      </c>
      <c r="C628" s="27" t="s">
        <v>100</v>
      </c>
      <c r="D628" s="27" t="s">
        <v>72</v>
      </c>
      <c r="E628" s="27" t="s">
        <v>73</v>
      </c>
      <c r="F628" s="27" t="s">
        <v>74</v>
      </c>
      <c r="G628" s="28">
        <v>44409</v>
      </c>
      <c r="H628" s="24">
        <v>22</v>
      </c>
      <c r="I628" s="24">
        <v>22</v>
      </c>
      <c r="J628" s="24">
        <v>0</v>
      </c>
      <c r="K628" s="24">
        <v>0</v>
      </c>
      <c r="L628" s="24">
        <v>0</v>
      </c>
      <c r="M628" s="24">
        <v>0</v>
      </c>
      <c r="N628" s="24">
        <v>0</v>
      </c>
      <c r="O628" s="24">
        <v>9</v>
      </c>
      <c r="P628" s="24">
        <f t="shared" si="24"/>
        <v>22</v>
      </c>
      <c r="Q628" s="24">
        <f t="shared" si="25"/>
        <v>31</v>
      </c>
    </row>
    <row r="629" spans="1:17" x14ac:dyDescent="0.25">
      <c r="A629" s="27" t="s">
        <v>7</v>
      </c>
      <c r="B629" s="27">
        <v>96189</v>
      </c>
      <c r="C629" s="27" t="s">
        <v>101</v>
      </c>
      <c r="D629" s="27" t="s">
        <v>72</v>
      </c>
      <c r="E629" s="27" t="s">
        <v>73</v>
      </c>
      <c r="F629" s="27" t="s">
        <v>74</v>
      </c>
      <c r="G629" s="28">
        <v>44409</v>
      </c>
      <c r="H629" s="24">
        <v>19</v>
      </c>
      <c r="I629" s="24">
        <v>19</v>
      </c>
      <c r="J629" s="24">
        <v>1</v>
      </c>
      <c r="K629" s="24">
        <v>2</v>
      </c>
      <c r="L629" s="24">
        <v>0</v>
      </c>
      <c r="M629" s="24">
        <v>0</v>
      </c>
      <c r="N629" s="24">
        <v>0</v>
      </c>
      <c r="O629" s="24">
        <v>9</v>
      </c>
      <c r="P629" s="24">
        <f t="shared" si="24"/>
        <v>22</v>
      </c>
      <c r="Q629" s="24">
        <f t="shared" si="25"/>
        <v>31</v>
      </c>
    </row>
    <row r="630" spans="1:17" x14ac:dyDescent="0.25">
      <c r="A630" s="27" t="s">
        <v>8</v>
      </c>
      <c r="B630" s="27">
        <v>125722</v>
      </c>
      <c r="C630" s="27" t="s">
        <v>102</v>
      </c>
      <c r="D630" s="27" t="s">
        <v>72</v>
      </c>
      <c r="E630" s="27" t="s">
        <v>73</v>
      </c>
      <c r="F630" s="27" t="s">
        <v>74</v>
      </c>
      <c r="G630" s="28">
        <v>44409</v>
      </c>
      <c r="H630" s="24">
        <v>4</v>
      </c>
      <c r="I630" s="24">
        <v>4</v>
      </c>
      <c r="J630" s="24">
        <v>1</v>
      </c>
      <c r="K630" s="24">
        <v>17</v>
      </c>
      <c r="L630" s="24">
        <v>0</v>
      </c>
      <c r="M630" s="24">
        <v>0</v>
      </c>
      <c r="N630" s="24">
        <v>0</v>
      </c>
      <c r="O630" s="24">
        <v>9</v>
      </c>
      <c r="P630" s="24">
        <f t="shared" si="24"/>
        <v>22</v>
      </c>
      <c r="Q630" s="24">
        <f t="shared" si="25"/>
        <v>31</v>
      </c>
    </row>
    <row r="631" spans="1:17" x14ac:dyDescent="0.25">
      <c r="A631" s="27" t="s">
        <v>9</v>
      </c>
      <c r="B631" s="27">
        <v>90576</v>
      </c>
      <c r="C631" s="27" t="s">
        <v>103</v>
      </c>
      <c r="D631" s="27" t="s">
        <v>72</v>
      </c>
      <c r="E631" s="27" t="s">
        <v>73</v>
      </c>
      <c r="F631" s="27" t="s">
        <v>74</v>
      </c>
      <c r="G631" s="28">
        <v>44409</v>
      </c>
      <c r="H631" s="24">
        <v>20</v>
      </c>
      <c r="I631" s="24">
        <v>20</v>
      </c>
      <c r="J631" s="24">
        <v>1</v>
      </c>
      <c r="K631" s="24">
        <v>1</v>
      </c>
      <c r="L631" s="24">
        <v>0</v>
      </c>
      <c r="M631" s="24">
        <v>0</v>
      </c>
      <c r="N631" s="24">
        <v>0</v>
      </c>
      <c r="O631" s="24">
        <v>9</v>
      </c>
      <c r="P631" s="24">
        <f t="shared" si="24"/>
        <v>22</v>
      </c>
      <c r="Q631" s="24">
        <f t="shared" si="25"/>
        <v>31</v>
      </c>
    </row>
    <row r="632" spans="1:17" x14ac:dyDescent="0.25">
      <c r="A632" s="27" t="s">
        <v>10</v>
      </c>
      <c r="B632" s="27">
        <v>96210</v>
      </c>
      <c r="C632" s="27" t="s">
        <v>104</v>
      </c>
      <c r="D632" s="27" t="s">
        <v>72</v>
      </c>
      <c r="E632" s="27" t="s">
        <v>73</v>
      </c>
      <c r="F632" s="27" t="s">
        <v>74</v>
      </c>
      <c r="G632" s="28">
        <v>44409</v>
      </c>
      <c r="H632" s="24">
        <v>22</v>
      </c>
      <c r="I632" s="24">
        <v>22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9</v>
      </c>
      <c r="P632" s="24">
        <f t="shared" si="24"/>
        <v>22</v>
      </c>
      <c r="Q632" s="24">
        <f t="shared" si="25"/>
        <v>31</v>
      </c>
    </row>
    <row r="633" spans="1:17" x14ac:dyDescent="0.25">
      <c r="A633" s="27" t="s">
        <v>11</v>
      </c>
      <c r="B633" s="27">
        <v>110424</v>
      </c>
      <c r="C633" s="27" t="s">
        <v>105</v>
      </c>
      <c r="D633" s="27" t="s">
        <v>72</v>
      </c>
      <c r="E633" s="27" t="s">
        <v>73</v>
      </c>
      <c r="F633" s="27" t="s">
        <v>74</v>
      </c>
      <c r="G633" s="28">
        <v>44409</v>
      </c>
      <c r="H633" s="24">
        <v>19</v>
      </c>
      <c r="I633" s="24">
        <v>19</v>
      </c>
      <c r="J633" s="24">
        <v>1</v>
      </c>
      <c r="K633" s="24">
        <v>2</v>
      </c>
      <c r="L633" s="24">
        <v>0</v>
      </c>
      <c r="M633" s="24">
        <v>0</v>
      </c>
      <c r="N633" s="24">
        <v>0</v>
      </c>
      <c r="O633" s="24">
        <v>9</v>
      </c>
      <c r="P633" s="24">
        <f t="shared" si="24"/>
        <v>22</v>
      </c>
      <c r="Q633" s="24">
        <f t="shared" si="25"/>
        <v>31</v>
      </c>
    </row>
    <row r="634" spans="1:17" x14ac:dyDescent="0.25">
      <c r="A634" s="27" t="s">
        <v>12</v>
      </c>
      <c r="B634" s="27">
        <v>91236</v>
      </c>
      <c r="C634" s="27" t="s">
        <v>108</v>
      </c>
      <c r="D634" s="27" t="s">
        <v>72</v>
      </c>
      <c r="E634" s="27" t="s">
        <v>73</v>
      </c>
      <c r="F634" s="27" t="s">
        <v>74</v>
      </c>
      <c r="G634" s="28">
        <v>44409</v>
      </c>
      <c r="H634" s="24">
        <v>20</v>
      </c>
      <c r="I634" s="24">
        <v>20</v>
      </c>
      <c r="J634" s="24">
        <v>2</v>
      </c>
      <c r="K634" s="24">
        <v>0</v>
      </c>
      <c r="L634" s="24">
        <v>0</v>
      </c>
      <c r="M634" s="24">
        <v>0</v>
      </c>
      <c r="N634" s="24">
        <v>0</v>
      </c>
      <c r="O634" s="24">
        <v>9</v>
      </c>
      <c r="P634" s="24">
        <f t="shared" si="24"/>
        <v>22</v>
      </c>
      <c r="Q634" s="24">
        <f t="shared" si="25"/>
        <v>31</v>
      </c>
    </row>
    <row r="635" spans="1:17" x14ac:dyDescent="0.25">
      <c r="A635" s="27" t="s">
        <v>13</v>
      </c>
      <c r="B635" s="27">
        <v>96211</v>
      </c>
      <c r="C635" s="27" t="s">
        <v>109</v>
      </c>
      <c r="D635" s="27" t="s">
        <v>72</v>
      </c>
      <c r="E635" s="27" t="s">
        <v>73</v>
      </c>
      <c r="F635" s="27" t="s">
        <v>74</v>
      </c>
      <c r="G635" s="28">
        <v>44409</v>
      </c>
      <c r="H635" s="24">
        <v>13</v>
      </c>
      <c r="I635" s="24">
        <v>13</v>
      </c>
      <c r="J635" s="24">
        <v>0</v>
      </c>
      <c r="K635" s="24">
        <v>9</v>
      </c>
      <c r="L635" s="24">
        <v>0</v>
      </c>
      <c r="M635" s="24">
        <v>0</v>
      </c>
      <c r="N635" s="24">
        <v>0</v>
      </c>
      <c r="O635" s="24">
        <v>9</v>
      </c>
      <c r="P635" s="24">
        <f t="shared" si="24"/>
        <v>22</v>
      </c>
      <c r="Q635" s="24">
        <f t="shared" si="25"/>
        <v>31</v>
      </c>
    </row>
    <row r="636" spans="1:17" x14ac:dyDescent="0.25">
      <c r="A636" s="27" t="s">
        <v>14</v>
      </c>
      <c r="B636" s="27">
        <v>88490</v>
      </c>
      <c r="C636" s="27" t="s">
        <v>110</v>
      </c>
      <c r="D636" s="27" t="s">
        <v>72</v>
      </c>
      <c r="E636" s="27" t="s">
        <v>73</v>
      </c>
      <c r="F636" s="27" t="s">
        <v>74</v>
      </c>
      <c r="G636" s="28">
        <v>44409</v>
      </c>
      <c r="H636" s="24">
        <v>22</v>
      </c>
      <c r="I636" s="24">
        <v>22</v>
      </c>
      <c r="J636" s="24">
        <v>0</v>
      </c>
      <c r="K636" s="24">
        <v>0</v>
      </c>
      <c r="L636" s="24">
        <v>0</v>
      </c>
      <c r="M636" s="24">
        <v>0</v>
      </c>
      <c r="N636" s="24">
        <v>0</v>
      </c>
      <c r="O636" s="24">
        <v>9</v>
      </c>
      <c r="P636" s="24">
        <f t="shared" si="24"/>
        <v>22</v>
      </c>
      <c r="Q636" s="24">
        <f t="shared" si="25"/>
        <v>31</v>
      </c>
    </row>
    <row r="637" spans="1:17" x14ac:dyDescent="0.25">
      <c r="A637" s="27" t="s">
        <v>16</v>
      </c>
      <c r="B637" s="27">
        <v>96213</v>
      </c>
      <c r="C637" s="27" t="s">
        <v>112</v>
      </c>
      <c r="D637" s="27" t="s">
        <v>72</v>
      </c>
      <c r="E637" s="27" t="s">
        <v>73</v>
      </c>
      <c r="F637" s="27" t="s">
        <v>74</v>
      </c>
      <c r="G637" s="28">
        <v>44409</v>
      </c>
      <c r="H637" s="24">
        <v>11</v>
      </c>
      <c r="I637" s="24">
        <v>7</v>
      </c>
      <c r="J637" s="24">
        <v>0</v>
      </c>
      <c r="K637" s="24">
        <v>3</v>
      </c>
      <c r="L637" s="24">
        <v>5</v>
      </c>
      <c r="M637" s="24">
        <v>0</v>
      </c>
      <c r="N637" s="24">
        <v>0</v>
      </c>
      <c r="O637" s="24">
        <v>9</v>
      </c>
      <c r="P637" s="24">
        <f t="shared" si="24"/>
        <v>19</v>
      </c>
      <c r="Q637" s="24">
        <f t="shared" si="25"/>
        <v>28</v>
      </c>
    </row>
    <row r="638" spans="1:17" x14ac:dyDescent="0.25">
      <c r="A638" s="27" t="s">
        <v>18</v>
      </c>
      <c r="B638" s="27">
        <v>119448</v>
      </c>
      <c r="C638" s="27" t="s">
        <v>114</v>
      </c>
      <c r="D638" s="27" t="s">
        <v>72</v>
      </c>
      <c r="E638" s="27" t="s">
        <v>73</v>
      </c>
      <c r="F638" s="27" t="s">
        <v>74</v>
      </c>
      <c r="G638" s="28">
        <v>44409</v>
      </c>
      <c r="H638" s="24">
        <v>18</v>
      </c>
      <c r="I638" s="24">
        <v>18</v>
      </c>
      <c r="J638" s="24">
        <v>0</v>
      </c>
      <c r="K638" s="24">
        <v>4</v>
      </c>
      <c r="L638" s="24">
        <v>0</v>
      </c>
      <c r="M638" s="24">
        <v>0</v>
      </c>
      <c r="N638" s="24">
        <v>0</v>
      </c>
      <c r="O638" s="24">
        <v>9</v>
      </c>
      <c r="P638" s="24">
        <f t="shared" si="24"/>
        <v>22</v>
      </c>
      <c r="Q638" s="24">
        <f t="shared" si="25"/>
        <v>31</v>
      </c>
    </row>
    <row r="639" spans="1:17" x14ac:dyDescent="0.25">
      <c r="A639" s="27" t="s">
        <v>19</v>
      </c>
      <c r="B639" s="27">
        <v>145627</v>
      </c>
      <c r="C639" s="27" t="s">
        <v>115</v>
      </c>
      <c r="D639" s="27" t="s">
        <v>72</v>
      </c>
      <c r="E639" s="27" t="s">
        <v>73</v>
      </c>
      <c r="F639" s="27" t="s">
        <v>74</v>
      </c>
      <c r="G639" s="28">
        <v>44409</v>
      </c>
      <c r="H639" s="24">
        <v>22</v>
      </c>
      <c r="I639" s="24">
        <v>17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9</v>
      </c>
      <c r="P639" s="24">
        <f t="shared" si="24"/>
        <v>22</v>
      </c>
      <c r="Q639" s="24">
        <f t="shared" si="25"/>
        <v>31</v>
      </c>
    </row>
    <row r="640" spans="1:17" x14ac:dyDescent="0.25">
      <c r="A640" s="27" t="s">
        <v>21</v>
      </c>
      <c r="B640" s="27">
        <v>125723</v>
      </c>
      <c r="C640" s="27" t="s">
        <v>117</v>
      </c>
      <c r="D640" s="27" t="s">
        <v>72</v>
      </c>
      <c r="E640" s="27" t="s">
        <v>73</v>
      </c>
      <c r="F640" s="27" t="s">
        <v>74</v>
      </c>
      <c r="G640" s="28">
        <v>44409</v>
      </c>
      <c r="H640" s="24">
        <v>17</v>
      </c>
      <c r="I640" s="24">
        <v>13</v>
      </c>
      <c r="J640" s="24">
        <v>0</v>
      </c>
      <c r="K640" s="24">
        <v>2</v>
      </c>
      <c r="L640" s="24">
        <v>0</v>
      </c>
      <c r="M640" s="24">
        <v>0</v>
      </c>
      <c r="N640" s="24">
        <v>0</v>
      </c>
      <c r="O640" s="24">
        <v>9</v>
      </c>
      <c r="P640" s="24">
        <f t="shared" si="24"/>
        <v>19</v>
      </c>
      <c r="Q640" s="24">
        <f t="shared" si="25"/>
        <v>28</v>
      </c>
    </row>
    <row r="641" spans="1:17" x14ac:dyDescent="0.25">
      <c r="A641" s="27" t="s">
        <v>22</v>
      </c>
      <c r="B641" s="27">
        <v>110419</v>
      </c>
      <c r="C641" s="27" t="s">
        <v>118</v>
      </c>
      <c r="D641" s="27" t="s">
        <v>72</v>
      </c>
      <c r="E641" s="27" t="s">
        <v>73</v>
      </c>
      <c r="F641" s="27" t="s">
        <v>74</v>
      </c>
      <c r="G641" s="28">
        <v>44409</v>
      </c>
      <c r="H641" s="24">
        <v>21</v>
      </c>
      <c r="I641" s="24">
        <v>21</v>
      </c>
      <c r="J641" s="24">
        <v>1</v>
      </c>
      <c r="K641" s="24">
        <v>0</v>
      </c>
      <c r="L641" s="24">
        <v>0</v>
      </c>
      <c r="M641" s="24">
        <v>0</v>
      </c>
      <c r="N641" s="24">
        <v>0</v>
      </c>
      <c r="O641" s="24">
        <v>9</v>
      </c>
      <c r="P641" s="24">
        <f t="shared" si="24"/>
        <v>22</v>
      </c>
      <c r="Q641" s="24">
        <f t="shared" si="25"/>
        <v>31</v>
      </c>
    </row>
    <row r="642" spans="1:17" x14ac:dyDescent="0.25">
      <c r="A642" s="27" t="s">
        <v>23</v>
      </c>
      <c r="B642" s="27">
        <v>106163</v>
      </c>
      <c r="C642" s="27" t="s">
        <v>119</v>
      </c>
      <c r="D642" s="27" t="s">
        <v>72</v>
      </c>
      <c r="E642" s="27" t="s">
        <v>73</v>
      </c>
      <c r="F642" s="27" t="s">
        <v>74</v>
      </c>
      <c r="G642" s="28">
        <v>44409</v>
      </c>
      <c r="H642" s="24">
        <v>20</v>
      </c>
      <c r="I642" s="24">
        <v>20</v>
      </c>
      <c r="J642" s="24">
        <v>0</v>
      </c>
      <c r="K642" s="24">
        <v>2</v>
      </c>
      <c r="L642" s="24">
        <v>0</v>
      </c>
      <c r="M642" s="24">
        <v>0</v>
      </c>
      <c r="N642" s="24">
        <v>0</v>
      </c>
      <c r="O642" s="24">
        <v>9</v>
      </c>
      <c r="P642" s="24">
        <f t="shared" si="24"/>
        <v>22</v>
      </c>
      <c r="Q642" s="24">
        <f t="shared" si="25"/>
        <v>31</v>
      </c>
    </row>
    <row r="643" spans="1:17" x14ac:dyDescent="0.25">
      <c r="A643" s="27" t="s">
        <v>24</v>
      </c>
      <c r="B643" s="27">
        <v>106165</v>
      </c>
      <c r="C643" s="27" t="s">
        <v>122</v>
      </c>
      <c r="D643" s="27" t="s">
        <v>72</v>
      </c>
      <c r="E643" s="27" t="s">
        <v>73</v>
      </c>
      <c r="F643" s="27" t="s">
        <v>74</v>
      </c>
      <c r="G643" s="28">
        <v>44409</v>
      </c>
      <c r="H643" s="24">
        <v>20</v>
      </c>
      <c r="I643" s="24">
        <v>20</v>
      </c>
      <c r="J643" s="24">
        <v>0</v>
      </c>
      <c r="K643" s="24">
        <v>2</v>
      </c>
      <c r="L643" s="24">
        <v>0</v>
      </c>
      <c r="M643" s="24">
        <v>0</v>
      </c>
      <c r="N643" s="24">
        <v>0</v>
      </c>
      <c r="O643" s="24">
        <v>9</v>
      </c>
      <c r="P643" s="24">
        <f t="shared" si="24"/>
        <v>22</v>
      </c>
      <c r="Q643" s="24">
        <f t="shared" si="25"/>
        <v>31</v>
      </c>
    </row>
    <row r="644" spans="1:17" x14ac:dyDescent="0.25">
      <c r="A644" s="27" t="s">
        <v>25</v>
      </c>
      <c r="B644" s="27">
        <v>106161</v>
      </c>
      <c r="C644" s="27" t="s">
        <v>123</v>
      </c>
      <c r="D644" s="27" t="s">
        <v>72</v>
      </c>
      <c r="E644" s="27" t="s">
        <v>73</v>
      </c>
      <c r="F644" s="27" t="s">
        <v>74</v>
      </c>
      <c r="G644" s="28">
        <v>44409</v>
      </c>
      <c r="H644" s="24">
        <v>21</v>
      </c>
      <c r="I644" s="24">
        <v>21</v>
      </c>
      <c r="J644" s="24">
        <v>1</v>
      </c>
      <c r="K644" s="24">
        <v>0</v>
      </c>
      <c r="L644" s="24">
        <v>0</v>
      </c>
      <c r="M644" s="24">
        <v>0</v>
      </c>
      <c r="N644" s="24">
        <v>0</v>
      </c>
      <c r="O644" s="24">
        <v>9</v>
      </c>
      <c r="P644" s="24">
        <f t="shared" si="24"/>
        <v>22</v>
      </c>
      <c r="Q644" s="24">
        <f t="shared" si="25"/>
        <v>31</v>
      </c>
    </row>
    <row r="645" spans="1:17" x14ac:dyDescent="0.25">
      <c r="A645" s="27" t="s">
        <v>26</v>
      </c>
      <c r="B645" s="27">
        <v>88629</v>
      </c>
      <c r="C645" s="27" t="s">
        <v>161</v>
      </c>
      <c r="D645" s="27" t="s">
        <v>72</v>
      </c>
      <c r="E645" s="27" t="s">
        <v>73</v>
      </c>
      <c r="F645" s="27" t="s">
        <v>76</v>
      </c>
      <c r="G645" s="28">
        <v>44409</v>
      </c>
      <c r="H645" s="24">
        <v>21</v>
      </c>
      <c r="I645" s="24">
        <v>21</v>
      </c>
      <c r="J645" s="24">
        <v>1</v>
      </c>
      <c r="K645" s="24">
        <v>0</v>
      </c>
      <c r="L645" s="24">
        <v>0</v>
      </c>
      <c r="M645" s="24">
        <v>0</v>
      </c>
      <c r="N645" s="24">
        <v>0</v>
      </c>
      <c r="O645" s="24">
        <v>9</v>
      </c>
      <c r="P645" s="24">
        <f t="shared" si="24"/>
        <v>22</v>
      </c>
      <c r="Q645" s="24">
        <f t="shared" si="25"/>
        <v>31</v>
      </c>
    </row>
    <row r="646" spans="1:17" x14ac:dyDescent="0.25">
      <c r="A646" s="27" t="s">
        <v>27</v>
      </c>
      <c r="B646" s="27">
        <v>144804</v>
      </c>
      <c r="C646" s="27" t="s">
        <v>126</v>
      </c>
      <c r="D646" s="27" t="s">
        <v>72</v>
      </c>
      <c r="E646" s="27" t="s">
        <v>73</v>
      </c>
      <c r="F646" s="27" t="s">
        <v>74</v>
      </c>
      <c r="G646" s="28">
        <v>44409</v>
      </c>
      <c r="H646" s="24">
        <v>22</v>
      </c>
      <c r="I646" s="24">
        <v>22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9</v>
      </c>
      <c r="P646" s="24">
        <f t="shared" si="24"/>
        <v>22</v>
      </c>
      <c r="Q646" s="24">
        <f t="shared" si="25"/>
        <v>31</v>
      </c>
    </row>
    <row r="647" spans="1:17" x14ac:dyDescent="0.25">
      <c r="A647" s="27" t="s">
        <v>28</v>
      </c>
      <c r="B647" s="27">
        <v>110428</v>
      </c>
      <c r="C647" s="27" t="s">
        <v>127</v>
      </c>
      <c r="D647" s="27" t="s">
        <v>72</v>
      </c>
      <c r="E647" s="27" t="s">
        <v>73</v>
      </c>
      <c r="F647" s="27" t="s">
        <v>74</v>
      </c>
      <c r="G647" s="28">
        <v>44409</v>
      </c>
      <c r="H647" s="24">
        <v>20</v>
      </c>
      <c r="I647" s="24">
        <v>20</v>
      </c>
      <c r="J647" s="24">
        <v>2</v>
      </c>
      <c r="K647" s="24">
        <v>0</v>
      </c>
      <c r="L647" s="24">
        <v>0</v>
      </c>
      <c r="M647" s="24">
        <v>0</v>
      </c>
      <c r="N647" s="24">
        <v>0</v>
      </c>
      <c r="O647" s="24">
        <v>9</v>
      </c>
      <c r="P647" s="24">
        <f t="shared" si="24"/>
        <v>22</v>
      </c>
      <c r="Q647" s="24">
        <f t="shared" si="25"/>
        <v>31</v>
      </c>
    </row>
    <row r="648" spans="1:17" x14ac:dyDescent="0.25">
      <c r="A648" s="27" t="s">
        <v>29</v>
      </c>
      <c r="B648" s="27">
        <v>91521</v>
      </c>
      <c r="C648" s="27" t="s">
        <v>128</v>
      </c>
      <c r="D648" s="27" t="s">
        <v>72</v>
      </c>
      <c r="E648" s="27" t="s">
        <v>73</v>
      </c>
      <c r="F648" s="27" t="s">
        <v>74</v>
      </c>
      <c r="G648" s="28">
        <v>44409</v>
      </c>
      <c r="H648" s="24">
        <v>20</v>
      </c>
      <c r="I648" s="24">
        <v>20</v>
      </c>
      <c r="J648" s="24">
        <v>1</v>
      </c>
      <c r="K648" s="24">
        <v>1</v>
      </c>
      <c r="L648" s="24">
        <v>0</v>
      </c>
      <c r="M648" s="24">
        <v>0</v>
      </c>
      <c r="N648" s="24">
        <v>0</v>
      </c>
      <c r="O648" s="24">
        <v>9</v>
      </c>
      <c r="P648" s="24">
        <f t="shared" si="24"/>
        <v>22</v>
      </c>
      <c r="Q648" s="24">
        <f t="shared" si="25"/>
        <v>31</v>
      </c>
    </row>
    <row r="649" spans="1:17" x14ac:dyDescent="0.25">
      <c r="A649" s="27" t="s">
        <v>31</v>
      </c>
      <c r="B649" s="27">
        <v>145469</v>
      </c>
      <c r="C649" s="27" t="s">
        <v>132</v>
      </c>
      <c r="D649" s="27" t="s">
        <v>72</v>
      </c>
      <c r="E649" s="27" t="s">
        <v>73</v>
      </c>
      <c r="F649" s="27" t="s">
        <v>74</v>
      </c>
      <c r="G649" s="28">
        <v>44409</v>
      </c>
      <c r="H649" s="24">
        <v>22</v>
      </c>
      <c r="I649" s="24">
        <v>22</v>
      </c>
      <c r="J649" s="24">
        <v>0</v>
      </c>
      <c r="K649" s="24">
        <v>0</v>
      </c>
      <c r="L649" s="24">
        <v>0</v>
      </c>
      <c r="M649" s="24">
        <v>0</v>
      </c>
      <c r="N649" s="24">
        <v>0</v>
      </c>
      <c r="O649" s="24">
        <v>9</v>
      </c>
      <c r="P649" s="24">
        <f t="shared" si="24"/>
        <v>22</v>
      </c>
      <c r="Q649" s="24">
        <f t="shared" si="25"/>
        <v>31</v>
      </c>
    </row>
    <row r="650" spans="1:17" x14ac:dyDescent="0.25">
      <c r="A650" s="27" t="s">
        <v>32</v>
      </c>
      <c r="B650" s="27">
        <v>144838</v>
      </c>
      <c r="C650" s="27" t="s">
        <v>133</v>
      </c>
      <c r="D650" s="27" t="s">
        <v>72</v>
      </c>
      <c r="E650" s="27" t="s">
        <v>73</v>
      </c>
      <c r="F650" s="27" t="s">
        <v>74</v>
      </c>
      <c r="G650" s="28">
        <v>44409</v>
      </c>
      <c r="H650" s="24">
        <v>16</v>
      </c>
      <c r="I650" s="24">
        <v>16</v>
      </c>
      <c r="J650" s="24">
        <v>1</v>
      </c>
      <c r="K650" s="24">
        <v>5</v>
      </c>
      <c r="L650" s="24">
        <v>0</v>
      </c>
      <c r="M650" s="24">
        <v>0</v>
      </c>
      <c r="N650" s="24">
        <v>0</v>
      </c>
      <c r="O650" s="24">
        <v>9</v>
      </c>
      <c r="P650" s="24">
        <f t="shared" si="24"/>
        <v>22</v>
      </c>
      <c r="Q650" s="24">
        <f t="shared" si="25"/>
        <v>31</v>
      </c>
    </row>
    <row r="651" spans="1:17" x14ac:dyDescent="0.25">
      <c r="A651" s="27" t="s">
        <v>33</v>
      </c>
      <c r="B651" s="27">
        <v>88492</v>
      </c>
      <c r="C651" s="27" t="s">
        <v>134</v>
      </c>
      <c r="D651" s="27" t="s">
        <v>72</v>
      </c>
      <c r="E651" s="27" t="s">
        <v>73</v>
      </c>
      <c r="F651" s="27" t="s">
        <v>74</v>
      </c>
      <c r="G651" s="28">
        <v>44409</v>
      </c>
      <c r="H651" s="24">
        <v>6</v>
      </c>
      <c r="I651" s="24">
        <v>6</v>
      </c>
      <c r="J651" s="24">
        <v>0</v>
      </c>
      <c r="K651" s="24">
        <v>8</v>
      </c>
      <c r="L651" s="24">
        <v>0</v>
      </c>
      <c r="M651" s="24">
        <v>0</v>
      </c>
      <c r="N651" s="24">
        <v>0</v>
      </c>
      <c r="O651" s="24">
        <v>9</v>
      </c>
      <c r="P651" s="24">
        <f t="shared" si="24"/>
        <v>14</v>
      </c>
      <c r="Q651" s="24">
        <f t="shared" si="25"/>
        <v>23</v>
      </c>
    </row>
    <row r="652" spans="1:17" x14ac:dyDescent="0.25">
      <c r="A652" s="27" t="s">
        <v>34</v>
      </c>
      <c r="B652" s="27">
        <v>145470</v>
      </c>
      <c r="C652" s="27" t="s">
        <v>135</v>
      </c>
      <c r="D652" s="27" t="s">
        <v>72</v>
      </c>
      <c r="E652" s="27" t="s">
        <v>73</v>
      </c>
      <c r="F652" s="27" t="s">
        <v>74</v>
      </c>
      <c r="G652" s="28">
        <v>44409</v>
      </c>
      <c r="H652" s="24">
        <v>20</v>
      </c>
      <c r="I652" s="24">
        <v>20</v>
      </c>
      <c r="J652" s="24">
        <v>0</v>
      </c>
      <c r="K652" s="24">
        <v>2</v>
      </c>
      <c r="L652" s="24">
        <v>0</v>
      </c>
      <c r="M652" s="24">
        <v>0</v>
      </c>
      <c r="N652" s="24">
        <v>0</v>
      </c>
      <c r="O652" s="24">
        <v>9</v>
      </c>
      <c r="P652" s="24">
        <f t="shared" si="24"/>
        <v>22</v>
      </c>
      <c r="Q652" s="24">
        <f t="shared" si="25"/>
        <v>31</v>
      </c>
    </row>
    <row r="653" spans="1:17" x14ac:dyDescent="0.25">
      <c r="A653" s="27" t="s">
        <v>36</v>
      </c>
      <c r="B653" s="27">
        <v>110422</v>
      </c>
      <c r="C653" s="27" t="s">
        <v>139</v>
      </c>
      <c r="D653" s="27" t="s">
        <v>72</v>
      </c>
      <c r="E653" s="27" t="s">
        <v>73</v>
      </c>
      <c r="F653" s="27" t="s">
        <v>74</v>
      </c>
      <c r="G653" s="28">
        <v>44409</v>
      </c>
      <c r="H653" s="24">
        <v>21</v>
      </c>
      <c r="I653" s="24">
        <v>14</v>
      </c>
      <c r="J653" s="24">
        <v>0</v>
      </c>
      <c r="K653" s="24">
        <v>1</v>
      </c>
      <c r="L653" s="24">
        <v>0</v>
      </c>
      <c r="M653" s="24">
        <v>0</v>
      </c>
      <c r="N653" s="24">
        <v>0</v>
      </c>
      <c r="O653" s="24">
        <v>9</v>
      </c>
      <c r="P653" s="24">
        <f t="shared" si="24"/>
        <v>22</v>
      </c>
      <c r="Q653" s="24">
        <f t="shared" si="25"/>
        <v>31</v>
      </c>
    </row>
    <row r="654" spans="1:17" x14ac:dyDescent="0.25">
      <c r="A654" s="27" t="s">
        <v>37</v>
      </c>
      <c r="B654" s="27">
        <v>125726</v>
      </c>
      <c r="C654" s="27" t="s">
        <v>140</v>
      </c>
      <c r="D654" s="27" t="s">
        <v>72</v>
      </c>
      <c r="E654" s="27" t="s">
        <v>73</v>
      </c>
      <c r="F654" s="27" t="s">
        <v>74</v>
      </c>
      <c r="G654" s="28">
        <v>44409</v>
      </c>
      <c r="H654" s="24">
        <v>0</v>
      </c>
      <c r="I654" s="24">
        <v>0</v>
      </c>
      <c r="J654" s="24">
        <v>0</v>
      </c>
      <c r="K654" s="24">
        <v>4</v>
      </c>
      <c r="L654" s="24">
        <v>18</v>
      </c>
      <c r="M654" s="24">
        <v>0</v>
      </c>
      <c r="N654" s="24">
        <v>0</v>
      </c>
      <c r="O654" s="24">
        <v>9</v>
      </c>
      <c r="P654" s="24">
        <f t="shared" si="24"/>
        <v>22</v>
      </c>
      <c r="Q654" s="24">
        <f t="shared" si="25"/>
        <v>31</v>
      </c>
    </row>
    <row r="655" spans="1:17" x14ac:dyDescent="0.25">
      <c r="A655" s="27" t="s">
        <v>38</v>
      </c>
      <c r="B655" s="27">
        <v>96077</v>
      </c>
      <c r="C655" s="27" t="s">
        <v>141</v>
      </c>
      <c r="D655" s="27" t="s">
        <v>72</v>
      </c>
      <c r="E655" s="27" t="s">
        <v>73</v>
      </c>
      <c r="F655" s="27" t="s">
        <v>74</v>
      </c>
      <c r="G655" s="28">
        <v>44409</v>
      </c>
      <c r="H655" s="24">
        <v>16</v>
      </c>
      <c r="I655" s="24">
        <v>16</v>
      </c>
      <c r="J655" s="24">
        <v>5</v>
      </c>
      <c r="K655" s="24">
        <v>1</v>
      </c>
      <c r="L655" s="24">
        <v>0</v>
      </c>
      <c r="M655" s="24">
        <v>0</v>
      </c>
      <c r="N655" s="24">
        <v>0</v>
      </c>
      <c r="O655" s="24">
        <v>9</v>
      </c>
      <c r="P655" s="24">
        <f t="shared" si="24"/>
        <v>22</v>
      </c>
      <c r="Q655" s="24">
        <f t="shared" si="25"/>
        <v>31</v>
      </c>
    </row>
    <row r="656" spans="1:17" x14ac:dyDescent="0.25">
      <c r="A656" s="27" t="s">
        <v>38</v>
      </c>
      <c r="B656" s="27">
        <v>110550</v>
      </c>
      <c r="C656" s="27" t="s">
        <v>142</v>
      </c>
      <c r="D656" s="27" t="s">
        <v>72</v>
      </c>
      <c r="E656" s="27" t="s">
        <v>73</v>
      </c>
      <c r="F656" s="27" t="s">
        <v>74</v>
      </c>
      <c r="G656" s="28">
        <v>44409</v>
      </c>
      <c r="H656" s="24">
        <v>19</v>
      </c>
      <c r="I656" s="24">
        <v>19</v>
      </c>
      <c r="J656" s="24">
        <v>0</v>
      </c>
      <c r="K656" s="24">
        <v>3</v>
      </c>
      <c r="L656" s="24">
        <v>0</v>
      </c>
      <c r="M656" s="24">
        <v>0</v>
      </c>
      <c r="N656" s="24">
        <v>0</v>
      </c>
      <c r="O656" s="24">
        <v>9</v>
      </c>
      <c r="P656" s="24">
        <f t="shared" si="24"/>
        <v>22</v>
      </c>
      <c r="Q656" s="24">
        <f t="shared" si="25"/>
        <v>31</v>
      </c>
    </row>
    <row r="657" spans="1:17" x14ac:dyDescent="0.25">
      <c r="A657" s="27" t="s">
        <v>39</v>
      </c>
      <c r="B657" s="27">
        <v>88493</v>
      </c>
      <c r="C657" s="27" t="s">
        <v>162</v>
      </c>
      <c r="D657" s="27" t="s">
        <v>72</v>
      </c>
      <c r="E657" s="27" t="s">
        <v>73</v>
      </c>
      <c r="F657" s="27" t="s">
        <v>76</v>
      </c>
      <c r="G657" s="28">
        <v>44409</v>
      </c>
      <c r="H657" s="24">
        <v>19</v>
      </c>
      <c r="I657" s="24">
        <v>19</v>
      </c>
      <c r="J657" s="24">
        <v>0</v>
      </c>
      <c r="K657" s="24">
        <v>3</v>
      </c>
      <c r="L657" s="24">
        <v>0</v>
      </c>
      <c r="M657" s="24">
        <v>0</v>
      </c>
      <c r="N657" s="24">
        <v>0</v>
      </c>
      <c r="O657" s="24">
        <v>9</v>
      </c>
      <c r="P657" s="24">
        <f t="shared" si="24"/>
        <v>22</v>
      </c>
      <c r="Q657" s="24">
        <f t="shared" si="25"/>
        <v>31</v>
      </c>
    </row>
    <row r="658" spans="1:17" x14ac:dyDescent="0.25">
      <c r="A658" s="27" t="s">
        <v>40</v>
      </c>
      <c r="B658" s="27">
        <v>96075</v>
      </c>
      <c r="C658" s="27" t="s">
        <v>143</v>
      </c>
      <c r="D658" s="27" t="s">
        <v>72</v>
      </c>
      <c r="E658" s="27" t="s">
        <v>73</v>
      </c>
      <c r="F658" s="27" t="s">
        <v>74</v>
      </c>
      <c r="G658" s="28">
        <v>44409</v>
      </c>
      <c r="H658" s="24">
        <v>19</v>
      </c>
      <c r="I658" s="24">
        <v>19</v>
      </c>
      <c r="J658" s="24">
        <v>0</v>
      </c>
      <c r="K658" s="24">
        <v>3</v>
      </c>
      <c r="L658" s="24">
        <v>0</v>
      </c>
      <c r="M658" s="24">
        <v>0</v>
      </c>
      <c r="N658" s="24">
        <v>0</v>
      </c>
      <c r="O658" s="24">
        <v>9</v>
      </c>
      <c r="P658" s="24">
        <f t="shared" si="24"/>
        <v>22</v>
      </c>
      <c r="Q658" s="24">
        <f t="shared" si="25"/>
        <v>31</v>
      </c>
    </row>
    <row r="659" spans="1:17" x14ac:dyDescent="0.25">
      <c r="A659" s="27" t="s">
        <v>41</v>
      </c>
      <c r="B659" s="27">
        <v>144805</v>
      </c>
      <c r="C659" s="27" t="s">
        <v>144</v>
      </c>
      <c r="D659" s="27" t="s">
        <v>72</v>
      </c>
      <c r="E659" s="27" t="s">
        <v>73</v>
      </c>
      <c r="F659" s="27" t="s">
        <v>74</v>
      </c>
      <c r="G659" s="28">
        <v>44409</v>
      </c>
      <c r="H659" s="24">
        <v>22</v>
      </c>
      <c r="I659" s="24">
        <v>22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9</v>
      </c>
      <c r="P659" s="24">
        <f t="shared" si="24"/>
        <v>22</v>
      </c>
      <c r="Q659" s="24">
        <f t="shared" si="25"/>
        <v>31</v>
      </c>
    </row>
    <row r="660" spans="1:17" x14ac:dyDescent="0.25">
      <c r="A660" s="27" t="s">
        <v>42</v>
      </c>
      <c r="B660" s="27">
        <v>96076</v>
      </c>
      <c r="C660" s="27" t="s">
        <v>145</v>
      </c>
      <c r="D660" s="27" t="s">
        <v>72</v>
      </c>
      <c r="E660" s="27" t="s">
        <v>73</v>
      </c>
      <c r="F660" s="27" t="s">
        <v>74</v>
      </c>
      <c r="G660" s="28">
        <v>44409</v>
      </c>
      <c r="H660" s="24">
        <v>19</v>
      </c>
      <c r="I660" s="24">
        <v>19</v>
      </c>
      <c r="J660" s="24">
        <v>1</v>
      </c>
      <c r="K660" s="24">
        <v>2</v>
      </c>
      <c r="L660" s="24">
        <v>0</v>
      </c>
      <c r="M660" s="24">
        <v>0</v>
      </c>
      <c r="N660" s="24">
        <v>0</v>
      </c>
      <c r="O660" s="24">
        <v>9</v>
      </c>
      <c r="P660" s="24">
        <f t="shared" si="24"/>
        <v>22</v>
      </c>
      <c r="Q660" s="24">
        <f t="shared" si="25"/>
        <v>31</v>
      </c>
    </row>
    <row r="661" spans="1:17" x14ac:dyDescent="0.25">
      <c r="A661" s="27" t="s">
        <v>43</v>
      </c>
      <c r="B661" s="27">
        <v>88586</v>
      </c>
      <c r="C661" s="27" t="s">
        <v>146</v>
      </c>
      <c r="D661" s="27" t="s">
        <v>72</v>
      </c>
      <c r="E661" s="27" t="s">
        <v>73</v>
      </c>
      <c r="F661" s="27" t="s">
        <v>74</v>
      </c>
      <c r="G661" s="28">
        <v>44409</v>
      </c>
      <c r="H661" s="24">
        <v>21</v>
      </c>
      <c r="I661" s="24">
        <v>21</v>
      </c>
      <c r="J661" s="24">
        <v>1</v>
      </c>
      <c r="K661" s="24">
        <v>0</v>
      </c>
      <c r="L661" s="24">
        <v>0</v>
      </c>
      <c r="M661" s="24">
        <v>0</v>
      </c>
      <c r="N661" s="24">
        <v>0</v>
      </c>
      <c r="O661" s="24">
        <v>9</v>
      </c>
      <c r="P661" s="24">
        <f t="shared" si="24"/>
        <v>22</v>
      </c>
      <c r="Q661" s="24">
        <f t="shared" si="25"/>
        <v>31</v>
      </c>
    </row>
    <row r="662" spans="1:17" x14ac:dyDescent="0.25">
      <c r="A662" s="27" t="s">
        <v>44</v>
      </c>
      <c r="B662" s="27">
        <v>144839</v>
      </c>
      <c r="C662" s="27" t="s">
        <v>147</v>
      </c>
      <c r="D662" s="27" t="s">
        <v>72</v>
      </c>
      <c r="E662" s="27" t="s">
        <v>73</v>
      </c>
      <c r="F662" s="27" t="s">
        <v>74</v>
      </c>
      <c r="G662" s="28">
        <v>44409</v>
      </c>
      <c r="H662" s="24">
        <v>22</v>
      </c>
      <c r="I662" s="24">
        <v>22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  <c r="O662" s="24">
        <v>9</v>
      </c>
      <c r="P662" s="24">
        <f t="shared" si="24"/>
        <v>22</v>
      </c>
      <c r="Q662" s="24">
        <f t="shared" si="25"/>
        <v>31</v>
      </c>
    </row>
    <row r="663" spans="1:17" x14ac:dyDescent="0.25">
      <c r="A663" s="27" t="s">
        <v>45</v>
      </c>
      <c r="B663" s="27">
        <v>108145</v>
      </c>
      <c r="C663" s="27" t="s">
        <v>148</v>
      </c>
      <c r="D663" s="27" t="s">
        <v>72</v>
      </c>
      <c r="E663" s="27" t="s">
        <v>73</v>
      </c>
      <c r="F663" s="27" t="s">
        <v>74</v>
      </c>
      <c r="G663" s="28">
        <v>44409</v>
      </c>
      <c r="H663" s="24">
        <v>22</v>
      </c>
      <c r="I663" s="24">
        <v>22</v>
      </c>
      <c r="J663" s="24">
        <v>0</v>
      </c>
      <c r="K663" s="24">
        <v>0</v>
      </c>
      <c r="L663" s="24">
        <v>0</v>
      </c>
      <c r="M663" s="24">
        <v>0</v>
      </c>
      <c r="N663" s="24">
        <v>0</v>
      </c>
      <c r="O663" s="24">
        <v>9</v>
      </c>
      <c r="P663" s="24">
        <f t="shared" si="24"/>
        <v>22</v>
      </c>
      <c r="Q663" s="24">
        <f t="shared" si="25"/>
        <v>31</v>
      </c>
    </row>
    <row r="664" spans="1:17" x14ac:dyDescent="0.25">
      <c r="A664" s="27" t="s">
        <v>46</v>
      </c>
      <c r="B664" s="27">
        <v>144837</v>
      </c>
      <c r="C664" s="27" t="s">
        <v>149</v>
      </c>
      <c r="D664" s="27" t="s">
        <v>72</v>
      </c>
      <c r="E664" s="27" t="s">
        <v>73</v>
      </c>
      <c r="F664" s="27" t="s">
        <v>74</v>
      </c>
      <c r="G664" s="28">
        <v>44409</v>
      </c>
      <c r="H664" s="24">
        <v>22</v>
      </c>
      <c r="I664" s="24">
        <v>22</v>
      </c>
      <c r="J664" s="24">
        <v>0</v>
      </c>
      <c r="K664" s="24">
        <v>0</v>
      </c>
      <c r="L664" s="24">
        <v>0</v>
      </c>
      <c r="M664" s="24">
        <v>0</v>
      </c>
      <c r="N664" s="24">
        <v>0</v>
      </c>
      <c r="O664" s="24">
        <v>9</v>
      </c>
      <c r="P664" s="24">
        <f t="shared" si="24"/>
        <v>22</v>
      </c>
      <c r="Q664" s="24">
        <f t="shared" si="25"/>
        <v>31</v>
      </c>
    </row>
    <row r="665" spans="1:17" x14ac:dyDescent="0.25">
      <c r="A665" s="27" t="s">
        <v>47</v>
      </c>
      <c r="B665" s="27">
        <v>96071</v>
      </c>
      <c r="C665" s="27" t="s">
        <v>150</v>
      </c>
      <c r="D665" s="27" t="s">
        <v>72</v>
      </c>
      <c r="E665" s="27" t="s">
        <v>73</v>
      </c>
      <c r="F665" s="27" t="s">
        <v>74</v>
      </c>
      <c r="G665" s="28">
        <v>44409</v>
      </c>
      <c r="H665" s="24">
        <v>16</v>
      </c>
      <c r="I665" s="24">
        <v>16</v>
      </c>
      <c r="J665" s="24">
        <v>4</v>
      </c>
      <c r="K665" s="24">
        <v>2</v>
      </c>
      <c r="L665" s="24">
        <v>0</v>
      </c>
      <c r="M665" s="24">
        <v>0</v>
      </c>
      <c r="N665" s="24">
        <v>0</v>
      </c>
      <c r="O665" s="24">
        <v>9</v>
      </c>
      <c r="P665" s="24">
        <f t="shared" si="24"/>
        <v>22</v>
      </c>
      <c r="Q665" s="24">
        <f t="shared" si="25"/>
        <v>31</v>
      </c>
    </row>
    <row r="666" spans="1:17" x14ac:dyDescent="0.25">
      <c r="A666" s="27" t="s">
        <v>48</v>
      </c>
      <c r="B666" s="27">
        <v>110426</v>
      </c>
      <c r="C666" s="27" t="s">
        <v>151</v>
      </c>
      <c r="D666" s="27" t="s">
        <v>72</v>
      </c>
      <c r="E666" s="27" t="s">
        <v>73</v>
      </c>
      <c r="F666" s="27" t="s">
        <v>74</v>
      </c>
      <c r="G666" s="28">
        <v>44409</v>
      </c>
      <c r="H666" s="24">
        <v>19</v>
      </c>
      <c r="I666" s="24">
        <v>19</v>
      </c>
      <c r="J666" s="24">
        <v>0</v>
      </c>
      <c r="K666" s="24">
        <v>3</v>
      </c>
      <c r="L666" s="24">
        <v>0</v>
      </c>
      <c r="M666" s="24">
        <v>0</v>
      </c>
      <c r="N666" s="24">
        <v>0</v>
      </c>
      <c r="O666" s="24">
        <v>9</v>
      </c>
      <c r="P666" s="24">
        <f t="shared" si="24"/>
        <v>22</v>
      </c>
      <c r="Q666" s="24">
        <f t="shared" si="25"/>
        <v>31</v>
      </c>
    </row>
    <row r="667" spans="1:17" x14ac:dyDescent="0.25">
      <c r="A667" s="27" t="s">
        <v>49</v>
      </c>
      <c r="B667" s="27">
        <v>110421</v>
      </c>
      <c r="C667" s="27" t="s">
        <v>152</v>
      </c>
      <c r="D667" s="27" t="s">
        <v>72</v>
      </c>
      <c r="E667" s="27" t="s">
        <v>73</v>
      </c>
      <c r="F667" s="27" t="s">
        <v>74</v>
      </c>
      <c r="G667" s="28">
        <v>44409</v>
      </c>
      <c r="H667" s="24">
        <v>16</v>
      </c>
      <c r="I667" s="24">
        <v>16</v>
      </c>
      <c r="J667" s="24">
        <v>0</v>
      </c>
      <c r="K667" s="24">
        <v>6</v>
      </c>
      <c r="L667" s="24">
        <v>0</v>
      </c>
      <c r="M667" s="24">
        <v>0</v>
      </c>
      <c r="N667" s="24">
        <v>0</v>
      </c>
      <c r="O667" s="24">
        <v>9</v>
      </c>
      <c r="P667" s="24">
        <f t="shared" si="24"/>
        <v>22</v>
      </c>
      <c r="Q667" s="24">
        <f t="shared" si="25"/>
        <v>31</v>
      </c>
    </row>
    <row r="668" spans="1:17" x14ac:dyDescent="0.25">
      <c r="A668" s="27" t="s">
        <v>50</v>
      </c>
      <c r="B668" s="27">
        <v>96219</v>
      </c>
      <c r="C668" s="27" t="s">
        <v>153</v>
      </c>
      <c r="D668" s="27" t="s">
        <v>72</v>
      </c>
      <c r="E668" s="27" t="s">
        <v>73</v>
      </c>
      <c r="F668" s="27" t="s">
        <v>74</v>
      </c>
      <c r="G668" s="28">
        <v>44409</v>
      </c>
      <c r="H668" s="24">
        <v>21</v>
      </c>
      <c r="I668" s="24">
        <v>21</v>
      </c>
      <c r="J668" s="24">
        <v>0</v>
      </c>
      <c r="K668" s="24">
        <v>1</v>
      </c>
      <c r="L668" s="24">
        <v>0</v>
      </c>
      <c r="M668" s="24">
        <v>0</v>
      </c>
      <c r="N668" s="24">
        <v>0</v>
      </c>
      <c r="O668" s="24">
        <v>9</v>
      </c>
      <c r="P668" s="24">
        <f t="shared" si="24"/>
        <v>22</v>
      </c>
      <c r="Q668" s="24">
        <f t="shared" si="25"/>
        <v>31</v>
      </c>
    </row>
    <row r="669" spans="1:17" x14ac:dyDescent="0.25">
      <c r="A669" s="27" t="s">
        <v>51</v>
      </c>
      <c r="B669" s="27">
        <v>106162</v>
      </c>
      <c r="C669" s="27" t="s">
        <v>154</v>
      </c>
      <c r="D669" s="27" t="s">
        <v>72</v>
      </c>
      <c r="E669" s="27" t="s">
        <v>73</v>
      </c>
      <c r="F669" s="27" t="s">
        <v>74</v>
      </c>
      <c r="G669" s="28">
        <v>44409</v>
      </c>
      <c r="H669" s="24">
        <v>21</v>
      </c>
      <c r="I669" s="24">
        <v>21</v>
      </c>
      <c r="J669" s="24">
        <v>0</v>
      </c>
      <c r="K669" s="24">
        <v>1</v>
      </c>
      <c r="L669" s="24">
        <v>0</v>
      </c>
      <c r="M669" s="24">
        <v>0</v>
      </c>
      <c r="N669" s="24">
        <v>0</v>
      </c>
      <c r="O669" s="24">
        <v>9</v>
      </c>
      <c r="P669" s="24">
        <f t="shared" si="24"/>
        <v>22</v>
      </c>
      <c r="Q669" s="24">
        <f t="shared" si="25"/>
        <v>31</v>
      </c>
    </row>
    <row r="670" spans="1:17" x14ac:dyDescent="0.25">
      <c r="A670" s="27" t="s">
        <v>52</v>
      </c>
      <c r="B670" s="27">
        <v>108143</v>
      </c>
      <c r="C670" s="27" t="s">
        <v>155</v>
      </c>
      <c r="D670" s="27" t="s">
        <v>72</v>
      </c>
      <c r="E670" s="27" t="s">
        <v>73</v>
      </c>
      <c r="F670" s="27" t="s">
        <v>74</v>
      </c>
      <c r="G670" s="28">
        <v>44409</v>
      </c>
      <c r="H670" s="24">
        <v>19</v>
      </c>
      <c r="I670" s="24">
        <v>19</v>
      </c>
      <c r="J670" s="24">
        <v>0</v>
      </c>
      <c r="K670" s="24">
        <v>3</v>
      </c>
      <c r="L670" s="24">
        <v>0</v>
      </c>
      <c r="M670" s="24">
        <v>0</v>
      </c>
      <c r="N670" s="24">
        <v>0</v>
      </c>
      <c r="O670" s="24">
        <v>9</v>
      </c>
      <c r="P670" s="24">
        <f t="shared" si="24"/>
        <v>22</v>
      </c>
      <c r="Q670" s="24">
        <f t="shared" si="25"/>
        <v>31</v>
      </c>
    </row>
    <row r="671" spans="1:17" x14ac:dyDescent="0.25">
      <c r="A671" s="27" t="s">
        <v>53</v>
      </c>
      <c r="B671" s="27">
        <v>110425</v>
      </c>
      <c r="C671" s="27" t="s">
        <v>158</v>
      </c>
      <c r="D671" s="27" t="s">
        <v>72</v>
      </c>
      <c r="E671" s="27" t="s">
        <v>73</v>
      </c>
      <c r="F671" s="27" t="s">
        <v>74</v>
      </c>
      <c r="G671" s="28">
        <v>44409</v>
      </c>
      <c r="H671" s="24">
        <v>18</v>
      </c>
      <c r="I671" s="24">
        <v>18</v>
      </c>
      <c r="J671" s="24">
        <v>1</v>
      </c>
      <c r="K671" s="24">
        <v>3</v>
      </c>
      <c r="L671" s="24">
        <v>0</v>
      </c>
      <c r="M671" s="24">
        <v>0</v>
      </c>
      <c r="N671" s="24">
        <v>0</v>
      </c>
      <c r="O671" s="24">
        <v>9</v>
      </c>
      <c r="P671" s="24">
        <f t="shared" si="24"/>
        <v>22</v>
      </c>
      <c r="Q671" s="24">
        <f t="shared" si="25"/>
        <v>31</v>
      </c>
    </row>
    <row r="672" spans="1:17" x14ac:dyDescent="0.25">
      <c r="A672" s="27" t="s">
        <v>54</v>
      </c>
      <c r="B672" s="27">
        <v>125727</v>
      </c>
      <c r="C672" s="27" t="s">
        <v>159</v>
      </c>
      <c r="D672" s="27" t="s">
        <v>72</v>
      </c>
      <c r="E672" s="27" t="s">
        <v>73</v>
      </c>
      <c r="F672" s="27" t="s">
        <v>74</v>
      </c>
      <c r="G672" s="28">
        <v>44409</v>
      </c>
      <c r="H672" s="24">
        <v>21</v>
      </c>
      <c r="I672" s="24">
        <v>21</v>
      </c>
      <c r="J672" s="24">
        <v>0</v>
      </c>
      <c r="K672" s="24">
        <v>1</v>
      </c>
      <c r="L672" s="24">
        <v>0</v>
      </c>
      <c r="M672" s="24">
        <v>0</v>
      </c>
      <c r="N672" s="24">
        <v>0</v>
      </c>
      <c r="O672" s="24">
        <v>9</v>
      </c>
      <c r="P672" s="24">
        <f t="shared" si="24"/>
        <v>22</v>
      </c>
      <c r="Q672" s="24">
        <f t="shared" si="25"/>
        <v>31</v>
      </c>
    </row>
    <row r="673" spans="1:17" x14ac:dyDescent="0.25">
      <c r="A673" s="27" t="s">
        <v>55</v>
      </c>
      <c r="B673" s="27">
        <v>96074</v>
      </c>
      <c r="C673" s="27" t="s">
        <v>160</v>
      </c>
      <c r="D673" s="27" t="s">
        <v>72</v>
      </c>
      <c r="E673" s="27" t="s">
        <v>73</v>
      </c>
      <c r="F673" s="27" t="s">
        <v>74</v>
      </c>
      <c r="G673" s="28">
        <v>44409</v>
      </c>
      <c r="H673" s="24">
        <v>19</v>
      </c>
      <c r="I673" s="24">
        <v>19</v>
      </c>
      <c r="J673" s="24">
        <v>0</v>
      </c>
      <c r="K673" s="24">
        <v>3</v>
      </c>
      <c r="L673" s="24">
        <v>0</v>
      </c>
      <c r="M673" s="24">
        <v>0</v>
      </c>
      <c r="N673" s="24">
        <v>0</v>
      </c>
      <c r="O673" s="24">
        <v>9</v>
      </c>
      <c r="P673" s="24">
        <f t="shared" si="24"/>
        <v>22</v>
      </c>
      <c r="Q673" s="24">
        <f t="shared" si="25"/>
        <v>31</v>
      </c>
    </row>
    <row r="674" spans="1:17" x14ac:dyDescent="0.25">
      <c r="A674" s="27" t="s">
        <v>5</v>
      </c>
      <c r="B674" s="27">
        <v>96078</v>
      </c>
      <c r="C674" s="27" t="s">
        <v>98</v>
      </c>
      <c r="D674" s="27" t="s">
        <v>72</v>
      </c>
      <c r="E674" s="27" t="s">
        <v>75</v>
      </c>
      <c r="F674" s="27" t="s">
        <v>74</v>
      </c>
      <c r="G674" s="28">
        <v>44409</v>
      </c>
      <c r="H674" s="24">
        <v>22</v>
      </c>
      <c r="I674" s="24">
        <v>22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9</v>
      </c>
      <c r="P674" s="24">
        <f t="shared" si="24"/>
        <v>22</v>
      </c>
      <c r="Q674" s="24">
        <f t="shared" si="25"/>
        <v>31</v>
      </c>
    </row>
    <row r="675" spans="1:17" x14ac:dyDescent="0.25">
      <c r="A675" s="27" t="s">
        <v>15</v>
      </c>
      <c r="B675" s="27">
        <v>125188</v>
      </c>
      <c r="C675" s="27" t="s">
        <v>111</v>
      </c>
      <c r="D675" s="27" t="s">
        <v>72</v>
      </c>
      <c r="E675" s="27" t="s">
        <v>75</v>
      </c>
      <c r="F675" s="27" t="s">
        <v>74</v>
      </c>
      <c r="G675" s="28">
        <v>44409</v>
      </c>
      <c r="H675" s="24">
        <v>22</v>
      </c>
      <c r="I675" s="24">
        <v>22</v>
      </c>
      <c r="J675" s="24">
        <v>0</v>
      </c>
      <c r="K675" s="24">
        <v>0</v>
      </c>
      <c r="L675" s="24">
        <v>0</v>
      </c>
      <c r="M675" s="24">
        <v>0</v>
      </c>
      <c r="N675" s="24">
        <v>0</v>
      </c>
      <c r="O675" s="24">
        <v>9</v>
      </c>
      <c r="P675" s="24">
        <f t="shared" si="24"/>
        <v>22</v>
      </c>
      <c r="Q675" s="24">
        <f t="shared" si="25"/>
        <v>31</v>
      </c>
    </row>
    <row r="676" spans="1:17" x14ac:dyDescent="0.25">
      <c r="A676" s="27" t="s">
        <v>17</v>
      </c>
      <c r="B676" s="27">
        <v>119764</v>
      </c>
      <c r="C676" s="27" t="s">
        <v>113</v>
      </c>
      <c r="D676" s="27" t="s">
        <v>72</v>
      </c>
      <c r="E676" s="27" t="s">
        <v>75</v>
      </c>
      <c r="F676" s="27" t="s">
        <v>74</v>
      </c>
      <c r="G676" s="28">
        <v>44409</v>
      </c>
      <c r="H676" s="24">
        <v>22</v>
      </c>
      <c r="I676" s="24">
        <v>22</v>
      </c>
      <c r="J676" s="24">
        <v>0</v>
      </c>
      <c r="K676" s="24">
        <v>0</v>
      </c>
      <c r="L676" s="24">
        <v>0</v>
      </c>
      <c r="M676" s="24">
        <v>0</v>
      </c>
      <c r="N676" s="24">
        <v>0</v>
      </c>
      <c r="O676" s="24">
        <v>9</v>
      </c>
      <c r="P676" s="24">
        <f t="shared" si="24"/>
        <v>22</v>
      </c>
      <c r="Q676" s="24">
        <f t="shared" si="25"/>
        <v>31</v>
      </c>
    </row>
    <row r="677" spans="1:17" x14ac:dyDescent="0.25">
      <c r="A677" s="27" t="s">
        <v>20</v>
      </c>
      <c r="B677" s="27">
        <v>119765</v>
      </c>
      <c r="C677" s="27" t="s">
        <v>116</v>
      </c>
      <c r="D677" s="27" t="s">
        <v>72</v>
      </c>
      <c r="E677" s="27" t="s">
        <v>75</v>
      </c>
      <c r="F677" s="27" t="s">
        <v>74</v>
      </c>
      <c r="G677" s="28">
        <v>44409</v>
      </c>
      <c r="H677" s="24">
        <v>22</v>
      </c>
      <c r="I677" s="24">
        <v>22</v>
      </c>
      <c r="J677" s="24">
        <v>0</v>
      </c>
      <c r="K677" s="24">
        <v>0</v>
      </c>
      <c r="L677" s="24">
        <v>0</v>
      </c>
      <c r="M677" s="24">
        <v>0</v>
      </c>
      <c r="N677" s="24">
        <v>0</v>
      </c>
      <c r="O677" s="24">
        <v>9</v>
      </c>
      <c r="P677" s="24">
        <f t="shared" si="24"/>
        <v>22</v>
      </c>
      <c r="Q677" s="24">
        <f t="shared" si="25"/>
        <v>31</v>
      </c>
    </row>
    <row r="678" spans="1:17" x14ac:dyDescent="0.25">
      <c r="A678" s="27" t="s">
        <v>30</v>
      </c>
      <c r="B678" s="27">
        <v>125190</v>
      </c>
      <c r="C678" s="27" t="s">
        <v>131</v>
      </c>
      <c r="D678" s="27" t="s">
        <v>72</v>
      </c>
      <c r="E678" s="27" t="s">
        <v>75</v>
      </c>
      <c r="F678" s="27" t="s">
        <v>74</v>
      </c>
      <c r="G678" s="28">
        <v>44409</v>
      </c>
      <c r="H678" s="24">
        <v>22</v>
      </c>
      <c r="I678" s="24">
        <v>22</v>
      </c>
      <c r="J678" s="24">
        <v>0</v>
      </c>
      <c r="K678" s="24">
        <v>0</v>
      </c>
      <c r="L678" s="24">
        <v>0</v>
      </c>
      <c r="M678" s="24">
        <v>0</v>
      </c>
      <c r="N678" s="24">
        <v>0</v>
      </c>
      <c r="O678" s="24">
        <v>9</v>
      </c>
      <c r="P678" s="24">
        <f t="shared" si="24"/>
        <v>22</v>
      </c>
      <c r="Q678" s="24">
        <f t="shared" si="25"/>
        <v>31</v>
      </c>
    </row>
    <row r="679" spans="1:17" x14ac:dyDescent="0.25">
      <c r="A679" s="27" t="s">
        <v>3</v>
      </c>
      <c r="B679" s="27">
        <v>52371</v>
      </c>
      <c r="C679" s="27" t="s">
        <v>168</v>
      </c>
      <c r="D679" s="27" t="s">
        <v>77</v>
      </c>
      <c r="E679" s="27" t="s">
        <v>73</v>
      </c>
      <c r="F679" s="27" t="s">
        <v>78</v>
      </c>
      <c r="G679" s="28">
        <v>44409</v>
      </c>
      <c r="H679" s="24">
        <v>22</v>
      </c>
      <c r="I679" s="24">
        <v>22</v>
      </c>
      <c r="J679" s="24">
        <v>0</v>
      </c>
      <c r="K679" s="24">
        <v>0</v>
      </c>
      <c r="L679" s="24">
        <v>0</v>
      </c>
      <c r="M679" s="24">
        <v>0</v>
      </c>
      <c r="N679" s="24">
        <v>0</v>
      </c>
      <c r="O679" s="24">
        <v>9</v>
      </c>
      <c r="P679" s="24">
        <f t="shared" si="24"/>
        <v>22</v>
      </c>
      <c r="Q679" s="24">
        <f t="shared" si="25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Attendance</vt:lpstr>
      <vt:lpstr>Leave Requests</vt:lpstr>
      <vt:lpstr>Trend Summary</vt:lpstr>
      <vt:lpstr>Behaviour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 Bannerjee</dc:creator>
  <cp:lastModifiedBy>Anshu (Senior Executive)</cp:lastModifiedBy>
  <cp:lastPrinted>2021-09-21T10:40:08Z</cp:lastPrinted>
  <dcterms:created xsi:type="dcterms:W3CDTF">2021-04-27T19:30:35Z</dcterms:created>
  <dcterms:modified xsi:type="dcterms:W3CDTF">2021-09-30T18:04:02Z</dcterms:modified>
</cp:coreProperties>
</file>