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pivotTables/pivotTable11.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Data Analyst - Portfolio\1. Excel\Aesome Chocoaltes Sales Analysis\"/>
    </mc:Choice>
  </mc:AlternateContent>
  <xr:revisionPtr revIDLastSave="0" documentId="13_ncr:1_{4726B040-7BC4-4EFE-96E3-3D9D23041180}" xr6:coauthVersionLast="47" xr6:coauthVersionMax="47" xr10:uidLastSave="{00000000-0000-0000-0000-000000000000}"/>
  <bookViews>
    <workbookView xWindow="-120" yWindow="-120" windowWidth="20730" windowHeight="11040" xr2:uid="{00000000-000D-0000-FFFF-FFFF00000000}"/>
  </bookViews>
  <sheets>
    <sheet name="Dashboard" sheetId="18" r:id="rId1"/>
    <sheet name="Pivot Charts" sheetId="17" r:id="rId2"/>
    <sheet name="Data" sheetId="1" r:id="rId3"/>
    <sheet name="Statistics" sheetId="2" r:id="rId4"/>
    <sheet name="EDA" sheetId="3" r:id="rId5"/>
    <sheet name="Salesformulas" sheetId="4" r:id="rId6"/>
    <sheet name="Salesformpivot" sheetId="5" r:id="rId7"/>
    <sheet name="Top5products" sheetId="6" r:id="rId8"/>
    <sheet name="Anomalies" sheetId="9" r:id="rId9"/>
    <sheet name="Bestsalesperson" sheetId="10" r:id="rId10"/>
    <sheet name="Profits" sheetId="11" r:id="rId11"/>
    <sheet name="DynSalesReport" sheetId="14" r:id="rId12"/>
    <sheet name="OpenendedQ" sheetId="16" r:id="rId13"/>
  </sheets>
  <definedNames>
    <definedName name="_xlnm._FilterDatabase" localSheetId="2" hidden="1">Data!$C$11:$G$11</definedName>
    <definedName name="_xlnm._FilterDatabase" localSheetId="5" hidden="1">Salesformulas!$C$4:$F$10</definedName>
    <definedName name="_xlchart.v1.0" hidden="1">Anomalies!$S$5</definedName>
    <definedName name="_xlchart.v1.1" hidden="1">Anomalies!$S$6:$S$305</definedName>
    <definedName name="_xlchart.v1.2" hidden="1">Anomalies!$Q$6:$Q$305</definedName>
    <definedName name="_xlchart.v1.3" hidden="1">Anomalies!$S$6:$S$305</definedName>
    <definedName name="_xlcn.WorksheetConnection_beginnerDAcourseblank.xlsxdata1" hidden="1">data[]</definedName>
    <definedName name="Slicer_Geography">#N/A</definedName>
    <definedName name="Slicer_Geography1">#N/A</definedName>
    <definedName name="Slicer_Geography2">#N/A</definedName>
    <definedName name="Slicer_Sales_Person">#N/A</definedName>
    <definedName name="Slicer_Sales_Person1">#N/A</definedName>
  </definedNames>
  <calcPr calcId="191029"/>
  <pivotCaches>
    <pivotCache cacheId="9" r:id="rId14"/>
    <pivotCache cacheId="3" r:id="rId15"/>
    <pivotCache cacheId="4" r:id="rId16"/>
    <pivotCache cacheId="5" r:id="rId17"/>
  </pivotCaches>
  <extLst>
    <ext xmlns:x14="http://schemas.microsoft.com/office/spreadsheetml/2009/9/main" uri="{876F7934-8845-4945-9796-88D515C7AA90}">
      <x14:pivotCaches>
        <pivotCache cacheId="6" r:id="rId18"/>
        <pivotCache cacheId="7" r:id="rId19"/>
      </x14:pivotCaches>
    </ext>
    <ext xmlns:x14="http://schemas.microsoft.com/office/spreadsheetml/2009/9/main" uri="{BBE1A952-AA13-448e-AADC-164F8A28A991}">
      <x14:slicerCaches>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9" i="14" l="1"/>
  <c r="H19" i="14"/>
  <c r="J19" i="14" s="1"/>
  <c r="I18" i="14"/>
  <c r="H18" i="14"/>
  <c r="J18" i="14" s="1"/>
  <c r="I17" i="14"/>
  <c r="H17" i="14"/>
  <c r="J17" i="14" s="1"/>
  <c r="I16" i="14"/>
  <c r="H16" i="14"/>
  <c r="J16" i="14" s="1"/>
  <c r="I15" i="14"/>
  <c r="H15" i="14"/>
  <c r="J15" i="14" s="1"/>
  <c r="E15" i="14"/>
  <c r="D15" i="14"/>
  <c r="I14" i="14"/>
  <c r="H14" i="14"/>
  <c r="J14" i="14" s="1"/>
  <c r="I13" i="14"/>
  <c r="H13" i="14"/>
  <c r="J13" i="14" s="1"/>
  <c r="I12" i="14"/>
  <c r="H12" i="14"/>
  <c r="J12" i="14" s="1"/>
  <c r="E12" i="14"/>
  <c r="D12" i="14"/>
  <c r="I11" i="14"/>
  <c r="H11" i="14"/>
  <c r="J11" i="14" s="1"/>
  <c r="I10" i="14"/>
  <c r="H10" i="14"/>
  <c r="J10" i="14" s="1"/>
  <c r="D9" i="14"/>
  <c r="L10" i="4"/>
  <c r="K10" i="4"/>
  <c r="F10" i="4"/>
  <c r="D10" i="4"/>
  <c r="E10" i="4" s="1"/>
  <c r="L9" i="4"/>
  <c r="K9" i="4"/>
  <c r="F9" i="4"/>
  <c r="D9" i="4"/>
  <c r="E9" i="4" s="1"/>
  <c r="L8" i="4"/>
  <c r="K8" i="4"/>
  <c r="F8" i="4"/>
  <c r="D8" i="4"/>
  <c r="E8" i="4" s="1"/>
  <c r="L7" i="4"/>
  <c r="K7" i="4"/>
  <c r="F7" i="4"/>
  <c r="D7" i="4"/>
  <c r="E7" i="4" s="1"/>
  <c r="L6" i="4"/>
  <c r="K6" i="4"/>
  <c r="F6" i="4"/>
  <c r="D6" i="4"/>
  <c r="E6" i="4" s="1"/>
  <c r="L5" i="4"/>
  <c r="K5" i="4"/>
  <c r="F5" i="4"/>
  <c r="D5" i="4"/>
  <c r="E5" i="4" s="1"/>
  <c r="F13" i="2"/>
  <c r="E13" i="2"/>
  <c r="F12" i="2"/>
  <c r="E12" i="2"/>
  <c r="F9" i="2"/>
  <c r="E9" i="2"/>
  <c r="F8" i="2"/>
  <c r="E8" i="2"/>
  <c r="F7" i="2"/>
  <c r="E7" i="2"/>
  <c r="F6" i="2"/>
  <c r="E6" i="2"/>
  <c r="H311" i="1"/>
  <c r="I311" i="1" s="1"/>
  <c r="J311" i="1" s="1"/>
  <c r="H310" i="1"/>
  <c r="I310" i="1" s="1"/>
  <c r="J310" i="1" s="1"/>
  <c r="H309" i="1"/>
  <c r="I309" i="1" s="1"/>
  <c r="J309" i="1" s="1"/>
  <c r="H308" i="1"/>
  <c r="I308" i="1" s="1"/>
  <c r="J308" i="1" s="1"/>
  <c r="H307" i="1"/>
  <c r="I307" i="1" s="1"/>
  <c r="J307" i="1" s="1"/>
  <c r="H306" i="1"/>
  <c r="I306" i="1" s="1"/>
  <c r="J306" i="1" s="1"/>
  <c r="H305" i="1"/>
  <c r="I305" i="1" s="1"/>
  <c r="J305" i="1" s="1"/>
  <c r="H304" i="1"/>
  <c r="I304" i="1" s="1"/>
  <c r="J304" i="1" s="1"/>
  <c r="H303" i="1"/>
  <c r="I303" i="1" s="1"/>
  <c r="J303" i="1" s="1"/>
  <c r="H302" i="1"/>
  <c r="I302" i="1" s="1"/>
  <c r="J302" i="1" s="1"/>
  <c r="H301" i="1"/>
  <c r="I301" i="1" s="1"/>
  <c r="J301" i="1" s="1"/>
  <c r="H300" i="1"/>
  <c r="I300" i="1" s="1"/>
  <c r="J300" i="1" s="1"/>
  <c r="H299" i="1"/>
  <c r="I299" i="1" s="1"/>
  <c r="J299" i="1" s="1"/>
  <c r="H298" i="1"/>
  <c r="I298" i="1" s="1"/>
  <c r="J298" i="1" s="1"/>
  <c r="H297" i="1"/>
  <c r="I297" i="1" s="1"/>
  <c r="J297" i="1" s="1"/>
  <c r="H296" i="1"/>
  <c r="I296" i="1" s="1"/>
  <c r="J296" i="1" s="1"/>
  <c r="H295" i="1"/>
  <c r="I295" i="1" s="1"/>
  <c r="J295" i="1" s="1"/>
  <c r="H294" i="1"/>
  <c r="I294" i="1" s="1"/>
  <c r="J294" i="1" s="1"/>
  <c r="H293" i="1"/>
  <c r="I293" i="1" s="1"/>
  <c r="J293" i="1" s="1"/>
  <c r="H292" i="1"/>
  <c r="I292" i="1" s="1"/>
  <c r="J292" i="1" s="1"/>
  <c r="H291" i="1"/>
  <c r="I291" i="1" s="1"/>
  <c r="J291" i="1" s="1"/>
  <c r="H290" i="1"/>
  <c r="I290" i="1" s="1"/>
  <c r="J290" i="1" s="1"/>
  <c r="H289" i="1"/>
  <c r="I289" i="1" s="1"/>
  <c r="J289" i="1" s="1"/>
  <c r="H288" i="1"/>
  <c r="I288" i="1" s="1"/>
  <c r="J288" i="1" s="1"/>
  <c r="H287" i="1"/>
  <c r="I287" i="1" s="1"/>
  <c r="J287" i="1" s="1"/>
  <c r="H286" i="1"/>
  <c r="I286" i="1" s="1"/>
  <c r="J286" i="1" s="1"/>
  <c r="H285" i="1"/>
  <c r="I285" i="1" s="1"/>
  <c r="J285" i="1" s="1"/>
  <c r="H284" i="1"/>
  <c r="I284" i="1" s="1"/>
  <c r="J284" i="1" s="1"/>
  <c r="H283" i="1"/>
  <c r="I283" i="1" s="1"/>
  <c r="J283" i="1" s="1"/>
  <c r="H282" i="1"/>
  <c r="I282" i="1" s="1"/>
  <c r="J282" i="1" s="1"/>
  <c r="H281" i="1"/>
  <c r="I281" i="1" s="1"/>
  <c r="J281" i="1" s="1"/>
  <c r="H280" i="1"/>
  <c r="I280" i="1" s="1"/>
  <c r="J280" i="1" s="1"/>
  <c r="H279" i="1"/>
  <c r="I279" i="1" s="1"/>
  <c r="J279" i="1" s="1"/>
  <c r="H278" i="1"/>
  <c r="I278" i="1" s="1"/>
  <c r="J278" i="1" s="1"/>
  <c r="H277" i="1"/>
  <c r="I277" i="1" s="1"/>
  <c r="J277" i="1" s="1"/>
  <c r="H276" i="1"/>
  <c r="I276" i="1" s="1"/>
  <c r="J276" i="1" s="1"/>
  <c r="H275" i="1"/>
  <c r="I275" i="1" s="1"/>
  <c r="J275" i="1" s="1"/>
  <c r="H274" i="1"/>
  <c r="I274" i="1" s="1"/>
  <c r="J274" i="1" s="1"/>
  <c r="H273" i="1"/>
  <c r="I273" i="1" s="1"/>
  <c r="J273" i="1" s="1"/>
  <c r="H272" i="1"/>
  <c r="I272" i="1" s="1"/>
  <c r="J272" i="1" s="1"/>
  <c r="H271" i="1"/>
  <c r="I271" i="1" s="1"/>
  <c r="J271" i="1" s="1"/>
  <c r="H270" i="1"/>
  <c r="I270" i="1" s="1"/>
  <c r="J270" i="1" s="1"/>
  <c r="H269" i="1"/>
  <c r="I269" i="1" s="1"/>
  <c r="J269" i="1" s="1"/>
  <c r="H268" i="1"/>
  <c r="I268" i="1" s="1"/>
  <c r="J268" i="1" s="1"/>
  <c r="H267" i="1"/>
  <c r="I267" i="1" s="1"/>
  <c r="J267" i="1" s="1"/>
  <c r="H266" i="1"/>
  <c r="I266" i="1" s="1"/>
  <c r="J266" i="1" s="1"/>
  <c r="H265" i="1"/>
  <c r="I265" i="1" s="1"/>
  <c r="J265" i="1" s="1"/>
  <c r="H264" i="1"/>
  <c r="I264" i="1" s="1"/>
  <c r="J264" i="1" s="1"/>
  <c r="H263" i="1"/>
  <c r="I263" i="1" s="1"/>
  <c r="J263" i="1" s="1"/>
  <c r="H262" i="1"/>
  <c r="I262" i="1" s="1"/>
  <c r="J262" i="1" s="1"/>
  <c r="H261" i="1"/>
  <c r="I261" i="1" s="1"/>
  <c r="J261" i="1" s="1"/>
  <c r="H260" i="1"/>
  <c r="I260" i="1" s="1"/>
  <c r="J260" i="1" s="1"/>
  <c r="H259" i="1"/>
  <c r="I259" i="1" s="1"/>
  <c r="J259" i="1" s="1"/>
  <c r="H258" i="1"/>
  <c r="I258" i="1" s="1"/>
  <c r="J258" i="1" s="1"/>
  <c r="H257" i="1"/>
  <c r="I257" i="1" s="1"/>
  <c r="J257" i="1" s="1"/>
  <c r="H256" i="1"/>
  <c r="I256" i="1" s="1"/>
  <c r="J256" i="1" s="1"/>
  <c r="H255" i="1"/>
  <c r="I255" i="1" s="1"/>
  <c r="J255" i="1" s="1"/>
  <c r="H254" i="1"/>
  <c r="I254" i="1" s="1"/>
  <c r="J254" i="1" s="1"/>
  <c r="H253" i="1"/>
  <c r="I253" i="1" s="1"/>
  <c r="J253" i="1" s="1"/>
  <c r="H252" i="1"/>
  <c r="I252" i="1" s="1"/>
  <c r="J252" i="1" s="1"/>
  <c r="H251" i="1"/>
  <c r="I251" i="1" s="1"/>
  <c r="J251" i="1" s="1"/>
  <c r="H250" i="1"/>
  <c r="I250" i="1" s="1"/>
  <c r="J250" i="1" s="1"/>
  <c r="H249" i="1"/>
  <c r="I249" i="1" s="1"/>
  <c r="J249" i="1" s="1"/>
  <c r="H248" i="1"/>
  <c r="I248" i="1" s="1"/>
  <c r="J248" i="1" s="1"/>
  <c r="H247" i="1"/>
  <c r="I247" i="1" s="1"/>
  <c r="J247" i="1" s="1"/>
  <c r="H246" i="1"/>
  <c r="I246" i="1" s="1"/>
  <c r="J246" i="1" s="1"/>
  <c r="H245" i="1"/>
  <c r="I245" i="1" s="1"/>
  <c r="J245" i="1" s="1"/>
  <c r="H244" i="1"/>
  <c r="I244" i="1" s="1"/>
  <c r="J244" i="1" s="1"/>
  <c r="H243" i="1"/>
  <c r="I243" i="1" s="1"/>
  <c r="J243" i="1" s="1"/>
  <c r="H242" i="1"/>
  <c r="I242" i="1" s="1"/>
  <c r="J242" i="1" s="1"/>
  <c r="H241" i="1"/>
  <c r="I241" i="1" s="1"/>
  <c r="J241" i="1" s="1"/>
  <c r="H240" i="1"/>
  <c r="I240" i="1" s="1"/>
  <c r="J240" i="1" s="1"/>
  <c r="H239" i="1"/>
  <c r="I239" i="1" s="1"/>
  <c r="J239" i="1" s="1"/>
  <c r="H238" i="1"/>
  <c r="I238" i="1" s="1"/>
  <c r="J238" i="1" s="1"/>
  <c r="H237" i="1"/>
  <c r="I237" i="1" s="1"/>
  <c r="J237" i="1" s="1"/>
  <c r="H236" i="1"/>
  <c r="I236" i="1" s="1"/>
  <c r="J236" i="1" s="1"/>
  <c r="H235" i="1"/>
  <c r="I235" i="1" s="1"/>
  <c r="J235" i="1" s="1"/>
  <c r="H234" i="1"/>
  <c r="I234" i="1" s="1"/>
  <c r="J234" i="1" s="1"/>
  <c r="H233" i="1"/>
  <c r="I233" i="1" s="1"/>
  <c r="J233" i="1" s="1"/>
  <c r="H232" i="1"/>
  <c r="I232" i="1" s="1"/>
  <c r="J232" i="1" s="1"/>
  <c r="H231" i="1"/>
  <c r="I231" i="1" s="1"/>
  <c r="J231" i="1" s="1"/>
  <c r="H230" i="1"/>
  <c r="I230" i="1" s="1"/>
  <c r="J230" i="1" s="1"/>
  <c r="H229" i="1"/>
  <c r="I229" i="1" s="1"/>
  <c r="J229" i="1" s="1"/>
  <c r="H228" i="1"/>
  <c r="I228" i="1" s="1"/>
  <c r="J228" i="1" s="1"/>
  <c r="H227" i="1"/>
  <c r="I227" i="1" s="1"/>
  <c r="J227" i="1" s="1"/>
  <c r="H226" i="1"/>
  <c r="I226" i="1" s="1"/>
  <c r="J226" i="1" s="1"/>
  <c r="H225" i="1"/>
  <c r="I225" i="1" s="1"/>
  <c r="J225" i="1" s="1"/>
  <c r="H224" i="1"/>
  <c r="I224" i="1" s="1"/>
  <c r="J224" i="1" s="1"/>
  <c r="H223" i="1"/>
  <c r="I223" i="1" s="1"/>
  <c r="J223" i="1" s="1"/>
  <c r="H222" i="1"/>
  <c r="I222" i="1" s="1"/>
  <c r="J222" i="1" s="1"/>
  <c r="H221" i="1"/>
  <c r="I221" i="1" s="1"/>
  <c r="J221" i="1" s="1"/>
  <c r="H220" i="1"/>
  <c r="I220" i="1" s="1"/>
  <c r="J220" i="1" s="1"/>
  <c r="H219" i="1"/>
  <c r="I219" i="1" s="1"/>
  <c r="J219" i="1" s="1"/>
  <c r="H218" i="1"/>
  <c r="I218" i="1" s="1"/>
  <c r="J218" i="1" s="1"/>
  <c r="H217" i="1"/>
  <c r="I217" i="1" s="1"/>
  <c r="J217" i="1" s="1"/>
  <c r="H216" i="1"/>
  <c r="I216" i="1" s="1"/>
  <c r="J216" i="1" s="1"/>
  <c r="H215" i="1"/>
  <c r="I215" i="1" s="1"/>
  <c r="J215" i="1" s="1"/>
  <c r="H214" i="1"/>
  <c r="I214" i="1" s="1"/>
  <c r="J214" i="1" s="1"/>
  <c r="H213" i="1"/>
  <c r="I213" i="1" s="1"/>
  <c r="J213" i="1" s="1"/>
  <c r="H212" i="1"/>
  <c r="I212" i="1" s="1"/>
  <c r="J212" i="1" s="1"/>
  <c r="H211" i="1"/>
  <c r="I211" i="1" s="1"/>
  <c r="J211" i="1" s="1"/>
  <c r="H210" i="1"/>
  <c r="I210" i="1" s="1"/>
  <c r="J210" i="1" s="1"/>
  <c r="H209" i="1"/>
  <c r="I209" i="1" s="1"/>
  <c r="J209" i="1" s="1"/>
  <c r="H208" i="1"/>
  <c r="I208" i="1" s="1"/>
  <c r="J208" i="1" s="1"/>
  <c r="H207" i="1"/>
  <c r="I207" i="1" s="1"/>
  <c r="J207" i="1" s="1"/>
  <c r="H206" i="1"/>
  <c r="I206" i="1" s="1"/>
  <c r="J206" i="1" s="1"/>
  <c r="H205" i="1"/>
  <c r="I205" i="1" s="1"/>
  <c r="J205" i="1" s="1"/>
  <c r="H204" i="1"/>
  <c r="I204" i="1" s="1"/>
  <c r="J204" i="1" s="1"/>
  <c r="H203" i="1"/>
  <c r="I203" i="1" s="1"/>
  <c r="J203" i="1" s="1"/>
  <c r="H202" i="1"/>
  <c r="I202" i="1" s="1"/>
  <c r="J202" i="1" s="1"/>
  <c r="H201" i="1"/>
  <c r="I201" i="1" s="1"/>
  <c r="J201" i="1" s="1"/>
  <c r="H200" i="1"/>
  <c r="I200" i="1" s="1"/>
  <c r="J200" i="1" s="1"/>
  <c r="H199" i="1"/>
  <c r="I199" i="1" s="1"/>
  <c r="J199" i="1" s="1"/>
  <c r="H198" i="1"/>
  <c r="I198" i="1" s="1"/>
  <c r="J198" i="1" s="1"/>
  <c r="H197" i="1"/>
  <c r="I197" i="1" s="1"/>
  <c r="J197" i="1" s="1"/>
  <c r="H196" i="1"/>
  <c r="I196" i="1" s="1"/>
  <c r="J196" i="1" s="1"/>
  <c r="H195" i="1"/>
  <c r="I195" i="1" s="1"/>
  <c r="J195" i="1" s="1"/>
  <c r="H194" i="1"/>
  <c r="I194" i="1" s="1"/>
  <c r="J194" i="1" s="1"/>
  <c r="H193" i="1"/>
  <c r="I193" i="1" s="1"/>
  <c r="J193" i="1" s="1"/>
  <c r="H192" i="1"/>
  <c r="I192" i="1" s="1"/>
  <c r="J192" i="1" s="1"/>
  <c r="H191" i="1"/>
  <c r="I191" i="1" s="1"/>
  <c r="J191" i="1" s="1"/>
  <c r="H190" i="1"/>
  <c r="I190" i="1" s="1"/>
  <c r="J190" i="1" s="1"/>
  <c r="H189" i="1"/>
  <c r="I189" i="1" s="1"/>
  <c r="J189" i="1" s="1"/>
  <c r="H188" i="1"/>
  <c r="I188" i="1" s="1"/>
  <c r="J188" i="1" s="1"/>
  <c r="H187" i="1"/>
  <c r="I187" i="1" s="1"/>
  <c r="J187" i="1" s="1"/>
  <c r="H186" i="1"/>
  <c r="I186" i="1" s="1"/>
  <c r="J186" i="1" s="1"/>
  <c r="H185" i="1"/>
  <c r="I185" i="1" s="1"/>
  <c r="J185" i="1" s="1"/>
  <c r="H184" i="1"/>
  <c r="I184" i="1" s="1"/>
  <c r="J184" i="1" s="1"/>
  <c r="H183" i="1"/>
  <c r="I183" i="1" s="1"/>
  <c r="J183" i="1" s="1"/>
  <c r="H182" i="1"/>
  <c r="I182" i="1" s="1"/>
  <c r="J182" i="1" s="1"/>
  <c r="H181" i="1"/>
  <c r="I181" i="1" s="1"/>
  <c r="J181" i="1" s="1"/>
  <c r="H180" i="1"/>
  <c r="I180" i="1" s="1"/>
  <c r="J180" i="1" s="1"/>
  <c r="H179" i="1"/>
  <c r="I179" i="1" s="1"/>
  <c r="J179" i="1" s="1"/>
  <c r="H178" i="1"/>
  <c r="I178" i="1" s="1"/>
  <c r="J178" i="1" s="1"/>
  <c r="H177" i="1"/>
  <c r="I177" i="1" s="1"/>
  <c r="J177" i="1" s="1"/>
  <c r="H176" i="1"/>
  <c r="I176" i="1" s="1"/>
  <c r="J176" i="1" s="1"/>
  <c r="H175" i="1"/>
  <c r="I175" i="1" s="1"/>
  <c r="J175" i="1" s="1"/>
  <c r="H174" i="1"/>
  <c r="I174" i="1" s="1"/>
  <c r="J174" i="1" s="1"/>
  <c r="H173" i="1"/>
  <c r="I173" i="1" s="1"/>
  <c r="J173" i="1" s="1"/>
  <c r="H172" i="1"/>
  <c r="I172" i="1" s="1"/>
  <c r="J172" i="1" s="1"/>
  <c r="H171" i="1"/>
  <c r="I171" i="1" s="1"/>
  <c r="J171" i="1" s="1"/>
  <c r="H170" i="1"/>
  <c r="I170" i="1" s="1"/>
  <c r="J170" i="1" s="1"/>
  <c r="H169" i="1"/>
  <c r="I169" i="1" s="1"/>
  <c r="J169" i="1" s="1"/>
  <c r="H168" i="1"/>
  <c r="I168" i="1" s="1"/>
  <c r="J168" i="1" s="1"/>
  <c r="H167" i="1"/>
  <c r="I167" i="1" s="1"/>
  <c r="J167" i="1" s="1"/>
  <c r="H166" i="1"/>
  <c r="I166" i="1" s="1"/>
  <c r="J166" i="1" s="1"/>
  <c r="H165" i="1"/>
  <c r="I165" i="1" s="1"/>
  <c r="J165" i="1" s="1"/>
  <c r="H164" i="1"/>
  <c r="I164" i="1" s="1"/>
  <c r="J164" i="1" s="1"/>
  <c r="H163" i="1"/>
  <c r="I163" i="1" s="1"/>
  <c r="J163" i="1" s="1"/>
  <c r="H162" i="1"/>
  <c r="I162" i="1" s="1"/>
  <c r="J162" i="1" s="1"/>
  <c r="H161" i="1"/>
  <c r="I161" i="1" s="1"/>
  <c r="J161" i="1" s="1"/>
  <c r="H160" i="1"/>
  <c r="I160" i="1" s="1"/>
  <c r="J160" i="1" s="1"/>
  <c r="H159" i="1"/>
  <c r="I159" i="1" s="1"/>
  <c r="J159" i="1" s="1"/>
  <c r="H158" i="1"/>
  <c r="I158" i="1" s="1"/>
  <c r="J158" i="1" s="1"/>
  <c r="H157" i="1"/>
  <c r="I157" i="1" s="1"/>
  <c r="J157" i="1" s="1"/>
  <c r="H156" i="1"/>
  <c r="I156" i="1" s="1"/>
  <c r="J156" i="1" s="1"/>
  <c r="H155" i="1"/>
  <c r="I155" i="1" s="1"/>
  <c r="J155" i="1" s="1"/>
  <c r="H154" i="1"/>
  <c r="I154" i="1" s="1"/>
  <c r="J154" i="1" s="1"/>
  <c r="H153" i="1"/>
  <c r="I153" i="1" s="1"/>
  <c r="J153" i="1" s="1"/>
  <c r="H152" i="1"/>
  <c r="I152" i="1" s="1"/>
  <c r="J152" i="1" s="1"/>
  <c r="H151" i="1"/>
  <c r="I151" i="1" s="1"/>
  <c r="J151" i="1" s="1"/>
  <c r="H150" i="1"/>
  <c r="I150" i="1" s="1"/>
  <c r="J150" i="1" s="1"/>
  <c r="H149" i="1"/>
  <c r="I149" i="1" s="1"/>
  <c r="J149" i="1" s="1"/>
  <c r="H148" i="1"/>
  <c r="I148" i="1" s="1"/>
  <c r="J148" i="1" s="1"/>
  <c r="H147" i="1"/>
  <c r="I147" i="1" s="1"/>
  <c r="J147" i="1" s="1"/>
  <c r="H146" i="1"/>
  <c r="I146" i="1" s="1"/>
  <c r="J146" i="1" s="1"/>
  <c r="H145" i="1"/>
  <c r="I145" i="1" s="1"/>
  <c r="J145" i="1" s="1"/>
  <c r="H144" i="1"/>
  <c r="I144" i="1" s="1"/>
  <c r="J144" i="1" s="1"/>
  <c r="H143" i="1"/>
  <c r="I143" i="1" s="1"/>
  <c r="J143" i="1" s="1"/>
  <c r="H142" i="1"/>
  <c r="I142" i="1" s="1"/>
  <c r="J142" i="1" s="1"/>
  <c r="H141" i="1"/>
  <c r="I141" i="1" s="1"/>
  <c r="J141" i="1" s="1"/>
  <c r="H140" i="1"/>
  <c r="I140" i="1" s="1"/>
  <c r="J140" i="1" s="1"/>
  <c r="H139" i="1"/>
  <c r="I139" i="1" s="1"/>
  <c r="J139" i="1" s="1"/>
  <c r="H138" i="1"/>
  <c r="I138" i="1" s="1"/>
  <c r="J138" i="1" s="1"/>
  <c r="H137" i="1"/>
  <c r="I137" i="1" s="1"/>
  <c r="J137" i="1" s="1"/>
  <c r="H136" i="1"/>
  <c r="I136" i="1" s="1"/>
  <c r="J136" i="1" s="1"/>
  <c r="H135" i="1"/>
  <c r="I135" i="1" s="1"/>
  <c r="J135" i="1" s="1"/>
  <c r="H134" i="1"/>
  <c r="I134" i="1" s="1"/>
  <c r="J134" i="1" s="1"/>
  <c r="H133" i="1"/>
  <c r="I133" i="1" s="1"/>
  <c r="J133" i="1" s="1"/>
  <c r="H132" i="1"/>
  <c r="I132" i="1" s="1"/>
  <c r="J132" i="1" s="1"/>
  <c r="H131" i="1"/>
  <c r="I131" i="1" s="1"/>
  <c r="J131" i="1" s="1"/>
  <c r="H130" i="1"/>
  <c r="I130" i="1" s="1"/>
  <c r="J130" i="1" s="1"/>
  <c r="H129" i="1"/>
  <c r="I129" i="1" s="1"/>
  <c r="J129" i="1" s="1"/>
  <c r="H128" i="1"/>
  <c r="I128" i="1" s="1"/>
  <c r="J128" i="1" s="1"/>
  <c r="H127" i="1"/>
  <c r="I127" i="1" s="1"/>
  <c r="J127" i="1" s="1"/>
  <c r="H126" i="1"/>
  <c r="I126" i="1" s="1"/>
  <c r="J126" i="1" s="1"/>
  <c r="H125" i="1"/>
  <c r="I125" i="1" s="1"/>
  <c r="J125" i="1" s="1"/>
  <c r="H124" i="1"/>
  <c r="I124" i="1" s="1"/>
  <c r="J124" i="1" s="1"/>
  <c r="H123" i="1"/>
  <c r="I123" i="1" s="1"/>
  <c r="J123" i="1" s="1"/>
  <c r="H122" i="1"/>
  <c r="I122" i="1" s="1"/>
  <c r="J122" i="1" s="1"/>
  <c r="H121" i="1"/>
  <c r="I121" i="1" s="1"/>
  <c r="J121" i="1" s="1"/>
  <c r="H120" i="1"/>
  <c r="I120" i="1" s="1"/>
  <c r="J120" i="1" s="1"/>
  <c r="H119" i="1"/>
  <c r="I119" i="1" s="1"/>
  <c r="J119" i="1" s="1"/>
  <c r="H118" i="1"/>
  <c r="I118" i="1" s="1"/>
  <c r="J118" i="1" s="1"/>
  <c r="H117" i="1"/>
  <c r="I117" i="1" s="1"/>
  <c r="J117" i="1" s="1"/>
  <c r="H116" i="1"/>
  <c r="I116" i="1" s="1"/>
  <c r="J116" i="1" s="1"/>
  <c r="H115" i="1"/>
  <c r="I115" i="1" s="1"/>
  <c r="J115" i="1" s="1"/>
  <c r="H114" i="1"/>
  <c r="I114" i="1" s="1"/>
  <c r="J114" i="1" s="1"/>
  <c r="H113" i="1"/>
  <c r="I113" i="1" s="1"/>
  <c r="J113" i="1" s="1"/>
  <c r="H112" i="1"/>
  <c r="I112" i="1" s="1"/>
  <c r="J112" i="1" s="1"/>
  <c r="H111" i="1"/>
  <c r="I111" i="1" s="1"/>
  <c r="J111" i="1" s="1"/>
  <c r="H110" i="1"/>
  <c r="I110" i="1" s="1"/>
  <c r="J110" i="1" s="1"/>
  <c r="H109" i="1"/>
  <c r="I109" i="1" s="1"/>
  <c r="J109" i="1" s="1"/>
  <c r="H108" i="1"/>
  <c r="I108" i="1" s="1"/>
  <c r="J108" i="1" s="1"/>
  <c r="H107" i="1"/>
  <c r="I107" i="1" s="1"/>
  <c r="J107" i="1" s="1"/>
  <c r="H106" i="1"/>
  <c r="I106" i="1" s="1"/>
  <c r="J106" i="1" s="1"/>
  <c r="H105" i="1"/>
  <c r="I105" i="1" s="1"/>
  <c r="J105" i="1" s="1"/>
  <c r="H104" i="1"/>
  <c r="I104" i="1" s="1"/>
  <c r="J104" i="1" s="1"/>
  <c r="H103" i="1"/>
  <c r="I103" i="1" s="1"/>
  <c r="J103" i="1" s="1"/>
  <c r="H102" i="1"/>
  <c r="I102" i="1" s="1"/>
  <c r="J102" i="1" s="1"/>
  <c r="H101" i="1"/>
  <c r="I101" i="1" s="1"/>
  <c r="J101" i="1" s="1"/>
  <c r="H100" i="1"/>
  <c r="I100" i="1" s="1"/>
  <c r="J100" i="1" s="1"/>
  <c r="H99" i="1"/>
  <c r="I99" i="1" s="1"/>
  <c r="J99" i="1" s="1"/>
  <c r="H98" i="1"/>
  <c r="I98" i="1" s="1"/>
  <c r="J98" i="1" s="1"/>
  <c r="H97" i="1"/>
  <c r="I97" i="1" s="1"/>
  <c r="J97" i="1" s="1"/>
  <c r="H96" i="1"/>
  <c r="I96" i="1" s="1"/>
  <c r="J96" i="1" s="1"/>
  <c r="H95" i="1"/>
  <c r="I95" i="1" s="1"/>
  <c r="J95" i="1" s="1"/>
  <c r="H94" i="1"/>
  <c r="I94" i="1" s="1"/>
  <c r="J94" i="1" s="1"/>
  <c r="H93" i="1"/>
  <c r="I93" i="1" s="1"/>
  <c r="J93" i="1" s="1"/>
  <c r="H92" i="1"/>
  <c r="I92" i="1" s="1"/>
  <c r="J92" i="1" s="1"/>
  <c r="H91" i="1"/>
  <c r="I91" i="1" s="1"/>
  <c r="J91" i="1" s="1"/>
  <c r="H90" i="1"/>
  <c r="I90" i="1" s="1"/>
  <c r="J90" i="1" s="1"/>
  <c r="H89" i="1"/>
  <c r="I89" i="1" s="1"/>
  <c r="J89" i="1" s="1"/>
  <c r="H88" i="1"/>
  <c r="I88" i="1" s="1"/>
  <c r="J88" i="1" s="1"/>
  <c r="H87" i="1"/>
  <c r="I87" i="1" s="1"/>
  <c r="J87" i="1" s="1"/>
  <c r="H86" i="1"/>
  <c r="I86" i="1" s="1"/>
  <c r="J86" i="1" s="1"/>
  <c r="H85" i="1"/>
  <c r="I85" i="1" s="1"/>
  <c r="J85" i="1" s="1"/>
  <c r="H84" i="1"/>
  <c r="I84" i="1" s="1"/>
  <c r="J84" i="1" s="1"/>
  <c r="H83" i="1"/>
  <c r="I83" i="1" s="1"/>
  <c r="J83" i="1" s="1"/>
  <c r="H82" i="1"/>
  <c r="I82" i="1" s="1"/>
  <c r="J82" i="1" s="1"/>
  <c r="H81" i="1"/>
  <c r="I81" i="1" s="1"/>
  <c r="J81" i="1" s="1"/>
  <c r="H80" i="1"/>
  <c r="I80" i="1" s="1"/>
  <c r="J80" i="1" s="1"/>
  <c r="H79" i="1"/>
  <c r="I79" i="1" s="1"/>
  <c r="J79" i="1" s="1"/>
  <c r="H78" i="1"/>
  <c r="I78" i="1" s="1"/>
  <c r="J78" i="1" s="1"/>
  <c r="H77" i="1"/>
  <c r="I77" i="1" s="1"/>
  <c r="J77" i="1" s="1"/>
  <c r="H76" i="1"/>
  <c r="I76" i="1" s="1"/>
  <c r="J76" i="1" s="1"/>
  <c r="H75" i="1"/>
  <c r="I75" i="1" s="1"/>
  <c r="J75" i="1" s="1"/>
  <c r="H74" i="1"/>
  <c r="I74" i="1" s="1"/>
  <c r="J74" i="1" s="1"/>
  <c r="H73" i="1"/>
  <c r="I73" i="1" s="1"/>
  <c r="J73" i="1" s="1"/>
  <c r="H72" i="1"/>
  <c r="I72" i="1" s="1"/>
  <c r="J72" i="1" s="1"/>
  <c r="H71" i="1"/>
  <c r="I71" i="1" s="1"/>
  <c r="J71" i="1" s="1"/>
  <c r="H70" i="1"/>
  <c r="I70" i="1" s="1"/>
  <c r="J70" i="1" s="1"/>
  <c r="H69" i="1"/>
  <c r="I69" i="1" s="1"/>
  <c r="J69" i="1" s="1"/>
  <c r="H68" i="1"/>
  <c r="I68" i="1" s="1"/>
  <c r="J68" i="1" s="1"/>
  <c r="H67" i="1"/>
  <c r="I67" i="1" s="1"/>
  <c r="J67" i="1" s="1"/>
  <c r="H66" i="1"/>
  <c r="I66" i="1" s="1"/>
  <c r="J66" i="1" s="1"/>
  <c r="H65" i="1"/>
  <c r="I65" i="1" s="1"/>
  <c r="J65" i="1" s="1"/>
  <c r="H64" i="1"/>
  <c r="I64" i="1" s="1"/>
  <c r="J64" i="1" s="1"/>
  <c r="H63" i="1"/>
  <c r="I63" i="1" s="1"/>
  <c r="J63" i="1" s="1"/>
  <c r="H62" i="1"/>
  <c r="I62" i="1" s="1"/>
  <c r="J62" i="1" s="1"/>
  <c r="H61" i="1"/>
  <c r="I61" i="1" s="1"/>
  <c r="J61" i="1" s="1"/>
  <c r="H60" i="1"/>
  <c r="I60" i="1" s="1"/>
  <c r="J60" i="1" s="1"/>
  <c r="H59" i="1"/>
  <c r="I59" i="1" s="1"/>
  <c r="J59" i="1" s="1"/>
  <c r="H58" i="1"/>
  <c r="I58" i="1" s="1"/>
  <c r="J58" i="1" s="1"/>
  <c r="H57" i="1"/>
  <c r="I57" i="1" s="1"/>
  <c r="J57" i="1" s="1"/>
  <c r="H56" i="1"/>
  <c r="I56" i="1" s="1"/>
  <c r="J56" i="1" s="1"/>
  <c r="H55" i="1"/>
  <c r="I55" i="1" s="1"/>
  <c r="J55" i="1" s="1"/>
  <c r="H54" i="1"/>
  <c r="I54" i="1" s="1"/>
  <c r="J54" i="1" s="1"/>
  <c r="H53" i="1"/>
  <c r="I53" i="1" s="1"/>
  <c r="J53" i="1" s="1"/>
  <c r="H52" i="1"/>
  <c r="I52" i="1" s="1"/>
  <c r="J52" i="1" s="1"/>
  <c r="H51" i="1"/>
  <c r="I51" i="1" s="1"/>
  <c r="J51" i="1" s="1"/>
  <c r="H50" i="1"/>
  <c r="I50" i="1" s="1"/>
  <c r="J50" i="1" s="1"/>
  <c r="H49" i="1"/>
  <c r="I49" i="1" s="1"/>
  <c r="J49" i="1" s="1"/>
  <c r="H48" i="1"/>
  <c r="I48" i="1" s="1"/>
  <c r="J48" i="1" s="1"/>
  <c r="H47" i="1"/>
  <c r="I47" i="1" s="1"/>
  <c r="J47" i="1" s="1"/>
  <c r="H46" i="1"/>
  <c r="I46" i="1" s="1"/>
  <c r="J46" i="1" s="1"/>
  <c r="H45" i="1"/>
  <c r="I45" i="1" s="1"/>
  <c r="J45" i="1" s="1"/>
  <c r="H44" i="1"/>
  <c r="I44" i="1" s="1"/>
  <c r="J44" i="1" s="1"/>
  <c r="H43" i="1"/>
  <c r="I43" i="1" s="1"/>
  <c r="J43" i="1" s="1"/>
  <c r="H42" i="1"/>
  <c r="I42" i="1" s="1"/>
  <c r="J42" i="1" s="1"/>
  <c r="H41" i="1"/>
  <c r="I41" i="1" s="1"/>
  <c r="J41" i="1" s="1"/>
  <c r="H40" i="1"/>
  <c r="I40" i="1" s="1"/>
  <c r="J40" i="1" s="1"/>
  <c r="H39" i="1"/>
  <c r="I39" i="1" s="1"/>
  <c r="J39" i="1" s="1"/>
  <c r="H38" i="1"/>
  <c r="I38" i="1" s="1"/>
  <c r="J38" i="1" s="1"/>
  <c r="H37" i="1"/>
  <c r="I37" i="1" s="1"/>
  <c r="J37" i="1" s="1"/>
  <c r="H36" i="1"/>
  <c r="I36" i="1" s="1"/>
  <c r="J36" i="1" s="1"/>
  <c r="H35" i="1"/>
  <c r="I35" i="1" s="1"/>
  <c r="J35" i="1" s="1"/>
  <c r="H34" i="1"/>
  <c r="I34" i="1" s="1"/>
  <c r="J34" i="1" s="1"/>
  <c r="H33" i="1"/>
  <c r="I33" i="1" s="1"/>
  <c r="J33" i="1" s="1"/>
  <c r="H32" i="1"/>
  <c r="I32" i="1" s="1"/>
  <c r="J32" i="1" s="1"/>
  <c r="H31" i="1"/>
  <c r="I31" i="1" s="1"/>
  <c r="J31" i="1" s="1"/>
  <c r="H30" i="1"/>
  <c r="I30" i="1" s="1"/>
  <c r="J30" i="1" s="1"/>
  <c r="H29" i="1"/>
  <c r="I29" i="1" s="1"/>
  <c r="J29" i="1" s="1"/>
  <c r="H28" i="1"/>
  <c r="I28" i="1" s="1"/>
  <c r="J28" i="1" s="1"/>
  <c r="H27" i="1"/>
  <c r="I27" i="1" s="1"/>
  <c r="J27" i="1" s="1"/>
  <c r="H26" i="1"/>
  <c r="I26" i="1" s="1"/>
  <c r="J26" i="1" s="1"/>
  <c r="H25" i="1"/>
  <c r="I25" i="1" s="1"/>
  <c r="J25" i="1" s="1"/>
  <c r="H24" i="1"/>
  <c r="I24" i="1" s="1"/>
  <c r="J24" i="1" s="1"/>
  <c r="H23" i="1"/>
  <c r="I23" i="1" s="1"/>
  <c r="J23" i="1" s="1"/>
  <c r="H22" i="1"/>
  <c r="I22" i="1" s="1"/>
  <c r="J22" i="1" s="1"/>
  <c r="H21" i="1"/>
  <c r="I21" i="1" s="1"/>
  <c r="J21" i="1" s="1"/>
  <c r="H20" i="1"/>
  <c r="I20" i="1" s="1"/>
  <c r="J20" i="1" s="1"/>
  <c r="H19" i="1"/>
  <c r="I19" i="1" s="1"/>
  <c r="J19" i="1" s="1"/>
  <c r="H18" i="1"/>
  <c r="I18" i="1" s="1"/>
  <c r="J18" i="1" s="1"/>
  <c r="H17" i="1"/>
  <c r="I17" i="1" s="1"/>
  <c r="J17" i="1" s="1"/>
  <c r="H16" i="1"/>
  <c r="I16" i="1" s="1"/>
  <c r="J16" i="1" s="1"/>
  <c r="H15" i="1"/>
  <c r="I15" i="1" s="1"/>
  <c r="H14" i="1"/>
  <c r="I14" i="1" s="1"/>
  <c r="J14" i="1" s="1"/>
  <c r="H13" i="1"/>
  <c r="I13" i="1" s="1"/>
  <c r="J13" i="1" s="1"/>
  <c r="H12" i="1"/>
  <c r="I12" i="1" s="1"/>
  <c r="J12" i="1" s="1"/>
  <c r="F11" i="2" l="1"/>
  <c r="E11" i="2"/>
  <c r="D13" i="14"/>
  <c r="E13" i="14"/>
  <c r="J15" i="1"/>
  <c r="E14" i="14" l="1"/>
  <c r="D14"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beginner-DA-course-blank.xlsx!data" type="102" refreshedVersion="6"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sharedStrings.xml><?xml version="1.0" encoding="utf-8"?>
<sst xmlns="http://schemas.openxmlformats.org/spreadsheetml/2006/main" count="3002" uniqueCount="103">
  <si>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</si>
  <si>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</si>
  <si>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</si>
  <si>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</si>
  <si>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</si>
  <si>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</si>
  <si>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</si>
  <si>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</si>
  <si>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</si>
  <si>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</si>
  <si>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</si>
  <si>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</si>
  <si>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</si>
  <si>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</si>
  <si>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</si>
  <si>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</si>
  <si>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</si>
  <si>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</si>
  <si>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</si>
  <si>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</si>
  <si>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</si>
  <si>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</si>
  <si>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</si>
  <si>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</si>
  <si>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</si>
  <si>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</si>
  <si>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</si>
  <si>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</si>
  <si>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</si>
  <si>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</si>
  <si>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</si>
  <si>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</si>
  <si>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</si>
  <si>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</si>
  <si>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</si>
  <si>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</si>
  <si>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</si>
  <si>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</si>
  <si>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</si>
  <si>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</si>
  <si>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</si>
  <si>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</si>
  <si>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</si>
  <si>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</si>
  <si>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</si>
  <si>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</si>
  <si>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</si>
  <si>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</si>
  <si>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</si>
  <si>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</si>
  <si>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</si>
  <si>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</si>
  <si>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</si>
  <si>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</si>
  <si>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</si>
  <si>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</si>
  <si>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 xml:space="preserve">Amounts </t>
  </si>
  <si>
    <t>Average</t>
  </si>
  <si>
    <t xml:space="preserve">Median </t>
  </si>
  <si>
    <t>Min</t>
  </si>
  <si>
    <t>Max</t>
  </si>
  <si>
    <t>Range</t>
  </si>
  <si>
    <t>First Q</t>
  </si>
  <si>
    <t>Third Q</t>
  </si>
  <si>
    <t xml:space="preserve">Distinct count of products </t>
  </si>
  <si>
    <t>use unique function</t>
  </si>
  <si>
    <t>1. Quick Statistics</t>
  </si>
  <si>
    <t>2. Exploratory Data Analysis</t>
  </si>
  <si>
    <t>3. Sales by country (with formulas)</t>
  </si>
  <si>
    <t xml:space="preserve">Country </t>
  </si>
  <si>
    <t xml:space="preserve">Units </t>
  </si>
  <si>
    <t xml:space="preserve"> </t>
  </si>
  <si>
    <t xml:space="preserve">  </t>
  </si>
  <si>
    <t>4. Sales by country (with pivot table)</t>
  </si>
  <si>
    <t>Row Labels</t>
  </si>
  <si>
    <t>Sum of Amount</t>
  </si>
  <si>
    <t>Sum of Units</t>
  </si>
  <si>
    <t>5. Top five products by $ per unit</t>
  </si>
  <si>
    <t>Grand Total</t>
  </si>
  <si>
    <t>Sales per unit</t>
  </si>
  <si>
    <t>6. Are there any anomalies in data?</t>
  </si>
  <si>
    <t>7. Best salesperson by country</t>
  </si>
  <si>
    <t>Cost</t>
  </si>
  <si>
    <t>8. Profits by product (using products table)</t>
  </si>
  <si>
    <t>9. Dynamic Country-level Sales Report</t>
  </si>
  <si>
    <t>Pick a country</t>
  </si>
  <si>
    <t>Number of transactions</t>
  </si>
  <si>
    <t>Total</t>
  </si>
  <si>
    <t>Sales</t>
  </si>
  <si>
    <t>Profit</t>
  </si>
  <si>
    <t>Quantity</t>
  </si>
  <si>
    <t>Quick Summary</t>
  </si>
  <si>
    <t>By Sales Person</t>
  </si>
  <si>
    <t>Amounts</t>
  </si>
  <si>
    <t>10. Which products to discontinue?</t>
  </si>
  <si>
    <t>Sum of Profit</t>
  </si>
  <si>
    <t xml:space="preserve"> Profit</t>
  </si>
  <si>
    <t>Profit Percentage</t>
  </si>
  <si>
    <t>you can use slicer to drop a product country wise</t>
  </si>
  <si>
    <t>Note:</t>
  </si>
  <si>
    <t>Column Labels</t>
  </si>
  <si>
    <t>Sum of  Profit</t>
  </si>
  <si>
    <t>Sales Performance - Awesome Chocolates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</si>
</sst>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 &quot;₹&quot;\ * #,##0.00_ ;_ &quot;₹&quot;\ * \-#,##0.00_ ;_ &quot;₹&quot;\ * &quot;-&quot;??_ ;_ @_ "/>
    <numFmt numFmtId="164" formatCode="&quot;$&quot;#,##0_);[Red]\(&quot;$&quot;#,##0\)"/>
    <numFmt numFmtId="165" formatCode="&quot;$&quot;#,##0.00_);[Red]\(&quot;$&quot;#,##0.00\)"/>
    <numFmt numFmtId="166" formatCode="_-[$$-409]* #,##0_ ;_-[$$-409]* \-#,##0\ ;_-[$$-409]* &quot;-&quot;??_ ;_-@_ "/>
    <numFmt numFmtId="167" formatCode="[$$-409]#,##0"/>
    <numFmt numFmtId="168" formatCode="\$#,##0.00;\(\$#,##0.00\);\$#,##0.00"/>
    <numFmt numFmtId="169" formatCode="_-[$$-409]* #,##0.00_ ;_-[$$-409]* \-#,##0.00\ ;_-[$$-409]* &quot;-&quot;??_ ;_-@_ "/>
    <numFmt numFmtId="170" formatCode="0%;\-0%;0%"/>
    <numFmt numFmtId="171" formatCode="[$$-409]#,##0_ ;\-[$$-409]#,##0\ "/>
  </numFmts>
  <fonts count="11"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i/>
      <sz val="11"/>
      <color theme="1"/>
      <name val="Calibri"/>
      <family val="2"/>
      <scheme val="minor"/>
    </font>
    <font>
      <sz val="11"/>
      <color theme="2" tint="-0.499984740745262"/>
      <name val="Calibri"/>
      <family val="2"/>
      <scheme val="minor"/>
    </font>
    <font>
      <i/>
      <sz val="12"/>
      <color theme="1"/>
      <name val="Calibri"/>
      <family val="2"/>
      <scheme val="minor"/>
    </font>
    <font>
      <b/>
      <i/>
      <sz val="11"/>
      <color theme="1"/>
      <name val="Calibri"/>
      <family val="2"/>
      <scheme val="minor"/>
    </font>
    <font>
      <sz val="16"/>
      <color theme="1"/>
      <name val="Calibri"/>
      <family val="2"/>
      <scheme val="minor"/>
    </font>
    <font>
      <b/>
      <i/>
      <sz val="16"/>
      <color theme="1"/>
      <name val="Calibri"/>
      <family val="2"/>
      <scheme val="minor"/>
    </font>
    <font>
      <b/>
      <sz val="26"/>
      <color theme="0"/>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59999389629810485"/>
        <bgColor indexed="65"/>
      </patternFill>
    </fill>
    <fill>
      <patternFill patternType="solid">
        <fgColor theme="7" tint="0.59996337778862885"/>
        <bgColor indexed="64"/>
      </patternFill>
    </fill>
    <fill>
      <patternFill patternType="solid">
        <fgColor theme="7" tint="0.39994506668294322"/>
        <bgColor indexed="64"/>
      </patternFill>
    </fill>
    <fill>
      <patternFill patternType="solid">
        <fgColor theme="5" tint="0.3999450666829432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4" tint="-0.249977111117893"/>
        <bgColor indexed="64"/>
      </patternFill>
    </fill>
  </fills>
  <borders count="7">
    <border>
      <left/>
      <right/>
      <top/>
      <bottom/>
      <diagonal/>
    </border>
    <border>
      <left/>
      <right/>
      <top style="dotted">
        <color theme="0" tint="-0.24994659260841701"/>
      </top>
      <bottom style="dotted">
        <color theme="0" tint="-0.24994659260841701"/>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
      <left/>
      <right/>
      <top/>
      <bottom style="thin">
        <color auto="1"/>
      </bottom>
      <diagonal/>
    </border>
    <border>
      <left/>
      <right/>
      <top style="thin">
        <color auto="1"/>
      </top>
      <bottom style="thin">
        <color auto="1"/>
      </bottom>
      <diagonal/>
    </border>
  </borders>
  <cellStyleXfs count="3">
    <xf numFmtId="0" fontId="0" fillId="0" borderId="0"/>
    <xf numFmtId="0" fontId="3" fillId="4" borderId="0" applyNumberFormat="0" applyBorder="0" applyAlignment="0" applyProtection="0"/>
    <xf numFmtId="44" fontId="3" fillId="0" borderId="0" applyFont="0" applyFill="0" applyBorder="0" applyAlignment="0" applyProtection="0"/>
  </cellStyleXfs>
  <cellXfs count="5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3" borderId="0" xfId="0" applyFill="1" applyAlignment="1"/>
    <xf numFmtId="0" fontId="1" fillId="3" borderId="0" xfId="0" applyFont="1" applyFill="1" applyAlignment="1"/>
    <xf numFmtId="0" fontId="2" fillId="3" borderId="0" xfId="0" applyFont="1" applyFill="1" applyAlignment="1"/>
    <xf numFmtId="0" fontId="4" fillId="0" borderId="0" xfId="0" applyFont="1"/>
    <xf numFmtId="166" fontId="0" fillId="0" borderId="0" xfId="0" applyNumberFormat="1"/>
    <xf numFmtId="0" fontId="2" fillId="4" borderId="2" xfId="1" applyFont="1" applyBorder="1"/>
    <xf numFmtId="0" fontId="0" fillId="0" borderId="3" xfId="0" applyBorder="1"/>
    <xf numFmtId="166" fontId="0" fillId="0" borderId="3" xfId="0" applyNumberFormat="1" applyBorder="1"/>
    <xf numFmtId="0" fontId="0" fillId="0" borderId="4" xfId="0" applyBorder="1"/>
    <xf numFmtId="166" fontId="0" fillId="0" borderId="4" xfId="0" applyNumberFormat="1" applyBorder="1"/>
    <xf numFmtId="3" fontId="5" fillId="0" borderId="3" xfId="0" applyNumberFormat="1" applyFont="1" applyBorder="1"/>
    <xf numFmtId="3" fontId="5" fillId="0" borderId="4" xfId="0" applyNumberFormat="1" applyFont="1" applyBorder="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68" fontId="0" fillId="0" borderId="0" xfId="0" applyNumberFormat="1"/>
    <xf numFmtId="169" fontId="0" fillId="0" borderId="0" xfId="0" applyNumberFormat="1"/>
    <xf numFmtId="0" fontId="0" fillId="0" borderId="0" xfId="0" applyAlignment="1">
      <alignment horizontal="left" indent="1"/>
    </xf>
    <xf numFmtId="2" fontId="0" fillId="0" borderId="0" xfId="0" applyNumberFormat="1"/>
    <xf numFmtId="0" fontId="2" fillId="0" borderId="0" xfId="0" applyFont="1" applyAlignment="1">
      <alignment horizontal="center"/>
    </xf>
    <xf numFmtId="0" fontId="6" fillId="0" borderId="0" xfId="0" applyFont="1"/>
    <xf numFmtId="0" fontId="0" fillId="0" borderId="6" xfId="0" applyBorder="1"/>
    <xf numFmtId="0" fontId="7" fillId="6" borderId="6" xfId="0" applyFont="1" applyFill="1" applyBorder="1"/>
    <xf numFmtId="0" fontId="0" fillId="6" borderId="6" xfId="0" applyFill="1" applyBorder="1"/>
    <xf numFmtId="169" fontId="0" fillId="0" borderId="6" xfId="0" applyNumberFormat="1" applyBorder="1"/>
    <xf numFmtId="166" fontId="0" fillId="0" borderId="6" xfId="0" applyNumberFormat="1" applyBorder="1"/>
    <xf numFmtId="169" fontId="0" fillId="0" borderId="6" xfId="2" applyNumberFormat="1" applyFont="1" applyBorder="1"/>
    <xf numFmtId="1" fontId="0" fillId="0" borderId="6" xfId="0" applyNumberFormat="1" applyBorder="1"/>
    <xf numFmtId="0" fontId="0" fillId="6" borderId="5" xfId="0" applyFill="1" applyBorder="1"/>
    <xf numFmtId="0" fontId="2" fillId="6" borderId="5" xfId="0" applyFont="1" applyFill="1" applyBorder="1"/>
    <xf numFmtId="0" fontId="0" fillId="5" borderId="6" xfId="0" applyFill="1" applyBorder="1"/>
    <xf numFmtId="0" fontId="2" fillId="6" borderId="6" xfId="0" applyFont="1" applyFill="1" applyBorder="1"/>
    <xf numFmtId="0" fontId="2" fillId="7" borderId="6" xfId="0" applyFont="1" applyFill="1" applyBorder="1"/>
    <xf numFmtId="0" fontId="2" fillId="5" borderId="6" xfId="0" applyFont="1" applyFill="1" applyBorder="1"/>
    <xf numFmtId="0" fontId="0" fillId="0" borderId="0" xfId="0" applyAlignment="1">
      <alignment horizontal="center"/>
    </xf>
    <xf numFmtId="0" fontId="2" fillId="8" borderId="6" xfId="0" applyFont="1" applyFill="1" applyBorder="1"/>
    <xf numFmtId="170" fontId="0" fillId="0" borderId="0" xfId="0" applyNumberFormat="1"/>
    <xf numFmtId="0" fontId="8" fillId="0" borderId="0" xfId="0" applyFont="1"/>
    <xf numFmtId="0" fontId="9" fillId="0" borderId="0" xfId="0" applyFont="1"/>
    <xf numFmtId="0" fontId="2" fillId="9" borderId="6" xfId="0" applyFont="1" applyFill="1" applyBorder="1"/>
    <xf numFmtId="171" fontId="0" fillId="0" borderId="0" xfId="0" applyNumberFormat="1"/>
    <xf numFmtId="0" fontId="0" fillId="10" borderId="0" xfId="0" applyFill="1" applyAlignment="1"/>
    <xf numFmtId="0" fontId="0" fillId="10" borderId="0" xfId="0" applyFill="1"/>
    <xf numFmtId="0" fontId="10" fillId="10" borderId="0" xfId="0" applyFont="1" applyFill="1" applyAlignment="1">
      <alignment horizontal="center" vertical="center"/>
    </xf>
  </cellXfs>
  <cellStyles count="3">
    <cellStyle name="40% - Accent1" xfId="1" builtinId="31"/>
    <cellStyle name="Currency" xfId="2" builtinId="4"/>
    <cellStyle name="Normal" xfId="0" builtinId="0"/>
  </cellStyles>
  <dxfs count="19">
    <dxf>
      <font>
        <color rgb="FF9C0006"/>
      </font>
      <fill>
        <patternFill>
          <bgColor rgb="FFFFC7CE"/>
        </patternFill>
      </fill>
    </dxf>
    <dxf>
      <numFmt numFmtId="171" formatCode="[$$-409]#,##0_ ;\-[$$-409]#,##0\ "/>
    </dxf>
    <dxf>
      <numFmt numFmtId="167" formatCode="[$$-409]#,##0"/>
    </dxf>
    <dxf>
      <numFmt numFmtId="166" formatCode="_-[$$-409]* #,##0_ ;_-[$$-409]* \-#,##0\ ;_-[$$-409]* &quot;-&quot;??_ ;_-@_ "/>
    </dxf>
    <dxf>
      <numFmt numFmtId="172" formatCode="_-[$$-409]* #,##0.0_ ;_-[$$-409]* \-#,##0.0\ ;_-[$$-409]* &quot;-&quot;??_ ;_-@_ "/>
    </dxf>
    <dxf>
      <numFmt numFmtId="169" formatCode="_-[$$-409]* #,##0.00_ ;_-[$$-409]* \-#,##0.00\ ;_-[$$-409]* &quot;-&quot;??_ ;_-@_ "/>
    </dxf>
    <dxf>
      <numFmt numFmtId="3" formatCode="#,##0"/>
    </dxf>
    <dxf>
      <numFmt numFmtId="164" formatCode="&quot;$&quot;#,##0_);[Red]\(&quot;$&quot;#,##0\)"/>
    </dxf>
    <dxf>
      <font>
        <b/>
        <i val="0"/>
        <strike val="0"/>
        <condense val="0"/>
        <extend val="0"/>
        <outline val="0"/>
        <shadow val="0"/>
        <u val="none"/>
        <vertAlign val="baseline"/>
        <sz val="11"/>
        <color theme="1"/>
        <name val="Calibri"/>
        <scheme val="minor"/>
      </font>
    </dxf>
    <dxf>
      <numFmt numFmtId="3" formatCode="#,##0"/>
    </dxf>
    <dxf>
      <numFmt numFmtId="164" formatCode="&quot;$&quot;#,##0_);[Red]\(&quot;$&quot;#,##0\)"/>
    </dxf>
    <dxf>
      <font>
        <b/>
        <i val="0"/>
        <strike val="0"/>
        <condense val="0"/>
        <extend val="0"/>
        <outline val="0"/>
        <shadow val="0"/>
        <u val="none"/>
        <vertAlign val="baseline"/>
        <sz val="11"/>
        <color theme="1"/>
        <name val="Calibri"/>
        <scheme val="minor"/>
      </font>
    </dxf>
    <dxf>
      <numFmt numFmtId="0" formatCode="General"/>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1.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4.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3.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 - Data Analysis (Excel).xlsx]Pivot Charts!Sales by Geo</c:name>
    <c:fmtId val="5"/>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1500"/>
              <a:t>Units</a:t>
            </a:r>
            <a:r>
              <a:rPr lang="en-US" sz="1500" baseline="0"/>
              <a:t> Sold in Geographies</a:t>
            </a:r>
            <a:endParaRPr lang="en-US" sz="1500"/>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Charts'!$B$1</c:f>
              <c:strCache>
                <c:ptCount val="1"/>
                <c:pt idx="0">
                  <c:v>Total</c:v>
                </c:pt>
              </c:strCache>
            </c:strRef>
          </c:tx>
          <c:spPr>
            <a:solidFill>
              <a:schemeClr val="accent1"/>
            </a:solidFill>
            <a:ln>
              <a:noFill/>
            </a:ln>
            <a:effectLst/>
          </c:spPr>
          <c:invertIfNegative val="0"/>
          <c:cat>
            <c:strRef>
              <c:f>'Pivot Charts'!$A$2:$A$8</c:f>
              <c:strCache>
                <c:ptCount val="6"/>
                <c:pt idx="0">
                  <c:v>USA</c:v>
                </c:pt>
                <c:pt idx="1">
                  <c:v>India</c:v>
                </c:pt>
                <c:pt idx="2">
                  <c:v>New Zealand</c:v>
                </c:pt>
                <c:pt idx="3">
                  <c:v>Canada</c:v>
                </c:pt>
                <c:pt idx="4">
                  <c:v>Australia</c:v>
                </c:pt>
                <c:pt idx="5">
                  <c:v>UK</c:v>
                </c:pt>
              </c:strCache>
            </c:strRef>
          </c:cat>
          <c:val>
            <c:numRef>
              <c:f>'Pivot Charts'!$B$2:$B$8</c:f>
              <c:numCache>
                <c:formatCode>General</c:formatCode>
                <c:ptCount val="6"/>
                <c:pt idx="0">
                  <c:v>10158</c:v>
                </c:pt>
                <c:pt idx="1">
                  <c:v>8760</c:v>
                </c:pt>
                <c:pt idx="2">
                  <c:v>7431</c:v>
                </c:pt>
                <c:pt idx="3">
                  <c:v>7302</c:v>
                </c:pt>
                <c:pt idx="4">
                  <c:v>6264</c:v>
                </c:pt>
                <c:pt idx="5">
                  <c:v>5745</c:v>
                </c:pt>
              </c:numCache>
            </c:numRef>
          </c:val>
          <c:extLst>
            <c:ext xmlns:c16="http://schemas.microsoft.com/office/drawing/2014/chart" uri="{C3380CC4-5D6E-409C-BE32-E72D297353CC}">
              <c16:uniqueId val="{00000000-67FA-4D24-8766-0603F00FB57D}"/>
            </c:ext>
          </c:extLst>
        </c:ser>
        <c:dLbls>
          <c:showLegendKey val="0"/>
          <c:showVal val="0"/>
          <c:showCatName val="0"/>
          <c:showSerName val="0"/>
          <c:showPercent val="0"/>
          <c:showBubbleSize val="0"/>
        </c:dLbls>
        <c:gapWidth val="80"/>
        <c:axId val="495607808"/>
        <c:axId val="495619872"/>
      </c:barChart>
      <c:catAx>
        <c:axId val="495607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19872"/>
        <c:crosses val="autoZero"/>
        <c:auto val="1"/>
        <c:lblAlgn val="ctr"/>
        <c:lblOffset val="100"/>
        <c:noMultiLvlLbl val="0"/>
      </c:catAx>
      <c:valAx>
        <c:axId val="495619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0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 - Data Analysis (Excel).xlsx]Pivot Charts!Product Sales Country Wise</c:name>
    <c:fmtId val="10"/>
  </c:pivotSource>
  <c:chart>
    <c:title>
      <c:overlay val="0"/>
      <c:spPr>
        <a:noFill/>
        <a:ln>
          <a:noFill/>
        </a:ln>
        <a:effectLst/>
      </c:spPr>
      <c:txPr>
        <a:bodyPr rot="0" spcFirstLastPara="1" vertOverflow="ellipsis" vert="horz" wrap="square" anchor="ctr" anchorCtr="1"/>
        <a:lstStyle/>
        <a:p>
          <a:pPr algn="ctr" rtl="0">
            <a:defRPr lang="en-US" sz="1500" b="0" i="0" u="none" strike="noStrike" kern="1200" spc="0" baseline="0">
              <a:solidFill>
                <a:schemeClr val="bg2">
                  <a:lumMod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ln w="31750" cap="rnd">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ln w="31750" cap="rnd">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Charts'!$B$10:$B$11</c:f>
              <c:strCache>
                <c:ptCount val="1"/>
                <c:pt idx="0">
                  <c:v>Australia</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Charts'!$A$12:$A$32</c:f>
              <c:strCache>
                <c:ptCount val="20"/>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Organic Choco Syrup</c:v>
                </c:pt>
                <c:pt idx="16">
                  <c:v>Peanut Butter Cubes</c:v>
                </c:pt>
                <c:pt idx="17">
                  <c:v>Smooth Sliky Salty</c:v>
                </c:pt>
                <c:pt idx="18">
                  <c:v>Spicy Special Slims</c:v>
                </c:pt>
                <c:pt idx="19">
                  <c:v>White Choc</c:v>
                </c:pt>
              </c:strCache>
            </c:strRef>
          </c:cat>
          <c:val>
            <c:numRef>
              <c:f>'Pivot Charts'!$B$12:$B$32</c:f>
              <c:numCache>
                <c:formatCode>General</c:formatCode>
                <c:ptCount val="20"/>
                <c:pt idx="0">
                  <c:v>600</c:v>
                </c:pt>
                <c:pt idx="1">
                  <c:v>312</c:v>
                </c:pt>
                <c:pt idx="2">
                  <c:v>111</c:v>
                </c:pt>
                <c:pt idx="3">
                  <c:v>168</c:v>
                </c:pt>
                <c:pt idx="4">
                  <c:v>228</c:v>
                </c:pt>
                <c:pt idx="5">
                  <c:v>231</c:v>
                </c:pt>
                <c:pt idx="6">
                  <c:v>489</c:v>
                </c:pt>
                <c:pt idx="7">
                  <c:v>441</c:v>
                </c:pt>
                <c:pt idx="8">
                  <c:v>234</c:v>
                </c:pt>
                <c:pt idx="9">
                  <c:v>270</c:v>
                </c:pt>
                <c:pt idx="10">
                  <c:v>9</c:v>
                </c:pt>
                <c:pt idx="11">
                  <c:v>387</c:v>
                </c:pt>
                <c:pt idx="12">
                  <c:v>45</c:v>
                </c:pt>
                <c:pt idx="13">
                  <c:v>1158</c:v>
                </c:pt>
                <c:pt idx="14">
                  <c:v>126</c:v>
                </c:pt>
                <c:pt idx="15">
                  <c:v>345</c:v>
                </c:pt>
                <c:pt idx="16">
                  <c:v>222</c:v>
                </c:pt>
                <c:pt idx="17">
                  <c:v>441</c:v>
                </c:pt>
                <c:pt idx="18">
                  <c:v>114</c:v>
                </c:pt>
                <c:pt idx="19">
                  <c:v>333</c:v>
                </c:pt>
              </c:numCache>
            </c:numRef>
          </c:val>
          <c:smooth val="0"/>
          <c:extLst>
            <c:ext xmlns:c16="http://schemas.microsoft.com/office/drawing/2014/chart" uri="{C3380CC4-5D6E-409C-BE32-E72D297353CC}">
              <c16:uniqueId val="{00000000-8641-473A-8298-6A0FD7E13925}"/>
            </c:ext>
          </c:extLst>
        </c:ser>
        <c:dLbls>
          <c:dLblPos val="ctr"/>
          <c:showLegendKey val="0"/>
          <c:showVal val="1"/>
          <c:showCatName val="0"/>
          <c:showSerName val="0"/>
          <c:showPercent val="0"/>
          <c:showBubbleSize val="0"/>
        </c:dLbls>
        <c:marker val="1"/>
        <c:smooth val="0"/>
        <c:axId val="1759793696"/>
        <c:axId val="1759796608"/>
      </c:lineChart>
      <c:catAx>
        <c:axId val="17597936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59796608"/>
        <c:crosses val="autoZero"/>
        <c:auto val="1"/>
        <c:lblAlgn val="ctr"/>
        <c:lblOffset val="100"/>
        <c:noMultiLvlLbl val="0"/>
      </c:catAx>
      <c:valAx>
        <c:axId val="175979660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759793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 - Data Analysis (Excel).xlsx]Pivot Charts!PivotTable8</c:name>
    <c:fmtId val="8"/>
  </c:pivotSource>
  <c:chart>
    <c:title>
      <c:tx>
        <c:rich>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r>
              <a:rPr lang="en-US" sz="1500"/>
              <a:t>Total</a:t>
            </a:r>
            <a:r>
              <a:rPr lang="en-US" sz="1500" baseline="0"/>
              <a:t> Revenue</a:t>
            </a:r>
            <a:endParaRPr lang="en-US" sz="1500"/>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Charts'!$F$1</c:f>
              <c:strCache>
                <c:ptCount val="1"/>
                <c:pt idx="0">
                  <c:v>Total</c:v>
                </c:pt>
              </c:strCache>
            </c:strRef>
          </c:tx>
          <c:spPr>
            <a:solidFill>
              <a:schemeClr val="accent1"/>
            </a:solidFill>
            <a:ln>
              <a:noFill/>
            </a:ln>
            <a:effectLst/>
          </c:spPr>
          <c:invertIfNegative val="0"/>
          <c:cat>
            <c:strRef>
              <c:f>'Pivot Charts'!$E$2:$E$8</c:f>
              <c:strCache>
                <c:ptCount val="6"/>
                <c:pt idx="0">
                  <c:v>Australia</c:v>
                </c:pt>
                <c:pt idx="1">
                  <c:v>Canada</c:v>
                </c:pt>
                <c:pt idx="2">
                  <c:v>India</c:v>
                </c:pt>
                <c:pt idx="3">
                  <c:v>New Zealand</c:v>
                </c:pt>
                <c:pt idx="4">
                  <c:v>UK</c:v>
                </c:pt>
                <c:pt idx="5">
                  <c:v>USA</c:v>
                </c:pt>
              </c:strCache>
            </c:strRef>
          </c:cat>
          <c:val>
            <c:numRef>
              <c:f>'Pivot Charts'!$F$2:$F$8</c:f>
              <c:numCache>
                <c:formatCode>[$$-409]#,##0</c:formatCode>
                <c:ptCount val="6"/>
                <c:pt idx="0">
                  <c:v>168679</c:v>
                </c:pt>
                <c:pt idx="1">
                  <c:v>237944</c:v>
                </c:pt>
                <c:pt idx="2">
                  <c:v>252469</c:v>
                </c:pt>
                <c:pt idx="3">
                  <c:v>218813</c:v>
                </c:pt>
                <c:pt idx="4">
                  <c:v>173530</c:v>
                </c:pt>
                <c:pt idx="5">
                  <c:v>189434</c:v>
                </c:pt>
              </c:numCache>
            </c:numRef>
          </c:val>
          <c:extLst>
            <c:ext xmlns:c16="http://schemas.microsoft.com/office/drawing/2014/chart" uri="{C3380CC4-5D6E-409C-BE32-E72D297353CC}">
              <c16:uniqueId val="{00000000-1B8E-4894-85FE-E32A58626B9A}"/>
            </c:ext>
          </c:extLst>
        </c:ser>
        <c:dLbls>
          <c:showLegendKey val="0"/>
          <c:showVal val="0"/>
          <c:showCatName val="0"/>
          <c:showSerName val="0"/>
          <c:showPercent val="0"/>
          <c:showBubbleSize val="0"/>
        </c:dLbls>
        <c:gapWidth val="219"/>
        <c:overlap val="-27"/>
        <c:axId val="671546656"/>
        <c:axId val="671542496"/>
      </c:barChart>
      <c:catAx>
        <c:axId val="67154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542496"/>
        <c:crosses val="autoZero"/>
        <c:auto val="1"/>
        <c:lblAlgn val="ctr"/>
        <c:lblOffset val="100"/>
        <c:noMultiLvlLbl val="0"/>
      </c:catAx>
      <c:valAx>
        <c:axId val="671542496"/>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546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 - Data Analysis (Excel).xlsx]Pivot Charts!PivotTable9</c:name>
    <c:fmtId val="11"/>
  </c:pivotSource>
  <c:chart>
    <c:title>
      <c:tx>
        <c:rich>
          <a:bodyPr rot="0" spcFirstLastPara="1" vertOverflow="ellipsis" vert="horz" wrap="square" anchor="ctr" anchorCtr="1"/>
          <a:lstStyle/>
          <a:p>
            <a:pPr>
              <a:defRPr sz="1500" b="0" i="0" u="none" strike="noStrike" kern="1200" spc="0" baseline="0">
                <a:solidFill>
                  <a:schemeClr val="bg2">
                    <a:lumMod val="50000"/>
                  </a:schemeClr>
                </a:solidFill>
                <a:latin typeface="+mn-lt"/>
                <a:ea typeface="+mn-ea"/>
                <a:cs typeface="+mn-cs"/>
              </a:defRPr>
            </a:pPr>
            <a:r>
              <a:rPr lang="en-US" sz="1500">
                <a:solidFill>
                  <a:schemeClr val="bg2">
                    <a:lumMod val="50000"/>
                  </a:schemeClr>
                </a:solidFill>
              </a:rPr>
              <a:t>Top</a:t>
            </a:r>
            <a:r>
              <a:rPr lang="en-US" sz="1500" baseline="0">
                <a:solidFill>
                  <a:schemeClr val="bg2">
                    <a:lumMod val="50000"/>
                  </a:schemeClr>
                </a:solidFill>
              </a:rPr>
              <a:t> 10 Profitable Products</a:t>
            </a:r>
            <a:endParaRPr lang="en-US" sz="1500">
              <a:solidFill>
                <a:schemeClr val="bg2">
                  <a:lumMod val="50000"/>
                </a:schemeClr>
              </a:solidFill>
            </a:endParaRPr>
          </a:p>
        </c:rich>
      </c:tx>
      <c:overlay val="0"/>
      <c:spPr>
        <a:noFill/>
        <a:ln>
          <a:noFill/>
        </a:ln>
        <a:effectLst/>
      </c:spPr>
      <c:txPr>
        <a:bodyPr rot="0" spcFirstLastPara="1" vertOverflow="ellipsis" vert="horz" wrap="square" anchor="ctr" anchorCtr="1"/>
        <a:lstStyle/>
        <a:p>
          <a:pPr>
            <a:defRPr sz="1500" b="0" i="0" u="none" strike="noStrike" kern="1200" spc="0" baseline="0">
              <a:solidFill>
                <a:schemeClr val="bg2">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Charts'!$F$10</c:f>
              <c:strCache>
                <c:ptCount val="1"/>
                <c:pt idx="0">
                  <c:v>Total</c:v>
                </c:pt>
              </c:strCache>
            </c:strRef>
          </c:tx>
          <c:spPr>
            <a:solidFill>
              <a:schemeClr val="accent1"/>
            </a:solidFill>
            <a:ln>
              <a:noFill/>
            </a:ln>
            <a:effectLst/>
          </c:spPr>
          <c:invertIfNegative val="0"/>
          <c:cat>
            <c:strRef>
              <c:f>'Pivot Charts'!$E$11:$E$21</c:f>
              <c:strCache>
                <c:ptCount val="10"/>
                <c:pt idx="0">
                  <c:v>Baker's Choco Chips</c:v>
                </c:pt>
                <c:pt idx="1">
                  <c:v>Eclairs</c:v>
                </c:pt>
                <c:pt idx="2">
                  <c:v>Choco Coated Almonds</c:v>
                </c:pt>
                <c:pt idx="3">
                  <c:v>Raspberry Choco</c:v>
                </c:pt>
                <c:pt idx="4">
                  <c:v>After Nines</c:v>
                </c:pt>
                <c:pt idx="5">
                  <c:v>Peanut Butter Cubes</c:v>
                </c:pt>
                <c:pt idx="6">
                  <c:v>Fruit &amp; Nut Bars</c:v>
                </c:pt>
                <c:pt idx="7">
                  <c:v>Mint Chip Choco</c:v>
                </c:pt>
                <c:pt idx="8">
                  <c:v>Drinking Coco</c:v>
                </c:pt>
                <c:pt idx="9">
                  <c:v>Caramel Stuffed Bars</c:v>
                </c:pt>
              </c:strCache>
            </c:strRef>
          </c:cat>
          <c:val>
            <c:numRef>
              <c:f>'Pivot Charts'!$F$11:$F$21</c:f>
              <c:numCache>
                <c:formatCode>General</c:formatCode>
                <c:ptCount val="10"/>
                <c:pt idx="0">
                  <c:v>58277.799999999996</c:v>
                </c:pt>
                <c:pt idx="1">
                  <c:v>56471.589999999989</c:v>
                </c:pt>
                <c:pt idx="2">
                  <c:v>52063.350000000006</c:v>
                </c:pt>
                <c:pt idx="3">
                  <c:v>50988.91</c:v>
                </c:pt>
                <c:pt idx="4">
                  <c:v>46234.96</c:v>
                </c:pt>
                <c:pt idx="5">
                  <c:v>46226.02</c:v>
                </c:pt>
                <c:pt idx="6">
                  <c:v>44884.119999999995</c:v>
                </c:pt>
                <c:pt idx="7">
                  <c:v>43177.34</c:v>
                </c:pt>
                <c:pt idx="8">
                  <c:v>40814.559999999998</c:v>
                </c:pt>
                <c:pt idx="9">
                  <c:v>39084.339999999989</c:v>
                </c:pt>
              </c:numCache>
            </c:numRef>
          </c:val>
          <c:extLst>
            <c:ext xmlns:c16="http://schemas.microsoft.com/office/drawing/2014/chart" uri="{C3380CC4-5D6E-409C-BE32-E72D297353CC}">
              <c16:uniqueId val="{00000000-B140-4133-A027-595E8FCDABB7}"/>
            </c:ext>
          </c:extLst>
        </c:ser>
        <c:dLbls>
          <c:showLegendKey val="0"/>
          <c:showVal val="0"/>
          <c:showCatName val="0"/>
          <c:showSerName val="0"/>
          <c:showPercent val="0"/>
          <c:showBubbleSize val="0"/>
        </c:dLbls>
        <c:gapWidth val="80"/>
        <c:overlap val="-27"/>
        <c:axId val="671534592"/>
        <c:axId val="671520032"/>
      </c:barChart>
      <c:catAx>
        <c:axId val="67153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520032"/>
        <c:crosses val="autoZero"/>
        <c:auto val="1"/>
        <c:lblAlgn val="ctr"/>
        <c:lblOffset val="100"/>
        <c:noMultiLvlLbl val="0"/>
      </c:catAx>
      <c:valAx>
        <c:axId val="671520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53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 Chocolates - Data Analysis (Excel).xlsx]Pivot Charts!PivotTable10</c:name>
    <c:fmtId val="1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Top</a:t>
            </a:r>
            <a:r>
              <a:rPr lang="en-US" baseline="0"/>
              <a:t> 5 selling products</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6">
              <a:lumMod val="75000"/>
            </a:schemeClr>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6">
              <a:lumMod val="75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Charts'!$I$1</c:f>
              <c:strCache>
                <c:ptCount val="1"/>
                <c:pt idx="0">
                  <c:v>Total</c:v>
                </c:pt>
              </c:strCache>
            </c:strRef>
          </c:tx>
          <c:dPt>
            <c:idx val="0"/>
            <c:bubble3D val="0"/>
            <c:explosion val="9"/>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595-46D5-A2CD-C292E0C3A085}"/>
              </c:ext>
            </c:extLst>
          </c:dPt>
          <c:dPt>
            <c:idx val="1"/>
            <c:bubble3D val="0"/>
            <c:explosion val="7"/>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595-46D5-A2CD-C292E0C3A085}"/>
              </c:ext>
            </c:extLst>
          </c:dPt>
          <c:dPt>
            <c:idx val="2"/>
            <c:bubble3D val="0"/>
            <c:explosion val="6"/>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595-46D5-A2CD-C292E0C3A08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595-46D5-A2CD-C292E0C3A085}"/>
              </c:ext>
            </c:extLst>
          </c:dPt>
          <c:dPt>
            <c:idx val="4"/>
            <c:bubble3D val="0"/>
            <c:spPr>
              <a:solidFill>
                <a:schemeClr val="accent6">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6595-46D5-A2CD-C292E0C3A08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Charts'!$H$2:$H$7</c:f>
              <c:strCache>
                <c:ptCount val="5"/>
                <c:pt idx="0">
                  <c:v>Caramel Stuffed Bars</c:v>
                </c:pt>
                <c:pt idx="1">
                  <c:v>Organic Choco Syrup</c:v>
                </c:pt>
                <c:pt idx="2">
                  <c:v>Manuka Honey Choco</c:v>
                </c:pt>
                <c:pt idx="3">
                  <c:v>70% Dark Bites</c:v>
                </c:pt>
                <c:pt idx="4">
                  <c:v>Eclairs</c:v>
                </c:pt>
              </c:strCache>
            </c:strRef>
          </c:cat>
          <c:val>
            <c:numRef>
              <c:f>'Pivot Charts'!$I$2:$I$7</c:f>
              <c:numCache>
                <c:formatCode>General</c:formatCode>
                <c:ptCount val="5"/>
                <c:pt idx="0">
                  <c:v>3207</c:v>
                </c:pt>
                <c:pt idx="1">
                  <c:v>2982</c:v>
                </c:pt>
                <c:pt idx="2">
                  <c:v>2976</c:v>
                </c:pt>
                <c:pt idx="3">
                  <c:v>2802</c:v>
                </c:pt>
                <c:pt idx="4">
                  <c:v>2331</c:v>
                </c:pt>
              </c:numCache>
            </c:numRef>
          </c:val>
          <c:extLst>
            <c:ext xmlns:c16="http://schemas.microsoft.com/office/drawing/2014/chart" uri="{C3380CC4-5D6E-409C-BE32-E72D297353CC}">
              <c16:uniqueId val="{0000000A-6595-46D5-A2CD-C292E0C3A08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Anomalies!$S$6:$S$305</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Anomalies!$T$6:$T$305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81DA-4F3E-8884-2E2C8AE9FB87}"/>
            </c:ext>
          </c:extLst>
        </c:ser>
        <c:dLbls>
          <c:showLegendKey val="0"/>
          <c:showVal val="0"/>
          <c:showCatName val="0"/>
          <c:showSerName val="0"/>
          <c:showPercent val="0"/>
          <c:showBubbleSize val="0"/>
        </c:dLbls>
        <c:axId val="1812333936"/>
        <c:axId val="1812322288"/>
      </c:scatterChart>
      <c:valAx>
        <c:axId val="181233393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22288"/>
        <c:crosses val="autoZero"/>
        <c:crossBetween val="midCat"/>
      </c:valAx>
      <c:valAx>
        <c:axId val="1812322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33393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F26664B1-7090-4C17-AB80-633EED2C2FC5}">
          <cx:tx>
            <cx:txData>
              <cx:f>_xlchart.v1.0</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title pos="t" align="ctr" overlay="0"/>
    <cx:plotArea>
      <cx:plotAreaRegion>
        <cx:series layoutId="boxWhisker" uniqueId="{90E5A8EB-C825-40F9-99EB-F23552CF38A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13</xdr:col>
      <xdr:colOff>508086</xdr:colOff>
      <xdr:row>2</xdr:row>
      <xdr:rowOff>6930</xdr:rowOff>
    </xdr:from>
    <xdr:to>
      <xdr:col>20</xdr:col>
      <xdr:colOff>411322</xdr:colOff>
      <xdr:row>17</xdr:row>
      <xdr:rowOff>148913</xdr:rowOff>
    </xdr:to>
    <xdr:graphicFrame macro="">
      <xdr:nvGraphicFramePr>
        <xdr:cNvPr id="2" name="Chart 1">
          <a:extLst>
            <a:ext uri="{FF2B5EF4-FFF2-40B4-BE49-F238E27FC236}">
              <a16:creationId xmlns:a16="http://schemas.microsoft.com/office/drawing/2014/main" id="{16E7E8A1-EE9D-41CA-98EC-57E0D9885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326569</xdr:colOff>
      <xdr:row>2</xdr:row>
      <xdr:rowOff>25855</xdr:rowOff>
    </xdr:from>
    <xdr:to>
      <xdr:col>4</xdr:col>
      <xdr:colOff>312962</xdr:colOff>
      <xdr:row>18</xdr:row>
      <xdr:rowOff>6804</xdr:rowOff>
    </xdr:to>
    <mc:AlternateContent xmlns:mc="http://schemas.openxmlformats.org/markup-compatibility/2006">
      <mc:Choice xmlns:a14="http://schemas.microsoft.com/office/drawing/2010/main" Requires="a14">
        <xdr:graphicFrame macro="">
          <xdr:nvGraphicFramePr>
            <xdr:cNvPr id="3" name="Sales Person 1">
              <a:extLst>
                <a:ext uri="{FF2B5EF4-FFF2-40B4-BE49-F238E27FC236}">
                  <a16:creationId xmlns:a16="http://schemas.microsoft.com/office/drawing/2014/main" id="{709F1F7A-B58B-4542-83AE-AB77C371DAC7}"/>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dr:sp macro="" textlink="">
          <xdr:nvSpPr>
            <xdr:cNvPr id="0" name=""/>
            <xdr:cNvSpPr>
              <a:spLocks noTextEdit="1"/>
            </xdr:cNvSpPr>
          </xdr:nvSpPr>
          <xdr:spPr>
            <a:xfrm>
              <a:off x="297994" y="839810"/>
              <a:ext cx="2127786" cy="3028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499755</xdr:colOff>
      <xdr:row>18</xdr:row>
      <xdr:rowOff>96553</xdr:rowOff>
    </xdr:from>
    <xdr:to>
      <xdr:col>15</xdr:col>
      <xdr:colOff>443</xdr:colOff>
      <xdr:row>34</xdr:row>
      <xdr:rowOff>49428</xdr:rowOff>
    </xdr:to>
    <xdr:graphicFrame macro="">
      <xdr:nvGraphicFramePr>
        <xdr:cNvPr id="4" name="Chart 3">
          <a:extLst>
            <a:ext uri="{FF2B5EF4-FFF2-40B4-BE49-F238E27FC236}">
              <a16:creationId xmlns:a16="http://schemas.microsoft.com/office/drawing/2014/main" id="{81EE713A-9FAC-441C-94D2-E6B80C89DE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323913</xdr:colOff>
      <xdr:row>18</xdr:row>
      <xdr:rowOff>176011</xdr:rowOff>
    </xdr:from>
    <xdr:to>
      <xdr:col>4</xdr:col>
      <xdr:colOff>322184</xdr:colOff>
      <xdr:row>34</xdr:row>
      <xdr:rowOff>138746</xdr:rowOff>
    </xdr:to>
    <mc:AlternateContent xmlns:mc="http://schemas.openxmlformats.org/markup-compatibility/2006">
      <mc:Choice xmlns:a14="http://schemas.microsoft.com/office/drawing/2010/main" Requires="a14">
        <xdr:graphicFrame macro="">
          <xdr:nvGraphicFramePr>
            <xdr:cNvPr id="5" name="Geography 2">
              <a:extLst>
                <a:ext uri="{FF2B5EF4-FFF2-40B4-BE49-F238E27FC236}">
                  <a16:creationId xmlns:a16="http://schemas.microsoft.com/office/drawing/2014/main" id="{108EA01E-C730-4619-BAA3-82CA34F745C5}"/>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dr:sp macro="" textlink="">
          <xdr:nvSpPr>
            <xdr:cNvPr id="0" name=""/>
            <xdr:cNvSpPr>
              <a:spLocks noTextEdit="1"/>
            </xdr:cNvSpPr>
          </xdr:nvSpPr>
          <xdr:spPr>
            <a:xfrm>
              <a:off x="295338" y="4037966"/>
              <a:ext cx="2139664" cy="30107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502166</xdr:colOff>
      <xdr:row>2</xdr:row>
      <xdr:rowOff>3964</xdr:rowOff>
    </xdr:from>
    <xdr:to>
      <xdr:col>13</xdr:col>
      <xdr:colOff>222234</xdr:colOff>
      <xdr:row>17</xdr:row>
      <xdr:rowOff>143497</xdr:rowOff>
    </xdr:to>
    <xdr:graphicFrame macro="">
      <xdr:nvGraphicFramePr>
        <xdr:cNvPr id="6" name="Chart 5">
          <a:extLst>
            <a:ext uri="{FF2B5EF4-FFF2-40B4-BE49-F238E27FC236}">
              <a16:creationId xmlns:a16="http://schemas.microsoft.com/office/drawing/2014/main" id="{1D55DA03-CFEE-4402-BDDA-9F8B61ADC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222661</xdr:colOff>
      <xdr:row>18</xdr:row>
      <xdr:rowOff>80406</xdr:rowOff>
    </xdr:from>
    <xdr:to>
      <xdr:col>26</xdr:col>
      <xdr:colOff>153389</xdr:colOff>
      <xdr:row>34</xdr:row>
      <xdr:rowOff>45770</xdr:rowOff>
    </xdr:to>
    <xdr:graphicFrame macro="">
      <xdr:nvGraphicFramePr>
        <xdr:cNvPr id="7" name="Chart 6">
          <a:extLst>
            <a:ext uri="{FF2B5EF4-FFF2-40B4-BE49-F238E27FC236}">
              <a16:creationId xmlns:a16="http://schemas.microsoft.com/office/drawing/2014/main" id="{CE54CD7C-D1EF-484E-8577-1CC3C4DF97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534388</xdr:colOff>
      <xdr:row>1</xdr:row>
      <xdr:rowOff>184315</xdr:rowOff>
    </xdr:from>
    <xdr:to>
      <xdr:col>26</xdr:col>
      <xdr:colOff>222661</xdr:colOff>
      <xdr:row>17</xdr:row>
      <xdr:rowOff>149679</xdr:rowOff>
    </xdr:to>
    <xdr:graphicFrame macro="">
      <xdr:nvGraphicFramePr>
        <xdr:cNvPr id="8" name="Chart 7">
          <a:extLst>
            <a:ext uri="{FF2B5EF4-FFF2-40B4-BE49-F238E27FC236}">
              <a16:creationId xmlns:a16="http://schemas.microsoft.com/office/drawing/2014/main" id="{9565FB0F-5F72-43A1-8C77-C3B1A4AFDB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142874</xdr:colOff>
      <xdr:row>2</xdr:row>
      <xdr:rowOff>114300</xdr:rowOff>
    </xdr:from>
    <xdr:to>
      <xdr:col>10</xdr:col>
      <xdr:colOff>495299</xdr:colOff>
      <xdr:row>15</xdr:row>
      <xdr:rowOff>161925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752849" y="971550"/>
              <a:ext cx="2790825"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57150</xdr:colOff>
      <xdr:row>6</xdr:row>
      <xdr:rowOff>76200</xdr:rowOff>
    </xdr:from>
    <xdr:to>
      <xdr:col>8</xdr:col>
      <xdr:colOff>295275</xdr:colOff>
      <xdr:row>20</xdr:row>
      <xdr:rowOff>152400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76200</xdr:colOff>
      <xdr:row>21</xdr:row>
      <xdr:rowOff>114300</xdr:rowOff>
    </xdr:from>
    <xdr:to>
      <xdr:col>2</xdr:col>
      <xdr:colOff>581025</xdr:colOff>
      <xdr:row>35</xdr:row>
      <xdr:rowOff>85725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2875" y="4591050"/>
              <a:ext cx="1114425" cy="26384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85725</xdr:colOff>
      <xdr:row>21</xdr:row>
      <xdr:rowOff>180975</xdr:rowOff>
    </xdr:from>
    <xdr:to>
      <xdr:col>13</xdr:col>
      <xdr:colOff>390525</xdr:colOff>
      <xdr:row>36</xdr:row>
      <xdr:rowOff>66675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00000000-0008-0000-0600-00000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200400" y="46577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590550</xdr:colOff>
      <xdr:row>2</xdr:row>
      <xdr:rowOff>114300</xdr:rowOff>
    </xdr:from>
    <xdr:to>
      <xdr:col>8</xdr:col>
      <xdr:colOff>476250</xdr:colOff>
      <xdr:row>15</xdr:row>
      <xdr:rowOff>161925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238625" y="971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428625</xdr:colOff>
      <xdr:row>4</xdr:row>
      <xdr:rowOff>171450</xdr:rowOff>
    </xdr:from>
    <xdr:to>
      <xdr:col>11</xdr:col>
      <xdr:colOff>428625</xdr:colOff>
      <xdr:row>18</xdr:row>
      <xdr:rowOff>28575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7105650" y="1409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shul" refreshedDate="44571.840162731482" createdVersion="6" refreshedVersion="6" minRefreshableVersion="3" recordCount="300" xr:uid="{00000000-000A-0000-FFFF-FFFF00000000}">
  <cacheSource type="worksheet">
    <worksheetSource name="data"/>
  </cacheSource>
  <cacheFields count="8">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 name=" Profit" numFmtId="0">
      <sharedItems containsSemiMixedTypes="0" containsString="0" containsNumber="1" minValue="-7884.8700000000008" maxValue="15841.19"/>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shul" refreshedDate="44586.357740624997" backgroundQuery="1" createdVersion="6" refreshedVersion="6" minRefreshableVersion="3" recordCount="0" supportSubquery="1" supportAdvancedDrill="1" xr:uid="{00000000-000A-0000-FFFF-FFFF68000000}">
  <cacheSource type="external" connectionId="1"/>
  <cacheFields count="2">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ales per unit]" caption="Sales per unit" numFmtId="0" hierarchy="8" level="32767"/>
  </cacheFields>
  <cacheHierarchies count="17">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ales per unit]" caption="Sales per unit" measure="1" displayFolder="" measureGroup="data" count="0" oneField="1">
      <fieldsUsage count="1">
        <fieldUsage x="1"/>
      </fieldsUsage>
    </cacheHierarchy>
    <cacheHierarchy uniqueName="[Measures].[Profit Percentage]" caption="Profit Percentage"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Amount]" caption="Sum of Amount" measure="1" displayFolder="" measureGroup="data" count="0" hidden="1">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hidden="1">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hidden="1">
      <extLst>
        <ext xmlns:x15="http://schemas.microsoft.com/office/spreadsheetml/2010/11/main" uri="{B97F6D7D-B522-45F9-BDA1-12C45D357490}">
          <x15:cacheHierarchy aggregatedColumn="6"/>
        </ext>
      </extLst>
    </cacheHierarchy>
    <cacheHierarchy uniqueName="[Measures].[Sum of Profit]" caption="Sum of Profit" measure="1" displayFolder="" measureGroup="data" count="0" hidden="1">
      <extLst>
        <ext xmlns:x15="http://schemas.microsoft.com/office/spreadsheetml/2010/11/main" uri="{B97F6D7D-B522-45F9-BDA1-12C45D357490}">
          <x15:cacheHierarchy aggregatedColumn="7"/>
        </ext>
      </extLst>
    </cacheHierarchy>
    <cacheHierarchy uniqueName="[Measures].[Average of Amount]" caption="Average of Amount" measure="1" displayFolder="" measureGroup="data" count="0" hidden="1">
      <extLst>
        <ext xmlns:x15="http://schemas.microsoft.com/office/spreadsheetml/2010/11/main" uri="{B97F6D7D-B522-45F9-BDA1-12C45D357490}">
          <x15:cacheHierarchy aggregatedColumn="3"/>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shul" refreshedDate="44586.396625231479" backgroundQuery="1" createdVersion="6" refreshedVersion="6" minRefreshableVersion="3" recordCount="0" supportSubquery="1" supportAdvancedDrill="1" xr:uid="{00000000-000A-0000-FFFF-FFFF7B000000}">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rofit Percentage]" caption="Profit Percentage" numFmtId="0" hierarchy="9" level="32767"/>
    <cacheField name="[data].[Geography].[Geography]" caption="Geography" numFmtId="0" hierarchy="1" level="1">
      <sharedItems containsSemiMixedTypes="0" containsNonDate="0" containsString="0"/>
    </cacheField>
  </cacheFields>
  <cacheHierarchies count="17">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ales per unit]" caption="Sales per unit" measure="1" displayFolder="" measureGroup="data" count="0"/>
    <cacheHierarchy uniqueName="[Measures].[Profit Percentage]" caption="Profit Percentage"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Amount]" caption="Sum of Amount" measure="1" displayFolder="" measureGroup="data" count="0" hidden="1">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hidden="1">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hidden="1">
      <extLst>
        <ext xmlns:x15="http://schemas.microsoft.com/office/spreadsheetml/2010/11/main" uri="{B97F6D7D-B522-45F9-BDA1-12C45D357490}">
          <x15:cacheHierarchy aggregatedColumn="6"/>
        </ext>
      </extLst>
    </cacheHierarchy>
    <cacheHierarchy uniqueName="[Measures].[Sum of Profit]" caption="Sum of Profit" measure="1" displayFolder="" measureGroup="data" count="0" hidden="1">
      <extLst>
        <ext xmlns:x15="http://schemas.microsoft.com/office/spreadsheetml/2010/11/main" uri="{B97F6D7D-B522-45F9-BDA1-12C45D357490}">
          <x15:cacheHierarchy aggregatedColumn="7"/>
        </ext>
      </extLst>
    </cacheHierarchy>
    <cacheHierarchy uniqueName="[Measures].[Average of Amount]" caption="Average of Amount" measure="1" displayFolder="" measureGroup="data" count="0" hidden="1">
      <extLst>
        <ext xmlns:x15="http://schemas.microsoft.com/office/spreadsheetml/2010/11/main" uri="{B97F6D7D-B522-45F9-BDA1-12C45D357490}">
          <x15:cacheHierarchy aggregatedColumn="3"/>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shul" refreshedDate="44586.398126041669" backgroundQuery="1" createdVersion="6" refreshedVersion="6" minRefreshableVersion="3" recordCount="0" supportSubquery="1" supportAdvancedDrill="1" xr:uid="{00000000-000A-0000-FFFF-FFFF8D000000}">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12" level="32767"/>
    <cacheField name="[Measures].[Sum of Units]" caption="Sum of Units" numFmtId="0" hierarchy="13" level="32767"/>
    <cacheField name="[Measures].[Sum of Profit]" caption="Sum of Profit" numFmtId="0" hierarchy="15" level="32767"/>
    <cacheField name="[Measures].[Profit Percentage]" caption="Profit Percentage" numFmtId="0" hierarchy="9" level="32767"/>
    <cacheField name="[data].[Geography].[Geography]" caption="Geography" numFmtId="0" hierarchy="1" level="1">
      <sharedItems containsSemiMixedTypes="0" containsNonDate="0" containsString="0"/>
    </cacheField>
  </cacheFields>
  <cacheHierarchies count="17">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ales per unit]" caption="Sales per unit" measure="1" displayFolder="" measureGroup="data" count="0"/>
    <cacheHierarchy uniqueName="[Measures].[Profit Percentage]" caption="Profit Percentage"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Amount]" caption="Sum of Amount" measure="1" displayFolder="" measureGroup="data" count="0" oneField="1" hidden="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hidden="1">
      <extLst>
        <ext xmlns:x15="http://schemas.microsoft.com/office/spreadsheetml/2010/11/main" uri="{B97F6D7D-B522-45F9-BDA1-12C45D357490}">
          <x15:cacheHierarchy aggregatedColumn="6"/>
        </ext>
      </extLst>
    </cacheHierarchy>
    <cacheHierarchy uniqueName="[Measures].[Sum of Profit]" caption="Sum of Profit" measure="1" displayFolder="" measureGroup="data" count="0" oneField="1" hidden="1">
      <fieldsUsage count="1">
        <fieldUsage x="3"/>
      </fieldsUsage>
      <extLst>
        <ext xmlns:x15="http://schemas.microsoft.com/office/spreadsheetml/2010/11/main" uri="{B97F6D7D-B522-45F9-BDA1-12C45D357490}">
          <x15:cacheHierarchy aggregatedColumn="7"/>
        </ext>
      </extLst>
    </cacheHierarchy>
    <cacheHierarchy uniqueName="[Measures].[Average of Amount]" caption="Average of Amount" measure="1" displayFolder="" measureGroup="data" count="0" hidden="1">
      <extLst>
        <ext xmlns:x15="http://schemas.microsoft.com/office/spreadsheetml/2010/11/main" uri="{B97F6D7D-B522-45F9-BDA1-12C45D357490}">
          <x15:cacheHierarchy aggregatedColumn="3"/>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shul" refreshedDate="44586.357732986115" backgroundQuery="1" createdVersion="3" refreshedVersion="6" minRefreshableVersion="3" recordCount="0" supportSubquery="1" supportAdvancedDrill="1" xr:uid="{00000000-000A-0000-FFFF-FFFF44000000}">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Profit Percentage]" caption="Profit Percentage"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4"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shul" refreshedDate="44586.357737268518" backgroundQuery="1" createdVersion="3" refreshedVersion="6" minRefreshableVersion="3" recordCount="0" supportSubquery="1" supportAdvancedDrill="1" xr:uid="{00000000-000A-0000-FFFF-FFFF48000000}">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data].[Profit]" caption="Profit" attribute="1" defaultMemberUniqueName="[data].[Profit].[All]" allUniqueName="[data].[Profi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 count="0"/>
    <cacheHierarchy uniqueName="[Measures].[Profit Percentage]" caption="Profit Percentage"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n v="-27.860000000000127"/>
  </r>
  <r>
    <x v="1"/>
    <x v="1"/>
    <x v="1"/>
    <n v="6706"/>
    <n v="459"/>
    <n v="8.65"/>
    <n v="3970.3500000000004"/>
    <n v="2735.6499999999996"/>
  </r>
  <r>
    <x v="2"/>
    <x v="1"/>
    <x v="2"/>
    <n v="959"/>
    <n v="147"/>
    <n v="11.88"/>
    <n v="1746.3600000000001"/>
    <n v="-787.36000000000013"/>
  </r>
  <r>
    <x v="3"/>
    <x v="2"/>
    <x v="3"/>
    <n v="9632"/>
    <n v="288"/>
    <n v="6.47"/>
    <n v="1863.36"/>
    <n v="7768.64"/>
  </r>
  <r>
    <x v="4"/>
    <x v="3"/>
    <x v="4"/>
    <n v="2100"/>
    <n v="414"/>
    <n v="13.15"/>
    <n v="5444.1"/>
    <n v="-3344.1000000000004"/>
  </r>
  <r>
    <x v="0"/>
    <x v="1"/>
    <x v="5"/>
    <n v="8869"/>
    <n v="432"/>
    <n v="12.37"/>
    <n v="5343.8399999999992"/>
    <n v="3525.1600000000008"/>
  </r>
  <r>
    <x v="4"/>
    <x v="4"/>
    <x v="6"/>
    <n v="2681"/>
    <n v="54"/>
    <n v="5.79"/>
    <n v="312.66000000000003"/>
    <n v="2368.34"/>
  </r>
  <r>
    <x v="1"/>
    <x v="1"/>
    <x v="7"/>
    <n v="5012"/>
    <n v="210"/>
    <n v="9.77"/>
    <n v="2051.6999999999998"/>
    <n v="2960.3"/>
  </r>
  <r>
    <x v="5"/>
    <x v="4"/>
    <x v="8"/>
    <n v="1281"/>
    <n v="75"/>
    <n v="11.7"/>
    <n v="877.5"/>
    <n v="403.5"/>
  </r>
  <r>
    <x v="6"/>
    <x v="0"/>
    <x v="8"/>
    <n v="4991"/>
    <n v="12"/>
    <n v="11.7"/>
    <n v="140.39999999999998"/>
    <n v="4850.6000000000004"/>
  </r>
  <r>
    <x v="7"/>
    <x v="3"/>
    <x v="4"/>
    <n v="1785"/>
    <n v="462"/>
    <n v="13.15"/>
    <n v="6075.3"/>
    <n v="-4290.3"/>
  </r>
  <r>
    <x v="8"/>
    <x v="0"/>
    <x v="9"/>
    <n v="3983"/>
    <n v="144"/>
    <n v="3.11"/>
    <n v="447.84"/>
    <n v="3535.16"/>
  </r>
  <r>
    <x v="2"/>
    <x v="4"/>
    <x v="10"/>
    <n v="2646"/>
    <n v="120"/>
    <n v="8.7899999999999991"/>
    <n v="1054.8"/>
    <n v="1591.2"/>
  </r>
  <r>
    <x v="7"/>
    <x v="5"/>
    <x v="11"/>
    <n v="252"/>
    <n v="54"/>
    <n v="9.33"/>
    <n v="503.82"/>
    <n v="-251.82"/>
  </r>
  <r>
    <x v="8"/>
    <x v="1"/>
    <x v="4"/>
    <n v="2464"/>
    <n v="234"/>
    <n v="13.15"/>
    <n v="3077.1"/>
    <n v="-613.09999999999991"/>
  </r>
  <r>
    <x v="8"/>
    <x v="1"/>
    <x v="12"/>
    <n v="2114"/>
    <n v="66"/>
    <n v="7.16"/>
    <n v="472.56"/>
    <n v="1641.44"/>
  </r>
  <r>
    <x v="4"/>
    <x v="0"/>
    <x v="6"/>
    <n v="7693"/>
    <n v="87"/>
    <n v="5.79"/>
    <n v="503.73"/>
    <n v="7189.27"/>
  </r>
  <r>
    <x v="6"/>
    <x v="5"/>
    <x v="13"/>
    <n v="15610"/>
    <n v="339"/>
    <n v="10.62"/>
    <n v="3600.18"/>
    <n v="12009.82"/>
  </r>
  <r>
    <x v="3"/>
    <x v="5"/>
    <x v="7"/>
    <n v="336"/>
    <n v="144"/>
    <n v="9.77"/>
    <n v="1406.8799999999999"/>
    <n v="-1070.8799999999999"/>
  </r>
  <r>
    <x v="7"/>
    <x v="3"/>
    <x v="13"/>
    <n v="9443"/>
    <n v="162"/>
    <n v="10.62"/>
    <n v="1720.4399999999998"/>
    <n v="7722.56"/>
  </r>
  <r>
    <x v="2"/>
    <x v="5"/>
    <x v="14"/>
    <n v="8155"/>
    <n v="90"/>
    <n v="6.49"/>
    <n v="584.1"/>
    <n v="7570.9"/>
  </r>
  <r>
    <x v="1"/>
    <x v="4"/>
    <x v="14"/>
    <n v="1701"/>
    <n v="234"/>
    <n v="6.49"/>
    <n v="1518.66"/>
    <n v="182.33999999999992"/>
  </r>
  <r>
    <x v="9"/>
    <x v="4"/>
    <x v="7"/>
    <n v="2205"/>
    <n v="141"/>
    <n v="9.77"/>
    <n v="1377.57"/>
    <n v="827.43000000000006"/>
  </r>
  <r>
    <x v="1"/>
    <x v="0"/>
    <x v="15"/>
    <n v="1771"/>
    <n v="204"/>
    <n v="7.64"/>
    <n v="1558.56"/>
    <n v="212.44000000000005"/>
  </r>
  <r>
    <x v="3"/>
    <x v="1"/>
    <x v="16"/>
    <n v="2114"/>
    <n v="186"/>
    <n v="11.73"/>
    <n v="2181.7800000000002"/>
    <n v="-67.7800000000002"/>
  </r>
  <r>
    <x v="3"/>
    <x v="2"/>
    <x v="11"/>
    <n v="10311"/>
    <n v="231"/>
    <n v="9.33"/>
    <n v="2155.23"/>
    <n v="8155.77"/>
  </r>
  <r>
    <x v="8"/>
    <x v="3"/>
    <x v="10"/>
    <n v="21"/>
    <n v="168"/>
    <n v="8.7899999999999991"/>
    <n v="1476.7199999999998"/>
    <n v="-1455.7199999999998"/>
  </r>
  <r>
    <x v="9"/>
    <x v="1"/>
    <x v="13"/>
    <n v="1974"/>
    <n v="195"/>
    <n v="10.62"/>
    <n v="2070.8999999999996"/>
    <n v="-96.899999999999636"/>
  </r>
  <r>
    <x v="6"/>
    <x v="2"/>
    <x v="14"/>
    <n v="6314"/>
    <n v="15"/>
    <n v="6.49"/>
    <n v="97.350000000000009"/>
    <n v="6216.65"/>
  </r>
  <r>
    <x v="9"/>
    <x v="0"/>
    <x v="14"/>
    <n v="4683"/>
    <n v="30"/>
    <n v="6.49"/>
    <n v="194.70000000000002"/>
    <n v="4488.3"/>
  </r>
  <r>
    <x v="3"/>
    <x v="0"/>
    <x v="17"/>
    <n v="6398"/>
    <n v="102"/>
    <n v="4.97"/>
    <n v="506.94"/>
    <n v="5891.06"/>
  </r>
  <r>
    <x v="7"/>
    <x v="1"/>
    <x v="15"/>
    <n v="553"/>
    <n v="15"/>
    <n v="7.64"/>
    <n v="114.6"/>
    <n v="438.4"/>
  </r>
  <r>
    <x v="1"/>
    <x v="3"/>
    <x v="0"/>
    <n v="7021"/>
    <n v="183"/>
    <n v="14.49"/>
    <n v="2651.67"/>
    <n v="4369.33"/>
  </r>
  <r>
    <x v="0"/>
    <x v="3"/>
    <x v="7"/>
    <n v="5817"/>
    <n v="12"/>
    <n v="9.77"/>
    <n v="117.24"/>
    <n v="5699.76"/>
  </r>
  <r>
    <x v="3"/>
    <x v="3"/>
    <x v="8"/>
    <n v="3976"/>
    <n v="72"/>
    <n v="11.7"/>
    <n v="842.4"/>
    <n v="3133.6"/>
  </r>
  <r>
    <x v="4"/>
    <x v="4"/>
    <x v="18"/>
    <n v="1134"/>
    <n v="282"/>
    <n v="16.73"/>
    <n v="4717.8599999999997"/>
    <n v="-3583.8599999999997"/>
  </r>
  <r>
    <x v="7"/>
    <x v="3"/>
    <x v="19"/>
    <n v="6027"/>
    <n v="144"/>
    <n v="10.38"/>
    <n v="1494.72"/>
    <n v="4532.28"/>
  </r>
  <r>
    <x v="4"/>
    <x v="0"/>
    <x v="10"/>
    <n v="1904"/>
    <n v="405"/>
    <n v="8.7899999999999991"/>
    <n v="3559.95"/>
    <n v="-1655.9499999999998"/>
  </r>
  <r>
    <x v="5"/>
    <x v="5"/>
    <x v="1"/>
    <n v="3262"/>
    <n v="75"/>
    <n v="8.65"/>
    <n v="648.75"/>
    <n v="2613.25"/>
  </r>
  <r>
    <x v="0"/>
    <x v="5"/>
    <x v="18"/>
    <n v="2289"/>
    <n v="135"/>
    <n v="16.73"/>
    <n v="2258.5500000000002"/>
    <n v="30.449999999999818"/>
  </r>
  <r>
    <x v="6"/>
    <x v="5"/>
    <x v="18"/>
    <n v="6986"/>
    <n v="21"/>
    <n v="16.73"/>
    <n v="351.33"/>
    <n v="6634.67"/>
  </r>
  <r>
    <x v="7"/>
    <x v="4"/>
    <x v="14"/>
    <n v="4417"/>
    <n v="153"/>
    <n v="6.49"/>
    <n v="992.97"/>
    <n v="3424.0299999999997"/>
  </r>
  <r>
    <x v="4"/>
    <x v="5"/>
    <x v="16"/>
    <n v="1442"/>
    <n v="15"/>
    <n v="11.73"/>
    <n v="175.95000000000002"/>
    <n v="1266.05"/>
  </r>
  <r>
    <x v="8"/>
    <x v="1"/>
    <x v="8"/>
    <n v="2415"/>
    <n v="255"/>
    <n v="11.7"/>
    <n v="2983.5"/>
    <n v="-568.5"/>
  </r>
  <r>
    <x v="7"/>
    <x v="0"/>
    <x v="15"/>
    <n v="238"/>
    <n v="18"/>
    <n v="7.64"/>
    <n v="137.51999999999998"/>
    <n v="100.48000000000002"/>
  </r>
  <r>
    <x v="4"/>
    <x v="0"/>
    <x v="14"/>
    <n v="4949"/>
    <n v="189"/>
    <n v="6.49"/>
    <n v="1226.6100000000001"/>
    <n v="3722.39"/>
  </r>
  <r>
    <x v="6"/>
    <x v="4"/>
    <x v="1"/>
    <n v="5075"/>
    <n v="21"/>
    <n v="8.65"/>
    <n v="181.65"/>
    <n v="4893.3500000000004"/>
  </r>
  <r>
    <x v="8"/>
    <x v="2"/>
    <x v="10"/>
    <n v="9198"/>
    <n v="36"/>
    <n v="8.7899999999999991"/>
    <n v="316.43999999999994"/>
    <n v="8881.56"/>
  </r>
  <r>
    <x v="4"/>
    <x v="5"/>
    <x v="12"/>
    <n v="3339"/>
    <n v="75"/>
    <n v="7.16"/>
    <n v="537"/>
    <n v="2802"/>
  </r>
  <r>
    <x v="0"/>
    <x v="5"/>
    <x v="9"/>
    <n v="5019"/>
    <n v="156"/>
    <n v="3.11"/>
    <n v="485.15999999999997"/>
    <n v="4533.84"/>
  </r>
  <r>
    <x v="6"/>
    <x v="2"/>
    <x v="10"/>
    <n v="16184"/>
    <n v="39"/>
    <n v="8.7899999999999991"/>
    <n v="342.80999999999995"/>
    <n v="15841.19"/>
  </r>
  <r>
    <x v="4"/>
    <x v="2"/>
    <x v="20"/>
    <n v="497"/>
    <n v="63"/>
    <n v="9"/>
    <n v="567"/>
    <n v="-70"/>
  </r>
  <r>
    <x v="7"/>
    <x v="2"/>
    <x v="12"/>
    <n v="8211"/>
    <n v="75"/>
    <n v="7.16"/>
    <n v="537"/>
    <n v="7674"/>
  </r>
  <r>
    <x v="7"/>
    <x v="4"/>
    <x v="19"/>
    <n v="6580"/>
    <n v="183"/>
    <n v="10.38"/>
    <n v="1899.5400000000002"/>
    <n v="4680.46"/>
  </r>
  <r>
    <x v="3"/>
    <x v="1"/>
    <x v="11"/>
    <n v="4760"/>
    <n v="69"/>
    <n v="9.33"/>
    <n v="643.77"/>
    <n v="4116.2299999999996"/>
  </r>
  <r>
    <x v="0"/>
    <x v="2"/>
    <x v="4"/>
    <n v="5439"/>
    <n v="30"/>
    <n v="13.15"/>
    <n v="394.5"/>
    <n v="5044.5"/>
  </r>
  <r>
    <x v="3"/>
    <x v="5"/>
    <x v="9"/>
    <n v="1463"/>
    <n v="39"/>
    <n v="3.11"/>
    <n v="121.28999999999999"/>
    <n v="1341.71"/>
  </r>
  <r>
    <x v="8"/>
    <x v="5"/>
    <x v="1"/>
    <n v="7777"/>
    <n v="504"/>
    <n v="8.65"/>
    <n v="4359.6000000000004"/>
    <n v="3417.3999999999996"/>
  </r>
  <r>
    <x v="2"/>
    <x v="0"/>
    <x v="12"/>
    <n v="1085"/>
    <n v="273"/>
    <n v="7.16"/>
    <n v="1954.68"/>
    <n v="-869.68000000000006"/>
  </r>
  <r>
    <x v="6"/>
    <x v="0"/>
    <x v="6"/>
    <n v="182"/>
    <n v="48"/>
    <n v="5.79"/>
    <n v="277.92"/>
    <n v="-95.920000000000016"/>
  </r>
  <r>
    <x v="4"/>
    <x v="5"/>
    <x v="18"/>
    <n v="4242"/>
    <n v="207"/>
    <n v="16.73"/>
    <n v="3463.11"/>
    <n v="778.88999999999987"/>
  </r>
  <r>
    <x v="4"/>
    <x v="2"/>
    <x v="1"/>
    <n v="6118"/>
    <n v="9"/>
    <n v="8.65"/>
    <n v="77.850000000000009"/>
    <n v="6040.15"/>
  </r>
  <r>
    <x v="9"/>
    <x v="2"/>
    <x v="14"/>
    <n v="2317"/>
    <n v="261"/>
    <n v="6.49"/>
    <n v="1693.89"/>
    <n v="623.1099999999999"/>
  </r>
  <r>
    <x v="4"/>
    <x v="4"/>
    <x v="10"/>
    <n v="938"/>
    <n v="6"/>
    <n v="8.7899999999999991"/>
    <n v="52.739999999999995"/>
    <n v="885.26"/>
  </r>
  <r>
    <x v="1"/>
    <x v="0"/>
    <x v="16"/>
    <n v="9709"/>
    <n v="30"/>
    <n v="11.73"/>
    <n v="351.90000000000003"/>
    <n v="9357.1"/>
  </r>
  <r>
    <x v="5"/>
    <x v="5"/>
    <x v="13"/>
    <n v="2205"/>
    <n v="138"/>
    <n v="10.62"/>
    <n v="1465.56"/>
    <n v="739.44"/>
  </r>
  <r>
    <x v="5"/>
    <x v="0"/>
    <x v="9"/>
    <n v="4487"/>
    <n v="111"/>
    <n v="3.11"/>
    <n v="345.21"/>
    <n v="4141.79"/>
  </r>
  <r>
    <x v="6"/>
    <x v="1"/>
    <x v="3"/>
    <n v="2415"/>
    <n v="15"/>
    <n v="6.47"/>
    <n v="97.05"/>
    <n v="2317.9499999999998"/>
  </r>
  <r>
    <x v="0"/>
    <x v="5"/>
    <x v="15"/>
    <n v="4018"/>
    <n v="162"/>
    <n v="7.64"/>
    <n v="1237.6799999999998"/>
    <n v="2780.32"/>
  </r>
  <r>
    <x v="6"/>
    <x v="5"/>
    <x v="15"/>
    <n v="861"/>
    <n v="195"/>
    <n v="7.64"/>
    <n v="1489.8"/>
    <n v="-628.79999999999995"/>
  </r>
  <r>
    <x v="9"/>
    <x v="4"/>
    <x v="8"/>
    <n v="5586"/>
    <n v="525"/>
    <n v="11.7"/>
    <n v="6142.5"/>
    <n v="-556.5"/>
  </r>
  <r>
    <x v="5"/>
    <x v="5"/>
    <x v="5"/>
    <n v="2226"/>
    <n v="48"/>
    <n v="12.37"/>
    <n v="593.76"/>
    <n v="1632.24"/>
  </r>
  <r>
    <x v="2"/>
    <x v="5"/>
    <x v="19"/>
    <n v="14329"/>
    <n v="150"/>
    <n v="10.38"/>
    <n v="1557.0000000000002"/>
    <n v="12772"/>
  </r>
  <r>
    <x v="2"/>
    <x v="5"/>
    <x v="13"/>
    <n v="8463"/>
    <n v="492"/>
    <n v="10.62"/>
    <n v="5225.04"/>
    <n v="3237.96"/>
  </r>
  <r>
    <x v="6"/>
    <x v="5"/>
    <x v="12"/>
    <n v="2891"/>
    <n v="102"/>
    <n v="7.16"/>
    <n v="730.32"/>
    <n v="2160.6799999999998"/>
  </r>
  <r>
    <x v="8"/>
    <x v="2"/>
    <x v="14"/>
    <n v="3773"/>
    <n v="165"/>
    <n v="6.49"/>
    <n v="1070.8500000000001"/>
    <n v="2702.1499999999996"/>
  </r>
  <r>
    <x v="3"/>
    <x v="2"/>
    <x v="19"/>
    <n v="854"/>
    <n v="309"/>
    <n v="10.38"/>
    <n v="3207.42"/>
    <n v="-2353.42"/>
  </r>
  <r>
    <x v="4"/>
    <x v="2"/>
    <x v="9"/>
    <n v="4970"/>
    <n v="156"/>
    <n v="3.11"/>
    <n v="485.15999999999997"/>
    <n v="4484.84"/>
  </r>
  <r>
    <x v="2"/>
    <x v="1"/>
    <x v="21"/>
    <n v="98"/>
    <n v="159"/>
    <n v="5.6"/>
    <n v="890.4"/>
    <n v="-792.4"/>
  </r>
  <r>
    <x v="6"/>
    <x v="1"/>
    <x v="16"/>
    <n v="13391"/>
    <n v="201"/>
    <n v="11.73"/>
    <n v="2357.73"/>
    <n v="11033.27"/>
  </r>
  <r>
    <x v="1"/>
    <x v="3"/>
    <x v="6"/>
    <n v="8890"/>
    <n v="210"/>
    <n v="5.79"/>
    <n v="1215.9000000000001"/>
    <n v="7674.1"/>
  </r>
  <r>
    <x v="7"/>
    <x v="4"/>
    <x v="11"/>
    <n v="56"/>
    <n v="51"/>
    <n v="9.33"/>
    <n v="475.83"/>
    <n v="-419.83"/>
  </r>
  <r>
    <x v="8"/>
    <x v="2"/>
    <x v="4"/>
    <n v="3339"/>
    <n v="39"/>
    <n v="13.15"/>
    <n v="512.85"/>
    <n v="2826.15"/>
  </r>
  <r>
    <x v="9"/>
    <x v="1"/>
    <x v="3"/>
    <n v="3808"/>
    <n v="279"/>
    <n v="6.47"/>
    <n v="1805.1299999999999"/>
    <n v="2002.8700000000001"/>
  </r>
  <r>
    <x v="9"/>
    <x v="4"/>
    <x v="11"/>
    <n v="63"/>
    <n v="123"/>
    <n v="9.33"/>
    <n v="1147.5899999999999"/>
    <n v="-1084.5899999999999"/>
  </r>
  <r>
    <x v="7"/>
    <x v="3"/>
    <x v="18"/>
    <n v="7812"/>
    <n v="81"/>
    <n v="16.73"/>
    <n v="1355.13"/>
    <n v="6456.87"/>
  </r>
  <r>
    <x v="0"/>
    <x v="0"/>
    <x v="15"/>
    <n v="7693"/>
    <n v="21"/>
    <n v="7.64"/>
    <n v="160.44"/>
    <n v="7532.56"/>
  </r>
  <r>
    <x v="8"/>
    <x v="2"/>
    <x v="19"/>
    <n v="973"/>
    <n v="162"/>
    <n v="10.38"/>
    <n v="1681.5600000000002"/>
    <n v="-708.56000000000017"/>
  </r>
  <r>
    <x v="9"/>
    <x v="1"/>
    <x v="20"/>
    <n v="567"/>
    <n v="228"/>
    <n v="9"/>
    <n v="2052"/>
    <n v="-1485"/>
  </r>
  <r>
    <x v="9"/>
    <x v="2"/>
    <x v="12"/>
    <n v="2471"/>
    <n v="342"/>
    <n v="7.16"/>
    <n v="2448.7200000000003"/>
    <n v="22.279999999999745"/>
  </r>
  <r>
    <x v="6"/>
    <x v="4"/>
    <x v="11"/>
    <n v="7189"/>
    <n v="54"/>
    <n v="9.33"/>
    <n v="503.82"/>
    <n v="6685.18"/>
  </r>
  <r>
    <x v="3"/>
    <x v="1"/>
    <x v="19"/>
    <n v="7455"/>
    <n v="216"/>
    <n v="10.38"/>
    <n v="2242.0800000000004"/>
    <n v="5212.92"/>
  </r>
  <r>
    <x v="8"/>
    <x v="5"/>
    <x v="21"/>
    <n v="3108"/>
    <n v="54"/>
    <n v="5.6"/>
    <n v="302.39999999999998"/>
    <n v="2805.6"/>
  </r>
  <r>
    <x v="4"/>
    <x v="4"/>
    <x v="4"/>
    <n v="469"/>
    <n v="75"/>
    <n v="13.15"/>
    <n v="986.25"/>
    <n v="-517.25"/>
  </r>
  <r>
    <x v="2"/>
    <x v="0"/>
    <x v="14"/>
    <n v="2737"/>
    <n v="93"/>
    <n v="6.49"/>
    <n v="603.57000000000005"/>
    <n v="2133.4299999999998"/>
  </r>
  <r>
    <x v="2"/>
    <x v="0"/>
    <x v="4"/>
    <n v="4305"/>
    <n v="156"/>
    <n v="13.15"/>
    <n v="2051.4"/>
    <n v="2253.6"/>
  </r>
  <r>
    <x v="2"/>
    <x v="4"/>
    <x v="9"/>
    <n v="2408"/>
    <n v="9"/>
    <n v="3.11"/>
    <n v="27.99"/>
    <n v="2380.0100000000002"/>
  </r>
  <r>
    <x v="8"/>
    <x v="2"/>
    <x v="15"/>
    <n v="1281"/>
    <n v="18"/>
    <n v="7.64"/>
    <n v="137.51999999999998"/>
    <n v="1143.48"/>
  </r>
  <r>
    <x v="0"/>
    <x v="1"/>
    <x v="1"/>
    <n v="12348"/>
    <n v="234"/>
    <n v="8.65"/>
    <n v="2024.1000000000001"/>
    <n v="10323.9"/>
  </r>
  <r>
    <x v="8"/>
    <x v="5"/>
    <x v="19"/>
    <n v="3689"/>
    <n v="312"/>
    <n v="10.38"/>
    <n v="3238.5600000000004"/>
    <n v="450.4399999999996"/>
  </r>
  <r>
    <x v="5"/>
    <x v="2"/>
    <x v="15"/>
    <n v="2870"/>
    <n v="300"/>
    <n v="7.64"/>
    <n v="2292"/>
    <n v="578"/>
  </r>
  <r>
    <x v="7"/>
    <x v="2"/>
    <x v="18"/>
    <n v="798"/>
    <n v="519"/>
    <n v="16.73"/>
    <n v="8682.8700000000008"/>
    <n v="-7884.8700000000008"/>
  </r>
  <r>
    <x v="3"/>
    <x v="0"/>
    <x v="20"/>
    <n v="2933"/>
    <n v="9"/>
    <n v="9"/>
    <n v="81"/>
    <n v="2852"/>
  </r>
  <r>
    <x v="6"/>
    <x v="1"/>
    <x v="2"/>
    <n v="2744"/>
    <n v="9"/>
    <n v="11.88"/>
    <n v="106.92"/>
    <n v="2637.08"/>
  </r>
  <r>
    <x v="0"/>
    <x v="2"/>
    <x v="5"/>
    <n v="9772"/>
    <n v="90"/>
    <n v="12.37"/>
    <n v="1113.3"/>
    <n v="8658.7000000000007"/>
  </r>
  <r>
    <x v="5"/>
    <x v="5"/>
    <x v="4"/>
    <n v="1568"/>
    <n v="96"/>
    <n v="13.15"/>
    <n v="1262.4000000000001"/>
    <n v="305.59999999999991"/>
  </r>
  <r>
    <x v="7"/>
    <x v="2"/>
    <x v="10"/>
    <n v="11417"/>
    <n v="21"/>
    <n v="8.7899999999999991"/>
    <n v="184.58999999999997"/>
    <n v="11232.41"/>
  </r>
  <r>
    <x v="0"/>
    <x v="5"/>
    <x v="21"/>
    <n v="6748"/>
    <n v="48"/>
    <n v="5.6"/>
    <n v="268.79999999999995"/>
    <n v="6479.2"/>
  </r>
  <r>
    <x v="9"/>
    <x v="2"/>
    <x v="18"/>
    <n v="1407"/>
    <n v="72"/>
    <n v="16.73"/>
    <n v="1204.56"/>
    <n v="202.44000000000005"/>
  </r>
  <r>
    <x v="1"/>
    <x v="1"/>
    <x v="12"/>
    <n v="2023"/>
    <n v="168"/>
    <n v="7.16"/>
    <n v="1202.8800000000001"/>
    <n v="820.11999999999989"/>
  </r>
  <r>
    <x v="6"/>
    <x v="3"/>
    <x v="21"/>
    <n v="5236"/>
    <n v="51"/>
    <n v="5.6"/>
    <n v="285.59999999999997"/>
    <n v="4950.3999999999996"/>
  </r>
  <r>
    <x v="3"/>
    <x v="2"/>
    <x v="15"/>
    <n v="1925"/>
    <n v="192"/>
    <n v="7.64"/>
    <n v="1466.8799999999999"/>
    <n v="458.12000000000012"/>
  </r>
  <r>
    <x v="5"/>
    <x v="0"/>
    <x v="8"/>
    <n v="6608"/>
    <n v="225"/>
    <n v="11.7"/>
    <n v="2632.5"/>
    <n v="3975.5"/>
  </r>
  <r>
    <x v="4"/>
    <x v="5"/>
    <x v="21"/>
    <n v="8008"/>
    <n v="456"/>
    <n v="5.6"/>
    <n v="2553.6"/>
    <n v="5454.4"/>
  </r>
  <r>
    <x v="9"/>
    <x v="5"/>
    <x v="4"/>
    <n v="1428"/>
    <n v="93"/>
    <n v="13.15"/>
    <n v="1222.95"/>
    <n v="205.04999999999995"/>
  </r>
  <r>
    <x v="4"/>
    <x v="5"/>
    <x v="2"/>
    <n v="525"/>
    <n v="48"/>
    <n v="11.88"/>
    <n v="570.24"/>
    <n v="-45.240000000000009"/>
  </r>
  <r>
    <x v="4"/>
    <x v="0"/>
    <x v="3"/>
    <n v="1505"/>
    <n v="102"/>
    <n v="6.47"/>
    <n v="659.93999999999994"/>
    <n v="845.06000000000006"/>
  </r>
  <r>
    <x v="5"/>
    <x v="1"/>
    <x v="0"/>
    <n v="6755"/>
    <n v="252"/>
    <n v="14.49"/>
    <n v="3651.48"/>
    <n v="3103.52"/>
  </r>
  <r>
    <x v="7"/>
    <x v="0"/>
    <x v="3"/>
    <n v="11571"/>
    <n v="138"/>
    <n v="6.47"/>
    <n v="892.86"/>
    <n v="10678.14"/>
  </r>
  <r>
    <x v="0"/>
    <x v="4"/>
    <x v="4"/>
    <n v="2541"/>
    <n v="90"/>
    <n v="13.15"/>
    <n v="1183.5"/>
    <n v="1357.5"/>
  </r>
  <r>
    <x v="3"/>
    <x v="0"/>
    <x v="0"/>
    <n v="1526"/>
    <n v="240"/>
    <n v="14.49"/>
    <n v="3477.6"/>
    <n v="-1951.6"/>
  </r>
  <r>
    <x v="0"/>
    <x v="4"/>
    <x v="2"/>
    <n v="6125"/>
    <n v="102"/>
    <n v="11.88"/>
    <n v="1211.76"/>
    <n v="4913.24"/>
  </r>
  <r>
    <x v="3"/>
    <x v="1"/>
    <x v="18"/>
    <n v="847"/>
    <n v="129"/>
    <n v="16.73"/>
    <n v="2158.17"/>
    <n v="-1311.17"/>
  </r>
  <r>
    <x v="1"/>
    <x v="1"/>
    <x v="18"/>
    <n v="4753"/>
    <n v="300"/>
    <n v="16.73"/>
    <n v="5019"/>
    <n v="-266"/>
  </r>
  <r>
    <x v="4"/>
    <x v="4"/>
    <x v="5"/>
    <n v="959"/>
    <n v="135"/>
    <n v="12.37"/>
    <n v="1669.9499999999998"/>
    <n v="-710.94999999999982"/>
  </r>
  <r>
    <x v="5"/>
    <x v="1"/>
    <x v="17"/>
    <n v="2793"/>
    <n v="114"/>
    <n v="4.97"/>
    <n v="566.57999999999993"/>
    <n v="2226.42"/>
  </r>
  <r>
    <x v="5"/>
    <x v="1"/>
    <x v="8"/>
    <n v="4606"/>
    <n v="63"/>
    <n v="11.7"/>
    <n v="737.09999999999991"/>
    <n v="3868.9"/>
  </r>
  <r>
    <x v="5"/>
    <x v="2"/>
    <x v="12"/>
    <n v="5551"/>
    <n v="252"/>
    <n v="7.16"/>
    <n v="1804.32"/>
    <n v="3746.6800000000003"/>
  </r>
  <r>
    <x v="9"/>
    <x v="2"/>
    <x v="1"/>
    <n v="6657"/>
    <n v="303"/>
    <n v="8.65"/>
    <n v="2620.9500000000003"/>
    <n v="4036.0499999999997"/>
  </r>
  <r>
    <x v="5"/>
    <x v="3"/>
    <x v="9"/>
    <n v="4438"/>
    <n v="246"/>
    <n v="3.11"/>
    <n v="765.06"/>
    <n v="3672.94"/>
  </r>
  <r>
    <x v="1"/>
    <x v="4"/>
    <x v="7"/>
    <n v="168"/>
    <n v="84"/>
    <n v="9.77"/>
    <n v="820.68"/>
    <n v="-652.67999999999995"/>
  </r>
  <r>
    <x v="5"/>
    <x v="5"/>
    <x v="9"/>
    <n v="7777"/>
    <n v="39"/>
    <n v="3.11"/>
    <n v="121.28999999999999"/>
    <n v="7655.71"/>
  </r>
  <r>
    <x v="6"/>
    <x v="2"/>
    <x v="9"/>
    <n v="3339"/>
    <n v="348"/>
    <n v="3.11"/>
    <n v="1082.28"/>
    <n v="2256.7200000000003"/>
  </r>
  <r>
    <x v="5"/>
    <x v="0"/>
    <x v="5"/>
    <n v="6391"/>
    <n v="48"/>
    <n v="12.37"/>
    <n v="593.76"/>
    <n v="5797.24"/>
  </r>
  <r>
    <x v="6"/>
    <x v="0"/>
    <x v="7"/>
    <n v="518"/>
    <n v="75"/>
    <n v="9.77"/>
    <n v="732.75"/>
    <n v="-214.75"/>
  </r>
  <r>
    <x v="5"/>
    <x v="4"/>
    <x v="19"/>
    <n v="5677"/>
    <n v="258"/>
    <n v="10.38"/>
    <n v="2678.0400000000004"/>
    <n v="2998.9599999999996"/>
  </r>
  <r>
    <x v="4"/>
    <x v="3"/>
    <x v="9"/>
    <n v="6048"/>
    <n v="27"/>
    <n v="3.11"/>
    <n v="83.97"/>
    <n v="5964.03"/>
  </r>
  <r>
    <x v="1"/>
    <x v="4"/>
    <x v="1"/>
    <n v="3752"/>
    <n v="213"/>
    <n v="8.65"/>
    <n v="1842.45"/>
    <n v="1909.55"/>
  </r>
  <r>
    <x v="6"/>
    <x v="1"/>
    <x v="12"/>
    <n v="4480"/>
    <n v="357"/>
    <n v="7.16"/>
    <n v="2556.12"/>
    <n v="1923.88"/>
  </r>
  <r>
    <x v="2"/>
    <x v="0"/>
    <x v="2"/>
    <n v="259"/>
    <n v="207"/>
    <n v="11.88"/>
    <n v="2459.1600000000003"/>
    <n v="-2200.1600000000003"/>
  </r>
  <r>
    <x v="1"/>
    <x v="0"/>
    <x v="0"/>
    <n v="42"/>
    <n v="150"/>
    <n v="14.49"/>
    <n v="2173.5"/>
    <n v="-2131.5"/>
  </r>
  <r>
    <x v="3"/>
    <x v="2"/>
    <x v="21"/>
    <n v="98"/>
    <n v="204"/>
    <n v="5.6"/>
    <n v="1142.3999999999999"/>
    <n v="-1044.3999999999999"/>
  </r>
  <r>
    <x v="5"/>
    <x v="1"/>
    <x v="18"/>
    <n v="2478"/>
    <n v="21"/>
    <n v="16.73"/>
    <n v="351.33"/>
    <n v="2126.67"/>
  </r>
  <r>
    <x v="3"/>
    <x v="5"/>
    <x v="5"/>
    <n v="7847"/>
    <n v="174"/>
    <n v="12.37"/>
    <n v="2152.3799999999997"/>
    <n v="5694.6200000000008"/>
  </r>
  <r>
    <x v="7"/>
    <x v="0"/>
    <x v="9"/>
    <n v="9926"/>
    <n v="201"/>
    <n v="3.11"/>
    <n v="625.11"/>
    <n v="9300.89"/>
  </r>
  <r>
    <x v="1"/>
    <x v="4"/>
    <x v="11"/>
    <n v="819"/>
    <n v="510"/>
    <n v="9.33"/>
    <n v="4758.3"/>
    <n v="-3939.3"/>
  </r>
  <r>
    <x v="4"/>
    <x v="3"/>
    <x v="12"/>
    <n v="3052"/>
    <n v="378"/>
    <n v="7.16"/>
    <n v="2706.48"/>
    <n v="345.52"/>
  </r>
  <r>
    <x v="2"/>
    <x v="5"/>
    <x v="20"/>
    <n v="6832"/>
    <n v="27"/>
    <n v="9"/>
    <n v="243"/>
    <n v="6589"/>
  </r>
  <r>
    <x v="7"/>
    <x v="3"/>
    <x v="10"/>
    <n v="2016"/>
    <n v="117"/>
    <n v="8.7899999999999991"/>
    <n v="1028.4299999999998"/>
    <n v="987.57000000000016"/>
  </r>
  <r>
    <x v="4"/>
    <x v="4"/>
    <x v="20"/>
    <n v="7322"/>
    <n v="36"/>
    <n v="9"/>
    <n v="324"/>
    <n v="6998"/>
  </r>
  <r>
    <x v="1"/>
    <x v="1"/>
    <x v="5"/>
    <n v="357"/>
    <n v="126"/>
    <n v="12.37"/>
    <n v="1558.62"/>
    <n v="-1201.6199999999999"/>
  </r>
  <r>
    <x v="2"/>
    <x v="3"/>
    <x v="4"/>
    <n v="3192"/>
    <n v="72"/>
    <n v="13.15"/>
    <n v="946.80000000000007"/>
    <n v="2245.1999999999998"/>
  </r>
  <r>
    <x v="5"/>
    <x v="2"/>
    <x v="7"/>
    <n v="8435"/>
    <n v="42"/>
    <n v="9.77"/>
    <n v="410.34"/>
    <n v="8024.66"/>
  </r>
  <r>
    <x v="0"/>
    <x v="3"/>
    <x v="12"/>
    <n v="0"/>
    <n v="135"/>
    <n v="7.16"/>
    <n v="966.6"/>
    <n v="-966.6"/>
  </r>
  <r>
    <x v="5"/>
    <x v="5"/>
    <x v="17"/>
    <n v="8862"/>
    <n v="189"/>
    <n v="4.97"/>
    <n v="939.32999999999993"/>
    <n v="7922.67"/>
  </r>
  <r>
    <x v="4"/>
    <x v="0"/>
    <x v="19"/>
    <n v="3556"/>
    <n v="459"/>
    <n v="10.38"/>
    <n v="4764.42"/>
    <n v="-1208.42"/>
  </r>
  <r>
    <x v="6"/>
    <x v="5"/>
    <x v="16"/>
    <n v="7280"/>
    <n v="201"/>
    <n v="11.73"/>
    <n v="2357.73"/>
    <n v="4922.2700000000004"/>
  </r>
  <r>
    <x v="4"/>
    <x v="5"/>
    <x v="0"/>
    <n v="3402"/>
    <n v="366"/>
    <n v="14.49"/>
    <n v="5303.34"/>
    <n v="-1901.3400000000001"/>
  </r>
  <r>
    <x v="8"/>
    <x v="0"/>
    <x v="12"/>
    <n v="4592"/>
    <n v="324"/>
    <n v="7.16"/>
    <n v="2319.84"/>
    <n v="2272.16"/>
  </r>
  <r>
    <x v="2"/>
    <x v="1"/>
    <x v="16"/>
    <n v="7833"/>
    <n v="243"/>
    <n v="11.73"/>
    <n v="2850.3900000000003"/>
    <n v="4982.6099999999997"/>
  </r>
  <r>
    <x v="7"/>
    <x v="3"/>
    <x v="20"/>
    <n v="7651"/>
    <n v="213"/>
    <n v="9"/>
    <n v="1917"/>
    <n v="5734"/>
  </r>
  <r>
    <x v="0"/>
    <x v="1"/>
    <x v="0"/>
    <n v="2275"/>
    <n v="447"/>
    <n v="14.49"/>
    <n v="6477.03"/>
    <n v="-4202.03"/>
  </r>
  <r>
    <x v="0"/>
    <x v="4"/>
    <x v="11"/>
    <n v="5670"/>
    <n v="297"/>
    <n v="9.33"/>
    <n v="2771.01"/>
    <n v="2898.99"/>
  </r>
  <r>
    <x v="5"/>
    <x v="1"/>
    <x v="10"/>
    <n v="2135"/>
    <n v="27"/>
    <n v="8.7899999999999991"/>
    <n v="237.32999999999998"/>
    <n v="1897.67"/>
  </r>
  <r>
    <x v="0"/>
    <x v="5"/>
    <x v="14"/>
    <n v="2779"/>
    <n v="75"/>
    <n v="6.49"/>
    <n v="486.75"/>
    <n v="2292.25"/>
  </r>
  <r>
    <x v="9"/>
    <x v="3"/>
    <x v="5"/>
    <n v="12950"/>
    <n v="30"/>
    <n v="12.37"/>
    <n v="371.09999999999997"/>
    <n v="12578.9"/>
  </r>
  <r>
    <x v="5"/>
    <x v="2"/>
    <x v="3"/>
    <n v="2646"/>
    <n v="177"/>
    <n v="6.47"/>
    <n v="1145.19"/>
    <n v="1500.81"/>
  </r>
  <r>
    <x v="0"/>
    <x v="5"/>
    <x v="5"/>
    <n v="3794"/>
    <n v="159"/>
    <n v="12.37"/>
    <n v="1966.83"/>
    <n v="1827.17"/>
  </r>
  <r>
    <x v="8"/>
    <x v="1"/>
    <x v="5"/>
    <n v="819"/>
    <n v="306"/>
    <n v="12.37"/>
    <n v="3785.22"/>
    <n v="-2966.22"/>
  </r>
  <r>
    <x v="8"/>
    <x v="5"/>
    <x v="13"/>
    <n v="2583"/>
    <n v="18"/>
    <n v="10.62"/>
    <n v="191.16"/>
    <n v="2391.84"/>
  </r>
  <r>
    <x v="5"/>
    <x v="1"/>
    <x v="15"/>
    <n v="4585"/>
    <n v="240"/>
    <n v="7.64"/>
    <n v="1833.6"/>
    <n v="2751.4"/>
  </r>
  <r>
    <x v="6"/>
    <x v="5"/>
    <x v="5"/>
    <n v="1652"/>
    <n v="93"/>
    <n v="12.37"/>
    <n v="1150.4099999999999"/>
    <n v="501.59000000000015"/>
  </r>
  <r>
    <x v="9"/>
    <x v="5"/>
    <x v="21"/>
    <n v="4991"/>
    <n v="9"/>
    <n v="5.6"/>
    <n v="50.4"/>
    <n v="4940.6000000000004"/>
  </r>
  <r>
    <x v="1"/>
    <x v="5"/>
    <x v="10"/>
    <n v="2009"/>
    <n v="219"/>
    <n v="8.7899999999999991"/>
    <n v="1925.0099999999998"/>
    <n v="83.990000000000236"/>
  </r>
  <r>
    <x v="7"/>
    <x v="3"/>
    <x v="7"/>
    <n v="1568"/>
    <n v="141"/>
    <n v="9.77"/>
    <n v="1377.57"/>
    <n v="190.43000000000006"/>
  </r>
  <r>
    <x v="3"/>
    <x v="0"/>
    <x v="13"/>
    <n v="3388"/>
    <n v="123"/>
    <n v="10.62"/>
    <n v="1306.26"/>
    <n v="2081.7399999999998"/>
  </r>
  <r>
    <x v="0"/>
    <x v="4"/>
    <x v="17"/>
    <n v="623"/>
    <n v="51"/>
    <n v="4.97"/>
    <n v="253.47"/>
    <n v="369.53"/>
  </r>
  <r>
    <x v="4"/>
    <x v="2"/>
    <x v="2"/>
    <n v="10073"/>
    <n v="120"/>
    <n v="11.88"/>
    <n v="1425.6000000000001"/>
    <n v="8647.4"/>
  </r>
  <r>
    <x v="1"/>
    <x v="3"/>
    <x v="21"/>
    <n v="1561"/>
    <n v="27"/>
    <n v="5.6"/>
    <n v="151.19999999999999"/>
    <n v="1409.8"/>
  </r>
  <r>
    <x v="2"/>
    <x v="2"/>
    <x v="18"/>
    <n v="11522"/>
    <n v="204"/>
    <n v="16.73"/>
    <n v="3412.92"/>
    <n v="8109.08"/>
  </r>
  <r>
    <x v="4"/>
    <x v="4"/>
    <x v="11"/>
    <n v="2317"/>
    <n v="123"/>
    <n v="9.33"/>
    <n v="1147.5899999999999"/>
    <n v="1169.4100000000001"/>
  </r>
  <r>
    <x v="9"/>
    <x v="0"/>
    <x v="19"/>
    <n v="3059"/>
    <n v="27"/>
    <n v="10.38"/>
    <n v="280.26000000000005"/>
    <n v="2778.74"/>
  </r>
  <r>
    <x v="3"/>
    <x v="0"/>
    <x v="21"/>
    <n v="2324"/>
    <n v="177"/>
    <n v="5.6"/>
    <n v="991.19999999999993"/>
    <n v="1332.8000000000002"/>
  </r>
  <r>
    <x v="8"/>
    <x v="3"/>
    <x v="21"/>
    <n v="4956"/>
    <n v="171"/>
    <n v="5.6"/>
    <n v="957.59999999999991"/>
    <n v="3998.4"/>
  </r>
  <r>
    <x v="9"/>
    <x v="5"/>
    <x v="15"/>
    <n v="5355"/>
    <n v="204"/>
    <n v="7.64"/>
    <n v="1558.56"/>
    <n v="3796.44"/>
  </r>
  <r>
    <x v="8"/>
    <x v="5"/>
    <x v="8"/>
    <n v="7259"/>
    <n v="276"/>
    <n v="11.7"/>
    <n v="3229.2"/>
    <n v="4029.8"/>
  </r>
  <r>
    <x v="1"/>
    <x v="0"/>
    <x v="21"/>
    <n v="6279"/>
    <n v="45"/>
    <n v="5.6"/>
    <n v="251.99999999999997"/>
    <n v="6027"/>
  </r>
  <r>
    <x v="0"/>
    <x v="4"/>
    <x v="12"/>
    <n v="2541"/>
    <n v="45"/>
    <n v="7.16"/>
    <n v="322.2"/>
    <n v="2218.8000000000002"/>
  </r>
  <r>
    <x v="4"/>
    <x v="1"/>
    <x v="18"/>
    <n v="3864"/>
    <n v="177"/>
    <n v="16.73"/>
    <n v="2961.21"/>
    <n v="902.79"/>
  </r>
  <r>
    <x v="6"/>
    <x v="2"/>
    <x v="11"/>
    <n v="6146"/>
    <n v="63"/>
    <n v="9.33"/>
    <n v="587.79"/>
    <n v="5558.21"/>
  </r>
  <r>
    <x v="2"/>
    <x v="3"/>
    <x v="3"/>
    <n v="2639"/>
    <n v="204"/>
    <n v="6.47"/>
    <n v="1319.8799999999999"/>
    <n v="1319.1200000000001"/>
  </r>
  <r>
    <x v="1"/>
    <x v="0"/>
    <x v="7"/>
    <n v="1890"/>
    <n v="195"/>
    <n v="9.77"/>
    <n v="1905.1499999999999"/>
    <n v="-15.149999999999864"/>
  </r>
  <r>
    <x v="5"/>
    <x v="5"/>
    <x v="8"/>
    <n v="1932"/>
    <n v="369"/>
    <n v="11.7"/>
    <n v="4317.3"/>
    <n v="-2385.3000000000002"/>
  </r>
  <r>
    <x v="8"/>
    <x v="5"/>
    <x v="4"/>
    <n v="6300"/>
    <n v="42"/>
    <n v="13.15"/>
    <n v="552.30000000000007"/>
    <n v="5747.7"/>
  </r>
  <r>
    <x v="4"/>
    <x v="0"/>
    <x v="0"/>
    <n v="560"/>
    <n v="81"/>
    <n v="14.49"/>
    <n v="1173.69"/>
    <n v="-613.69000000000005"/>
  </r>
  <r>
    <x v="2"/>
    <x v="0"/>
    <x v="21"/>
    <n v="2856"/>
    <n v="246"/>
    <n v="5.6"/>
    <n v="1377.6"/>
    <n v="1478.4"/>
  </r>
  <r>
    <x v="2"/>
    <x v="5"/>
    <x v="9"/>
    <n v="707"/>
    <n v="174"/>
    <n v="3.11"/>
    <n v="541.14"/>
    <n v="165.86"/>
  </r>
  <r>
    <x v="1"/>
    <x v="1"/>
    <x v="0"/>
    <n v="3598"/>
    <n v="81"/>
    <n v="14.49"/>
    <n v="1173.69"/>
    <n v="2424.31"/>
  </r>
  <r>
    <x v="0"/>
    <x v="1"/>
    <x v="7"/>
    <n v="6853"/>
    <n v="372"/>
    <n v="9.77"/>
    <n v="3634.44"/>
    <n v="3218.56"/>
  </r>
  <r>
    <x v="0"/>
    <x v="1"/>
    <x v="10"/>
    <n v="4725"/>
    <n v="174"/>
    <n v="8.7899999999999991"/>
    <n v="1529.4599999999998"/>
    <n v="3195.54"/>
  </r>
  <r>
    <x v="3"/>
    <x v="2"/>
    <x v="1"/>
    <n v="10304"/>
    <n v="84"/>
    <n v="8.65"/>
    <n v="726.6"/>
    <n v="9577.4"/>
  </r>
  <r>
    <x v="3"/>
    <x v="5"/>
    <x v="10"/>
    <n v="1274"/>
    <n v="225"/>
    <n v="8.7899999999999991"/>
    <n v="1977.7499999999998"/>
    <n v="-703.74999999999977"/>
  </r>
  <r>
    <x v="6"/>
    <x v="2"/>
    <x v="0"/>
    <n v="1526"/>
    <n v="105"/>
    <n v="14.49"/>
    <n v="1521.45"/>
    <n v="4.5499999999999545"/>
  </r>
  <r>
    <x v="0"/>
    <x v="3"/>
    <x v="19"/>
    <n v="3101"/>
    <n v="225"/>
    <n v="10.38"/>
    <n v="2335.5"/>
    <n v="765.5"/>
  </r>
  <r>
    <x v="7"/>
    <x v="0"/>
    <x v="8"/>
    <n v="1057"/>
    <n v="54"/>
    <n v="11.7"/>
    <n v="631.79999999999995"/>
    <n v="425.20000000000005"/>
  </r>
  <r>
    <x v="5"/>
    <x v="0"/>
    <x v="21"/>
    <n v="5306"/>
    <n v="0"/>
    <n v="5.6"/>
    <n v="0"/>
    <n v="5306"/>
  </r>
  <r>
    <x v="6"/>
    <x v="3"/>
    <x v="17"/>
    <n v="4018"/>
    <n v="171"/>
    <n v="4.97"/>
    <n v="849.87"/>
    <n v="3168.13"/>
  </r>
  <r>
    <x v="2"/>
    <x v="5"/>
    <x v="10"/>
    <n v="938"/>
    <n v="189"/>
    <n v="8.7899999999999991"/>
    <n v="1661.31"/>
    <n v="-723.31"/>
  </r>
  <r>
    <x v="5"/>
    <x v="4"/>
    <x v="3"/>
    <n v="1778"/>
    <n v="270"/>
    <n v="6.47"/>
    <n v="1746.8999999999999"/>
    <n v="31.100000000000136"/>
  </r>
  <r>
    <x v="4"/>
    <x v="3"/>
    <x v="0"/>
    <n v="1638"/>
    <n v="63"/>
    <n v="14.49"/>
    <n v="912.87"/>
    <n v="725.13"/>
  </r>
  <r>
    <x v="3"/>
    <x v="4"/>
    <x v="4"/>
    <n v="154"/>
    <n v="21"/>
    <n v="13.15"/>
    <n v="276.15000000000003"/>
    <n v="-122.15000000000003"/>
  </r>
  <r>
    <x v="5"/>
    <x v="0"/>
    <x v="7"/>
    <n v="9835"/>
    <n v="207"/>
    <n v="9.77"/>
    <n v="2022.3899999999999"/>
    <n v="7812.6100000000006"/>
  </r>
  <r>
    <x v="2"/>
    <x v="0"/>
    <x v="13"/>
    <n v="7273"/>
    <n v="96"/>
    <n v="10.62"/>
    <n v="1019.52"/>
    <n v="6253.48"/>
  </r>
  <r>
    <x v="6"/>
    <x v="3"/>
    <x v="7"/>
    <n v="6909"/>
    <n v="81"/>
    <n v="9.77"/>
    <n v="791.37"/>
    <n v="6117.63"/>
  </r>
  <r>
    <x v="2"/>
    <x v="3"/>
    <x v="17"/>
    <n v="3920"/>
    <n v="306"/>
    <n v="4.97"/>
    <n v="1520.82"/>
    <n v="2399.1800000000003"/>
  </r>
  <r>
    <x v="9"/>
    <x v="3"/>
    <x v="20"/>
    <n v="4858"/>
    <n v="279"/>
    <n v="9"/>
    <n v="2511"/>
    <n v="2347"/>
  </r>
  <r>
    <x v="7"/>
    <x v="4"/>
    <x v="2"/>
    <n v="3549"/>
    <n v="3"/>
    <n v="11.88"/>
    <n v="35.64"/>
    <n v="3513.36"/>
  </r>
  <r>
    <x v="5"/>
    <x v="3"/>
    <x v="18"/>
    <n v="966"/>
    <n v="198"/>
    <n v="16.73"/>
    <n v="3312.54"/>
    <n v="-2346.54"/>
  </r>
  <r>
    <x v="6"/>
    <x v="3"/>
    <x v="3"/>
    <n v="385"/>
    <n v="249"/>
    <n v="6.47"/>
    <n v="1611.03"/>
    <n v="-1226.03"/>
  </r>
  <r>
    <x v="4"/>
    <x v="5"/>
    <x v="10"/>
    <n v="2219"/>
    <n v="75"/>
    <n v="8.7899999999999991"/>
    <n v="659.24999999999989"/>
    <n v="1559.75"/>
  </r>
  <r>
    <x v="2"/>
    <x v="2"/>
    <x v="1"/>
    <n v="2954"/>
    <n v="189"/>
    <n v="8.65"/>
    <n v="1634.8500000000001"/>
    <n v="1319.1499999999999"/>
  </r>
  <r>
    <x v="5"/>
    <x v="2"/>
    <x v="1"/>
    <n v="280"/>
    <n v="87"/>
    <n v="8.65"/>
    <n v="752.55000000000007"/>
    <n v="-472.55000000000007"/>
  </r>
  <r>
    <x v="3"/>
    <x v="2"/>
    <x v="0"/>
    <n v="6118"/>
    <n v="174"/>
    <n v="14.49"/>
    <n v="2521.2600000000002"/>
    <n v="3596.74"/>
  </r>
  <r>
    <x v="7"/>
    <x v="3"/>
    <x v="16"/>
    <n v="4802"/>
    <n v="36"/>
    <n v="11.73"/>
    <n v="422.28000000000003"/>
    <n v="4379.72"/>
  </r>
  <r>
    <x v="2"/>
    <x v="4"/>
    <x v="17"/>
    <n v="4137"/>
    <n v="60"/>
    <n v="4.97"/>
    <n v="298.2"/>
    <n v="3838.8"/>
  </r>
  <r>
    <x v="8"/>
    <x v="1"/>
    <x v="14"/>
    <n v="2023"/>
    <n v="78"/>
    <n v="6.49"/>
    <n v="506.22"/>
    <n v="1516.78"/>
  </r>
  <r>
    <x v="2"/>
    <x v="2"/>
    <x v="0"/>
    <n v="9051"/>
    <n v="57"/>
    <n v="14.49"/>
    <n v="825.93000000000006"/>
    <n v="8225.07"/>
  </r>
  <r>
    <x v="2"/>
    <x v="0"/>
    <x v="19"/>
    <n v="2919"/>
    <n v="45"/>
    <n v="10.38"/>
    <n v="467.1"/>
    <n v="2451.9"/>
  </r>
  <r>
    <x v="3"/>
    <x v="4"/>
    <x v="7"/>
    <n v="5915"/>
    <n v="3"/>
    <n v="9.77"/>
    <n v="29.31"/>
    <n v="5885.69"/>
  </r>
  <r>
    <x v="9"/>
    <x v="1"/>
    <x v="16"/>
    <n v="2562"/>
    <n v="6"/>
    <n v="11.73"/>
    <n v="70.38"/>
    <n v="2491.62"/>
  </r>
  <r>
    <x v="6"/>
    <x v="0"/>
    <x v="4"/>
    <n v="8813"/>
    <n v="21"/>
    <n v="13.15"/>
    <n v="276.15000000000003"/>
    <n v="8536.85"/>
  </r>
  <r>
    <x v="6"/>
    <x v="2"/>
    <x v="3"/>
    <n v="6111"/>
    <n v="3"/>
    <n v="6.47"/>
    <n v="19.41"/>
    <n v="6091.59"/>
  </r>
  <r>
    <x v="1"/>
    <x v="5"/>
    <x v="6"/>
    <n v="3507"/>
    <n v="288"/>
    <n v="5.79"/>
    <n v="1667.52"/>
    <n v="1839.48"/>
  </r>
  <r>
    <x v="4"/>
    <x v="2"/>
    <x v="11"/>
    <n v="4319"/>
    <n v="30"/>
    <n v="9.33"/>
    <n v="279.89999999999998"/>
    <n v="4039.1"/>
  </r>
  <r>
    <x v="0"/>
    <x v="4"/>
    <x v="21"/>
    <n v="609"/>
    <n v="87"/>
    <n v="5.6"/>
    <n v="487.2"/>
    <n v="121.80000000000001"/>
  </r>
  <r>
    <x v="0"/>
    <x v="3"/>
    <x v="18"/>
    <n v="6370"/>
    <n v="30"/>
    <n v="16.73"/>
    <n v="501.90000000000003"/>
    <n v="5868.1"/>
  </r>
  <r>
    <x v="6"/>
    <x v="4"/>
    <x v="15"/>
    <n v="5474"/>
    <n v="168"/>
    <n v="7.64"/>
    <n v="1283.52"/>
    <n v="4190.4799999999996"/>
  </r>
  <r>
    <x v="0"/>
    <x v="2"/>
    <x v="18"/>
    <n v="3164"/>
    <n v="306"/>
    <n v="16.73"/>
    <n v="5119.38"/>
    <n v="-1955.38"/>
  </r>
  <r>
    <x v="4"/>
    <x v="1"/>
    <x v="2"/>
    <n v="1302"/>
    <n v="402"/>
    <n v="11.88"/>
    <n v="4775.76"/>
    <n v="-3473.76"/>
  </r>
  <r>
    <x v="8"/>
    <x v="0"/>
    <x v="19"/>
    <n v="7308"/>
    <n v="327"/>
    <n v="10.38"/>
    <n v="3394.26"/>
    <n v="3913.74"/>
  </r>
  <r>
    <x v="0"/>
    <x v="0"/>
    <x v="18"/>
    <n v="6132"/>
    <n v="93"/>
    <n v="16.73"/>
    <n v="1555.89"/>
    <n v="4576.1099999999997"/>
  </r>
  <r>
    <x v="9"/>
    <x v="1"/>
    <x v="8"/>
    <n v="3472"/>
    <n v="96"/>
    <n v="11.7"/>
    <n v="1123.1999999999998"/>
    <n v="2348.8000000000002"/>
  </r>
  <r>
    <x v="1"/>
    <x v="3"/>
    <x v="3"/>
    <n v="9660"/>
    <n v="27"/>
    <n v="6.47"/>
    <n v="174.69"/>
    <n v="9485.31"/>
  </r>
  <r>
    <x v="2"/>
    <x v="4"/>
    <x v="21"/>
    <n v="2436"/>
    <n v="99"/>
    <n v="5.6"/>
    <n v="554.4"/>
    <n v="1881.6"/>
  </r>
  <r>
    <x v="2"/>
    <x v="4"/>
    <x v="5"/>
    <n v="9506"/>
    <n v="87"/>
    <n v="12.37"/>
    <n v="1076.1899999999998"/>
    <n v="8429.81"/>
  </r>
  <r>
    <x v="9"/>
    <x v="0"/>
    <x v="20"/>
    <n v="245"/>
    <n v="288"/>
    <n v="9"/>
    <n v="2592"/>
    <n v="-2347"/>
  </r>
  <r>
    <x v="1"/>
    <x v="1"/>
    <x v="13"/>
    <n v="2702"/>
    <n v="363"/>
    <n v="10.62"/>
    <n v="3855.0599999999995"/>
    <n v="-1153.0599999999995"/>
  </r>
  <r>
    <x v="9"/>
    <x v="5"/>
    <x v="9"/>
    <n v="700"/>
    <n v="87"/>
    <n v="3.11"/>
    <n v="270.57"/>
    <n v="429.43"/>
  </r>
  <r>
    <x v="4"/>
    <x v="5"/>
    <x v="9"/>
    <n v="3759"/>
    <n v="150"/>
    <n v="3.11"/>
    <n v="466.5"/>
    <n v="3292.5"/>
  </r>
  <r>
    <x v="7"/>
    <x v="1"/>
    <x v="9"/>
    <n v="1589"/>
    <n v="303"/>
    <n v="3.11"/>
    <n v="942.32999999999993"/>
    <n v="646.67000000000007"/>
  </r>
  <r>
    <x v="5"/>
    <x v="1"/>
    <x v="19"/>
    <n v="5194"/>
    <n v="288"/>
    <n v="10.38"/>
    <n v="2989.44"/>
    <n v="2204.56"/>
  </r>
  <r>
    <x v="9"/>
    <x v="2"/>
    <x v="11"/>
    <n v="945"/>
    <n v="75"/>
    <n v="9.33"/>
    <n v="699.75"/>
    <n v="245.25"/>
  </r>
  <r>
    <x v="0"/>
    <x v="4"/>
    <x v="6"/>
    <n v="1988"/>
    <n v="39"/>
    <n v="5.79"/>
    <n v="225.81"/>
    <n v="1762.19"/>
  </r>
  <r>
    <x v="4"/>
    <x v="5"/>
    <x v="1"/>
    <n v="6734"/>
    <n v="123"/>
    <n v="8.65"/>
    <n v="1063.95"/>
    <n v="5670.05"/>
  </r>
  <r>
    <x v="0"/>
    <x v="2"/>
    <x v="2"/>
    <n v="217"/>
    <n v="36"/>
    <n v="11.88"/>
    <n v="427.68"/>
    <n v="-210.68"/>
  </r>
  <r>
    <x v="6"/>
    <x v="5"/>
    <x v="7"/>
    <n v="6279"/>
    <n v="237"/>
    <n v="9.77"/>
    <n v="2315.4899999999998"/>
    <n v="3963.51"/>
  </r>
  <r>
    <x v="0"/>
    <x v="2"/>
    <x v="11"/>
    <n v="4424"/>
    <n v="201"/>
    <n v="9.33"/>
    <n v="1875.33"/>
    <n v="2548.67"/>
  </r>
  <r>
    <x v="7"/>
    <x v="2"/>
    <x v="9"/>
    <n v="189"/>
    <n v="48"/>
    <n v="3.11"/>
    <n v="149.28"/>
    <n v="39.72"/>
  </r>
  <r>
    <x v="6"/>
    <x v="1"/>
    <x v="7"/>
    <n v="490"/>
    <n v="84"/>
    <n v="9.77"/>
    <n v="820.68"/>
    <n v="-330.67999999999995"/>
  </r>
  <r>
    <x v="1"/>
    <x v="0"/>
    <x v="20"/>
    <n v="434"/>
    <n v="87"/>
    <n v="9"/>
    <n v="783"/>
    <n v="-349"/>
  </r>
  <r>
    <x v="5"/>
    <x v="4"/>
    <x v="0"/>
    <n v="10129"/>
    <n v="312"/>
    <n v="14.49"/>
    <n v="4520.88"/>
    <n v="5608.12"/>
  </r>
  <r>
    <x v="8"/>
    <x v="3"/>
    <x v="19"/>
    <n v="1652"/>
    <n v="102"/>
    <n v="10.38"/>
    <n v="1058.76"/>
    <n v="593.24"/>
  </r>
  <r>
    <x v="1"/>
    <x v="4"/>
    <x v="20"/>
    <n v="6433"/>
    <n v="78"/>
    <n v="9"/>
    <n v="702"/>
    <n v="5731"/>
  </r>
  <r>
    <x v="8"/>
    <x v="5"/>
    <x v="14"/>
    <n v="2212"/>
    <n v="117"/>
    <n v="6.49"/>
    <n v="759.33"/>
    <n v="1452.67"/>
  </r>
  <r>
    <x v="3"/>
    <x v="1"/>
    <x v="15"/>
    <n v="609"/>
    <n v="99"/>
    <n v="7.64"/>
    <n v="756.36"/>
    <n v="-147.36000000000001"/>
  </r>
  <r>
    <x v="0"/>
    <x v="1"/>
    <x v="17"/>
    <n v="1638"/>
    <n v="48"/>
    <n v="4.97"/>
    <n v="238.56"/>
    <n v="1399.44"/>
  </r>
  <r>
    <x v="5"/>
    <x v="5"/>
    <x v="16"/>
    <n v="3829"/>
    <n v="24"/>
    <n v="11.73"/>
    <n v="281.52"/>
    <n v="3547.48"/>
  </r>
  <r>
    <x v="0"/>
    <x v="3"/>
    <x v="16"/>
    <n v="5775"/>
    <n v="42"/>
    <n v="11.73"/>
    <n v="492.66"/>
    <n v="5282.34"/>
  </r>
  <r>
    <x v="4"/>
    <x v="1"/>
    <x v="13"/>
    <n v="1071"/>
    <n v="270"/>
    <n v="10.62"/>
    <n v="2867.3999999999996"/>
    <n v="-1796.3999999999996"/>
  </r>
  <r>
    <x v="1"/>
    <x v="2"/>
    <x v="14"/>
    <n v="5019"/>
    <n v="150"/>
    <n v="6.49"/>
    <n v="973.5"/>
    <n v="4045.5"/>
  </r>
  <r>
    <x v="7"/>
    <x v="0"/>
    <x v="16"/>
    <n v="2863"/>
    <n v="42"/>
    <n v="11.73"/>
    <n v="492.66"/>
    <n v="2370.34"/>
  </r>
  <r>
    <x v="0"/>
    <x v="1"/>
    <x v="12"/>
    <n v="1617"/>
    <n v="126"/>
    <n v="7.16"/>
    <n v="902.16"/>
    <n v="714.84"/>
  </r>
  <r>
    <x v="4"/>
    <x v="0"/>
    <x v="21"/>
    <n v="6818"/>
    <n v="6"/>
    <n v="5.6"/>
    <n v="33.599999999999994"/>
    <n v="6784.4"/>
  </r>
  <r>
    <x v="8"/>
    <x v="1"/>
    <x v="16"/>
    <n v="6657"/>
    <n v="276"/>
    <n v="11.73"/>
    <n v="3237.48"/>
    <n v="3419.52"/>
  </r>
  <r>
    <x v="8"/>
    <x v="5"/>
    <x v="9"/>
    <n v="2919"/>
    <n v="93"/>
    <n v="3.11"/>
    <n v="289.22999999999996"/>
    <n v="2629.77"/>
  </r>
  <r>
    <x v="7"/>
    <x v="2"/>
    <x v="6"/>
    <n v="3094"/>
    <n v="246"/>
    <n v="5.79"/>
    <n v="1424.34"/>
    <n v="1669.66"/>
  </r>
  <r>
    <x v="4"/>
    <x v="3"/>
    <x v="17"/>
    <n v="2989"/>
    <n v="3"/>
    <n v="4.97"/>
    <n v="14.91"/>
    <n v="2974.09"/>
  </r>
  <r>
    <x v="1"/>
    <x v="4"/>
    <x v="18"/>
    <n v="2268"/>
    <n v="63"/>
    <n v="16.73"/>
    <n v="1053.99"/>
    <n v="1214.01"/>
  </r>
  <r>
    <x v="6"/>
    <x v="1"/>
    <x v="6"/>
    <n v="4753"/>
    <n v="246"/>
    <n v="5.79"/>
    <n v="1424.34"/>
    <n v="3328.66"/>
  </r>
  <r>
    <x v="7"/>
    <x v="5"/>
    <x v="15"/>
    <n v="7511"/>
    <n v="120"/>
    <n v="7.64"/>
    <n v="916.8"/>
    <n v="6594.2"/>
  </r>
  <r>
    <x v="7"/>
    <x v="4"/>
    <x v="6"/>
    <n v="4326"/>
    <n v="348"/>
    <n v="5.79"/>
    <n v="2014.92"/>
    <n v="2311.08"/>
  </r>
  <r>
    <x v="3"/>
    <x v="5"/>
    <x v="14"/>
    <n v="4935"/>
    <n v="126"/>
    <n v="6.49"/>
    <n v="817.74"/>
    <n v="4117.26"/>
  </r>
  <r>
    <x v="4"/>
    <x v="1"/>
    <x v="0"/>
    <n v="4781"/>
    <n v="123"/>
    <n v="14.49"/>
    <n v="1782.27"/>
    <n v="2998.73"/>
  </r>
  <r>
    <x v="6"/>
    <x v="4"/>
    <x v="4"/>
    <n v="7483"/>
    <n v="45"/>
    <n v="13.15"/>
    <n v="591.75"/>
    <n v="6891.25"/>
  </r>
  <r>
    <x v="9"/>
    <x v="4"/>
    <x v="2"/>
    <n v="6860"/>
    <n v="126"/>
    <n v="11.88"/>
    <n v="1496.88"/>
    <n v="5363.12"/>
  </r>
  <r>
    <x v="0"/>
    <x v="0"/>
    <x v="12"/>
    <n v="9002"/>
    <n v="72"/>
    <n v="7.16"/>
    <n v="515.52"/>
    <n v="8486.48"/>
  </r>
  <r>
    <x v="4"/>
    <x v="2"/>
    <x v="12"/>
    <n v="1400"/>
    <n v="135"/>
    <n v="7.16"/>
    <n v="966.6"/>
    <n v="433.4"/>
  </r>
  <r>
    <x v="9"/>
    <x v="5"/>
    <x v="7"/>
    <n v="4053"/>
    <n v="24"/>
    <n v="9.77"/>
    <n v="234.48"/>
    <n v="3818.52"/>
  </r>
  <r>
    <x v="5"/>
    <x v="2"/>
    <x v="6"/>
    <n v="2149"/>
    <n v="117"/>
    <n v="5.79"/>
    <n v="677.43"/>
    <n v="1471.5700000000002"/>
  </r>
  <r>
    <x v="8"/>
    <x v="3"/>
    <x v="12"/>
    <n v="3640"/>
    <n v="51"/>
    <n v="7.16"/>
    <n v="365.16"/>
    <n v="3274.84"/>
  </r>
  <r>
    <x v="7"/>
    <x v="3"/>
    <x v="14"/>
    <n v="630"/>
    <n v="36"/>
    <n v="6.49"/>
    <n v="233.64000000000001"/>
    <n v="396.36"/>
  </r>
  <r>
    <x v="2"/>
    <x v="1"/>
    <x v="18"/>
    <n v="2429"/>
    <n v="144"/>
    <n v="16.73"/>
    <n v="2409.12"/>
    <n v="19.880000000000109"/>
  </r>
  <r>
    <x v="2"/>
    <x v="2"/>
    <x v="4"/>
    <n v="2142"/>
    <n v="114"/>
    <n v="13.15"/>
    <n v="1499.1000000000001"/>
    <n v="642.89999999999986"/>
  </r>
  <r>
    <x v="5"/>
    <x v="0"/>
    <x v="0"/>
    <n v="6454"/>
    <n v="54"/>
    <n v="14.49"/>
    <n v="782.46"/>
    <n v="5671.54"/>
  </r>
  <r>
    <x v="5"/>
    <x v="0"/>
    <x v="10"/>
    <n v="4487"/>
    <n v="333"/>
    <n v="8.7899999999999991"/>
    <n v="2927.0699999999997"/>
    <n v="1559.9300000000003"/>
  </r>
  <r>
    <x v="8"/>
    <x v="0"/>
    <x v="2"/>
    <n v="938"/>
    <n v="366"/>
    <n v="11.88"/>
    <n v="4348.08"/>
    <n v="-3410.08"/>
  </r>
  <r>
    <x v="8"/>
    <x v="4"/>
    <x v="21"/>
    <n v="8841"/>
    <n v="303"/>
    <n v="5.6"/>
    <n v="1696.8"/>
    <n v="7144.2"/>
  </r>
  <r>
    <x v="7"/>
    <x v="3"/>
    <x v="5"/>
    <n v="4018"/>
    <n v="126"/>
    <n v="12.37"/>
    <n v="1558.62"/>
    <n v="2459.38"/>
  </r>
  <r>
    <x v="3"/>
    <x v="0"/>
    <x v="16"/>
    <n v="714"/>
    <n v="231"/>
    <n v="11.73"/>
    <n v="2709.63"/>
    <n v="-1995.63"/>
  </r>
  <r>
    <x v="2"/>
    <x v="4"/>
    <x v="4"/>
    <n v="3850"/>
    <n v="102"/>
    <n v="13.15"/>
    <n v="1341.3"/>
    <n v="2508.6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E001F2-6483-4CF4-8F1A-5F4A74D4ECDD}" name="PivotTable10" cacheId="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4">
  <location ref="H1:I7" firstHeaderRow="1" firstDataRow="1" firstDataCol="1"/>
  <pivotFields count="8">
    <pivotField showAll="0">
      <items count="11">
        <item x="7"/>
        <item x="1"/>
        <item x="3"/>
        <item x="5"/>
        <item x="4"/>
        <item x="6"/>
        <item x="8"/>
        <item x="2"/>
        <item x="9"/>
        <item x="0"/>
        <item t="default"/>
      </items>
    </pivotField>
    <pivotField showAll="0">
      <items count="7">
        <item x="4"/>
        <item x="2"/>
        <item x="5"/>
        <item x="0"/>
        <item x="3"/>
        <item x="1"/>
        <item t="default"/>
      </items>
    </pivotField>
    <pivotField axis="axisRow" showAll="0" measureFilter="1"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numFmtId="164" showAll="0"/>
    <pivotField dataField="1" numFmtId="3" showAll="0"/>
    <pivotField showAll="0"/>
    <pivotField showAll="0"/>
    <pivotField showAll="0"/>
  </pivotFields>
  <rowFields count="1">
    <field x="2"/>
  </rowFields>
  <rowItems count="6">
    <i>
      <x v="7"/>
    </i>
    <i>
      <x v="16"/>
    </i>
    <i>
      <x v="12"/>
    </i>
    <i>
      <x v="1"/>
    </i>
    <i>
      <x v="10"/>
    </i>
    <i t="grand">
      <x/>
    </i>
  </rowItems>
  <colItems count="1">
    <i/>
  </colItems>
  <dataFields count="1">
    <dataField name="Sum of Units" fld="4" baseField="0" baseItem="0"/>
  </dataFields>
  <chartFormats count="15">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2" count="1" selected="0">
            <x v="1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2" count="1" selected="0">
            <x v="7"/>
          </reference>
        </references>
      </pivotArea>
    </chartFormat>
    <chartFormat chart="12" format="4">
      <pivotArea type="data" outline="0" fieldPosition="0">
        <references count="2">
          <reference field="4294967294" count="1" selected="0">
            <x v="0"/>
          </reference>
          <reference field="2" count="1" selected="0">
            <x v="16"/>
          </reference>
        </references>
      </pivotArea>
    </chartFormat>
    <chartFormat chart="12" format="5">
      <pivotArea type="data" outline="0" fieldPosition="0">
        <references count="2">
          <reference field="4294967294" count="1" selected="0">
            <x v="0"/>
          </reference>
          <reference field="2" count="1" selected="0">
            <x v="12"/>
          </reference>
        </references>
      </pivotArea>
    </chartFormat>
    <chartFormat chart="12" format="6">
      <pivotArea type="data" outline="0" fieldPosition="0">
        <references count="2">
          <reference field="4294967294" count="1" selected="0">
            <x v="0"/>
          </reference>
          <reference field="2" count="1" selected="0">
            <x v="1"/>
          </reference>
        </references>
      </pivotArea>
    </chartFormat>
    <chartFormat chart="12" format="7">
      <pivotArea type="data" outline="0" fieldPosition="0">
        <references count="2">
          <reference field="4294967294" count="1" selected="0">
            <x v="0"/>
          </reference>
          <reference field="2" count="1" selected="0">
            <x v="10"/>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2" count="1" selected="0">
            <x v="7"/>
          </reference>
        </references>
      </pivotArea>
    </chartFormat>
    <chartFormat chart="13" format="10">
      <pivotArea type="data" outline="0" fieldPosition="0">
        <references count="2">
          <reference field="4294967294" count="1" selected="0">
            <x v="0"/>
          </reference>
          <reference field="2" count="1" selected="0">
            <x v="16"/>
          </reference>
        </references>
      </pivotArea>
    </chartFormat>
    <chartFormat chart="13" format="11">
      <pivotArea type="data" outline="0" fieldPosition="0">
        <references count="2">
          <reference field="4294967294" count="1" selected="0">
            <x v="0"/>
          </reference>
          <reference field="2" count="1" selected="0">
            <x v="12"/>
          </reference>
        </references>
      </pivotArea>
    </chartFormat>
    <chartFormat chart="13" format="12">
      <pivotArea type="data" outline="0" fieldPosition="0">
        <references count="2">
          <reference field="4294967294" count="1" selected="0">
            <x v="0"/>
          </reference>
          <reference field="2" count="1" selected="0">
            <x v="1"/>
          </reference>
        </references>
      </pivotArea>
    </chartFormat>
    <chartFormat chart="13" format="13">
      <pivotArea type="data" outline="0" fieldPosition="0">
        <references count="2">
          <reference field="4294967294" count="1" selected="0">
            <x v="0"/>
          </reference>
          <reference field="2" count="1" selected="0">
            <x v="1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24A867-CCA4-48CD-BC16-D05FB3D1FC23}" name="PivotTable9" cacheId="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2">
  <location ref="E10:F21" firstHeaderRow="1" firstDataRow="1" firstDataCol="1"/>
  <pivotFields count="8">
    <pivotField showAll="0">
      <items count="11">
        <item x="7"/>
        <item x="1"/>
        <item x="3"/>
        <item x="5"/>
        <item x="4"/>
        <item x="6"/>
        <item x="8"/>
        <item x="2"/>
        <item x="9"/>
        <item x="0"/>
        <item t="default"/>
      </items>
    </pivotField>
    <pivotField showAll="0">
      <items count="7">
        <item x="4"/>
        <item x="2"/>
        <item x="5"/>
        <item x="0"/>
        <item x="3"/>
        <item x="1"/>
        <item t="default"/>
      </items>
    </pivotField>
    <pivotField axis="axisRow" showAll="0" measureFilter="1"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numFmtId="164" showAll="0"/>
    <pivotField numFmtId="3" showAll="0"/>
    <pivotField showAll="0"/>
    <pivotField showAll="0"/>
    <pivotField dataField="1" showAll="0"/>
  </pivotFields>
  <rowFields count="1">
    <field x="2"/>
  </rowFields>
  <rowItems count="11">
    <i>
      <x v="6"/>
    </i>
    <i>
      <x v="10"/>
    </i>
    <i>
      <x v="8"/>
    </i>
    <i>
      <x v="18"/>
    </i>
    <i>
      <x v="4"/>
    </i>
    <i>
      <x v="17"/>
    </i>
    <i>
      <x v="11"/>
    </i>
    <i>
      <x v="14"/>
    </i>
    <i>
      <x v="9"/>
    </i>
    <i>
      <x v="7"/>
    </i>
    <i t="grand">
      <x/>
    </i>
  </rowItems>
  <colItems count="1">
    <i/>
  </colItems>
  <dataFields count="1">
    <dataField name="Sum of  Profit" fld="7" baseField="0" baseItem="0"/>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7D4CD1-24C3-4EC4-9B12-BD8DC6203970}" name="PivotTable8" cacheId="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9">
  <location ref="E1:F8" firstHeaderRow="1" firstDataRow="1" firstDataCol="1"/>
  <pivotFields count="8">
    <pivotField showAll="0">
      <items count="11">
        <item x="7"/>
        <item x="1"/>
        <item x="3"/>
        <item x="5"/>
        <item x="4"/>
        <item x="6"/>
        <item x="8"/>
        <item x="2"/>
        <item x="9"/>
        <item x="0"/>
        <item t="default"/>
      </items>
    </pivotField>
    <pivotField axis="axisRow" showAll="0">
      <items count="7">
        <item x="4"/>
        <item x="2"/>
        <item x="5"/>
        <item x="0"/>
        <item x="3"/>
        <item x="1"/>
        <item t="default"/>
      </items>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numFmtId="164" showAll="0"/>
    <pivotField numFmtId="3" showAll="0"/>
    <pivotField showAll="0"/>
    <pivotField showAll="0"/>
    <pivotField showAll="0"/>
  </pivotFields>
  <rowFields count="1">
    <field x="1"/>
  </rowFields>
  <rowItems count="7">
    <i>
      <x/>
    </i>
    <i>
      <x v="1"/>
    </i>
    <i>
      <x v="2"/>
    </i>
    <i>
      <x v="3"/>
    </i>
    <i>
      <x v="4"/>
    </i>
    <i>
      <x v="5"/>
    </i>
    <i t="grand">
      <x/>
    </i>
  </rowItems>
  <colItems count="1">
    <i/>
  </colItems>
  <dataFields count="1">
    <dataField name="Sum of Amount" fld="3" baseField="1" baseItem="4" numFmtId="167"/>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C25FAC-3CE5-4290-8BC6-8AB9F42B5DFA}" name="Product Sales Country Wise" cacheId="9" applyNumberFormats="0" applyBorderFormats="0" applyFontFormats="0" applyPatternFormats="0" applyAlignmentFormats="0" applyWidthHeightFormats="1" dataCaption="Values" updatedVersion="7" minRefreshableVersion="3" useAutoFormatting="1" colGrandTotals="0" itemPrintTitles="1" createdVersion="6" indent="0" outline="1" outlineData="1" multipleFieldFilters="0" chartFormat="11">
  <location ref="A10:B32" firstHeaderRow="1" firstDataRow="2" firstDataCol="1"/>
  <pivotFields count="8">
    <pivotField showAll="0" defaultSubtotal="0">
      <items count="10">
        <item x="7"/>
        <item x="1"/>
        <item x="3"/>
        <item x="5"/>
        <item x="4"/>
        <item x="6"/>
        <item x="8"/>
        <item x="2"/>
        <item x="9"/>
        <item x="0"/>
      </items>
    </pivotField>
    <pivotField axis="axisCol" showAll="0" sortType="ascending" defaultSubtotal="0">
      <items count="6">
        <item x="4"/>
        <item h="1" x="2"/>
        <item h="1" x="5"/>
        <item h="1" x="0"/>
        <item h="1" x="3"/>
        <item h="1" x="1"/>
      </items>
    </pivotField>
    <pivotField axis="axisRow" showAll="0" defaultSubtotal="0">
      <items count="22">
        <item x="8"/>
        <item x="0"/>
        <item x="17"/>
        <item x="15"/>
        <item x="7"/>
        <item x="2"/>
        <item x="21"/>
        <item x="19"/>
        <item x="1"/>
        <item x="3"/>
        <item x="9"/>
        <item x="14"/>
        <item x="12"/>
        <item x="11"/>
        <item x="10"/>
        <item x="13"/>
        <item x="18"/>
        <item x="5"/>
        <item x="16"/>
        <item x="6"/>
        <item x="20"/>
        <item x="4"/>
      </items>
    </pivotField>
    <pivotField numFmtId="164" showAll="0" defaultSubtotal="0"/>
    <pivotField dataField="1" numFmtId="3" showAll="0" defaultSubtotal="0"/>
    <pivotField showAll="0" defaultSubtotal="0"/>
    <pivotField showAll="0" defaultSubtotal="0"/>
    <pivotField showAll="0" defaultSubtotal="0"/>
  </pivotFields>
  <rowFields count="1">
    <field x="2"/>
  </rowFields>
  <rowItems count="21">
    <i>
      <x/>
    </i>
    <i>
      <x v="1"/>
    </i>
    <i>
      <x v="2"/>
    </i>
    <i>
      <x v="3"/>
    </i>
    <i>
      <x v="4"/>
    </i>
    <i>
      <x v="5"/>
    </i>
    <i>
      <x v="6"/>
    </i>
    <i>
      <x v="7"/>
    </i>
    <i>
      <x v="8"/>
    </i>
    <i>
      <x v="9"/>
    </i>
    <i>
      <x v="10"/>
    </i>
    <i>
      <x v="11"/>
    </i>
    <i>
      <x v="12"/>
    </i>
    <i>
      <x v="13"/>
    </i>
    <i>
      <x v="14"/>
    </i>
    <i>
      <x v="16"/>
    </i>
    <i>
      <x v="17"/>
    </i>
    <i>
      <x v="19"/>
    </i>
    <i>
      <x v="20"/>
    </i>
    <i>
      <x v="21"/>
    </i>
    <i t="grand">
      <x/>
    </i>
  </rowItems>
  <colFields count="1">
    <field x="1"/>
  </colFields>
  <colItems count="1">
    <i>
      <x/>
    </i>
  </colItems>
  <dataFields count="1">
    <dataField name="Sum of Units" fld="4" baseField="0" baseItem="0"/>
  </dataFields>
  <chartFormats count="10">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 chart="10" format="9" series="1">
      <pivotArea type="data" outline="0" fieldPosition="0">
        <references count="2">
          <reference field="4294967294" count="1" selected="0">
            <x v="0"/>
          </reference>
          <reference field="1" count="1" selected="0">
            <x v="1"/>
          </reference>
        </references>
      </pivotArea>
    </chartFormat>
    <chartFormat chart="10" format="10" series="1">
      <pivotArea type="data" outline="0" fieldPosition="0">
        <references count="2">
          <reference field="4294967294" count="1" selected="0">
            <x v="0"/>
          </reference>
          <reference field="1" count="1" selected="0">
            <x v="2"/>
          </reference>
        </references>
      </pivotArea>
    </chartFormat>
    <chartFormat chart="10" format="11" series="1">
      <pivotArea type="data" outline="0" fieldPosition="0">
        <references count="2">
          <reference field="4294967294" count="1" selected="0">
            <x v="0"/>
          </reference>
          <reference field="1" count="1" selected="0">
            <x v="3"/>
          </reference>
        </references>
      </pivotArea>
    </chartFormat>
    <chartFormat chart="10" format="12" series="1">
      <pivotArea type="data" outline="0" fieldPosition="0">
        <references count="2">
          <reference field="4294967294" count="1" selected="0">
            <x v="0"/>
          </reference>
          <reference field="1" count="1" selected="0">
            <x v="4"/>
          </reference>
        </references>
      </pivotArea>
    </chartFormat>
    <chartFormat chart="10" format="13" series="1">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C078FB-E03B-472D-B433-F2633366D66D}" name="Sales by Geo" cacheId="9"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6">
  <location ref="A1:B8" firstHeaderRow="1" firstDataRow="1" firstDataCol="1"/>
  <pivotFields count="8">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items count="23">
        <item x="8"/>
        <item x="0"/>
        <item x="17"/>
        <item x="15"/>
        <item x="7"/>
        <item x="2"/>
        <item x="21"/>
        <item x="19"/>
        <item x="1"/>
        <item x="3"/>
        <item x="9"/>
        <item x="14"/>
        <item x="12"/>
        <item x="11"/>
        <item x="10"/>
        <item x="13"/>
        <item x="18"/>
        <item x="5"/>
        <item x="16"/>
        <item x="6"/>
        <item x="20"/>
        <item x="4"/>
        <item t="default"/>
      </items>
    </pivotField>
    <pivotField numFmtId="164" showAll="0"/>
    <pivotField dataField="1" numFmtId="3" showAll="0"/>
    <pivotField showAll="0"/>
    <pivotField showAll="0"/>
    <pivotField showAll="0"/>
  </pivotFields>
  <rowFields count="1">
    <field x="1"/>
  </rowFields>
  <rowItems count="7">
    <i>
      <x v="5"/>
    </i>
    <i>
      <x v="2"/>
    </i>
    <i>
      <x v="3"/>
    </i>
    <i>
      <x v="1"/>
    </i>
    <i>
      <x/>
    </i>
    <i>
      <x v="4"/>
    </i>
    <i t="grand">
      <x/>
    </i>
  </rowItems>
  <colItems count="1">
    <i/>
  </colItems>
  <dataFields count="1">
    <dataField name="Sum of Units" fld="4" baseField="0" baseItem="0"/>
  </dataField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9"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B4:E10" firstHeaderRow="0" firstDataRow="1" firstDataCol="1"/>
  <pivotFields count="8">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defaultSubtotal="0"/>
    <pivotField showAll="0" defaultSubtotal="0"/>
    <pivotField showAll="0" defaultSubtota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7"/>
    <dataField name=" " fld="3" baseField="0" baseItem="0"/>
    <dataField name="Sum of Units" fld="4"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3:D26" firstHeaderRow="1" firstDataRow="1" firstDataCol="1"/>
  <pivotFields count="2">
    <pivotField axis="axisRow" allDrilled="1" showAll="0" sortType="descending" defaultAttributeDrillState="1">
      <items count="23">
        <item x="0"/>
        <item x="1"/>
        <item x="2"/>
        <item x="3"/>
        <item x="4"/>
        <item x="5"/>
        <item x="6"/>
        <item x="7"/>
        <item x="8"/>
        <item x="9"/>
        <item x="10"/>
        <item x="11"/>
        <item x="12"/>
        <item x="13"/>
        <item x="14"/>
        <item x="15"/>
        <item x="16"/>
        <item x="17"/>
        <item x="18"/>
        <item x="19"/>
        <item x="20"/>
        <item x="21"/>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23">
    <i>
      <x v="18"/>
    </i>
    <i>
      <x v="17"/>
    </i>
    <i>
      <x v="2"/>
    </i>
    <i>
      <x v="6"/>
    </i>
    <i>
      <x v="4"/>
    </i>
    <i>
      <x v="8"/>
    </i>
    <i>
      <x v="11"/>
    </i>
    <i>
      <x v="9"/>
    </i>
    <i>
      <x v="20"/>
    </i>
    <i>
      <x v="14"/>
    </i>
    <i>
      <x v="10"/>
    </i>
    <i>
      <x v="21"/>
    </i>
    <i>
      <x v="13"/>
    </i>
    <i>
      <x v="15"/>
    </i>
    <i>
      <x v="1"/>
    </i>
    <i>
      <x v="19"/>
    </i>
    <i>
      <x v="16"/>
    </i>
    <i>
      <x v="3"/>
    </i>
    <i>
      <x v="7"/>
    </i>
    <i>
      <x v="5"/>
    </i>
    <i>
      <x/>
    </i>
    <i>
      <x v="12"/>
    </i>
    <i t="grand">
      <x/>
    </i>
  </rowItems>
  <colItems count="1">
    <i/>
  </colItems>
  <dataFields count="1">
    <dataField fld="1" subtotal="count" baseField="0" baseItem="0"/>
  </dataFields>
  <pivotHierarchies count="17">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PivotTable6"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4:I17" firstHeaderRow="1" firstDataRow="1" firstDataCol="1"/>
  <pivotFields count="8">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defaultSubtotal="0"/>
    <pivotField showAll="0" defaultSubtotal="0"/>
    <pivotField showAll="0" defaultSubtota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4"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4:D17" firstHeaderRow="1" firstDataRow="1" firstDataCol="1"/>
  <pivotFields count="8">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defaultSubtotal="0"/>
    <pivotField showAll="0" defaultSubtotal="0"/>
    <pivotField showAll="0" defaultSubtota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7"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4:D27" firstHeaderRow="1" firstDataRow="1" firstDataCol="1"/>
  <pivotFields count="3">
    <pivotField axis="axisRow" allDrilled="1" showAll="0" defaultAttributeDrillState="1">
      <items count="23">
        <item x="0"/>
        <item x="1"/>
        <item x="2"/>
        <item x="3"/>
        <item x="4"/>
        <item x="5"/>
        <item x="6"/>
        <item x="7"/>
        <item x="8"/>
        <item x="9"/>
        <item x="10"/>
        <item x="11"/>
        <item x="12"/>
        <item x="13"/>
        <item x="14"/>
        <item x="16"/>
        <item x="17"/>
        <item x="19"/>
        <item x="20"/>
        <item x="21"/>
        <item x="15"/>
        <item x="18"/>
        <item t="default"/>
      </items>
    </pivotField>
    <pivotField dataField="1" showAll="0"/>
    <pivotField allDrilled="1" showAll="0" dataSourceSort="1"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7">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5:G28" firstHeaderRow="0" firstDataRow="1" firstDataCol="1"/>
  <pivotFields count="6">
    <pivotField axis="axisRow" allDrilled="1" showAll="0" sortType="ascending" defaultAttributeDrillState="1">
      <items count="23">
        <item x="0"/>
        <item x="1"/>
        <item x="2"/>
        <item x="3"/>
        <item x="4"/>
        <item x="5"/>
        <item x="6"/>
        <item x="7"/>
        <item x="8"/>
        <item x="9"/>
        <item x="10"/>
        <item x="11"/>
        <item x="12"/>
        <item x="13"/>
        <item x="14"/>
        <item x="15"/>
        <item x="16"/>
        <item x="17"/>
        <item x="18"/>
        <item x="19"/>
        <item x="20"/>
        <item x="21"/>
        <item t="default"/>
      </items>
      <autoSortScope>
        <pivotArea dataOnly="0" outline="0" fieldPosition="0">
          <references count="1">
            <reference field="4294967294" count="1" selected="0">
              <x v="0"/>
            </reference>
          </references>
        </pivotArea>
      </autoSortScope>
    </pivotField>
    <pivotField dataField="1" showAll="0"/>
    <pivotField dataField="1" showAll="0"/>
    <pivotField dataField="1" showAll="0"/>
    <pivotField dataField="1" showAll="0"/>
    <pivotField allDrilled="1" showAll="0" dataSourceSort="1"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numFmtId="167"/>
    <dataField name="Sum of Units" fld="2" baseField="0" baseItem="0"/>
    <dataField name="Sum of Profit" fld="3" baseField="0" baseItem="0" numFmtId="171"/>
    <dataField fld="4" subtotal="count" baseField="0" baseItem="0"/>
  </dataFields>
  <formats count="5">
    <format dxfId="5">
      <pivotArea outline="0" collapsedLevelsAreSubtotals="1" fieldPosition="0">
        <references count="1">
          <reference field="4294967294" count="1" selected="0">
            <x v="2"/>
          </reference>
        </references>
      </pivotArea>
    </format>
    <format dxfId="4">
      <pivotArea outline="0" collapsedLevelsAreSubtotals="1" fieldPosition="0">
        <references count="1">
          <reference field="4294967294" count="1" selected="0">
            <x v="2"/>
          </reference>
        </references>
      </pivotArea>
    </format>
    <format dxfId="3">
      <pivotArea outline="0" collapsedLevelsAreSubtotals="1" fieldPosition="0">
        <references count="1">
          <reference field="4294967294" count="1" selected="0">
            <x v="2"/>
          </reference>
        </references>
      </pivotArea>
    </format>
    <format dxfId="2">
      <pivotArea outline="0" fieldPosition="0">
        <references count="1">
          <reference field="4294967294" count="1">
            <x v="0"/>
          </reference>
        </references>
      </pivotArea>
    </format>
    <format dxfId="1">
      <pivotArea outline="0" fieldPosition="0">
        <references count="1">
          <reference field="4294967294" count="1">
            <x v="2"/>
          </reference>
        </references>
      </pivotArea>
    </format>
  </formats>
  <conditionalFormats count="1">
    <conditionalFormat priority="1">
      <pivotAreas count="1">
        <pivotArea type="data" outline="0" collapsedLevelsAreSubtotals="1" fieldPosition="0">
          <references count="1">
            <reference field="4294967294" count="1" selected="0">
              <x v="3"/>
            </reference>
          </references>
        </pivotArea>
      </pivotAreas>
    </conditionalFormat>
  </conditionalFormats>
  <pivotHierarchies count="17">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0000000-0013-0000-FFFF-FFFF01000000}" sourceName="Sales Person">
  <pivotTables>
    <pivotTable tabId="5" name="PivotTable1"/>
  </pivotTables>
  <data>
    <tabular pivotCacheId="1">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00000000-0013-0000-FFFF-FFFF02000000}" sourceName="[data].[Geography]">
  <pivotTables>
    <pivotTable tabId="11" name="PivotTable7"/>
  </pivotTables>
  <data>
    <olap pivotCacheId="2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00000000-0013-0000-FFFF-FFFF03000000}" sourceName="[data].[Geography]">
  <pivotTables>
    <pivotTable tabId="16" name="PivotTable2"/>
  </pivotTables>
  <data>
    <olap pivotCacheId="2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1737184C-9390-44C9-8033-0F168D2ADA6B}" sourceName="Sales Person">
  <pivotTables>
    <pivotTable tabId="17" name="Sales by Geo"/>
    <pivotTable tabId="17" name="PivotTable8"/>
    <pivotTable tabId="17" name="PivotTable9"/>
    <pivotTable tabId="17" name="PivotTable10"/>
  </pivotTables>
  <data>
    <tabular pivotCacheId="1">
      <items count="10">
        <i x="7" s="1"/>
        <i x="1" s="1"/>
        <i x="3" s="1"/>
        <i x="5" s="1"/>
        <i x="4" s="1"/>
        <i x="6" s="1"/>
        <i x="8" s="1"/>
        <i x="2" s="1"/>
        <i x="9"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FB6BC6B7-4E04-40C4-A882-C0B609C4D195}" sourceName="Geography">
  <pivotTables>
    <pivotTable tabId="17" name="Product Sales Country Wise"/>
  </pivotTables>
  <data>
    <tabular pivotCacheId="1">
      <items count="6">
        <i x="4" s="1"/>
        <i x="2"/>
        <i x="5"/>
        <i x="0"/>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B8ED9BB1-0AF5-4FB3-A36E-D0FC289E01B7}" cache="Slicer_Sales_Person1" caption="Sales Person" rowHeight="241300"/>
  <slicer name="Geography 2" xr10:uid="{92FE24FF-775C-4396-8242-BA7681291E45}" cache="Slicer_Geography2" caption="Geograph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00000000-0014-0000-FFFF-FFFF01000000}" cache="Slicer_Sales_Person" caption="Sales Person" columnCount="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0000000-0014-0000-FFFF-FFFF02000000}" cache="Slicer_Geography" caption="Geography" level="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00000000-0014-0000-FFFF-FFFF03000000}"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ducts" displayName="products" ref="Y11:Z33" totalsRowShown="0">
  <autoFilter ref="Y11:Z33" xr:uid="{00000000-0009-0000-0100-000001000000}"/>
  <tableColumns count="2">
    <tableColumn id="1" xr3:uid="{00000000-0010-0000-0000-000001000000}" name="Product"/>
    <tableColumn id="2" xr3:uid="{00000000-0010-0000-0000-000002000000}" name="Cost per unit"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ata" displayName="data" ref="C11:J311" totalsRowShown="0" headerRowDxfId="17">
  <autoFilter ref="C11:J311" xr:uid="{00000000-0009-0000-0100-000002000000}"/>
  <tableColumns count="8">
    <tableColumn id="1" xr3:uid="{00000000-0010-0000-0100-000001000000}" name="Sales Person"/>
    <tableColumn id="2" xr3:uid="{00000000-0010-0000-0100-000002000000}" name="Geography"/>
    <tableColumn id="3" xr3:uid="{00000000-0010-0000-0100-000003000000}" name="Product"/>
    <tableColumn id="4" xr3:uid="{00000000-0010-0000-0100-000004000000}" name="Amount" dataDxfId="16"/>
    <tableColumn id="5" xr3:uid="{00000000-0010-0000-0100-000005000000}" name="Units" dataDxfId="15"/>
    <tableColumn id="6" xr3:uid="{00000000-0010-0000-0100-000006000000}" name="Cost per unit" dataDxfId="14">
      <calculatedColumnFormula>VLOOKUP(data[[#This Row],[Product]],products[],2,0)</calculatedColumnFormula>
    </tableColumn>
    <tableColumn id="7" xr3:uid="{00000000-0010-0000-0100-000007000000}" name="Cost" dataDxfId="13">
      <calculatedColumnFormula>data[[#This Row],[Cost per unit]]*data[[#This Row],[Units]]</calculatedColumnFormula>
    </tableColumn>
    <tableColumn id="8" xr3:uid="{00000000-0010-0000-0100-000008000000}" name=" Profit" dataDxfId="12">
      <calculatedColumnFormula>data[[#This Row],[Amount]]-data[[#This Row],[Cost]]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ata4" displayName="data4" ref="C7:G307" totalsRowShown="0" headerRowDxfId="11">
  <autoFilter ref="C7:G307" xr:uid="{00000000-0009-0000-0100-000003000000}"/>
  <sortState xmlns:xlrd2="http://schemas.microsoft.com/office/spreadsheetml/2017/richdata2" ref="C8:G307">
    <sortCondition descending="1" ref="G7:G307"/>
  </sortState>
  <tableColumns count="5">
    <tableColumn id="1" xr3:uid="{00000000-0010-0000-0200-000001000000}" name="Sales Person"/>
    <tableColumn id="2" xr3:uid="{00000000-0010-0000-0200-000002000000}" name="Geography"/>
    <tableColumn id="3" xr3:uid="{00000000-0010-0000-0200-000003000000}" name="Product"/>
    <tableColumn id="4" xr3:uid="{00000000-0010-0000-0200-000004000000}" name="Amount" dataDxfId="10"/>
    <tableColumn id="5" xr3:uid="{00000000-0010-0000-0200-000005000000}" name="Units"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data6" displayName="data6" ref="P5:T305" totalsRowShown="0" headerRowDxfId="8">
  <autoFilter ref="P5:T305" xr:uid="{00000000-0009-0000-0100-000005000000}"/>
  <tableColumns count="5">
    <tableColumn id="1" xr3:uid="{00000000-0010-0000-0300-000001000000}" name="Sales Person"/>
    <tableColumn id="2" xr3:uid="{00000000-0010-0000-0300-000002000000}" name="Geography"/>
    <tableColumn id="3" xr3:uid="{00000000-0010-0000-0300-000003000000}" name="Product"/>
    <tableColumn id="4" xr3:uid="{00000000-0010-0000-0300-000004000000}" name="Amount" dataDxfId="7"/>
    <tableColumn id="5" xr3:uid="{00000000-0010-0000-0300-000005000000}" name="Units"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5048D-31BD-4D7B-B877-5E2A00B3D5E1}">
  <dimension ref="B1:AA1"/>
  <sheetViews>
    <sheetView showGridLines="0" tabSelected="1" zoomScale="55" zoomScaleNormal="55" workbookViewId="0">
      <selection activeCell="AF4" sqref="AF4"/>
    </sheetView>
  </sheetViews>
  <sheetFormatPr defaultRowHeight="15" x14ac:dyDescent="0.25"/>
  <cols>
    <col min="1" max="1" width="4.42578125" customWidth="1"/>
    <col min="23" max="23" width="9.140625" customWidth="1"/>
    <col min="26" max="26" width="12.42578125" customWidth="1"/>
    <col min="27" max="27" width="2.85546875" customWidth="1"/>
  </cols>
  <sheetData>
    <row r="1" spans="2:27" ht="48.75" customHeight="1" x14ac:dyDescent="0.25">
      <c r="B1" s="54"/>
      <c r="C1" s="54"/>
      <c r="D1" s="54"/>
      <c r="E1" s="54"/>
      <c r="F1" s="54"/>
      <c r="G1" s="54"/>
      <c r="H1" s="54"/>
      <c r="I1" s="54"/>
      <c r="J1" s="54"/>
      <c r="K1" s="54"/>
      <c r="L1" s="56" t="s">
        <v>102</v>
      </c>
      <c r="M1" s="54"/>
      <c r="N1" s="54"/>
      <c r="O1" s="54"/>
      <c r="P1" s="54"/>
      <c r="Q1" s="54"/>
      <c r="R1" s="54"/>
      <c r="S1" s="54"/>
      <c r="T1" s="54"/>
      <c r="U1" s="54"/>
      <c r="V1" s="54"/>
      <c r="W1" s="54"/>
      <c r="X1" s="54"/>
      <c r="Y1" s="54"/>
      <c r="Z1" s="54"/>
      <c r="AA1" s="5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31328-DC46-4567-98E9-AE285A4EBB28}">
  <sheetPr>
    <tabColor theme="8" tint="-0.249977111117893"/>
  </sheetPr>
  <dimension ref="A1:I32"/>
  <sheetViews>
    <sheetView zoomScale="75" workbookViewId="0">
      <selection activeCell="O9" sqref="O9"/>
    </sheetView>
  </sheetViews>
  <sheetFormatPr defaultRowHeight="15" x14ac:dyDescent="0.25"/>
  <cols>
    <col min="1" max="1" width="14" bestFit="1" customWidth="1"/>
    <col min="2" max="2" width="12.28515625" bestFit="1" customWidth="1"/>
    <col min="3" max="3" width="7.5703125" bestFit="1" customWidth="1"/>
    <col min="4" max="4" width="5.85546875" bestFit="1" customWidth="1"/>
    <col min="5" max="5" width="22.28515625" bestFit="1" customWidth="1"/>
    <col min="6" max="6" width="13.140625" bestFit="1" customWidth="1"/>
    <col min="7" max="7" width="7" bestFit="1" customWidth="1"/>
    <col min="8" max="8" width="20.85546875" bestFit="1" customWidth="1"/>
    <col min="9" max="9" width="12.28515625" bestFit="1" customWidth="1"/>
  </cols>
  <sheetData>
    <row r="1" spans="1:9" x14ac:dyDescent="0.25">
      <c r="A1" s="24" t="s">
        <v>74</v>
      </c>
      <c r="B1" t="s">
        <v>76</v>
      </c>
      <c r="E1" s="24" t="s">
        <v>74</v>
      </c>
      <c r="F1" t="s">
        <v>75</v>
      </c>
      <c r="H1" s="24" t="s">
        <v>74</v>
      </c>
      <c r="I1" t="s">
        <v>76</v>
      </c>
    </row>
    <row r="2" spans="1:9" x14ac:dyDescent="0.25">
      <c r="A2" s="25" t="s">
        <v>35</v>
      </c>
      <c r="B2" s="26">
        <v>10158</v>
      </c>
      <c r="E2" s="25" t="s">
        <v>38</v>
      </c>
      <c r="F2" s="27">
        <v>168679</v>
      </c>
      <c r="H2" s="25" t="s">
        <v>28</v>
      </c>
      <c r="I2" s="26">
        <v>3207</v>
      </c>
    </row>
    <row r="3" spans="1:9" x14ac:dyDescent="0.25">
      <c r="A3" s="25" t="s">
        <v>34</v>
      </c>
      <c r="B3" s="26">
        <v>8760</v>
      </c>
      <c r="E3" s="25" t="s">
        <v>36</v>
      </c>
      <c r="F3" s="27">
        <v>237944</v>
      </c>
      <c r="H3" s="25" t="s">
        <v>27</v>
      </c>
      <c r="I3" s="26">
        <v>2982</v>
      </c>
    </row>
    <row r="4" spans="1:9" x14ac:dyDescent="0.25">
      <c r="A4" s="25" t="s">
        <v>37</v>
      </c>
      <c r="B4" s="26">
        <v>7431</v>
      </c>
      <c r="E4" s="25" t="s">
        <v>34</v>
      </c>
      <c r="F4" s="27">
        <v>252469</v>
      </c>
      <c r="H4" s="25" t="s">
        <v>29</v>
      </c>
      <c r="I4" s="26">
        <v>2976</v>
      </c>
    </row>
    <row r="5" spans="1:9" x14ac:dyDescent="0.25">
      <c r="A5" s="25" t="s">
        <v>36</v>
      </c>
      <c r="B5" s="26">
        <v>7302</v>
      </c>
      <c r="E5" s="25" t="s">
        <v>37</v>
      </c>
      <c r="F5" s="27">
        <v>218813</v>
      </c>
      <c r="H5" s="25" t="s">
        <v>30</v>
      </c>
      <c r="I5" s="26">
        <v>2802</v>
      </c>
    </row>
    <row r="6" spans="1:9" x14ac:dyDescent="0.25">
      <c r="A6" s="25" t="s">
        <v>38</v>
      </c>
      <c r="B6" s="26">
        <v>6264</v>
      </c>
      <c r="E6" s="25" t="s">
        <v>39</v>
      </c>
      <c r="F6" s="27">
        <v>173530</v>
      </c>
      <c r="H6" s="25" t="s">
        <v>17</v>
      </c>
      <c r="I6" s="26">
        <v>2331</v>
      </c>
    </row>
    <row r="7" spans="1:9" x14ac:dyDescent="0.25">
      <c r="A7" s="25" t="s">
        <v>39</v>
      </c>
      <c r="B7" s="26">
        <v>5745</v>
      </c>
      <c r="E7" s="25" t="s">
        <v>35</v>
      </c>
      <c r="F7" s="27">
        <v>189434</v>
      </c>
      <c r="H7" s="25" t="s">
        <v>78</v>
      </c>
      <c r="I7" s="26">
        <v>14298</v>
      </c>
    </row>
    <row r="8" spans="1:9" x14ac:dyDescent="0.25">
      <c r="A8" s="25" t="s">
        <v>78</v>
      </c>
      <c r="B8" s="26">
        <v>45660</v>
      </c>
      <c r="E8" s="25" t="s">
        <v>78</v>
      </c>
      <c r="F8" s="27">
        <v>1240869</v>
      </c>
    </row>
    <row r="10" spans="1:9" x14ac:dyDescent="0.25">
      <c r="A10" s="24" t="s">
        <v>76</v>
      </c>
      <c r="B10" s="24" t="s">
        <v>100</v>
      </c>
      <c r="E10" s="24" t="s">
        <v>74</v>
      </c>
      <c r="F10" t="s">
        <v>101</v>
      </c>
    </row>
    <row r="11" spans="1:9" x14ac:dyDescent="0.25">
      <c r="A11" s="24" t="s">
        <v>74</v>
      </c>
      <c r="B11" t="s">
        <v>38</v>
      </c>
      <c r="E11" s="25" t="s">
        <v>26</v>
      </c>
      <c r="F11" s="26">
        <v>58277.799999999996</v>
      </c>
    </row>
    <row r="12" spans="1:9" x14ac:dyDescent="0.25">
      <c r="A12" s="25" t="s">
        <v>14</v>
      </c>
      <c r="B12" s="26">
        <v>600</v>
      </c>
      <c r="E12" s="25" t="s">
        <v>17</v>
      </c>
      <c r="F12" s="26">
        <v>56471.589999999989</v>
      </c>
    </row>
    <row r="13" spans="1:9" x14ac:dyDescent="0.25">
      <c r="A13" s="25" t="s">
        <v>30</v>
      </c>
      <c r="B13" s="26">
        <v>312</v>
      </c>
      <c r="E13" s="25" t="s">
        <v>32</v>
      </c>
      <c r="F13" s="26">
        <v>52063.350000000006</v>
      </c>
    </row>
    <row r="14" spans="1:9" x14ac:dyDescent="0.25">
      <c r="A14" s="25" t="s">
        <v>24</v>
      </c>
      <c r="B14" s="26">
        <v>111</v>
      </c>
      <c r="E14" s="25" t="s">
        <v>15</v>
      </c>
      <c r="F14" s="26">
        <v>50988.91</v>
      </c>
    </row>
    <row r="15" spans="1:9" x14ac:dyDescent="0.25">
      <c r="A15" s="25" t="s">
        <v>19</v>
      </c>
      <c r="B15" s="26">
        <v>168</v>
      </c>
      <c r="E15" s="25" t="s">
        <v>22</v>
      </c>
      <c r="F15" s="26">
        <v>46234.96</v>
      </c>
    </row>
    <row r="16" spans="1:9" x14ac:dyDescent="0.25">
      <c r="A16" s="25" t="s">
        <v>22</v>
      </c>
      <c r="B16" s="26">
        <v>228</v>
      </c>
      <c r="E16" s="25" t="s">
        <v>33</v>
      </c>
      <c r="F16" s="26">
        <v>46226.02</v>
      </c>
    </row>
    <row r="17" spans="1:6" x14ac:dyDescent="0.25">
      <c r="A17" s="25" t="s">
        <v>4</v>
      </c>
      <c r="B17" s="26">
        <v>231</v>
      </c>
      <c r="E17" s="25" t="s">
        <v>23</v>
      </c>
      <c r="F17" s="26">
        <v>44884.119999999995</v>
      </c>
    </row>
    <row r="18" spans="1:6" x14ac:dyDescent="0.25">
      <c r="A18" s="25" t="s">
        <v>26</v>
      </c>
      <c r="B18" s="26">
        <v>489</v>
      </c>
      <c r="E18" s="25" t="s">
        <v>16</v>
      </c>
      <c r="F18" s="26">
        <v>43177.34</v>
      </c>
    </row>
    <row r="19" spans="1:6" x14ac:dyDescent="0.25">
      <c r="A19" s="25" t="s">
        <v>28</v>
      </c>
      <c r="B19" s="26">
        <v>441</v>
      </c>
      <c r="E19" s="25" t="s">
        <v>18</v>
      </c>
      <c r="F19" s="26">
        <v>40814.559999999998</v>
      </c>
    </row>
    <row r="20" spans="1:6" x14ac:dyDescent="0.25">
      <c r="A20" s="25" t="s">
        <v>32</v>
      </c>
      <c r="B20" s="26">
        <v>234</v>
      </c>
      <c r="E20" s="25" t="s">
        <v>28</v>
      </c>
      <c r="F20" s="26">
        <v>39084.339999999989</v>
      </c>
    </row>
    <row r="21" spans="1:6" x14ac:dyDescent="0.25">
      <c r="A21" s="25" t="s">
        <v>18</v>
      </c>
      <c r="B21" s="26">
        <v>270</v>
      </c>
      <c r="E21" s="25" t="s">
        <v>78</v>
      </c>
      <c r="F21" s="26">
        <v>478222.99</v>
      </c>
    </row>
    <row r="22" spans="1:6" x14ac:dyDescent="0.25">
      <c r="A22" s="25" t="s">
        <v>17</v>
      </c>
      <c r="B22" s="26">
        <v>9</v>
      </c>
    </row>
    <row r="23" spans="1:6" x14ac:dyDescent="0.25">
      <c r="A23" s="25" t="s">
        <v>23</v>
      </c>
      <c r="B23" s="26">
        <v>387</v>
      </c>
    </row>
    <row r="24" spans="1:6" x14ac:dyDescent="0.25">
      <c r="A24" s="25" t="s">
        <v>29</v>
      </c>
      <c r="B24" s="26">
        <v>45</v>
      </c>
    </row>
    <row r="25" spans="1:6" x14ac:dyDescent="0.25">
      <c r="A25" s="25" t="s">
        <v>13</v>
      </c>
      <c r="B25" s="26">
        <v>1158</v>
      </c>
    </row>
    <row r="26" spans="1:6" x14ac:dyDescent="0.25">
      <c r="A26" s="25" t="s">
        <v>16</v>
      </c>
      <c r="B26" s="26">
        <v>126</v>
      </c>
    </row>
    <row r="27" spans="1:6" x14ac:dyDescent="0.25">
      <c r="A27" s="25" t="s">
        <v>27</v>
      </c>
      <c r="B27" s="26">
        <v>345</v>
      </c>
    </row>
    <row r="28" spans="1:6" x14ac:dyDescent="0.25">
      <c r="A28" s="25" t="s">
        <v>33</v>
      </c>
      <c r="B28" s="26">
        <v>222</v>
      </c>
    </row>
    <row r="29" spans="1:6" x14ac:dyDescent="0.25">
      <c r="A29" s="25" t="s">
        <v>31</v>
      </c>
      <c r="B29" s="26">
        <v>441</v>
      </c>
    </row>
    <row r="30" spans="1:6" x14ac:dyDescent="0.25">
      <c r="A30" s="25" t="s">
        <v>21</v>
      </c>
      <c r="B30" s="26">
        <v>114</v>
      </c>
    </row>
    <row r="31" spans="1:6" x14ac:dyDescent="0.25">
      <c r="A31" s="25" t="s">
        <v>25</v>
      </c>
      <c r="B31" s="26">
        <v>333</v>
      </c>
    </row>
    <row r="32" spans="1:6" x14ac:dyDescent="0.25">
      <c r="A32" s="25" t="s">
        <v>78</v>
      </c>
      <c r="B32" s="26">
        <v>6264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58"/>
  <sheetViews>
    <sheetView showGridLines="0" topLeftCell="A11" zoomScaleNormal="100" workbookViewId="0">
      <selection activeCell="F12" sqref="F12"/>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5" customWidth="1"/>
    <col min="10" max="10" width="10.85546875" bestFit="1"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H11" s="32" t="s">
        <v>51</v>
      </c>
      <c r="I11" s="32" t="s">
        <v>82</v>
      </c>
      <c r="J11" s="32" t="s">
        <v>96</v>
      </c>
      <c r="M11" s="9" t="s">
        <v>43</v>
      </c>
      <c r="N11" s="2"/>
      <c r="Y11" t="s">
        <v>0</v>
      </c>
      <c r="Z11" t="s">
        <v>51</v>
      </c>
    </row>
    <row r="12" spans="1:26" x14ac:dyDescent="0.25">
      <c r="C12" t="s">
        <v>40</v>
      </c>
      <c r="D12" t="s">
        <v>37</v>
      </c>
      <c r="E12" t="s">
        <v>30</v>
      </c>
      <c r="F12" s="4">
        <v>1624</v>
      </c>
      <c r="G12" s="5">
        <v>114</v>
      </c>
      <c r="H12">
        <f>VLOOKUP(data[[#This Row],[Product]],products[],2,0)</f>
        <v>14.49</v>
      </c>
      <c r="I12">
        <f>data[[#This Row],[Cost per unit]]*data[[#This Row],[Units]]</f>
        <v>1651.8600000000001</v>
      </c>
      <c r="J12">
        <f>data[[#This Row],[Amount]]-data[[#This Row],[Cost]]</f>
        <v>-27.860000000000127</v>
      </c>
      <c r="M12" s="7">
        <v>1</v>
      </c>
      <c r="N12" s="8" t="s">
        <v>44</v>
      </c>
      <c r="Y12" t="s">
        <v>13</v>
      </c>
      <c r="Z12" s="11">
        <v>9.33</v>
      </c>
    </row>
    <row r="13" spans="1:26" x14ac:dyDescent="0.25">
      <c r="C13" t="s">
        <v>8</v>
      </c>
      <c r="D13" t="s">
        <v>35</v>
      </c>
      <c r="E13" t="s">
        <v>32</v>
      </c>
      <c r="F13" s="4">
        <v>6706</v>
      </c>
      <c r="G13" s="5">
        <v>459</v>
      </c>
      <c r="H13">
        <f>VLOOKUP(data[[#This Row],[Product]],products[],2,0)</f>
        <v>8.65</v>
      </c>
      <c r="I13" s="31">
        <f>data[[#This Row],[Cost per unit]]*data[[#This Row],[Units]]</f>
        <v>3970.3500000000004</v>
      </c>
      <c r="J13">
        <f>data[[#This Row],[Amount]]-data[[#This Row],[Cost]]</f>
        <v>2735.6499999999996</v>
      </c>
      <c r="M13" s="7">
        <v>2</v>
      </c>
      <c r="N13" s="8" t="s">
        <v>53</v>
      </c>
      <c r="Y13" t="s">
        <v>14</v>
      </c>
      <c r="Z13" s="11">
        <v>11.7</v>
      </c>
    </row>
    <row r="14" spans="1:26" x14ac:dyDescent="0.25">
      <c r="C14" t="s">
        <v>9</v>
      </c>
      <c r="D14" t="s">
        <v>35</v>
      </c>
      <c r="E14" t="s">
        <v>4</v>
      </c>
      <c r="F14" s="4">
        <v>959</v>
      </c>
      <c r="G14" s="5">
        <v>147</v>
      </c>
      <c r="H14">
        <f>VLOOKUP(data[[#This Row],[Product]],products[],2,0)</f>
        <v>11.88</v>
      </c>
      <c r="I14">
        <f>data[[#This Row],[Cost per unit]]*data[[#This Row],[Units]]</f>
        <v>1746.3600000000001</v>
      </c>
      <c r="J14">
        <f>data[[#This Row],[Amount]]-data[[#This Row],[Cost]]</f>
        <v>-787.36000000000013</v>
      </c>
      <c r="M14" s="7">
        <v>3</v>
      </c>
      <c r="N14" s="8" t="s">
        <v>45</v>
      </c>
      <c r="Y14" t="s">
        <v>4</v>
      </c>
      <c r="Z14" s="11">
        <v>11.88</v>
      </c>
    </row>
    <row r="15" spans="1:26" x14ac:dyDescent="0.25">
      <c r="C15" t="s">
        <v>41</v>
      </c>
      <c r="D15" t="s">
        <v>36</v>
      </c>
      <c r="E15" t="s">
        <v>18</v>
      </c>
      <c r="F15" s="4">
        <v>9632</v>
      </c>
      <c r="G15" s="5">
        <v>288</v>
      </c>
      <c r="H15">
        <f>VLOOKUP(data[[#This Row],[Product]],products[],2,0)</f>
        <v>6.47</v>
      </c>
      <c r="I15">
        <f>data[[#This Row],[Cost per unit]]*data[[#This Row],[Units]]</f>
        <v>1863.36</v>
      </c>
      <c r="J15">
        <f>data[[#This Row],[Amount]]-data[[#This Row],[Cost]]</f>
        <v>7768.64</v>
      </c>
      <c r="M15" s="7">
        <v>4</v>
      </c>
      <c r="N15" s="8" t="s">
        <v>46</v>
      </c>
      <c r="Y15" t="s">
        <v>15</v>
      </c>
      <c r="Z15" s="11">
        <v>11.73</v>
      </c>
    </row>
    <row r="16" spans="1:26" x14ac:dyDescent="0.25">
      <c r="C16" t="s">
        <v>6</v>
      </c>
      <c r="D16" t="s">
        <v>39</v>
      </c>
      <c r="E16" t="s">
        <v>25</v>
      </c>
      <c r="F16" s="4">
        <v>2100</v>
      </c>
      <c r="G16" s="5">
        <v>414</v>
      </c>
      <c r="H16">
        <f>VLOOKUP(data[[#This Row],[Product]],products[],2,0)</f>
        <v>13.15</v>
      </c>
      <c r="I16">
        <f>data[[#This Row],[Cost per unit]]*data[[#This Row],[Units]]</f>
        <v>5444.1</v>
      </c>
      <c r="J16">
        <f>data[[#This Row],[Amount]]-data[[#This Row],[Cost]]</f>
        <v>-3344.1000000000004</v>
      </c>
      <c r="M16" s="7">
        <v>5</v>
      </c>
      <c r="N16" s="8" t="s">
        <v>54</v>
      </c>
      <c r="Y16" t="s">
        <v>16</v>
      </c>
      <c r="Z16" s="11">
        <v>8.7899999999999991</v>
      </c>
    </row>
    <row r="17" spans="3:26" x14ac:dyDescent="0.25">
      <c r="C17" t="s">
        <v>40</v>
      </c>
      <c r="D17" t="s">
        <v>35</v>
      </c>
      <c r="E17" t="s">
        <v>33</v>
      </c>
      <c r="F17" s="4">
        <v>8869</v>
      </c>
      <c r="G17" s="5">
        <v>432</v>
      </c>
      <c r="H17">
        <f>VLOOKUP(data[[#This Row],[Product]],products[],2,0)</f>
        <v>12.37</v>
      </c>
      <c r="I17">
        <f>data[[#This Row],[Cost per unit]]*data[[#This Row],[Units]]</f>
        <v>5343.8399999999992</v>
      </c>
      <c r="J17">
        <f>data[[#This Row],[Amount]]-data[[#This Row],[Cost]]</f>
        <v>3525.1600000000008</v>
      </c>
      <c r="M17" s="7">
        <v>6</v>
      </c>
      <c r="N17" s="8" t="s">
        <v>55</v>
      </c>
      <c r="Y17" t="s">
        <v>17</v>
      </c>
      <c r="Z17" s="11">
        <v>3.11</v>
      </c>
    </row>
    <row r="18" spans="3:26" x14ac:dyDescent="0.25">
      <c r="C18" t="s">
        <v>6</v>
      </c>
      <c r="D18" t="s">
        <v>38</v>
      </c>
      <c r="E18" t="s">
        <v>31</v>
      </c>
      <c r="F18" s="4">
        <v>2681</v>
      </c>
      <c r="G18" s="5">
        <v>54</v>
      </c>
      <c r="H18">
        <f>VLOOKUP(data[[#This Row],[Product]],products[],2,0)</f>
        <v>5.79</v>
      </c>
      <c r="I18">
        <f>data[[#This Row],[Cost per unit]]*data[[#This Row],[Units]]</f>
        <v>312.66000000000003</v>
      </c>
      <c r="J18">
        <f>data[[#This Row],[Amount]]-data[[#This Row],[Cost]]</f>
        <v>2368.34</v>
      </c>
      <c r="M18" s="7">
        <v>7</v>
      </c>
      <c r="N18" s="8" t="s">
        <v>49</v>
      </c>
      <c r="Y18" t="s">
        <v>18</v>
      </c>
      <c r="Z18" s="11">
        <v>6.47</v>
      </c>
    </row>
    <row r="19" spans="3:26" x14ac:dyDescent="0.25">
      <c r="C19" t="s">
        <v>8</v>
      </c>
      <c r="D19" t="s">
        <v>35</v>
      </c>
      <c r="E19" t="s">
        <v>22</v>
      </c>
      <c r="F19" s="4">
        <v>5012</v>
      </c>
      <c r="G19" s="5">
        <v>210</v>
      </c>
      <c r="H19">
        <f>VLOOKUP(data[[#This Row],[Product]],products[],2,0)</f>
        <v>9.77</v>
      </c>
      <c r="I19">
        <f>data[[#This Row],[Cost per unit]]*data[[#This Row],[Units]]</f>
        <v>2051.6999999999998</v>
      </c>
      <c r="J19">
        <f>data[[#This Row],[Amount]]-data[[#This Row],[Cost]]</f>
        <v>2960.3</v>
      </c>
      <c r="M19" s="7">
        <v>8</v>
      </c>
      <c r="N19" s="8" t="s">
        <v>52</v>
      </c>
      <c r="Y19" t="s">
        <v>19</v>
      </c>
      <c r="Z19" s="11">
        <v>7.64</v>
      </c>
    </row>
    <row r="20" spans="3:26" x14ac:dyDescent="0.25">
      <c r="C20" t="s">
        <v>7</v>
      </c>
      <c r="D20" t="s">
        <v>38</v>
      </c>
      <c r="E20" t="s">
        <v>14</v>
      </c>
      <c r="F20" s="4">
        <v>1281</v>
      </c>
      <c r="G20" s="5">
        <v>75</v>
      </c>
      <c r="H20">
        <f>VLOOKUP(data[[#This Row],[Product]],products[],2,0)</f>
        <v>11.7</v>
      </c>
      <c r="I20">
        <f>data[[#This Row],[Cost per unit]]*data[[#This Row],[Units]]</f>
        <v>877.5</v>
      </c>
      <c r="J20">
        <f>data[[#This Row],[Amount]]-data[[#This Row],[Cost]]</f>
        <v>403.5</v>
      </c>
      <c r="M20" s="7">
        <v>9</v>
      </c>
      <c r="N20" s="8" t="s">
        <v>47</v>
      </c>
      <c r="Y20" t="s">
        <v>20</v>
      </c>
      <c r="Z20" s="11">
        <v>10.62</v>
      </c>
    </row>
    <row r="21" spans="3:26" x14ac:dyDescent="0.25">
      <c r="C21" t="s">
        <v>5</v>
      </c>
      <c r="D21" t="s">
        <v>37</v>
      </c>
      <c r="E21" t="s">
        <v>14</v>
      </c>
      <c r="F21" s="4">
        <v>4991</v>
      </c>
      <c r="G21" s="5">
        <v>12</v>
      </c>
      <c r="H21">
        <f>VLOOKUP(data[[#This Row],[Product]],products[],2,0)</f>
        <v>11.7</v>
      </c>
      <c r="I21">
        <f>data[[#This Row],[Cost per unit]]*data[[#This Row],[Units]]</f>
        <v>140.39999999999998</v>
      </c>
      <c r="J21">
        <f>data[[#This Row],[Amount]]-data[[#This Row],[Cost]]</f>
        <v>4850.6000000000004</v>
      </c>
      <c r="M21" s="7">
        <v>10</v>
      </c>
      <c r="N21" s="8" t="s">
        <v>48</v>
      </c>
      <c r="Y21" t="s">
        <v>21</v>
      </c>
      <c r="Z21" s="11">
        <v>9</v>
      </c>
    </row>
    <row r="22" spans="3:26" x14ac:dyDescent="0.25">
      <c r="C22" t="s">
        <v>2</v>
      </c>
      <c r="D22" t="s">
        <v>39</v>
      </c>
      <c r="E22" t="s">
        <v>25</v>
      </c>
      <c r="F22" s="4">
        <v>1785</v>
      </c>
      <c r="G22" s="5">
        <v>462</v>
      </c>
      <c r="H22">
        <f>VLOOKUP(data[[#This Row],[Product]],products[],2,0)</f>
        <v>13.15</v>
      </c>
      <c r="I22">
        <f>data[[#This Row],[Cost per unit]]*data[[#This Row],[Units]]</f>
        <v>6075.3</v>
      </c>
      <c r="J22">
        <f>data[[#This Row],[Amount]]-data[[#This Row],[Cost]]</f>
        <v>-4290.3</v>
      </c>
      <c r="Y22" t="s">
        <v>22</v>
      </c>
      <c r="Z22" s="11">
        <v>9.77</v>
      </c>
    </row>
    <row r="23" spans="3:26" x14ac:dyDescent="0.25">
      <c r="C23" t="s">
        <v>3</v>
      </c>
      <c r="D23" t="s">
        <v>37</v>
      </c>
      <c r="E23" t="s">
        <v>17</v>
      </c>
      <c r="F23" s="4">
        <v>3983</v>
      </c>
      <c r="G23" s="5">
        <v>144</v>
      </c>
      <c r="H23">
        <f>VLOOKUP(data[[#This Row],[Product]],products[],2,0)</f>
        <v>3.11</v>
      </c>
      <c r="I23">
        <f>data[[#This Row],[Cost per unit]]*data[[#This Row],[Units]]</f>
        <v>447.84</v>
      </c>
      <c r="J23">
        <f>data[[#This Row],[Amount]]-data[[#This Row],[Cost]]</f>
        <v>3535.16</v>
      </c>
      <c r="Y23" t="s">
        <v>23</v>
      </c>
      <c r="Z23" s="11">
        <v>6.49</v>
      </c>
    </row>
    <row r="24" spans="3:26" x14ac:dyDescent="0.25">
      <c r="C24" t="s">
        <v>9</v>
      </c>
      <c r="D24" t="s">
        <v>38</v>
      </c>
      <c r="E24" t="s">
        <v>16</v>
      </c>
      <c r="F24" s="4">
        <v>2646</v>
      </c>
      <c r="G24" s="5">
        <v>120</v>
      </c>
      <c r="H24">
        <f>VLOOKUP(data[[#This Row],[Product]],products[],2,0)</f>
        <v>8.7899999999999991</v>
      </c>
      <c r="I24">
        <f>data[[#This Row],[Cost per unit]]*data[[#This Row],[Units]]</f>
        <v>1054.8</v>
      </c>
      <c r="J24">
        <f>data[[#This Row],[Amount]]-data[[#This Row],[Cost]]</f>
        <v>1591.2</v>
      </c>
      <c r="Y24" t="s">
        <v>24</v>
      </c>
      <c r="Z24" s="11">
        <v>4.97</v>
      </c>
    </row>
    <row r="25" spans="3:26" x14ac:dyDescent="0.25">
      <c r="C25" t="s">
        <v>2</v>
      </c>
      <c r="D25" t="s">
        <v>34</v>
      </c>
      <c r="E25" t="s">
        <v>13</v>
      </c>
      <c r="F25" s="4">
        <v>252</v>
      </c>
      <c r="G25" s="5">
        <v>54</v>
      </c>
      <c r="H25">
        <f>VLOOKUP(data[[#This Row],[Product]],products[],2,0)</f>
        <v>9.33</v>
      </c>
      <c r="I25">
        <f>data[[#This Row],[Cost per unit]]*data[[#This Row],[Units]]</f>
        <v>503.82</v>
      </c>
      <c r="J25">
        <f>data[[#This Row],[Amount]]-data[[#This Row],[Cost]]</f>
        <v>-251.82</v>
      </c>
      <c r="Y25" t="s">
        <v>25</v>
      </c>
      <c r="Z25" s="11">
        <v>13.15</v>
      </c>
    </row>
    <row r="26" spans="3:26" x14ac:dyDescent="0.25">
      <c r="C26" t="s">
        <v>3</v>
      </c>
      <c r="D26" t="s">
        <v>35</v>
      </c>
      <c r="E26" t="s">
        <v>25</v>
      </c>
      <c r="F26" s="4">
        <v>2464</v>
      </c>
      <c r="G26" s="5">
        <v>234</v>
      </c>
      <c r="H26">
        <f>VLOOKUP(data[[#This Row],[Product]],products[],2,0)</f>
        <v>13.15</v>
      </c>
      <c r="I26">
        <f>data[[#This Row],[Cost per unit]]*data[[#This Row],[Units]]</f>
        <v>3077.1</v>
      </c>
      <c r="J26">
        <f>data[[#This Row],[Amount]]-data[[#This Row],[Cost]]</f>
        <v>-613.09999999999991</v>
      </c>
      <c r="Y26" t="s">
        <v>26</v>
      </c>
      <c r="Z26" s="11">
        <v>5.6</v>
      </c>
    </row>
    <row r="27" spans="3:26" x14ac:dyDescent="0.25">
      <c r="C27" t="s">
        <v>3</v>
      </c>
      <c r="D27" t="s">
        <v>35</v>
      </c>
      <c r="E27" t="s">
        <v>29</v>
      </c>
      <c r="F27" s="4">
        <v>2114</v>
      </c>
      <c r="G27" s="5">
        <v>66</v>
      </c>
      <c r="H27">
        <f>VLOOKUP(data[[#This Row],[Product]],products[],2,0)</f>
        <v>7.16</v>
      </c>
      <c r="I27">
        <f>data[[#This Row],[Cost per unit]]*data[[#This Row],[Units]]</f>
        <v>472.56</v>
      </c>
      <c r="J27">
        <f>data[[#This Row],[Amount]]-data[[#This Row],[Cost]]</f>
        <v>1641.44</v>
      </c>
      <c r="Y27" t="s">
        <v>27</v>
      </c>
      <c r="Z27" s="11">
        <v>16.73</v>
      </c>
    </row>
    <row r="28" spans="3:26" x14ac:dyDescent="0.25">
      <c r="C28" t="s">
        <v>6</v>
      </c>
      <c r="D28" t="s">
        <v>37</v>
      </c>
      <c r="E28" t="s">
        <v>31</v>
      </c>
      <c r="F28" s="4">
        <v>7693</v>
      </c>
      <c r="G28" s="5">
        <v>87</v>
      </c>
      <c r="H28">
        <f>VLOOKUP(data[[#This Row],[Product]],products[],2,0)</f>
        <v>5.79</v>
      </c>
      <c r="I28">
        <f>data[[#This Row],[Cost per unit]]*data[[#This Row],[Units]]</f>
        <v>503.73</v>
      </c>
      <c r="J28">
        <f>data[[#This Row],[Amount]]-data[[#This Row],[Cost]]</f>
        <v>7189.27</v>
      </c>
      <c r="Y28" t="s">
        <v>28</v>
      </c>
      <c r="Z28" s="11">
        <v>10.38</v>
      </c>
    </row>
    <row r="29" spans="3:26" x14ac:dyDescent="0.25">
      <c r="C29" t="s">
        <v>5</v>
      </c>
      <c r="D29" t="s">
        <v>34</v>
      </c>
      <c r="E29" t="s">
        <v>20</v>
      </c>
      <c r="F29" s="4">
        <v>15610</v>
      </c>
      <c r="G29" s="5">
        <v>339</v>
      </c>
      <c r="H29">
        <f>VLOOKUP(data[[#This Row],[Product]],products[],2,0)</f>
        <v>10.62</v>
      </c>
      <c r="I29">
        <f>data[[#This Row],[Cost per unit]]*data[[#This Row],[Units]]</f>
        <v>3600.18</v>
      </c>
      <c r="J29">
        <f>data[[#This Row],[Amount]]-data[[#This Row],[Cost]]</f>
        <v>12009.82</v>
      </c>
      <c r="Y29" t="s">
        <v>29</v>
      </c>
      <c r="Z29" s="11">
        <v>7.16</v>
      </c>
    </row>
    <row r="30" spans="3:26" x14ac:dyDescent="0.25">
      <c r="C30" t="s">
        <v>41</v>
      </c>
      <c r="D30" t="s">
        <v>34</v>
      </c>
      <c r="E30" t="s">
        <v>22</v>
      </c>
      <c r="F30" s="4">
        <v>336</v>
      </c>
      <c r="G30" s="5">
        <v>144</v>
      </c>
      <c r="H30">
        <f>VLOOKUP(data[[#This Row],[Product]],products[],2,0)</f>
        <v>9.77</v>
      </c>
      <c r="I30">
        <f>data[[#This Row],[Cost per unit]]*data[[#This Row],[Units]]</f>
        <v>1406.8799999999999</v>
      </c>
      <c r="J30">
        <f>data[[#This Row],[Amount]]-data[[#This Row],[Cost]]</f>
        <v>-1070.8799999999999</v>
      </c>
      <c r="Y30" t="s">
        <v>30</v>
      </c>
      <c r="Z30" s="11">
        <v>14.49</v>
      </c>
    </row>
    <row r="31" spans="3:26" x14ac:dyDescent="0.25">
      <c r="C31" t="s">
        <v>2</v>
      </c>
      <c r="D31" t="s">
        <v>39</v>
      </c>
      <c r="E31" t="s">
        <v>20</v>
      </c>
      <c r="F31" s="4">
        <v>9443</v>
      </c>
      <c r="G31" s="5">
        <v>162</v>
      </c>
      <c r="H31">
        <f>VLOOKUP(data[[#This Row],[Product]],products[],2,0)</f>
        <v>10.62</v>
      </c>
      <c r="I31">
        <f>data[[#This Row],[Cost per unit]]*data[[#This Row],[Units]]</f>
        <v>1720.4399999999998</v>
      </c>
      <c r="J31">
        <f>data[[#This Row],[Amount]]-data[[#This Row],[Cost]]</f>
        <v>7722.56</v>
      </c>
      <c r="Y31" t="s">
        <v>31</v>
      </c>
      <c r="Z31" s="11">
        <v>5.79</v>
      </c>
    </row>
    <row r="32" spans="3:26" x14ac:dyDescent="0.25">
      <c r="C32" t="s">
        <v>9</v>
      </c>
      <c r="D32" t="s">
        <v>34</v>
      </c>
      <c r="E32" t="s">
        <v>23</v>
      </c>
      <c r="F32" s="4">
        <v>8155</v>
      </c>
      <c r="G32" s="5">
        <v>90</v>
      </c>
      <c r="H32">
        <f>VLOOKUP(data[[#This Row],[Product]],products[],2,0)</f>
        <v>6.49</v>
      </c>
      <c r="I32">
        <f>data[[#This Row],[Cost per unit]]*data[[#This Row],[Units]]</f>
        <v>584.1</v>
      </c>
      <c r="J32">
        <f>data[[#This Row],[Amount]]-data[[#This Row],[Cost]]</f>
        <v>7570.9</v>
      </c>
      <c r="Y32" t="s">
        <v>32</v>
      </c>
      <c r="Z32" s="11">
        <v>8.65</v>
      </c>
    </row>
    <row r="33" spans="3:26" x14ac:dyDescent="0.25">
      <c r="C33" t="s">
        <v>8</v>
      </c>
      <c r="D33" t="s">
        <v>38</v>
      </c>
      <c r="E33" t="s">
        <v>23</v>
      </c>
      <c r="F33" s="4">
        <v>1701</v>
      </c>
      <c r="G33" s="5">
        <v>234</v>
      </c>
      <c r="H33">
        <f>VLOOKUP(data[[#This Row],[Product]],products[],2,0)</f>
        <v>6.49</v>
      </c>
      <c r="I33">
        <f>data[[#This Row],[Cost per unit]]*data[[#This Row],[Units]]</f>
        <v>1518.66</v>
      </c>
      <c r="J33">
        <f>data[[#This Row],[Amount]]-data[[#This Row],[Cost]]</f>
        <v>182.33999999999992</v>
      </c>
      <c r="Y33" t="s">
        <v>33</v>
      </c>
      <c r="Z33" s="11">
        <v>12.37</v>
      </c>
    </row>
    <row r="34" spans="3:26" x14ac:dyDescent="0.25">
      <c r="C34" t="s">
        <v>10</v>
      </c>
      <c r="D34" t="s">
        <v>38</v>
      </c>
      <c r="E34" t="s">
        <v>22</v>
      </c>
      <c r="F34" s="4">
        <v>2205</v>
      </c>
      <c r="G34" s="5">
        <v>141</v>
      </c>
      <c r="H34">
        <f>VLOOKUP(data[[#This Row],[Product]],products[],2,0)</f>
        <v>9.77</v>
      </c>
      <c r="I34">
        <f>data[[#This Row],[Cost per unit]]*data[[#This Row],[Units]]</f>
        <v>1377.57</v>
      </c>
      <c r="J34">
        <f>data[[#This Row],[Amount]]-data[[#This Row],[Cost]]</f>
        <v>827.43000000000006</v>
      </c>
    </row>
    <row r="35" spans="3:26" x14ac:dyDescent="0.25">
      <c r="C35" t="s">
        <v>8</v>
      </c>
      <c r="D35" t="s">
        <v>37</v>
      </c>
      <c r="E35" t="s">
        <v>19</v>
      </c>
      <c r="F35" s="4">
        <v>1771</v>
      </c>
      <c r="G35" s="5">
        <v>204</v>
      </c>
      <c r="H35">
        <f>VLOOKUP(data[[#This Row],[Product]],products[],2,0)</f>
        <v>7.64</v>
      </c>
      <c r="I35">
        <f>data[[#This Row],[Cost per unit]]*data[[#This Row],[Units]]</f>
        <v>1558.56</v>
      </c>
      <c r="J35">
        <f>data[[#This Row],[Amount]]-data[[#This Row],[Cost]]</f>
        <v>212.44000000000005</v>
      </c>
    </row>
    <row r="36" spans="3:26" x14ac:dyDescent="0.25">
      <c r="C36" t="s">
        <v>41</v>
      </c>
      <c r="D36" t="s">
        <v>35</v>
      </c>
      <c r="E36" t="s">
        <v>15</v>
      </c>
      <c r="F36" s="4">
        <v>2114</v>
      </c>
      <c r="G36" s="5">
        <v>186</v>
      </c>
      <c r="H36">
        <f>VLOOKUP(data[[#This Row],[Product]],products[],2,0)</f>
        <v>11.73</v>
      </c>
      <c r="I36">
        <f>data[[#This Row],[Cost per unit]]*data[[#This Row],[Units]]</f>
        <v>2181.7800000000002</v>
      </c>
      <c r="J36">
        <f>data[[#This Row],[Amount]]-data[[#This Row],[Cost]]</f>
        <v>-67.7800000000002</v>
      </c>
    </row>
    <row r="37" spans="3:26" x14ac:dyDescent="0.25">
      <c r="C37" t="s">
        <v>41</v>
      </c>
      <c r="D37" t="s">
        <v>36</v>
      </c>
      <c r="E37" t="s">
        <v>13</v>
      </c>
      <c r="F37" s="4">
        <v>10311</v>
      </c>
      <c r="G37" s="5">
        <v>231</v>
      </c>
      <c r="H37">
        <f>VLOOKUP(data[[#This Row],[Product]],products[],2,0)</f>
        <v>9.33</v>
      </c>
      <c r="I37">
        <f>data[[#This Row],[Cost per unit]]*data[[#This Row],[Units]]</f>
        <v>2155.23</v>
      </c>
      <c r="J37">
        <f>data[[#This Row],[Amount]]-data[[#This Row],[Cost]]</f>
        <v>8155.77</v>
      </c>
    </row>
    <row r="38" spans="3:26" x14ac:dyDescent="0.25">
      <c r="C38" t="s">
        <v>3</v>
      </c>
      <c r="D38" t="s">
        <v>39</v>
      </c>
      <c r="E38" t="s">
        <v>16</v>
      </c>
      <c r="F38" s="4">
        <v>21</v>
      </c>
      <c r="G38" s="5">
        <v>168</v>
      </c>
      <c r="H38">
        <f>VLOOKUP(data[[#This Row],[Product]],products[],2,0)</f>
        <v>8.7899999999999991</v>
      </c>
      <c r="I38">
        <f>data[[#This Row],[Cost per unit]]*data[[#This Row],[Units]]</f>
        <v>1476.7199999999998</v>
      </c>
      <c r="J38">
        <f>data[[#This Row],[Amount]]-data[[#This Row],[Cost]]</f>
        <v>-1455.7199999999998</v>
      </c>
    </row>
    <row r="39" spans="3:26" x14ac:dyDescent="0.25">
      <c r="C39" t="s">
        <v>10</v>
      </c>
      <c r="D39" t="s">
        <v>35</v>
      </c>
      <c r="E39" t="s">
        <v>20</v>
      </c>
      <c r="F39" s="4">
        <v>1974</v>
      </c>
      <c r="G39" s="5">
        <v>195</v>
      </c>
      <c r="H39">
        <f>VLOOKUP(data[[#This Row],[Product]],products[],2,0)</f>
        <v>10.62</v>
      </c>
      <c r="I39">
        <f>data[[#This Row],[Cost per unit]]*data[[#This Row],[Units]]</f>
        <v>2070.8999999999996</v>
      </c>
      <c r="J39">
        <f>data[[#This Row],[Amount]]-data[[#This Row],[Cost]]</f>
        <v>-96.899999999999636</v>
      </c>
    </row>
    <row r="40" spans="3:26" x14ac:dyDescent="0.25">
      <c r="C40" t="s">
        <v>5</v>
      </c>
      <c r="D40" t="s">
        <v>36</v>
      </c>
      <c r="E40" t="s">
        <v>23</v>
      </c>
      <c r="F40" s="4">
        <v>6314</v>
      </c>
      <c r="G40" s="5">
        <v>15</v>
      </c>
      <c r="H40">
        <f>VLOOKUP(data[[#This Row],[Product]],products[],2,0)</f>
        <v>6.49</v>
      </c>
      <c r="I40">
        <f>data[[#This Row],[Cost per unit]]*data[[#This Row],[Units]]</f>
        <v>97.350000000000009</v>
      </c>
      <c r="J40">
        <f>data[[#This Row],[Amount]]-data[[#This Row],[Cost]]</f>
        <v>6216.65</v>
      </c>
    </row>
    <row r="41" spans="3:26" x14ac:dyDescent="0.25">
      <c r="C41" t="s">
        <v>10</v>
      </c>
      <c r="D41" t="s">
        <v>37</v>
      </c>
      <c r="E41" t="s">
        <v>23</v>
      </c>
      <c r="F41" s="4">
        <v>4683</v>
      </c>
      <c r="G41" s="5">
        <v>30</v>
      </c>
      <c r="H41">
        <f>VLOOKUP(data[[#This Row],[Product]],products[],2,0)</f>
        <v>6.49</v>
      </c>
      <c r="I41">
        <f>data[[#This Row],[Cost per unit]]*data[[#This Row],[Units]]</f>
        <v>194.70000000000002</v>
      </c>
      <c r="J41">
        <f>data[[#This Row],[Amount]]-data[[#This Row],[Cost]]</f>
        <v>4488.3</v>
      </c>
    </row>
    <row r="42" spans="3:26" x14ac:dyDescent="0.25">
      <c r="C42" t="s">
        <v>41</v>
      </c>
      <c r="D42" t="s">
        <v>37</v>
      </c>
      <c r="E42" t="s">
        <v>24</v>
      </c>
      <c r="F42" s="4">
        <v>6398</v>
      </c>
      <c r="G42" s="5">
        <v>102</v>
      </c>
      <c r="H42">
        <f>VLOOKUP(data[[#This Row],[Product]],products[],2,0)</f>
        <v>4.97</v>
      </c>
      <c r="I42">
        <f>data[[#This Row],[Cost per unit]]*data[[#This Row],[Units]]</f>
        <v>506.94</v>
      </c>
      <c r="J42">
        <f>data[[#This Row],[Amount]]-data[[#This Row],[Cost]]</f>
        <v>5891.06</v>
      </c>
    </row>
    <row r="43" spans="3:26" x14ac:dyDescent="0.25">
      <c r="C43" t="s">
        <v>2</v>
      </c>
      <c r="D43" t="s">
        <v>35</v>
      </c>
      <c r="E43" t="s">
        <v>19</v>
      </c>
      <c r="F43" s="4">
        <v>553</v>
      </c>
      <c r="G43" s="5">
        <v>15</v>
      </c>
      <c r="H43">
        <f>VLOOKUP(data[[#This Row],[Product]],products[],2,0)</f>
        <v>7.64</v>
      </c>
      <c r="I43">
        <f>data[[#This Row],[Cost per unit]]*data[[#This Row],[Units]]</f>
        <v>114.6</v>
      </c>
      <c r="J43">
        <f>data[[#This Row],[Amount]]-data[[#This Row],[Cost]]</f>
        <v>438.4</v>
      </c>
    </row>
    <row r="44" spans="3:26" x14ac:dyDescent="0.25">
      <c r="C44" t="s">
        <v>8</v>
      </c>
      <c r="D44" t="s">
        <v>39</v>
      </c>
      <c r="E44" t="s">
        <v>30</v>
      </c>
      <c r="F44" s="4">
        <v>7021</v>
      </c>
      <c r="G44" s="5">
        <v>183</v>
      </c>
      <c r="H44">
        <f>VLOOKUP(data[[#This Row],[Product]],products[],2,0)</f>
        <v>14.49</v>
      </c>
      <c r="I44">
        <f>data[[#This Row],[Cost per unit]]*data[[#This Row],[Units]]</f>
        <v>2651.67</v>
      </c>
      <c r="J44">
        <f>data[[#This Row],[Amount]]-data[[#This Row],[Cost]]</f>
        <v>4369.33</v>
      </c>
    </row>
    <row r="45" spans="3:26" x14ac:dyDescent="0.25">
      <c r="C45" t="s">
        <v>40</v>
      </c>
      <c r="D45" t="s">
        <v>39</v>
      </c>
      <c r="E45" t="s">
        <v>22</v>
      </c>
      <c r="F45" s="4">
        <v>5817</v>
      </c>
      <c r="G45" s="5">
        <v>12</v>
      </c>
      <c r="H45">
        <f>VLOOKUP(data[[#This Row],[Product]],products[],2,0)</f>
        <v>9.77</v>
      </c>
      <c r="I45">
        <f>data[[#This Row],[Cost per unit]]*data[[#This Row],[Units]]</f>
        <v>117.24</v>
      </c>
      <c r="J45">
        <f>data[[#This Row],[Amount]]-data[[#This Row],[Cost]]</f>
        <v>5699.76</v>
      </c>
    </row>
    <row r="46" spans="3:26" x14ac:dyDescent="0.25">
      <c r="C46" t="s">
        <v>41</v>
      </c>
      <c r="D46" t="s">
        <v>39</v>
      </c>
      <c r="E46" t="s">
        <v>14</v>
      </c>
      <c r="F46" s="4">
        <v>3976</v>
      </c>
      <c r="G46" s="5">
        <v>72</v>
      </c>
      <c r="H46">
        <f>VLOOKUP(data[[#This Row],[Product]],products[],2,0)</f>
        <v>11.7</v>
      </c>
      <c r="I46">
        <f>data[[#This Row],[Cost per unit]]*data[[#This Row],[Units]]</f>
        <v>842.4</v>
      </c>
      <c r="J46">
        <f>data[[#This Row],[Amount]]-data[[#This Row],[Cost]]</f>
        <v>3133.6</v>
      </c>
    </row>
    <row r="47" spans="3:26" x14ac:dyDescent="0.25">
      <c r="C47" t="s">
        <v>6</v>
      </c>
      <c r="D47" t="s">
        <v>38</v>
      </c>
      <c r="E47" t="s">
        <v>27</v>
      </c>
      <c r="F47" s="4">
        <v>1134</v>
      </c>
      <c r="G47" s="5">
        <v>282</v>
      </c>
      <c r="H47">
        <f>VLOOKUP(data[[#This Row],[Product]],products[],2,0)</f>
        <v>16.73</v>
      </c>
      <c r="I47">
        <f>data[[#This Row],[Cost per unit]]*data[[#This Row],[Units]]</f>
        <v>4717.8599999999997</v>
      </c>
      <c r="J47">
        <f>data[[#This Row],[Amount]]-data[[#This Row],[Cost]]</f>
        <v>-3583.8599999999997</v>
      </c>
    </row>
    <row r="48" spans="3:26" x14ac:dyDescent="0.25">
      <c r="C48" t="s">
        <v>2</v>
      </c>
      <c r="D48" t="s">
        <v>39</v>
      </c>
      <c r="E48" t="s">
        <v>28</v>
      </c>
      <c r="F48" s="4">
        <v>6027</v>
      </c>
      <c r="G48" s="5">
        <v>144</v>
      </c>
      <c r="H48">
        <f>VLOOKUP(data[[#This Row],[Product]],products[],2,0)</f>
        <v>10.38</v>
      </c>
      <c r="I48">
        <f>data[[#This Row],[Cost per unit]]*data[[#This Row],[Units]]</f>
        <v>1494.72</v>
      </c>
      <c r="J48">
        <f>data[[#This Row],[Amount]]-data[[#This Row],[Cost]]</f>
        <v>4532.28</v>
      </c>
    </row>
    <row r="49" spans="3:10" x14ac:dyDescent="0.25">
      <c r="C49" t="s">
        <v>6</v>
      </c>
      <c r="D49" t="s">
        <v>37</v>
      </c>
      <c r="E49" t="s">
        <v>16</v>
      </c>
      <c r="F49" s="4">
        <v>1904</v>
      </c>
      <c r="G49" s="5">
        <v>405</v>
      </c>
      <c r="H49">
        <f>VLOOKUP(data[[#This Row],[Product]],products[],2,0)</f>
        <v>8.7899999999999991</v>
      </c>
      <c r="I49">
        <f>data[[#This Row],[Cost per unit]]*data[[#This Row],[Units]]</f>
        <v>3559.95</v>
      </c>
      <c r="J49">
        <f>data[[#This Row],[Amount]]-data[[#This Row],[Cost]]</f>
        <v>-1655.9499999999998</v>
      </c>
    </row>
    <row r="50" spans="3:10" x14ac:dyDescent="0.25">
      <c r="C50" t="s">
        <v>7</v>
      </c>
      <c r="D50" t="s">
        <v>34</v>
      </c>
      <c r="E50" t="s">
        <v>32</v>
      </c>
      <c r="F50" s="4">
        <v>3262</v>
      </c>
      <c r="G50" s="5">
        <v>75</v>
      </c>
      <c r="H50">
        <f>VLOOKUP(data[[#This Row],[Product]],products[],2,0)</f>
        <v>8.65</v>
      </c>
      <c r="I50">
        <f>data[[#This Row],[Cost per unit]]*data[[#This Row],[Units]]</f>
        <v>648.75</v>
      </c>
      <c r="J50">
        <f>data[[#This Row],[Amount]]-data[[#This Row],[Cost]]</f>
        <v>2613.25</v>
      </c>
    </row>
    <row r="51" spans="3:10" x14ac:dyDescent="0.25">
      <c r="C51" t="s">
        <v>40</v>
      </c>
      <c r="D51" t="s">
        <v>34</v>
      </c>
      <c r="E51" t="s">
        <v>27</v>
      </c>
      <c r="F51" s="4">
        <v>2289</v>
      </c>
      <c r="G51" s="5">
        <v>135</v>
      </c>
      <c r="H51">
        <f>VLOOKUP(data[[#This Row],[Product]],products[],2,0)</f>
        <v>16.73</v>
      </c>
      <c r="I51">
        <f>data[[#This Row],[Cost per unit]]*data[[#This Row],[Units]]</f>
        <v>2258.5500000000002</v>
      </c>
      <c r="J51">
        <f>data[[#This Row],[Amount]]-data[[#This Row],[Cost]]</f>
        <v>30.449999999999818</v>
      </c>
    </row>
    <row r="52" spans="3:10" x14ac:dyDescent="0.25">
      <c r="C52" t="s">
        <v>5</v>
      </c>
      <c r="D52" t="s">
        <v>34</v>
      </c>
      <c r="E52" t="s">
        <v>27</v>
      </c>
      <c r="F52" s="4">
        <v>6986</v>
      </c>
      <c r="G52" s="5">
        <v>21</v>
      </c>
      <c r="H52">
        <f>VLOOKUP(data[[#This Row],[Product]],products[],2,0)</f>
        <v>16.73</v>
      </c>
      <c r="I52">
        <f>data[[#This Row],[Cost per unit]]*data[[#This Row],[Units]]</f>
        <v>351.33</v>
      </c>
      <c r="J52">
        <f>data[[#This Row],[Amount]]-data[[#This Row],[Cost]]</f>
        <v>6634.67</v>
      </c>
    </row>
    <row r="53" spans="3:10" x14ac:dyDescent="0.25">
      <c r="C53" t="s">
        <v>2</v>
      </c>
      <c r="D53" t="s">
        <v>38</v>
      </c>
      <c r="E53" t="s">
        <v>23</v>
      </c>
      <c r="F53" s="4">
        <v>4417</v>
      </c>
      <c r="G53" s="5">
        <v>153</v>
      </c>
      <c r="H53">
        <f>VLOOKUP(data[[#This Row],[Product]],products[],2,0)</f>
        <v>6.49</v>
      </c>
      <c r="I53">
        <f>data[[#This Row],[Cost per unit]]*data[[#This Row],[Units]]</f>
        <v>992.97</v>
      </c>
      <c r="J53">
        <f>data[[#This Row],[Amount]]-data[[#This Row],[Cost]]</f>
        <v>3424.0299999999997</v>
      </c>
    </row>
    <row r="54" spans="3:10" x14ac:dyDescent="0.25">
      <c r="C54" t="s">
        <v>6</v>
      </c>
      <c r="D54" t="s">
        <v>34</v>
      </c>
      <c r="E54" t="s">
        <v>15</v>
      </c>
      <c r="F54" s="4">
        <v>1442</v>
      </c>
      <c r="G54" s="5">
        <v>15</v>
      </c>
      <c r="H54">
        <f>VLOOKUP(data[[#This Row],[Product]],products[],2,0)</f>
        <v>11.73</v>
      </c>
      <c r="I54">
        <f>data[[#This Row],[Cost per unit]]*data[[#This Row],[Units]]</f>
        <v>175.95000000000002</v>
      </c>
      <c r="J54">
        <f>data[[#This Row],[Amount]]-data[[#This Row],[Cost]]</f>
        <v>1266.05</v>
      </c>
    </row>
    <row r="55" spans="3:10" x14ac:dyDescent="0.25">
      <c r="C55" t="s">
        <v>3</v>
      </c>
      <c r="D55" t="s">
        <v>35</v>
      </c>
      <c r="E55" t="s">
        <v>14</v>
      </c>
      <c r="F55" s="4">
        <v>2415</v>
      </c>
      <c r="G55" s="5">
        <v>255</v>
      </c>
      <c r="H55">
        <f>VLOOKUP(data[[#This Row],[Product]],products[],2,0)</f>
        <v>11.7</v>
      </c>
      <c r="I55">
        <f>data[[#This Row],[Cost per unit]]*data[[#This Row],[Units]]</f>
        <v>2983.5</v>
      </c>
      <c r="J55">
        <f>data[[#This Row],[Amount]]-data[[#This Row],[Cost]]</f>
        <v>-568.5</v>
      </c>
    </row>
    <row r="56" spans="3:10" x14ac:dyDescent="0.25">
      <c r="C56" t="s">
        <v>2</v>
      </c>
      <c r="D56" t="s">
        <v>37</v>
      </c>
      <c r="E56" t="s">
        <v>19</v>
      </c>
      <c r="F56" s="4">
        <v>238</v>
      </c>
      <c r="G56" s="5">
        <v>18</v>
      </c>
      <c r="H56">
        <f>VLOOKUP(data[[#This Row],[Product]],products[],2,0)</f>
        <v>7.64</v>
      </c>
      <c r="I56">
        <f>data[[#This Row],[Cost per unit]]*data[[#This Row],[Units]]</f>
        <v>137.51999999999998</v>
      </c>
      <c r="J56">
        <f>data[[#This Row],[Amount]]-data[[#This Row],[Cost]]</f>
        <v>100.48000000000002</v>
      </c>
    </row>
    <row r="57" spans="3:10" x14ac:dyDescent="0.25">
      <c r="C57" t="s">
        <v>6</v>
      </c>
      <c r="D57" t="s">
        <v>37</v>
      </c>
      <c r="E57" t="s">
        <v>23</v>
      </c>
      <c r="F57" s="4">
        <v>4949</v>
      </c>
      <c r="G57" s="5">
        <v>189</v>
      </c>
      <c r="H57">
        <f>VLOOKUP(data[[#This Row],[Product]],products[],2,0)</f>
        <v>6.49</v>
      </c>
      <c r="I57">
        <f>data[[#This Row],[Cost per unit]]*data[[#This Row],[Units]]</f>
        <v>1226.6100000000001</v>
      </c>
      <c r="J57">
        <f>data[[#This Row],[Amount]]-data[[#This Row],[Cost]]</f>
        <v>3722.39</v>
      </c>
    </row>
    <row r="58" spans="3:10" x14ac:dyDescent="0.25">
      <c r="C58" t="s">
        <v>5</v>
      </c>
      <c r="D58" t="s">
        <v>38</v>
      </c>
      <c r="E58" t="s">
        <v>32</v>
      </c>
      <c r="F58" s="4">
        <v>5075</v>
      </c>
      <c r="G58" s="5">
        <v>21</v>
      </c>
      <c r="H58">
        <f>VLOOKUP(data[[#This Row],[Product]],products[],2,0)</f>
        <v>8.65</v>
      </c>
      <c r="I58">
        <f>data[[#This Row],[Cost per unit]]*data[[#This Row],[Units]]</f>
        <v>181.65</v>
      </c>
      <c r="J58">
        <f>data[[#This Row],[Amount]]-data[[#This Row],[Cost]]</f>
        <v>4893.3500000000004</v>
      </c>
    </row>
    <row r="59" spans="3:10" x14ac:dyDescent="0.25">
      <c r="C59" t="s">
        <v>3</v>
      </c>
      <c r="D59" t="s">
        <v>36</v>
      </c>
      <c r="E59" t="s">
        <v>16</v>
      </c>
      <c r="F59" s="4">
        <v>9198</v>
      </c>
      <c r="G59" s="5">
        <v>36</v>
      </c>
      <c r="H59">
        <f>VLOOKUP(data[[#This Row],[Product]],products[],2,0)</f>
        <v>8.7899999999999991</v>
      </c>
      <c r="I59">
        <f>data[[#This Row],[Cost per unit]]*data[[#This Row],[Units]]</f>
        <v>316.43999999999994</v>
      </c>
      <c r="J59">
        <f>data[[#This Row],[Amount]]-data[[#This Row],[Cost]]</f>
        <v>8881.56</v>
      </c>
    </row>
    <row r="60" spans="3:10" x14ac:dyDescent="0.25">
      <c r="C60" t="s">
        <v>6</v>
      </c>
      <c r="D60" t="s">
        <v>34</v>
      </c>
      <c r="E60" t="s">
        <v>29</v>
      </c>
      <c r="F60" s="4">
        <v>3339</v>
      </c>
      <c r="G60" s="5">
        <v>75</v>
      </c>
      <c r="H60">
        <f>VLOOKUP(data[[#This Row],[Product]],products[],2,0)</f>
        <v>7.16</v>
      </c>
      <c r="I60">
        <f>data[[#This Row],[Cost per unit]]*data[[#This Row],[Units]]</f>
        <v>537</v>
      </c>
      <c r="J60">
        <f>data[[#This Row],[Amount]]-data[[#This Row],[Cost]]</f>
        <v>2802</v>
      </c>
    </row>
    <row r="61" spans="3:10" x14ac:dyDescent="0.25">
      <c r="C61" t="s">
        <v>40</v>
      </c>
      <c r="D61" t="s">
        <v>34</v>
      </c>
      <c r="E61" t="s">
        <v>17</v>
      </c>
      <c r="F61" s="4">
        <v>5019</v>
      </c>
      <c r="G61" s="5">
        <v>156</v>
      </c>
      <c r="H61">
        <f>VLOOKUP(data[[#This Row],[Product]],products[],2,0)</f>
        <v>3.11</v>
      </c>
      <c r="I61">
        <f>data[[#This Row],[Cost per unit]]*data[[#This Row],[Units]]</f>
        <v>485.15999999999997</v>
      </c>
      <c r="J61">
        <f>data[[#This Row],[Amount]]-data[[#This Row],[Cost]]</f>
        <v>4533.84</v>
      </c>
    </row>
    <row r="62" spans="3:10" x14ac:dyDescent="0.25">
      <c r="C62" t="s">
        <v>5</v>
      </c>
      <c r="D62" t="s">
        <v>36</v>
      </c>
      <c r="E62" t="s">
        <v>16</v>
      </c>
      <c r="F62" s="4">
        <v>16184</v>
      </c>
      <c r="G62" s="5">
        <v>39</v>
      </c>
      <c r="H62">
        <f>VLOOKUP(data[[#This Row],[Product]],products[],2,0)</f>
        <v>8.7899999999999991</v>
      </c>
      <c r="I62">
        <f>data[[#This Row],[Cost per unit]]*data[[#This Row],[Units]]</f>
        <v>342.80999999999995</v>
      </c>
      <c r="J62">
        <f>data[[#This Row],[Amount]]-data[[#This Row],[Cost]]</f>
        <v>15841.19</v>
      </c>
    </row>
    <row r="63" spans="3:10" x14ac:dyDescent="0.25">
      <c r="C63" t="s">
        <v>6</v>
      </c>
      <c r="D63" t="s">
        <v>36</v>
      </c>
      <c r="E63" t="s">
        <v>21</v>
      </c>
      <c r="F63" s="4">
        <v>497</v>
      </c>
      <c r="G63" s="5">
        <v>63</v>
      </c>
      <c r="H63">
        <f>VLOOKUP(data[[#This Row],[Product]],products[],2,0)</f>
        <v>9</v>
      </c>
      <c r="I63">
        <f>data[[#This Row],[Cost per unit]]*data[[#This Row],[Units]]</f>
        <v>567</v>
      </c>
      <c r="J63">
        <f>data[[#This Row],[Amount]]-data[[#This Row],[Cost]]</f>
        <v>-70</v>
      </c>
    </row>
    <row r="64" spans="3:10" x14ac:dyDescent="0.25">
      <c r="C64" t="s">
        <v>2</v>
      </c>
      <c r="D64" t="s">
        <v>36</v>
      </c>
      <c r="E64" t="s">
        <v>29</v>
      </c>
      <c r="F64" s="4">
        <v>8211</v>
      </c>
      <c r="G64" s="5">
        <v>75</v>
      </c>
      <c r="H64">
        <f>VLOOKUP(data[[#This Row],[Product]],products[],2,0)</f>
        <v>7.16</v>
      </c>
      <c r="I64">
        <f>data[[#This Row],[Cost per unit]]*data[[#This Row],[Units]]</f>
        <v>537</v>
      </c>
      <c r="J64">
        <f>data[[#This Row],[Amount]]-data[[#This Row],[Cost]]</f>
        <v>7674</v>
      </c>
    </row>
    <row r="65" spans="3:10" x14ac:dyDescent="0.25">
      <c r="C65" t="s">
        <v>2</v>
      </c>
      <c r="D65" t="s">
        <v>38</v>
      </c>
      <c r="E65" t="s">
        <v>28</v>
      </c>
      <c r="F65" s="4">
        <v>6580</v>
      </c>
      <c r="G65" s="5">
        <v>183</v>
      </c>
      <c r="H65">
        <f>VLOOKUP(data[[#This Row],[Product]],products[],2,0)</f>
        <v>10.38</v>
      </c>
      <c r="I65">
        <f>data[[#This Row],[Cost per unit]]*data[[#This Row],[Units]]</f>
        <v>1899.5400000000002</v>
      </c>
      <c r="J65">
        <f>data[[#This Row],[Amount]]-data[[#This Row],[Cost]]</f>
        <v>4680.46</v>
      </c>
    </row>
    <row r="66" spans="3:10" x14ac:dyDescent="0.25">
      <c r="C66" t="s">
        <v>41</v>
      </c>
      <c r="D66" t="s">
        <v>35</v>
      </c>
      <c r="E66" t="s">
        <v>13</v>
      </c>
      <c r="F66" s="4">
        <v>4760</v>
      </c>
      <c r="G66" s="5">
        <v>69</v>
      </c>
      <c r="H66">
        <f>VLOOKUP(data[[#This Row],[Product]],products[],2,0)</f>
        <v>9.33</v>
      </c>
      <c r="I66">
        <f>data[[#This Row],[Cost per unit]]*data[[#This Row],[Units]]</f>
        <v>643.77</v>
      </c>
      <c r="J66">
        <f>data[[#This Row],[Amount]]-data[[#This Row],[Cost]]</f>
        <v>4116.2299999999996</v>
      </c>
    </row>
    <row r="67" spans="3:10" x14ac:dyDescent="0.25">
      <c r="C67" t="s">
        <v>40</v>
      </c>
      <c r="D67" t="s">
        <v>36</v>
      </c>
      <c r="E67" t="s">
        <v>25</v>
      </c>
      <c r="F67" s="4">
        <v>5439</v>
      </c>
      <c r="G67" s="5">
        <v>30</v>
      </c>
      <c r="H67">
        <f>VLOOKUP(data[[#This Row],[Product]],products[],2,0)</f>
        <v>13.15</v>
      </c>
      <c r="I67">
        <f>data[[#This Row],[Cost per unit]]*data[[#This Row],[Units]]</f>
        <v>394.5</v>
      </c>
      <c r="J67">
        <f>data[[#This Row],[Amount]]-data[[#This Row],[Cost]]</f>
        <v>5044.5</v>
      </c>
    </row>
    <row r="68" spans="3:10" x14ac:dyDescent="0.25">
      <c r="C68" t="s">
        <v>41</v>
      </c>
      <c r="D68" t="s">
        <v>34</v>
      </c>
      <c r="E68" t="s">
        <v>17</v>
      </c>
      <c r="F68" s="4">
        <v>1463</v>
      </c>
      <c r="G68" s="5">
        <v>39</v>
      </c>
      <c r="H68">
        <f>VLOOKUP(data[[#This Row],[Product]],products[],2,0)</f>
        <v>3.11</v>
      </c>
      <c r="I68">
        <f>data[[#This Row],[Cost per unit]]*data[[#This Row],[Units]]</f>
        <v>121.28999999999999</v>
      </c>
      <c r="J68">
        <f>data[[#This Row],[Amount]]-data[[#This Row],[Cost]]</f>
        <v>1341.71</v>
      </c>
    </row>
    <row r="69" spans="3:10" x14ac:dyDescent="0.25">
      <c r="C69" t="s">
        <v>3</v>
      </c>
      <c r="D69" t="s">
        <v>34</v>
      </c>
      <c r="E69" t="s">
        <v>32</v>
      </c>
      <c r="F69" s="4">
        <v>7777</v>
      </c>
      <c r="G69" s="5">
        <v>504</v>
      </c>
      <c r="H69">
        <f>VLOOKUP(data[[#This Row],[Product]],products[],2,0)</f>
        <v>8.65</v>
      </c>
      <c r="I69">
        <f>data[[#This Row],[Cost per unit]]*data[[#This Row],[Units]]</f>
        <v>4359.6000000000004</v>
      </c>
      <c r="J69">
        <f>data[[#This Row],[Amount]]-data[[#This Row],[Cost]]</f>
        <v>3417.3999999999996</v>
      </c>
    </row>
    <row r="70" spans="3:10" x14ac:dyDescent="0.25">
      <c r="C70" t="s">
        <v>9</v>
      </c>
      <c r="D70" t="s">
        <v>37</v>
      </c>
      <c r="E70" t="s">
        <v>29</v>
      </c>
      <c r="F70" s="4">
        <v>1085</v>
      </c>
      <c r="G70" s="5">
        <v>273</v>
      </c>
      <c r="H70">
        <f>VLOOKUP(data[[#This Row],[Product]],products[],2,0)</f>
        <v>7.16</v>
      </c>
      <c r="I70">
        <f>data[[#This Row],[Cost per unit]]*data[[#This Row],[Units]]</f>
        <v>1954.68</v>
      </c>
      <c r="J70">
        <f>data[[#This Row],[Amount]]-data[[#This Row],[Cost]]</f>
        <v>-869.68000000000006</v>
      </c>
    </row>
    <row r="71" spans="3:10" x14ac:dyDescent="0.25">
      <c r="C71" t="s">
        <v>5</v>
      </c>
      <c r="D71" t="s">
        <v>37</v>
      </c>
      <c r="E71" t="s">
        <v>31</v>
      </c>
      <c r="F71" s="4">
        <v>182</v>
      </c>
      <c r="G71" s="5">
        <v>48</v>
      </c>
      <c r="H71">
        <f>VLOOKUP(data[[#This Row],[Product]],products[],2,0)</f>
        <v>5.79</v>
      </c>
      <c r="I71">
        <f>data[[#This Row],[Cost per unit]]*data[[#This Row],[Units]]</f>
        <v>277.92</v>
      </c>
      <c r="J71">
        <f>data[[#This Row],[Amount]]-data[[#This Row],[Cost]]</f>
        <v>-95.920000000000016</v>
      </c>
    </row>
    <row r="72" spans="3:10" x14ac:dyDescent="0.25">
      <c r="C72" t="s">
        <v>6</v>
      </c>
      <c r="D72" t="s">
        <v>34</v>
      </c>
      <c r="E72" t="s">
        <v>27</v>
      </c>
      <c r="F72" s="4">
        <v>4242</v>
      </c>
      <c r="G72" s="5">
        <v>207</v>
      </c>
      <c r="H72">
        <f>VLOOKUP(data[[#This Row],[Product]],products[],2,0)</f>
        <v>16.73</v>
      </c>
      <c r="I72">
        <f>data[[#This Row],[Cost per unit]]*data[[#This Row],[Units]]</f>
        <v>3463.11</v>
      </c>
      <c r="J72">
        <f>data[[#This Row],[Amount]]-data[[#This Row],[Cost]]</f>
        <v>778.88999999999987</v>
      </c>
    </row>
    <row r="73" spans="3:10" x14ac:dyDescent="0.25">
      <c r="C73" t="s">
        <v>6</v>
      </c>
      <c r="D73" t="s">
        <v>36</v>
      </c>
      <c r="E73" t="s">
        <v>32</v>
      </c>
      <c r="F73" s="4">
        <v>6118</v>
      </c>
      <c r="G73" s="5">
        <v>9</v>
      </c>
      <c r="H73">
        <f>VLOOKUP(data[[#This Row],[Product]],products[],2,0)</f>
        <v>8.65</v>
      </c>
      <c r="I73">
        <f>data[[#This Row],[Cost per unit]]*data[[#This Row],[Units]]</f>
        <v>77.850000000000009</v>
      </c>
      <c r="J73">
        <f>data[[#This Row],[Amount]]-data[[#This Row],[Cost]]</f>
        <v>6040.15</v>
      </c>
    </row>
    <row r="74" spans="3:10" x14ac:dyDescent="0.25">
      <c r="C74" t="s">
        <v>10</v>
      </c>
      <c r="D74" t="s">
        <v>36</v>
      </c>
      <c r="E74" t="s">
        <v>23</v>
      </c>
      <c r="F74" s="4">
        <v>2317</v>
      </c>
      <c r="G74" s="5">
        <v>261</v>
      </c>
      <c r="H74">
        <f>VLOOKUP(data[[#This Row],[Product]],products[],2,0)</f>
        <v>6.49</v>
      </c>
      <c r="I74">
        <f>data[[#This Row],[Cost per unit]]*data[[#This Row],[Units]]</f>
        <v>1693.89</v>
      </c>
      <c r="J74">
        <f>data[[#This Row],[Amount]]-data[[#This Row],[Cost]]</f>
        <v>623.1099999999999</v>
      </c>
    </row>
    <row r="75" spans="3:10" x14ac:dyDescent="0.25">
      <c r="C75" t="s">
        <v>6</v>
      </c>
      <c r="D75" t="s">
        <v>38</v>
      </c>
      <c r="E75" t="s">
        <v>16</v>
      </c>
      <c r="F75" s="4">
        <v>938</v>
      </c>
      <c r="G75" s="5">
        <v>6</v>
      </c>
      <c r="H75">
        <f>VLOOKUP(data[[#This Row],[Product]],products[],2,0)</f>
        <v>8.7899999999999991</v>
      </c>
      <c r="I75">
        <f>data[[#This Row],[Cost per unit]]*data[[#This Row],[Units]]</f>
        <v>52.739999999999995</v>
      </c>
      <c r="J75">
        <f>data[[#This Row],[Amount]]-data[[#This Row],[Cost]]</f>
        <v>885.26</v>
      </c>
    </row>
    <row r="76" spans="3:10" x14ac:dyDescent="0.25">
      <c r="C76" t="s">
        <v>8</v>
      </c>
      <c r="D76" t="s">
        <v>37</v>
      </c>
      <c r="E76" t="s">
        <v>15</v>
      </c>
      <c r="F76" s="4">
        <v>9709</v>
      </c>
      <c r="G76" s="5">
        <v>30</v>
      </c>
      <c r="H76">
        <f>VLOOKUP(data[[#This Row],[Product]],products[],2,0)</f>
        <v>11.73</v>
      </c>
      <c r="I76">
        <f>data[[#This Row],[Cost per unit]]*data[[#This Row],[Units]]</f>
        <v>351.90000000000003</v>
      </c>
      <c r="J76">
        <f>data[[#This Row],[Amount]]-data[[#This Row],[Cost]]</f>
        <v>9357.1</v>
      </c>
    </row>
    <row r="77" spans="3:10" x14ac:dyDescent="0.25">
      <c r="C77" t="s">
        <v>7</v>
      </c>
      <c r="D77" t="s">
        <v>34</v>
      </c>
      <c r="E77" t="s">
        <v>20</v>
      </c>
      <c r="F77" s="4">
        <v>2205</v>
      </c>
      <c r="G77" s="5">
        <v>138</v>
      </c>
      <c r="H77">
        <f>VLOOKUP(data[[#This Row],[Product]],products[],2,0)</f>
        <v>10.62</v>
      </c>
      <c r="I77">
        <f>data[[#This Row],[Cost per unit]]*data[[#This Row],[Units]]</f>
        <v>1465.56</v>
      </c>
      <c r="J77">
        <f>data[[#This Row],[Amount]]-data[[#This Row],[Cost]]</f>
        <v>739.44</v>
      </c>
    </row>
    <row r="78" spans="3:10" x14ac:dyDescent="0.25">
      <c r="C78" t="s">
        <v>7</v>
      </c>
      <c r="D78" t="s">
        <v>37</v>
      </c>
      <c r="E78" t="s">
        <v>17</v>
      </c>
      <c r="F78" s="4">
        <v>4487</v>
      </c>
      <c r="G78" s="5">
        <v>111</v>
      </c>
      <c r="H78">
        <f>VLOOKUP(data[[#This Row],[Product]],products[],2,0)</f>
        <v>3.11</v>
      </c>
      <c r="I78">
        <f>data[[#This Row],[Cost per unit]]*data[[#This Row],[Units]]</f>
        <v>345.21</v>
      </c>
      <c r="J78">
        <f>data[[#This Row],[Amount]]-data[[#This Row],[Cost]]</f>
        <v>4141.79</v>
      </c>
    </row>
    <row r="79" spans="3:10" x14ac:dyDescent="0.25">
      <c r="C79" t="s">
        <v>5</v>
      </c>
      <c r="D79" t="s">
        <v>35</v>
      </c>
      <c r="E79" t="s">
        <v>18</v>
      </c>
      <c r="F79" s="4">
        <v>2415</v>
      </c>
      <c r="G79" s="5">
        <v>15</v>
      </c>
      <c r="H79">
        <f>VLOOKUP(data[[#This Row],[Product]],products[],2,0)</f>
        <v>6.47</v>
      </c>
      <c r="I79">
        <f>data[[#This Row],[Cost per unit]]*data[[#This Row],[Units]]</f>
        <v>97.05</v>
      </c>
      <c r="J79">
        <f>data[[#This Row],[Amount]]-data[[#This Row],[Cost]]</f>
        <v>2317.9499999999998</v>
      </c>
    </row>
    <row r="80" spans="3:10" x14ac:dyDescent="0.25">
      <c r="C80" t="s">
        <v>40</v>
      </c>
      <c r="D80" t="s">
        <v>34</v>
      </c>
      <c r="E80" t="s">
        <v>19</v>
      </c>
      <c r="F80" s="4">
        <v>4018</v>
      </c>
      <c r="G80" s="5">
        <v>162</v>
      </c>
      <c r="H80">
        <f>VLOOKUP(data[[#This Row],[Product]],products[],2,0)</f>
        <v>7.64</v>
      </c>
      <c r="I80">
        <f>data[[#This Row],[Cost per unit]]*data[[#This Row],[Units]]</f>
        <v>1237.6799999999998</v>
      </c>
      <c r="J80">
        <f>data[[#This Row],[Amount]]-data[[#This Row],[Cost]]</f>
        <v>2780.32</v>
      </c>
    </row>
    <row r="81" spans="3:10" x14ac:dyDescent="0.25">
      <c r="C81" t="s">
        <v>5</v>
      </c>
      <c r="D81" t="s">
        <v>34</v>
      </c>
      <c r="E81" t="s">
        <v>19</v>
      </c>
      <c r="F81" s="4">
        <v>861</v>
      </c>
      <c r="G81" s="5">
        <v>195</v>
      </c>
      <c r="H81">
        <f>VLOOKUP(data[[#This Row],[Product]],products[],2,0)</f>
        <v>7.64</v>
      </c>
      <c r="I81">
        <f>data[[#This Row],[Cost per unit]]*data[[#This Row],[Units]]</f>
        <v>1489.8</v>
      </c>
      <c r="J81">
        <f>data[[#This Row],[Amount]]-data[[#This Row],[Cost]]</f>
        <v>-628.79999999999995</v>
      </c>
    </row>
    <row r="82" spans="3:10" x14ac:dyDescent="0.25">
      <c r="C82" t="s">
        <v>10</v>
      </c>
      <c r="D82" t="s">
        <v>38</v>
      </c>
      <c r="E82" t="s">
        <v>14</v>
      </c>
      <c r="F82" s="4">
        <v>5586</v>
      </c>
      <c r="G82" s="5">
        <v>525</v>
      </c>
      <c r="H82">
        <f>VLOOKUP(data[[#This Row],[Product]],products[],2,0)</f>
        <v>11.7</v>
      </c>
      <c r="I82">
        <f>data[[#This Row],[Cost per unit]]*data[[#This Row],[Units]]</f>
        <v>6142.5</v>
      </c>
      <c r="J82">
        <f>data[[#This Row],[Amount]]-data[[#This Row],[Cost]]</f>
        <v>-556.5</v>
      </c>
    </row>
    <row r="83" spans="3:10" x14ac:dyDescent="0.25">
      <c r="C83" t="s">
        <v>7</v>
      </c>
      <c r="D83" t="s">
        <v>34</v>
      </c>
      <c r="E83" t="s">
        <v>33</v>
      </c>
      <c r="F83" s="4">
        <v>2226</v>
      </c>
      <c r="G83" s="5">
        <v>48</v>
      </c>
      <c r="H83">
        <f>VLOOKUP(data[[#This Row],[Product]],products[],2,0)</f>
        <v>12.37</v>
      </c>
      <c r="I83">
        <f>data[[#This Row],[Cost per unit]]*data[[#This Row],[Units]]</f>
        <v>593.76</v>
      </c>
      <c r="J83">
        <f>data[[#This Row],[Amount]]-data[[#This Row],[Cost]]</f>
        <v>1632.24</v>
      </c>
    </row>
    <row r="84" spans="3:10" x14ac:dyDescent="0.25">
      <c r="C84" t="s">
        <v>9</v>
      </c>
      <c r="D84" t="s">
        <v>34</v>
      </c>
      <c r="E84" t="s">
        <v>28</v>
      </c>
      <c r="F84" s="4">
        <v>14329</v>
      </c>
      <c r="G84" s="5">
        <v>150</v>
      </c>
      <c r="H84">
        <f>VLOOKUP(data[[#This Row],[Product]],products[],2,0)</f>
        <v>10.38</v>
      </c>
      <c r="I84">
        <f>data[[#This Row],[Cost per unit]]*data[[#This Row],[Units]]</f>
        <v>1557.0000000000002</v>
      </c>
      <c r="J84">
        <f>data[[#This Row],[Amount]]-data[[#This Row],[Cost]]</f>
        <v>12772</v>
      </c>
    </row>
    <row r="85" spans="3:10" x14ac:dyDescent="0.25">
      <c r="C85" t="s">
        <v>9</v>
      </c>
      <c r="D85" t="s">
        <v>34</v>
      </c>
      <c r="E85" t="s">
        <v>20</v>
      </c>
      <c r="F85" s="4">
        <v>8463</v>
      </c>
      <c r="G85" s="5">
        <v>492</v>
      </c>
      <c r="H85">
        <f>VLOOKUP(data[[#This Row],[Product]],products[],2,0)</f>
        <v>10.62</v>
      </c>
      <c r="I85">
        <f>data[[#This Row],[Cost per unit]]*data[[#This Row],[Units]]</f>
        <v>5225.04</v>
      </c>
      <c r="J85">
        <f>data[[#This Row],[Amount]]-data[[#This Row],[Cost]]</f>
        <v>3237.96</v>
      </c>
    </row>
    <row r="86" spans="3:10" x14ac:dyDescent="0.25">
      <c r="C86" t="s">
        <v>5</v>
      </c>
      <c r="D86" t="s">
        <v>34</v>
      </c>
      <c r="E86" t="s">
        <v>29</v>
      </c>
      <c r="F86" s="4">
        <v>2891</v>
      </c>
      <c r="G86" s="5">
        <v>102</v>
      </c>
      <c r="H86">
        <f>VLOOKUP(data[[#This Row],[Product]],products[],2,0)</f>
        <v>7.16</v>
      </c>
      <c r="I86">
        <f>data[[#This Row],[Cost per unit]]*data[[#This Row],[Units]]</f>
        <v>730.32</v>
      </c>
      <c r="J86">
        <f>data[[#This Row],[Amount]]-data[[#This Row],[Cost]]</f>
        <v>2160.6799999999998</v>
      </c>
    </row>
    <row r="87" spans="3:10" x14ac:dyDescent="0.25">
      <c r="C87" t="s">
        <v>3</v>
      </c>
      <c r="D87" t="s">
        <v>36</v>
      </c>
      <c r="E87" t="s">
        <v>23</v>
      </c>
      <c r="F87" s="4">
        <v>3773</v>
      </c>
      <c r="G87" s="5">
        <v>165</v>
      </c>
      <c r="H87">
        <f>VLOOKUP(data[[#This Row],[Product]],products[],2,0)</f>
        <v>6.49</v>
      </c>
      <c r="I87">
        <f>data[[#This Row],[Cost per unit]]*data[[#This Row],[Units]]</f>
        <v>1070.8500000000001</v>
      </c>
      <c r="J87">
        <f>data[[#This Row],[Amount]]-data[[#This Row],[Cost]]</f>
        <v>2702.1499999999996</v>
      </c>
    </row>
    <row r="88" spans="3:10" x14ac:dyDescent="0.25">
      <c r="C88" t="s">
        <v>41</v>
      </c>
      <c r="D88" t="s">
        <v>36</v>
      </c>
      <c r="E88" t="s">
        <v>28</v>
      </c>
      <c r="F88" s="4">
        <v>854</v>
      </c>
      <c r="G88" s="5">
        <v>309</v>
      </c>
      <c r="H88">
        <f>VLOOKUP(data[[#This Row],[Product]],products[],2,0)</f>
        <v>10.38</v>
      </c>
      <c r="I88">
        <f>data[[#This Row],[Cost per unit]]*data[[#This Row],[Units]]</f>
        <v>3207.42</v>
      </c>
      <c r="J88">
        <f>data[[#This Row],[Amount]]-data[[#This Row],[Cost]]</f>
        <v>-2353.42</v>
      </c>
    </row>
    <row r="89" spans="3:10" x14ac:dyDescent="0.25">
      <c r="C89" t="s">
        <v>6</v>
      </c>
      <c r="D89" t="s">
        <v>36</v>
      </c>
      <c r="E89" t="s">
        <v>17</v>
      </c>
      <c r="F89" s="4">
        <v>4970</v>
      </c>
      <c r="G89" s="5">
        <v>156</v>
      </c>
      <c r="H89">
        <f>VLOOKUP(data[[#This Row],[Product]],products[],2,0)</f>
        <v>3.11</v>
      </c>
      <c r="I89">
        <f>data[[#This Row],[Cost per unit]]*data[[#This Row],[Units]]</f>
        <v>485.15999999999997</v>
      </c>
      <c r="J89">
        <f>data[[#This Row],[Amount]]-data[[#This Row],[Cost]]</f>
        <v>4484.84</v>
      </c>
    </row>
    <row r="90" spans="3:10" x14ac:dyDescent="0.25">
      <c r="C90" t="s">
        <v>9</v>
      </c>
      <c r="D90" t="s">
        <v>35</v>
      </c>
      <c r="E90" t="s">
        <v>26</v>
      </c>
      <c r="F90" s="4">
        <v>98</v>
      </c>
      <c r="G90" s="5">
        <v>159</v>
      </c>
      <c r="H90">
        <f>VLOOKUP(data[[#This Row],[Product]],products[],2,0)</f>
        <v>5.6</v>
      </c>
      <c r="I90">
        <f>data[[#This Row],[Cost per unit]]*data[[#This Row],[Units]]</f>
        <v>890.4</v>
      </c>
      <c r="J90">
        <f>data[[#This Row],[Amount]]-data[[#This Row],[Cost]]</f>
        <v>-792.4</v>
      </c>
    </row>
    <row r="91" spans="3:10" x14ac:dyDescent="0.25">
      <c r="C91" t="s">
        <v>5</v>
      </c>
      <c r="D91" t="s">
        <v>35</v>
      </c>
      <c r="E91" t="s">
        <v>15</v>
      </c>
      <c r="F91" s="4">
        <v>13391</v>
      </c>
      <c r="G91" s="5">
        <v>201</v>
      </c>
      <c r="H91">
        <f>VLOOKUP(data[[#This Row],[Product]],products[],2,0)</f>
        <v>11.73</v>
      </c>
      <c r="I91">
        <f>data[[#This Row],[Cost per unit]]*data[[#This Row],[Units]]</f>
        <v>2357.73</v>
      </c>
      <c r="J91">
        <f>data[[#This Row],[Amount]]-data[[#This Row],[Cost]]</f>
        <v>11033.27</v>
      </c>
    </row>
    <row r="92" spans="3:10" x14ac:dyDescent="0.25">
      <c r="C92" t="s">
        <v>8</v>
      </c>
      <c r="D92" t="s">
        <v>39</v>
      </c>
      <c r="E92" t="s">
        <v>31</v>
      </c>
      <c r="F92" s="4">
        <v>8890</v>
      </c>
      <c r="G92" s="5">
        <v>210</v>
      </c>
      <c r="H92">
        <f>VLOOKUP(data[[#This Row],[Product]],products[],2,0)</f>
        <v>5.79</v>
      </c>
      <c r="I92">
        <f>data[[#This Row],[Cost per unit]]*data[[#This Row],[Units]]</f>
        <v>1215.9000000000001</v>
      </c>
      <c r="J92">
        <f>data[[#This Row],[Amount]]-data[[#This Row],[Cost]]</f>
        <v>7674.1</v>
      </c>
    </row>
    <row r="93" spans="3:10" x14ac:dyDescent="0.25">
      <c r="C93" t="s">
        <v>2</v>
      </c>
      <c r="D93" t="s">
        <v>38</v>
      </c>
      <c r="E93" t="s">
        <v>13</v>
      </c>
      <c r="F93" s="4">
        <v>56</v>
      </c>
      <c r="G93" s="5">
        <v>51</v>
      </c>
      <c r="H93">
        <f>VLOOKUP(data[[#This Row],[Product]],products[],2,0)</f>
        <v>9.33</v>
      </c>
      <c r="I93">
        <f>data[[#This Row],[Cost per unit]]*data[[#This Row],[Units]]</f>
        <v>475.83</v>
      </c>
      <c r="J93">
        <f>data[[#This Row],[Amount]]-data[[#This Row],[Cost]]</f>
        <v>-419.83</v>
      </c>
    </row>
    <row r="94" spans="3:10" x14ac:dyDescent="0.25">
      <c r="C94" t="s">
        <v>3</v>
      </c>
      <c r="D94" t="s">
        <v>36</v>
      </c>
      <c r="E94" t="s">
        <v>25</v>
      </c>
      <c r="F94" s="4">
        <v>3339</v>
      </c>
      <c r="G94" s="5">
        <v>39</v>
      </c>
      <c r="H94">
        <f>VLOOKUP(data[[#This Row],[Product]],products[],2,0)</f>
        <v>13.15</v>
      </c>
      <c r="I94">
        <f>data[[#This Row],[Cost per unit]]*data[[#This Row],[Units]]</f>
        <v>512.85</v>
      </c>
      <c r="J94">
        <f>data[[#This Row],[Amount]]-data[[#This Row],[Cost]]</f>
        <v>2826.15</v>
      </c>
    </row>
    <row r="95" spans="3:10" x14ac:dyDescent="0.25">
      <c r="C95" t="s">
        <v>10</v>
      </c>
      <c r="D95" t="s">
        <v>35</v>
      </c>
      <c r="E95" t="s">
        <v>18</v>
      </c>
      <c r="F95" s="4">
        <v>3808</v>
      </c>
      <c r="G95" s="5">
        <v>279</v>
      </c>
      <c r="H95">
        <f>VLOOKUP(data[[#This Row],[Product]],products[],2,0)</f>
        <v>6.47</v>
      </c>
      <c r="I95">
        <f>data[[#This Row],[Cost per unit]]*data[[#This Row],[Units]]</f>
        <v>1805.1299999999999</v>
      </c>
      <c r="J95">
        <f>data[[#This Row],[Amount]]-data[[#This Row],[Cost]]</f>
        <v>2002.8700000000001</v>
      </c>
    </row>
    <row r="96" spans="3:10" x14ac:dyDescent="0.25">
      <c r="C96" t="s">
        <v>10</v>
      </c>
      <c r="D96" t="s">
        <v>38</v>
      </c>
      <c r="E96" t="s">
        <v>13</v>
      </c>
      <c r="F96" s="4">
        <v>63</v>
      </c>
      <c r="G96" s="5">
        <v>123</v>
      </c>
      <c r="H96">
        <f>VLOOKUP(data[[#This Row],[Product]],products[],2,0)</f>
        <v>9.33</v>
      </c>
      <c r="I96">
        <f>data[[#This Row],[Cost per unit]]*data[[#This Row],[Units]]</f>
        <v>1147.5899999999999</v>
      </c>
      <c r="J96">
        <f>data[[#This Row],[Amount]]-data[[#This Row],[Cost]]</f>
        <v>-1084.5899999999999</v>
      </c>
    </row>
    <row r="97" spans="3:10" x14ac:dyDescent="0.25">
      <c r="C97" t="s">
        <v>2</v>
      </c>
      <c r="D97" t="s">
        <v>39</v>
      </c>
      <c r="E97" t="s">
        <v>27</v>
      </c>
      <c r="F97" s="4">
        <v>7812</v>
      </c>
      <c r="G97" s="5">
        <v>81</v>
      </c>
      <c r="H97">
        <f>VLOOKUP(data[[#This Row],[Product]],products[],2,0)</f>
        <v>16.73</v>
      </c>
      <c r="I97">
        <f>data[[#This Row],[Cost per unit]]*data[[#This Row],[Units]]</f>
        <v>1355.13</v>
      </c>
      <c r="J97">
        <f>data[[#This Row],[Amount]]-data[[#This Row],[Cost]]</f>
        <v>6456.87</v>
      </c>
    </row>
    <row r="98" spans="3:10" x14ac:dyDescent="0.25">
      <c r="C98" t="s">
        <v>40</v>
      </c>
      <c r="D98" t="s">
        <v>37</v>
      </c>
      <c r="E98" t="s">
        <v>19</v>
      </c>
      <c r="F98" s="4">
        <v>7693</v>
      </c>
      <c r="G98" s="5">
        <v>21</v>
      </c>
      <c r="H98">
        <f>VLOOKUP(data[[#This Row],[Product]],products[],2,0)</f>
        <v>7.64</v>
      </c>
      <c r="I98">
        <f>data[[#This Row],[Cost per unit]]*data[[#This Row],[Units]]</f>
        <v>160.44</v>
      </c>
      <c r="J98">
        <f>data[[#This Row],[Amount]]-data[[#This Row],[Cost]]</f>
        <v>7532.56</v>
      </c>
    </row>
    <row r="99" spans="3:10" x14ac:dyDescent="0.25">
      <c r="C99" t="s">
        <v>3</v>
      </c>
      <c r="D99" t="s">
        <v>36</v>
      </c>
      <c r="E99" t="s">
        <v>28</v>
      </c>
      <c r="F99" s="4">
        <v>973</v>
      </c>
      <c r="G99" s="5">
        <v>162</v>
      </c>
      <c r="H99">
        <f>VLOOKUP(data[[#This Row],[Product]],products[],2,0)</f>
        <v>10.38</v>
      </c>
      <c r="I99">
        <f>data[[#This Row],[Cost per unit]]*data[[#This Row],[Units]]</f>
        <v>1681.5600000000002</v>
      </c>
      <c r="J99">
        <f>data[[#This Row],[Amount]]-data[[#This Row],[Cost]]</f>
        <v>-708.56000000000017</v>
      </c>
    </row>
    <row r="100" spans="3:10" x14ac:dyDescent="0.25">
      <c r="C100" t="s">
        <v>10</v>
      </c>
      <c r="D100" t="s">
        <v>35</v>
      </c>
      <c r="E100" t="s">
        <v>21</v>
      </c>
      <c r="F100" s="4">
        <v>567</v>
      </c>
      <c r="G100" s="5">
        <v>228</v>
      </c>
      <c r="H100">
        <f>VLOOKUP(data[[#This Row],[Product]],products[],2,0)</f>
        <v>9</v>
      </c>
      <c r="I100">
        <f>data[[#This Row],[Cost per unit]]*data[[#This Row],[Units]]</f>
        <v>2052</v>
      </c>
      <c r="J100">
        <f>data[[#This Row],[Amount]]-data[[#This Row],[Cost]]</f>
        <v>-1485</v>
      </c>
    </row>
    <row r="101" spans="3:10" x14ac:dyDescent="0.25">
      <c r="C101" t="s">
        <v>10</v>
      </c>
      <c r="D101" t="s">
        <v>36</v>
      </c>
      <c r="E101" t="s">
        <v>29</v>
      </c>
      <c r="F101" s="4">
        <v>2471</v>
      </c>
      <c r="G101" s="5">
        <v>342</v>
      </c>
      <c r="H101">
        <f>VLOOKUP(data[[#This Row],[Product]],products[],2,0)</f>
        <v>7.16</v>
      </c>
      <c r="I101">
        <f>data[[#This Row],[Cost per unit]]*data[[#This Row],[Units]]</f>
        <v>2448.7200000000003</v>
      </c>
      <c r="J101">
        <f>data[[#This Row],[Amount]]-data[[#This Row],[Cost]]</f>
        <v>22.279999999999745</v>
      </c>
    </row>
    <row r="102" spans="3:10" x14ac:dyDescent="0.25">
      <c r="C102" t="s">
        <v>5</v>
      </c>
      <c r="D102" t="s">
        <v>38</v>
      </c>
      <c r="E102" t="s">
        <v>13</v>
      </c>
      <c r="F102" s="4">
        <v>7189</v>
      </c>
      <c r="G102" s="5">
        <v>54</v>
      </c>
      <c r="H102">
        <f>VLOOKUP(data[[#This Row],[Product]],products[],2,0)</f>
        <v>9.33</v>
      </c>
      <c r="I102">
        <f>data[[#This Row],[Cost per unit]]*data[[#This Row],[Units]]</f>
        <v>503.82</v>
      </c>
      <c r="J102">
        <f>data[[#This Row],[Amount]]-data[[#This Row],[Cost]]</f>
        <v>6685.18</v>
      </c>
    </row>
    <row r="103" spans="3:10" x14ac:dyDescent="0.25">
      <c r="C103" t="s">
        <v>41</v>
      </c>
      <c r="D103" t="s">
        <v>35</v>
      </c>
      <c r="E103" t="s">
        <v>28</v>
      </c>
      <c r="F103" s="4">
        <v>7455</v>
      </c>
      <c r="G103" s="5">
        <v>216</v>
      </c>
      <c r="H103">
        <f>VLOOKUP(data[[#This Row],[Product]],products[],2,0)</f>
        <v>10.38</v>
      </c>
      <c r="I103">
        <f>data[[#This Row],[Cost per unit]]*data[[#This Row],[Units]]</f>
        <v>2242.0800000000004</v>
      </c>
      <c r="J103">
        <f>data[[#This Row],[Amount]]-data[[#This Row],[Cost]]</f>
        <v>5212.92</v>
      </c>
    </row>
    <row r="104" spans="3:10" x14ac:dyDescent="0.25">
      <c r="C104" t="s">
        <v>3</v>
      </c>
      <c r="D104" t="s">
        <v>34</v>
      </c>
      <c r="E104" t="s">
        <v>26</v>
      </c>
      <c r="F104" s="4">
        <v>3108</v>
      </c>
      <c r="G104" s="5">
        <v>54</v>
      </c>
      <c r="H104">
        <f>VLOOKUP(data[[#This Row],[Product]],products[],2,0)</f>
        <v>5.6</v>
      </c>
      <c r="I104">
        <f>data[[#This Row],[Cost per unit]]*data[[#This Row],[Units]]</f>
        <v>302.39999999999998</v>
      </c>
      <c r="J104">
        <f>data[[#This Row],[Amount]]-data[[#This Row],[Cost]]</f>
        <v>2805.6</v>
      </c>
    </row>
    <row r="105" spans="3:10" x14ac:dyDescent="0.25">
      <c r="C105" t="s">
        <v>6</v>
      </c>
      <c r="D105" t="s">
        <v>38</v>
      </c>
      <c r="E105" t="s">
        <v>25</v>
      </c>
      <c r="F105" s="4">
        <v>469</v>
      </c>
      <c r="G105" s="5">
        <v>75</v>
      </c>
      <c r="H105">
        <f>VLOOKUP(data[[#This Row],[Product]],products[],2,0)</f>
        <v>13.15</v>
      </c>
      <c r="I105">
        <f>data[[#This Row],[Cost per unit]]*data[[#This Row],[Units]]</f>
        <v>986.25</v>
      </c>
      <c r="J105">
        <f>data[[#This Row],[Amount]]-data[[#This Row],[Cost]]</f>
        <v>-517.25</v>
      </c>
    </row>
    <row r="106" spans="3:10" x14ac:dyDescent="0.25">
      <c r="C106" t="s">
        <v>9</v>
      </c>
      <c r="D106" t="s">
        <v>37</v>
      </c>
      <c r="E106" t="s">
        <v>23</v>
      </c>
      <c r="F106" s="4">
        <v>2737</v>
      </c>
      <c r="G106" s="5">
        <v>93</v>
      </c>
      <c r="H106">
        <f>VLOOKUP(data[[#This Row],[Product]],products[],2,0)</f>
        <v>6.49</v>
      </c>
      <c r="I106">
        <f>data[[#This Row],[Cost per unit]]*data[[#This Row],[Units]]</f>
        <v>603.57000000000005</v>
      </c>
      <c r="J106">
        <f>data[[#This Row],[Amount]]-data[[#This Row],[Cost]]</f>
        <v>2133.4299999999998</v>
      </c>
    </row>
    <row r="107" spans="3:10" x14ac:dyDescent="0.25">
      <c r="C107" t="s">
        <v>9</v>
      </c>
      <c r="D107" t="s">
        <v>37</v>
      </c>
      <c r="E107" t="s">
        <v>25</v>
      </c>
      <c r="F107" s="4">
        <v>4305</v>
      </c>
      <c r="G107" s="5">
        <v>156</v>
      </c>
      <c r="H107">
        <f>VLOOKUP(data[[#This Row],[Product]],products[],2,0)</f>
        <v>13.15</v>
      </c>
      <c r="I107">
        <f>data[[#This Row],[Cost per unit]]*data[[#This Row],[Units]]</f>
        <v>2051.4</v>
      </c>
      <c r="J107">
        <f>data[[#This Row],[Amount]]-data[[#This Row],[Cost]]</f>
        <v>2253.6</v>
      </c>
    </row>
    <row r="108" spans="3:10" x14ac:dyDescent="0.25">
      <c r="C108" t="s">
        <v>9</v>
      </c>
      <c r="D108" t="s">
        <v>38</v>
      </c>
      <c r="E108" t="s">
        <v>17</v>
      </c>
      <c r="F108" s="4">
        <v>2408</v>
      </c>
      <c r="G108" s="5">
        <v>9</v>
      </c>
      <c r="H108">
        <f>VLOOKUP(data[[#This Row],[Product]],products[],2,0)</f>
        <v>3.11</v>
      </c>
      <c r="I108">
        <f>data[[#This Row],[Cost per unit]]*data[[#This Row],[Units]]</f>
        <v>27.99</v>
      </c>
      <c r="J108">
        <f>data[[#This Row],[Amount]]-data[[#This Row],[Cost]]</f>
        <v>2380.0100000000002</v>
      </c>
    </row>
    <row r="109" spans="3:10" x14ac:dyDescent="0.25">
      <c r="C109" t="s">
        <v>3</v>
      </c>
      <c r="D109" t="s">
        <v>36</v>
      </c>
      <c r="E109" t="s">
        <v>19</v>
      </c>
      <c r="F109" s="4">
        <v>1281</v>
      </c>
      <c r="G109" s="5">
        <v>18</v>
      </c>
      <c r="H109">
        <f>VLOOKUP(data[[#This Row],[Product]],products[],2,0)</f>
        <v>7.64</v>
      </c>
      <c r="I109">
        <f>data[[#This Row],[Cost per unit]]*data[[#This Row],[Units]]</f>
        <v>137.51999999999998</v>
      </c>
      <c r="J109">
        <f>data[[#This Row],[Amount]]-data[[#This Row],[Cost]]</f>
        <v>1143.48</v>
      </c>
    </row>
    <row r="110" spans="3:10" x14ac:dyDescent="0.25">
      <c r="C110" t="s">
        <v>40</v>
      </c>
      <c r="D110" t="s">
        <v>35</v>
      </c>
      <c r="E110" t="s">
        <v>32</v>
      </c>
      <c r="F110" s="4">
        <v>12348</v>
      </c>
      <c r="G110" s="5">
        <v>234</v>
      </c>
      <c r="H110">
        <f>VLOOKUP(data[[#This Row],[Product]],products[],2,0)</f>
        <v>8.65</v>
      </c>
      <c r="I110">
        <f>data[[#This Row],[Cost per unit]]*data[[#This Row],[Units]]</f>
        <v>2024.1000000000001</v>
      </c>
      <c r="J110">
        <f>data[[#This Row],[Amount]]-data[[#This Row],[Cost]]</f>
        <v>10323.9</v>
      </c>
    </row>
    <row r="111" spans="3:10" x14ac:dyDescent="0.25">
      <c r="C111" t="s">
        <v>3</v>
      </c>
      <c r="D111" t="s">
        <v>34</v>
      </c>
      <c r="E111" t="s">
        <v>28</v>
      </c>
      <c r="F111" s="4">
        <v>3689</v>
      </c>
      <c r="G111" s="5">
        <v>312</v>
      </c>
      <c r="H111">
        <f>VLOOKUP(data[[#This Row],[Product]],products[],2,0)</f>
        <v>10.38</v>
      </c>
      <c r="I111">
        <f>data[[#This Row],[Cost per unit]]*data[[#This Row],[Units]]</f>
        <v>3238.5600000000004</v>
      </c>
      <c r="J111">
        <f>data[[#This Row],[Amount]]-data[[#This Row],[Cost]]</f>
        <v>450.4399999999996</v>
      </c>
    </row>
    <row r="112" spans="3:10" x14ac:dyDescent="0.25">
      <c r="C112" t="s">
        <v>7</v>
      </c>
      <c r="D112" t="s">
        <v>36</v>
      </c>
      <c r="E112" t="s">
        <v>19</v>
      </c>
      <c r="F112" s="4">
        <v>2870</v>
      </c>
      <c r="G112" s="5">
        <v>300</v>
      </c>
      <c r="H112">
        <f>VLOOKUP(data[[#This Row],[Product]],products[],2,0)</f>
        <v>7.64</v>
      </c>
      <c r="I112">
        <f>data[[#This Row],[Cost per unit]]*data[[#This Row],[Units]]</f>
        <v>2292</v>
      </c>
      <c r="J112">
        <f>data[[#This Row],[Amount]]-data[[#This Row],[Cost]]</f>
        <v>578</v>
      </c>
    </row>
    <row r="113" spans="3:10" x14ac:dyDescent="0.25">
      <c r="C113" t="s">
        <v>2</v>
      </c>
      <c r="D113" t="s">
        <v>36</v>
      </c>
      <c r="E113" t="s">
        <v>27</v>
      </c>
      <c r="F113" s="4">
        <v>798</v>
      </c>
      <c r="G113" s="5">
        <v>519</v>
      </c>
      <c r="H113">
        <f>VLOOKUP(data[[#This Row],[Product]],products[],2,0)</f>
        <v>16.73</v>
      </c>
      <c r="I113">
        <f>data[[#This Row],[Cost per unit]]*data[[#This Row],[Units]]</f>
        <v>8682.8700000000008</v>
      </c>
      <c r="J113">
        <f>data[[#This Row],[Amount]]-data[[#This Row],[Cost]]</f>
        <v>-7884.8700000000008</v>
      </c>
    </row>
    <row r="114" spans="3:10" x14ac:dyDescent="0.25">
      <c r="C114" t="s">
        <v>41</v>
      </c>
      <c r="D114" t="s">
        <v>37</v>
      </c>
      <c r="E114" t="s">
        <v>21</v>
      </c>
      <c r="F114" s="4">
        <v>2933</v>
      </c>
      <c r="G114" s="5">
        <v>9</v>
      </c>
      <c r="H114">
        <f>VLOOKUP(data[[#This Row],[Product]],products[],2,0)</f>
        <v>9</v>
      </c>
      <c r="I114">
        <f>data[[#This Row],[Cost per unit]]*data[[#This Row],[Units]]</f>
        <v>81</v>
      </c>
      <c r="J114">
        <f>data[[#This Row],[Amount]]-data[[#This Row],[Cost]]</f>
        <v>2852</v>
      </c>
    </row>
    <row r="115" spans="3:10" x14ac:dyDescent="0.25">
      <c r="C115" t="s">
        <v>5</v>
      </c>
      <c r="D115" t="s">
        <v>35</v>
      </c>
      <c r="E115" t="s">
        <v>4</v>
      </c>
      <c r="F115" s="4">
        <v>2744</v>
      </c>
      <c r="G115" s="5">
        <v>9</v>
      </c>
      <c r="H115">
        <f>VLOOKUP(data[[#This Row],[Product]],products[],2,0)</f>
        <v>11.88</v>
      </c>
      <c r="I115">
        <f>data[[#This Row],[Cost per unit]]*data[[#This Row],[Units]]</f>
        <v>106.92</v>
      </c>
      <c r="J115">
        <f>data[[#This Row],[Amount]]-data[[#This Row],[Cost]]</f>
        <v>2637.08</v>
      </c>
    </row>
    <row r="116" spans="3:10" x14ac:dyDescent="0.25">
      <c r="C116" t="s">
        <v>40</v>
      </c>
      <c r="D116" t="s">
        <v>36</v>
      </c>
      <c r="E116" t="s">
        <v>33</v>
      </c>
      <c r="F116" s="4">
        <v>9772</v>
      </c>
      <c r="G116" s="5">
        <v>90</v>
      </c>
      <c r="H116">
        <f>VLOOKUP(data[[#This Row],[Product]],products[],2,0)</f>
        <v>12.37</v>
      </c>
      <c r="I116">
        <f>data[[#This Row],[Cost per unit]]*data[[#This Row],[Units]]</f>
        <v>1113.3</v>
      </c>
      <c r="J116">
        <f>data[[#This Row],[Amount]]-data[[#This Row],[Cost]]</f>
        <v>8658.7000000000007</v>
      </c>
    </row>
    <row r="117" spans="3:10" x14ac:dyDescent="0.25">
      <c r="C117" t="s">
        <v>7</v>
      </c>
      <c r="D117" t="s">
        <v>34</v>
      </c>
      <c r="E117" t="s">
        <v>25</v>
      </c>
      <c r="F117" s="4">
        <v>1568</v>
      </c>
      <c r="G117" s="5">
        <v>96</v>
      </c>
      <c r="H117">
        <f>VLOOKUP(data[[#This Row],[Product]],products[],2,0)</f>
        <v>13.15</v>
      </c>
      <c r="I117">
        <f>data[[#This Row],[Cost per unit]]*data[[#This Row],[Units]]</f>
        <v>1262.4000000000001</v>
      </c>
      <c r="J117">
        <f>data[[#This Row],[Amount]]-data[[#This Row],[Cost]]</f>
        <v>305.59999999999991</v>
      </c>
    </row>
    <row r="118" spans="3:10" x14ac:dyDescent="0.25">
      <c r="C118" t="s">
        <v>2</v>
      </c>
      <c r="D118" t="s">
        <v>36</v>
      </c>
      <c r="E118" t="s">
        <v>16</v>
      </c>
      <c r="F118" s="4">
        <v>11417</v>
      </c>
      <c r="G118" s="5">
        <v>21</v>
      </c>
      <c r="H118">
        <f>VLOOKUP(data[[#This Row],[Product]],products[],2,0)</f>
        <v>8.7899999999999991</v>
      </c>
      <c r="I118">
        <f>data[[#This Row],[Cost per unit]]*data[[#This Row],[Units]]</f>
        <v>184.58999999999997</v>
      </c>
      <c r="J118">
        <f>data[[#This Row],[Amount]]-data[[#This Row],[Cost]]</f>
        <v>11232.41</v>
      </c>
    </row>
    <row r="119" spans="3:10" x14ac:dyDescent="0.25">
      <c r="C119" t="s">
        <v>40</v>
      </c>
      <c r="D119" t="s">
        <v>34</v>
      </c>
      <c r="E119" t="s">
        <v>26</v>
      </c>
      <c r="F119" s="4">
        <v>6748</v>
      </c>
      <c r="G119" s="5">
        <v>48</v>
      </c>
      <c r="H119">
        <f>VLOOKUP(data[[#This Row],[Product]],products[],2,0)</f>
        <v>5.6</v>
      </c>
      <c r="I119">
        <f>data[[#This Row],[Cost per unit]]*data[[#This Row],[Units]]</f>
        <v>268.79999999999995</v>
      </c>
      <c r="J119">
        <f>data[[#This Row],[Amount]]-data[[#This Row],[Cost]]</f>
        <v>6479.2</v>
      </c>
    </row>
    <row r="120" spans="3:10" x14ac:dyDescent="0.25">
      <c r="C120" t="s">
        <v>10</v>
      </c>
      <c r="D120" t="s">
        <v>36</v>
      </c>
      <c r="E120" t="s">
        <v>27</v>
      </c>
      <c r="F120" s="4">
        <v>1407</v>
      </c>
      <c r="G120" s="5">
        <v>72</v>
      </c>
      <c r="H120">
        <f>VLOOKUP(data[[#This Row],[Product]],products[],2,0)</f>
        <v>16.73</v>
      </c>
      <c r="I120">
        <f>data[[#This Row],[Cost per unit]]*data[[#This Row],[Units]]</f>
        <v>1204.56</v>
      </c>
      <c r="J120">
        <f>data[[#This Row],[Amount]]-data[[#This Row],[Cost]]</f>
        <v>202.44000000000005</v>
      </c>
    </row>
    <row r="121" spans="3:10" x14ac:dyDescent="0.25">
      <c r="C121" t="s">
        <v>8</v>
      </c>
      <c r="D121" t="s">
        <v>35</v>
      </c>
      <c r="E121" t="s">
        <v>29</v>
      </c>
      <c r="F121" s="4">
        <v>2023</v>
      </c>
      <c r="G121" s="5">
        <v>168</v>
      </c>
      <c r="H121">
        <f>VLOOKUP(data[[#This Row],[Product]],products[],2,0)</f>
        <v>7.16</v>
      </c>
      <c r="I121">
        <f>data[[#This Row],[Cost per unit]]*data[[#This Row],[Units]]</f>
        <v>1202.8800000000001</v>
      </c>
      <c r="J121">
        <f>data[[#This Row],[Amount]]-data[[#This Row],[Cost]]</f>
        <v>820.11999999999989</v>
      </c>
    </row>
    <row r="122" spans="3:10" x14ac:dyDescent="0.25">
      <c r="C122" t="s">
        <v>5</v>
      </c>
      <c r="D122" t="s">
        <v>39</v>
      </c>
      <c r="E122" t="s">
        <v>26</v>
      </c>
      <c r="F122" s="4">
        <v>5236</v>
      </c>
      <c r="G122" s="5">
        <v>51</v>
      </c>
      <c r="H122">
        <f>VLOOKUP(data[[#This Row],[Product]],products[],2,0)</f>
        <v>5.6</v>
      </c>
      <c r="I122">
        <f>data[[#This Row],[Cost per unit]]*data[[#This Row],[Units]]</f>
        <v>285.59999999999997</v>
      </c>
      <c r="J122">
        <f>data[[#This Row],[Amount]]-data[[#This Row],[Cost]]</f>
        <v>4950.3999999999996</v>
      </c>
    </row>
    <row r="123" spans="3:10" x14ac:dyDescent="0.25">
      <c r="C123" t="s">
        <v>41</v>
      </c>
      <c r="D123" t="s">
        <v>36</v>
      </c>
      <c r="E123" t="s">
        <v>19</v>
      </c>
      <c r="F123" s="4">
        <v>1925</v>
      </c>
      <c r="G123" s="5">
        <v>192</v>
      </c>
      <c r="H123">
        <f>VLOOKUP(data[[#This Row],[Product]],products[],2,0)</f>
        <v>7.64</v>
      </c>
      <c r="I123">
        <f>data[[#This Row],[Cost per unit]]*data[[#This Row],[Units]]</f>
        <v>1466.8799999999999</v>
      </c>
      <c r="J123">
        <f>data[[#This Row],[Amount]]-data[[#This Row],[Cost]]</f>
        <v>458.12000000000012</v>
      </c>
    </row>
    <row r="124" spans="3:10" x14ac:dyDescent="0.25">
      <c r="C124" t="s">
        <v>7</v>
      </c>
      <c r="D124" t="s">
        <v>37</v>
      </c>
      <c r="E124" t="s">
        <v>14</v>
      </c>
      <c r="F124" s="4">
        <v>6608</v>
      </c>
      <c r="G124" s="5">
        <v>225</v>
      </c>
      <c r="H124">
        <f>VLOOKUP(data[[#This Row],[Product]],products[],2,0)</f>
        <v>11.7</v>
      </c>
      <c r="I124">
        <f>data[[#This Row],[Cost per unit]]*data[[#This Row],[Units]]</f>
        <v>2632.5</v>
      </c>
      <c r="J124">
        <f>data[[#This Row],[Amount]]-data[[#This Row],[Cost]]</f>
        <v>3975.5</v>
      </c>
    </row>
    <row r="125" spans="3:10" x14ac:dyDescent="0.25">
      <c r="C125" t="s">
        <v>6</v>
      </c>
      <c r="D125" t="s">
        <v>34</v>
      </c>
      <c r="E125" t="s">
        <v>26</v>
      </c>
      <c r="F125" s="4">
        <v>8008</v>
      </c>
      <c r="G125" s="5">
        <v>456</v>
      </c>
      <c r="H125">
        <f>VLOOKUP(data[[#This Row],[Product]],products[],2,0)</f>
        <v>5.6</v>
      </c>
      <c r="I125">
        <f>data[[#This Row],[Cost per unit]]*data[[#This Row],[Units]]</f>
        <v>2553.6</v>
      </c>
      <c r="J125">
        <f>data[[#This Row],[Amount]]-data[[#This Row],[Cost]]</f>
        <v>5454.4</v>
      </c>
    </row>
    <row r="126" spans="3:10" x14ac:dyDescent="0.25">
      <c r="C126" t="s">
        <v>10</v>
      </c>
      <c r="D126" t="s">
        <v>34</v>
      </c>
      <c r="E126" t="s">
        <v>25</v>
      </c>
      <c r="F126" s="4">
        <v>1428</v>
      </c>
      <c r="G126" s="5">
        <v>93</v>
      </c>
      <c r="H126">
        <f>VLOOKUP(data[[#This Row],[Product]],products[],2,0)</f>
        <v>13.15</v>
      </c>
      <c r="I126">
        <f>data[[#This Row],[Cost per unit]]*data[[#This Row],[Units]]</f>
        <v>1222.95</v>
      </c>
      <c r="J126">
        <f>data[[#This Row],[Amount]]-data[[#This Row],[Cost]]</f>
        <v>205.04999999999995</v>
      </c>
    </row>
    <row r="127" spans="3:10" x14ac:dyDescent="0.25">
      <c r="C127" t="s">
        <v>6</v>
      </c>
      <c r="D127" t="s">
        <v>34</v>
      </c>
      <c r="E127" t="s">
        <v>4</v>
      </c>
      <c r="F127" s="4">
        <v>525</v>
      </c>
      <c r="G127" s="5">
        <v>48</v>
      </c>
      <c r="H127">
        <f>VLOOKUP(data[[#This Row],[Product]],products[],2,0)</f>
        <v>11.88</v>
      </c>
      <c r="I127">
        <f>data[[#This Row],[Cost per unit]]*data[[#This Row],[Units]]</f>
        <v>570.24</v>
      </c>
      <c r="J127">
        <f>data[[#This Row],[Amount]]-data[[#This Row],[Cost]]</f>
        <v>-45.240000000000009</v>
      </c>
    </row>
    <row r="128" spans="3:10" x14ac:dyDescent="0.25">
      <c r="C128" t="s">
        <v>6</v>
      </c>
      <c r="D128" t="s">
        <v>37</v>
      </c>
      <c r="E128" t="s">
        <v>18</v>
      </c>
      <c r="F128" s="4">
        <v>1505</v>
      </c>
      <c r="G128" s="5">
        <v>102</v>
      </c>
      <c r="H128">
        <f>VLOOKUP(data[[#This Row],[Product]],products[],2,0)</f>
        <v>6.47</v>
      </c>
      <c r="I128">
        <f>data[[#This Row],[Cost per unit]]*data[[#This Row],[Units]]</f>
        <v>659.93999999999994</v>
      </c>
      <c r="J128">
        <f>data[[#This Row],[Amount]]-data[[#This Row],[Cost]]</f>
        <v>845.06000000000006</v>
      </c>
    </row>
    <row r="129" spans="3:11" x14ac:dyDescent="0.25">
      <c r="C129" t="s">
        <v>7</v>
      </c>
      <c r="D129" t="s">
        <v>35</v>
      </c>
      <c r="E129" t="s">
        <v>30</v>
      </c>
      <c r="F129" s="4">
        <v>6755</v>
      </c>
      <c r="G129" s="5">
        <v>252</v>
      </c>
      <c r="H129">
        <f>VLOOKUP(data[[#This Row],[Product]],products[],2,0)</f>
        <v>14.49</v>
      </c>
      <c r="I129">
        <f>data[[#This Row],[Cost per unit]]*data[[#This Row],[Units]]</f>
        <v>3651.48</v>
      </c>
      <c r="J129">
        <f>data[[#This Row],[Amount]]-data[[#This Row],[Cost]]</f>
        <v>3103.52</v>
      </c>
    </row>
    <row r="130" spans="3:11" x14ac:dyDescent="0.25">
      <c r="C130" t="s">
        <v>2</v>
      </c>
      <c r="D130" t="s">
        <v>37</v>
      </c>
      <c r="E130" t="s">
        <v>18</v>
      </c>
      <c r="F130" s="4">
        <v>11571</v>
      </c>
      <c r="G130" s="5">
        <v>138</v>
      </c>
      <c r="H130">
        <f>VLOOKUP(data[[#This Row],[Product]],products[],2,0)</f>
        <v>6.47</v>
      </c>
      <c r="I130">
        <f>data[[#This Row],[Cost per unit]]*data[[#This Row],[Units]]</f>
        <v>892.86</v>
      </c>
      <c r="J130">
        <f>data[[#This Row],[Amount]]-data[[#This Row],[Cost]]</f>
        <v>10678.14</v>
      </c>
    </row>
    <row r="131" spans="3:11" x14ac:dyDescent="0.25">
      <c r="C131" t="s">
        <v>40</v>
      </c>
      <c r="D131" t="s">
        <v>38</v>
      </c>
      <c r="E131" t="s">
        <v>25</v>
      </c>
      <c r="F131" s="4">
        <v>2541</v>
      </c>
      <c r="G131" s="5">
        <v>90</v>
      </c>
      <c r="H131">
        <f>VLOOKUP(data[[#This Row],[Product]],products[],2,0)</f>
        <v>13.15</v>
      </c>
      <c r="I131">
        <f>data[[#This Row],[Cost per unit]]*data[[#This Row],[Units]]</f>
        <v>1183.5</v>
      </c>
      <c r="J131">
        <f>data[[#This Row],[Amount]]-data[[#This Row],[Cost]]</f>
        <v>1357.5</v>
      </c>
    </row>
    <row r="132" spans="3:11" x14ac:dyDescent="0.25">
      <c r="C132" t="s">
        <v>41</v>
      </c>
      <c r="D132" t="s">
        <v>37</v>
      </c>
      <c r="E132" t="s">
        <v>30</v>
      </c>
      <c r="F132" s="4">
        <v>1526</v>
      </c>
      <c r="G132" s="5">
        <v>240</v>
      </c>
      <c r="H132">
        <f>VLOOKUP(data[[#This Row],[Product]],products[],2,0)</f>
        <v>14.49</v>
      </c>
      <c r="I132">
        <f>data[[#This Row],[Cost per unit]]*data[[#This Row],[Units]]</f>
        <v>3477.6</v>
      </c>
      <c r="J132">
        <f>data[[#This Row],[Amount]]-data[[#This Row],[Cost]]</f>
        <v>-1951.6</v>
      </c>
      <c r="K132" s="29"/>
    </row>
    <row r="133" spans="3:11" x14ac:dyDescent="0.25">
      <c r="C133" t="s">
        <v>40</v>
      </c>
      <c r="D133" t="s">
        <v>38</v>
      </c>
      <c r="E133" t="s">
        <v>4</v>
      </c>
      <c r="F133" s="4">
        <v>6125</v>
      </c>
      <c r="G133" s="5">
        <v>102</v>
      </c>
      <c r="H133">
        <f>VLOOKUP(data[[#This Row],[Product]],products[],2,0)</f>
        <v>11.88</v>
      </c>
      <c r="I133">
        <f>data[[#This Row],[Cost per unit]]*data[[#This Row],[Units]]</f>
        <v>1211.76</v>
      </c>
      <c r="J133">
        <f>data[[#This Row],[Amount]]-data[[#This Row],[Cost]]</f>
        <v>4913.24</v>
      </c>
    </row>
    <row r="134" spans="3:11" x14ac:dyDescent="0.25">
      <c r="C134" t="s">
        <v>41</v>
      </c>
      <c r="D134" t="s">
        <v>35</v>
      </c>
      <c r="E134" t="s">
        <v>27</v>
      </c>
      <c r="F134" s="4">
        <v>847</v>
      </c>
      <c r="G134" s="5">
        <v>129</v>
      </c>
      <c r="H134">
        <f>VLOOKUP(data[[#This Row],[Product]],products[],2,0)</f>
        <v>16.73</v>
      </c>
      <c r="I134">
        <f>data[[#This Row],[Cost per unit]]*data[[#This Row],[Units]]</f>
        <v>2158.17</v>
      </c>
      <c r="J134">
        <f>data[[#This Row],[Amount]]-data[[#This Row],[Cost]]</f>
        <v>-1311.17</v>
      </c>
    </row>
    <row r="135" spans="3:11" x14ac:dyDescent="0.25">
      <c r="C135" t="s">
        <v>8</v>
      </c>
      <c r="D135" t="s">
        <v>35</v>
      </c>
      <c r="E135" t="s">
        <v>27</v>
      </c>
      <c r="F135" s="4">
        <v>4753</v>
      </c>
      <c r="G135" s="5">
        <v>300</v>
      </c>
      <c r="H135">
        <f>VLOOKUP(data[[#This Row],[Product]],products[],2,0)</f>
        <v>16.73</v>
      </c>
      <c r="I135">
        <f>data[[#This Row],[Cost per unit]]*data[[#This Row],[Units]]</f>
        <v>5019</v>
      </c>
      <c r="J135">
        <f>data[[#This Row],[Amount]]-data[[#This Row],[Cost]]</f>
        <v>-266</v>
      </c>
    </row>
    <row r="136" spans="3:11" x14ac:dyDescent="0.25">
      <c r="C136" t="s">
        <v>6</v>
      </c>
      <c r="D136" t="s">
        <v>38</v>
      </c>
      <c r="E136" t="s">
        <v>33</v>
      </c>
      <c r="F136" s="4">
        <v>959</v>
      </c>
      <c r="G136" s="5">
        <v>135</v>
      </c>
      <c r="H136">
        <f>VLOOKUP(data[[#This Row],[Product]],products[],2,0)</f>
        <v>12.37</v>
      </c>
      <c r="I136">
        <f>data[[#This Row],[Cost per unit]]*data[[#This Row],[Units]]</f>
        <v>1669.9499999999998</v>
      </c>
      <c r="J136">
        <f>data[[#This Row],[Amount]]-data[[#This Row],[Cost]]</f>
        <v>-710.94999999999982</v>
      </c>
    </row>
    <row r="137" spans="3:11" x14ac:dyDescent="0.25">
      <c r="C137" t="s">
        <v>7</v>
      </c>
      <c r="D137" t="s">
        <v>35</v>
      </c>
      <c r="E137" t="s">
        <v>24</v>
      </c>
      <c r="F137" s="4">
        <v>2793</v>
      </c>
      <c r="G137" s="5">
        <v>114</v>
      </c>
      <c r="H137">
        <f>VLOOKUP(data[[#This Row],[Product]],products[],2,0)</f>
        <v>4.97</v>
      </c>
      <c r="I137">
        <f>data[[#This Row],[Cost per unit]]*data[[#This Row],[Units]]</f>
        <v>566.57999999999993</v>
      </c>
      <c r="J137">
        <f>data[[#This Row],[Amount]]-data[[#This Row],[Cost]]</f>
        <v>2226.42</v>
      </c>
    </row>
    <row r="138" spans="3:11" x14ac:dyDescent="0.25">
      <c r="C138" t="s">
        <v>7</v>
      </c>
      <c r="D138" t="s">
        <v>35</v>
      </c>
      <c r="E138" t="s">
        <v>14</v>
      </c>
      <c r="F138" s="4">
        <v>4606</v>
      </c>
      <c r="G138" s="5">
        <v>63</v>
      </c>
      <c r="H138">
        <f>VLOOKUP(data[[#This Row],[Product]],products[],2,0)</f>
        <v>11.7</v>
      </c>
      <c r="I138">
        <f>data[[#This Row],[Cost per unit]]*data[[#This Row],[Units]]</f>
        <v>737.09999999999991</v>
      </c>
      <c r="J138">
        <f>data[[#This Row],[Amount]]-data[[#This Row],[Cost]]</f>
        <v>3868.9</v>
      </c>
    </row>
    <row r="139" spans="3:11" x14ac:dyDescent="0.25">
      <c r="C139" t="s">
        <v>7</v>
      </c>
      <c r="D139" t="s">
        <v>36</v>
      </c>
      <c r="E139" t="s">
        <v>29</v>
      </c>
      <c r="F139" s="4">
        <v>5551</v>
      </c>
      <c r="G139" s="5">
        <v>252</v>
      </c>
      <c r="H139">
        <f>VLOOKUP(data[[#This Row],[Product]],products[],2,0)</f>
        <v>7.16</v>
      </c>
      <c r="I139">
        <f>data[[#This Row],[Cost per unit]]*data[[#This Row],[Units]]</f>
        <v>1804.32</v>
      </c>
      <c r="J139">
        <f>data[[#This Row],[Amount]]-data[[#This Row],[Cost]]</f>
        <v>3746.6800000000003</v>
      </c>
    </row>
    <row r="140" spans="3:11" x14ac:dyDescent="0.25">
      <c r="C140" t="s">
        <v>10</v>
      </c>
      <c r="D140" t="s">
        <v>36</v>
      </c>
      <c r="E140" t="s">
        <v>32</v>
      </c>
      <c r="F140" s="4">
        <v>6657</v>
      </c>
      <c r="G140" s="5">
        <v>303</v>
      </c>
      <c r="H140">
        <f>VLOOKUP(data[[#This Row],[Product]],products[],2,0)</f>
        <v>8.65</v>
      </c>
      <c r="I140">
        <f>data[[#This Row],[Cost per unit]]*data[[#This Row],[Units]]</f>
        <v>2620.9500000000003</v>
      </c>
      <c r="J140">
        <f>data[[#This Row],[Amount]]-data[[#This Row],[Cost]]</f>
        <v>4036.0499999999997</v>
      </c>
    </row>
    <row r="141" spans="3:11" x14ac:dyDescent="0.25">
      <c r="C141" t="s">
        <v>7</v>
      </c>
      <c r="D141" t="s">
        <v>39</v>
      </c>
      <c r="E141" t="s">
        <v>17</v>
      </c>
      <c r="F141" s="4">
        <v>4438</v>
      </c>
      <c r="G141" s="5">
        <v>246</v>
      </c>
      <c r="H141">
        <f>VLOOKUP(data[[#This Row],[Product]],products[],2,0)</f>
        <v>3.11</v>
      </c>
      <c r="I141">
        <f>data[[#This Row],[Cost per unit]]*data[[#This Row],[Units]]</f>
        <v>765.06</v>
      </c>
      <c r="J141">
        <f>data[[#This Row],[Amount]]-data[[#This Row],[Cost]]</f>
        <v>3672.94</v>
      </c>
    </row>
    <row r="142" spans="3:11" x14ac:dyDescent="0.25">
      <c r="C142" t="s">
        <v>8</v>
      </c>
      <c r="D142" t="s">
        <v>38</v>
      </c>
      <c r="E142" t="s">
        <v>22</v>
      </c>
      <c r="F142" s="4">
        <v>168</v>
      </c>
      <c r="G142" s="5">
        <v>84</v>
      </c>
      <c r="H142">
        <f>VLOOKUP(data[[#This Row],[Product]],products[],2,0)</f>
        <v>9.77</v>
      </c>
      <c r="I142">
        <f>data[[#This Row],[Cost per unit]]*data[[#This Row],[Units]]</f>
        <v>820.68</v>
      </c>
      <c r="J142">
        <f>data[[#This Row],[Amount]]-data[[#This Row],[Cost]]</f>
        <v>-652.67999999999995</v>
      </c>
    </row>
    <row r="143" spans="3:11" x14ac:dyDescent="0.25">
      <c r="C143" t="s">
        <v>7</v>
      </c>
      <c r="D143" t="s">
        <v>34</v>
      </c>
      <c r="E143" t="s">
        <v>17</v>
      </c>
      <c r="F143" s="4">
        <v>7777</v>
      </c>
      <c r="G143" s="5">
        <v>39</v>
      </c>
      <c r="H143">
        <f>VLOOKUP(data[[#This Row],[Product]],products[],2,0)</f>
        <v>3.11</v>
      </c>
      <c r="I143">
        <f>data[[#This Row],[Cost per unit]]*data[[#This Row],[Units]]</f>
        <v>121.28999999999999</v>
      </c>
      <c r="J143">
        <f>data[[#This Row],[Amount]]-data[[#This Row],[Cost]]</f>
        <v>7655.71</v>
      </c>
    </row>
    <row r="144" spans="3:11" x14ac:dyDescent="0.25">
      <c r="C144" t="s">
        <v>5</v>
      </c>
      <c r="D144" t="s">
        <v>36</v>
      </c>
      <c r="E144" t="s">
        <v>17</v>
      </c>
      <c r="F144" s="4">
        <v>3339</v>
      </c>
      <c r="G144" s="5">
        <v>348</v>
      </c>
      <c r="H144">
        <f>VLOOKUP(data[[#This Row],[Product]],products[],2,0)</f>
        <v>3.11</v>
      </c>
      <c r="I144">
        <f>data[[#This Row],[Cost per unit]]*data[[#This Row],[Units]]</f>
        <v>1082.28</v>
      </c>
      <c r="J144">
        <f>data[[#This Row],[Amount]]-data[[#This Row],[Cost]]</f>
        <v>2256.7200000000003</v>
      </c>
    </row>
    <row r="145" spans="3:10" x14ac:dyDescent="0.25">
      <c r="C145" t="s">
        <v>7</v>
      </c>
      <c r="D145" t="s">
        <v>37</v>
      </c>
      <c r="E145" t="s">
        <v>33</v>
      </c>
      <c r="F145" s="4">
        <v>6391</v>
      </c>
      <c r="G145" s="5">
        <v>48</v>
      </c>
      <c r="H145">
        <f>VLOOKUP(data[[#This Row],[Product]],products[],2,0)</f>
        <v>12.37</v>
      </c>
      <c r="I145">
        <f>data[[#This Row],[Cost per unit]]*data[[#This Row],[Units]]</f>
        <v>593.76</v>
      </c>
      <c r="J145">
        <f>data[[#This Row],[Amount]]-data[[#This Row],[Cost]]</f>
        <v>5797.24</v>
      </c>
    </row>
    <row r="146" spans="3:10" x14ac:dyDescent="0.25">
      <c r="C146" t="s">
        <v>5</v>
      </c>
      <c r="D146" t="s">
        <v>37</v>
      </c>
      <c r="E146" t="s">
        <v>22</v>
      </c>
      <c r="F146" s="4">
        <v>518</v>
      </c>
      <c r="G146" s="5">
        <v>75</v>
      </c>
      <c r="H146">
        <f>VLOOKUP(data[[#This Row],[Product]],products[],2,0)</f>
        <v>9.77</v>
      </c>
      <c r="I146">
        <f>data[[#This Row],[Cost per unit]]*data[[#This Row],[Units]]</f>
        <v>732.75</v>
      </c>
      <c r="J146">
        <f>data[[#This Row],[Amount]]-data[[#This Row],[Cost]]</f>
        <v>-214.75</v>
      </c>
    </row>
    <row r="147" spans="3:10" x14ac:dyDescent="0.25">
      <c r="C147" t="s">
        <v>7</v>
      </c>
      <c r="D147" t="s">
        <v>38</v>
      </c>
      <c r="E147" t="s">
        <v>28</v>
      </c>
      <c r="F147" s="4">
        <v>5677</v>
      </c>
      <c r="G147" s="5">
        <v>258</v>
      </c>
      <c r="H147">
        <f>VLOOKUP(data[[#This Row],[Product]],products[],2,0)</f>
        <v>10.38</v>
      </c>
      <c r="I147">
        <f>data[[#This Row],[Cost per unit]]*data[[#This Row],[Units]]</f>
        <v>2678.0400000000004</v>
      </c>
      <c r="J147">
        <f>data[[#This Row],[Amount]]-data[[#This Row],[Cost]]</f>
        <v>2998.9599999999996</v>
      </c>
    </row>
    <row r="148" spans="3:10" x14ac:dyDescent="0.25">
      <c r="C148" t="s">
        <v>6</v>
      </c>
      <c r="D148" t="s">
        <v>39</v>
      </c>
      <c r="E148" t="s">
        <v>17</v>
      </c>
      <c r="F148" s="4">
        <v>6048</v>
      </c>
      <c r="G148" s="5">
        <v>27</v>
      </c>
      <c r="H148">
        <f>VLOOKUP(data[[#This Row],[Product]],products[],2,0)</f>
        <v>3.11</v>
      </c>
      <c r="I148">
        <f>data[[#This Row],[Cost per unit]]*data[[#This Row],[Units]]</f>
        <v>83.97</v>
      </c>
      <c r="J148">
        <f>data[[#This Row],[Amount]]-data[[#This Row],[Cost]]</f>
        <v>5964.03</v>
      </c>
    </row>
    <row r="149" spans="3:10" x14ac:dyDescent="0.25">
      <c r="C149" t="s">
        <v>8</v>
      </c>
      <c r="D149" t="s">
        <v>38</v>
      </c>
      <c r="E149" t="s">
        <v>32</v>
      </c>
      <c r="F149" s="4">
        <v>3752</v>
      </c>
      <c r="G149" s="5">
        <v>213</v>
      </c>
      <c r="H149">
        <f>VLOOKUP(data[[#This Row],[Product]],products[],2,0)</f>
        <v>8.65</v>
      </c>
      <c r="I149">
        <f>data[[#This Row],[Cost per unit]]*data[[#This Row],[Units]]</f>
        <v>1842.45</v>
      </c>
      <c r="J149">
        <f>data[[#This Row],[Amount]]-data[[#This Row],[Cost]]</f>
        <v>1909.55</v>
      </c>
    </row>
    <row r="150" spans="3:10" x14ac:dyDescent="0.25">
      <c r="C150" t="s">
        <v>5</v>
      </c>
      <c r="D150" t="s">
        <v>35</v>
      </c>
      <c r="E150" t="s">
        <v>29</v>
      </c>
      <c r="F150" s="4">
        <v>4480</v>
      </c>
      <c r="G150" s="5">
        <v>357</v>
      </c>
      <c r="H150">
        <f>VLOOKUP(data[[#This Row],[Product]],products[],2,0)</f>
        <v>7.16</v>
      </c>
      <c r="I150">
        <f>data[[#This Row],[Cost per unit]]*data[[#This Row],[Units]]</f>
        <v>2556.12</v>
      </c>
      <c r="J150">
        <f>data[[#This Row],[Amount]]-data[[#This Row],[Cost]]</f>
        <v>1923.88</v>
      </c>
    </row>
    <row r="151" spans="3:10" x14ac:dyDescent="0.25">
      <c r="C151" t="s">
        <v>9</v>
      </c>
      <c r="D151" t="s">
        <v>37</v>
      </c>
      <c r="E151" t="s">
        <v>4</v>
      </c>
      <c r="F151" s="4">
        <v>259</v>
      </c>
      <c r="G151" s="5">
        <v>207</v>
      </c>
      <c r="H151">
        <f>VLOOKUP(data[[#This Row],[Product]],products[],2,0)</f>
        <v>11.88</v>
      </c>
      <c r="I151">
        <f>data[[#This Row],[Cost per unit]]*data[[#This Row],[Units]]</f>
        <v>2459.1600000000003</v>
      </c>
      <c r="J151">
        <f>data[[#This Row],[Amount]]-data[[#This Row],[Cost]]</f>
        <v>-2200.1600000000003</v>
      </c>
    </row>
    <row r="152" spans="3:10" x14ac:dyDescent="0.25">
      <c r="C152" t="s">
        <v>8</v>
      </c>
      <c r="D152" t="s">
        <v>37</v>
      </c>
      <c r="E152" t="s">
        <v>30</v>
      </c>
      <c r="F152" s="4">
        <v>42</v>
      </c>
      <c r="G152" s="5">
        <v>150</v>
      </c>
      <c r="H152">
        <f>VLOOKUP(data[[#This Row],[Product]],products[],2,0)</f>
        <v>14.49</v>
      </c>
      <c r="I152">
        <f>data[[#This Row],[Cost per unit]]*data[[#This Row],[Units]]</f>
        <v>2173.5</v>
      </c>
      <c r="J152">
        <f>data[[#This Row],[Amount]]-data[[#This Row],[Cost]]</f>
        <v>-2131.5</v>
      </c>
    </row>
    <row r="153" spans="3:10" x14ac:dyDescent="0.25">
      <c r="C153" t="s">
        <v>41</v>
      </c>
      <c r="D153" t="s">
        <v>36</v>
      </c>
      <c r="E153" t="s">
        <v>26</v>
      </c>
      <c r="F153" s="4">
        <v>98</v>
      </c>
      <c r="G153" s="5">
        <v>204</v>
      </c>
      <c r="H153">
        <f>VLOOKUP(data[[#This Row],[Product]],products[],2,0)</f>
        <v>5.6</v>
      </c>
      <c r="I153">
        <f>data[[#This Row],[Cost per unit]]*data[[#This Row],[Units]]</f>
        <v>1142.3999999999999</v>
      </c>
      <c r="J153">
        <f>data[[#This Row],[Amount]]-data[[#This Row],[Cost]]</f>
        <v>-1044.3999999999999</v>
      </c>
    </row>
    <row r="154" spans="3:10" x14ac:dyDescent="0.25">
      <c r="C154" t="s">
        <v>7</v>
      </c>
      <c r="D154" t="s">
        <v>35</v>
      </c>
      <c r="E154" t="s">
        <v>27</v>
      </c>
      <c r="F154" s="4">
        <v>2478</v>
      </c>
      <c r="G154" s="5">
        <v>21</v>
      </c>
      <c r="H154">
        <f>VLOOKUP(data[[#This Row],[Product]],products[],2,0)</f>
        <v>16.73</v>
      </c>
      <c r="I154">
        <f>data[[#This Row],[Cost per unit]]*data[[#This Row],[Units]]</f>
        <v>351.33</v>
      </c>
      <c r="J154">
        <f>data[[#This Row],[Amount]]-data[[#This Row],[Cost]]</f>
        <v>2126.67</v>
      </c>
    </row>
    <row r="155" spans="3:10" x14ac:dyDescent="0.25">
      <c r="C155" t="s">
        <v>41</v>
      </c>
      <c r="D155" t="s">
        <v>34</v>
      </c>
      <c r="E155" t="s">
        <v>33</v>
      </c>
      <c r="F155" s="4">
        <v>7847</v>
      </c>
      <c r="G155" s="5">
        <v>174</v>
      </c>
      <c r="H155">
        <f>VLOOKUP(data[[#This Row],[Product]],products[],2,0)</f>
        <v>12.37</v>
      </c>
      <c r="I155">
        <f>data[[#This Row],[Cost per unit]]*data[[#This Row],[Units]]</f>
        <v>2152.3799999999997</v>
      </c>
      <c r="J155">
        <f>data[[#This Row],[Amount]]-data[[#This Row],[Cost]]</f>
        <v>5694.6200000000008</v>
      </c>
    </row>
    <row r="156" spans="3:10" x14ac:dyDescent="0.25">
      <c r="C156" t="s">
        <v>2</v>
      </c>
      <c r="D156" t="s">
        <v>37</v>
      </c>
      <c r="E156" t="s">
        <v>17</v>
      </c>
      <c r="F156" s="4">
        <v>9926</v>
      </c>
      <c r="G156" s="5">
        <v>201</v>
      </c>
      <c r="H156">
        <f>VLOOKUP(data[[#This Row],[Product]],products[],2,0)</f>
        <v>3.11</v>
      </c>
      <c r="I156">
        <f>data[[#This Row],[Cost per unit]]*data[[#This Row],[Units]]</f>
        <v>625.11</v>
      </c>
      <c r="J156">
        <f>data[[#This Row],[Amount]]-data[[#This Row],[Cost]]</f>
        <v>9300.89</v>
      </c>
    </row>
    <row r="157" spans="3:10" x14ac:dyDescent="0.25">
      <c r="C157" t="s">
        <v>8</v>
      </c>
      <c r="D157" t="s">
        <v>38</v>
      </c>
      <c r="E157" t="s">
        <v>13</v>
      </c>
      <c r="F157" s="4">
        <v>819</v>
      </c>
      <c r="G157" s="5">
        <v>510</v>
      </c>
      <c r="H157">
        <f>VLOOKUP(data[[#This Row],[Product]],products[],2,0)</f>
        <v>9.33</v>
      </c>
      <c r="I157">
        <f>data[[#This Row],[Cost per unit]]*data[[#This Row],[Units]]</f>
        <v>4758.3</v>
      </c>
      <c r="J157">
        <f>data[[#This Row],[Amount]]-data[[#This Row],[Cost]]</f>
        <v>-3939.3</v>
      </c>
    </row>
    <row r="158" spans="3:10" x14ac:dyDescent="0.25">
      <c r="C158" t="s">
        <v>6</v>
      </c>
      <c r="D158" t="s">
        <v>39</v>
      </c>
      <c r="E158" t="s">
        <v>29</v>
      </c>
      <c r="F158" s="4">
        <v>3052</v>
      </c>
      <c r="G158" s="5">
        <v>378</v>
      </c>
      <c r="H158">
        <f>VLOOKUP(data[[#This Row],[Product]],products[],2,0)</f>
        <v>7.16</v>
      </c>
      <c r="I158">
        <f>data[[#This Row],[Cost per unit]]*data[[#This Row],[Units]]</f>
        <v>2706.48</v>
      </c>
      <c r="J158">
        <f>data[[#This Row],[Amount]]-data[[#This Row],[Cost]]</f>
        <v>345.52</v>
      </c>
    </row>
    <row r="159" spans="3:10" x14ac:dyDescent="0.25">
      <c r="C159" t="s">
        <v>9</v>
      </c>
      <c r="D159" t="s">
        <v>34</v>
      </c>
      <c r="E159" t="s">
        <v>21</v>
      </c>
      <c r="F159" s="4">
        <v>6832</v>
      </c>
      <c r="G159" s="5">
        <v>27</v>
      </c>
      <c r="H159">
        <f>VLOOKUP(data[[#This Row],[Product]],products[],2,0)</f>
        <v>9</v>
      </c>
      <c r="I159">
        <f>data[[#This Row],[Cost per unit]]*data[[#This Row],[Units]]</f>
        <v>243</v>
      </c>
      <c r="J159">
        <f>data[[#This Row],[Amount]]-data[[#This Row],[Cost]]</f>
        <v>6589</v>
      </c>
    </row>
    <row r="160" spans="3:10" x14ac:dyDescent="0.25">
      <c r="C160" t="s">
        <v>2</v>
      </c>
      <c r="D160" t="s">
        <v>39</v>
      </c>
      <c r="E160" t="s">
        <v>16</v>
      </c>
      <c r="F160" s="4">
        <v>2016</v>
      </c>
      <c r="G160" s="5">
        <v>117</v>
      </c>
      <c r="H160">
        <f>VLOOKUP(data[[#This Row],[Product]],products[],2,0)</f>
        <v>8.7899999999999991</v>
      </c>
      <c r="I160">
        <f>data[[#This Row],[Cost per unit]]*data[[#This Row],[Units]]</f>
        <v>1028.4299999999998</v>
      </c>
      <c r="J160">
        <f>data[[#This Row],[Amount]]-data[[#This Row],[Cost]]</f>
        <v>987.57000000000016</v>
      </c>
    </row>
    <row r="161" spans="3:10" x14ac:dyDescent="0.25">
      <c r="C161" t="s">
        <v>6</v>
      </c>
      <c r="D161" t="s">
        <v>38</v>
      </c>
      <c r="E161" t="s">
        <v>21</v>
      </c>
      <c r="F161" s="4">
        <v>7322</v>
      </c>
      <c r="G161" s="5">
        <v>36</v>
      </c>
      <c r="H161">
        <f>VLOOKUP(data[[#This Row],[Product]],products[],2,0)</f>
        <v>9</v>
      </c>
      <c r="I161">
        <f>data[[#This Row],[Cost per unit]]*data[[#This Row],[Units]]</f>
        <v>324</v>
      </c>
      <c r="J161">
        <f>data[[#This Row],[Amount]]-data[[#This Row],[Cost]]</f>
        <v>6998</v>
      </c>
    </row>
    <row r="162" spans="3:10" x14ac:dyDescent="0.25">
      <c r="C162" t="s">
        <v>8</v>
      </c>
      <c r="D162" t="s">
        <v>35</v>
      </c>
      <c r="E162" t="s">
        <v>33</v>
      </c>
      <c r="F162" s="4">
        <v>357</v>
      </c>
      <c r="G162" s="5">
        <v>126</v>
      </c>
      <c r="H162">
        <f>VLOOKUP(data[[#This Row],[Product]],products[],2,0)</f>
        <v>12.37</v>
      </c>
      <c r="I162">
        <f>data[[#This Row],[Cost per unit]]*data[[#This Row],[Units]]</f>
        <v>1558.62</v>
      </c>
      <c r="J162">
        <f>data[[#This Row],[Amount]]-data[[#This Row],[Cost]]</f>
        <v>-1201.6199999999999</v>
      </c>
    </row>
    <row r="163" spans="3:10" x14ac:dyDescent="0.25">
      <c r="C163" t="s">
        <v>9</v>
      </c>
      <c r="D163" t="s">
        <v>39</v>
      </c>
      <c r="E163" t="s">
        <v>25</v>
      </c>
      <c r="F163" s="4">
        <v>3192</v>
      </c>
      <c r="G163" s="5">
        <v>72</v>
      </c>
      <c r="H163">
        <f>VLOOKUP(data[[#This Row],[Product]],products[],2,0)</f>
        <v>13.15</v>
      </c>
      <c r="I163">
        <f>data[[#This Row],[Cost per unit]]*data[[#This Row],[Units]]</f>
        <v>946.80000000000007</v>
      </c>
      <c r="J163">
        <f>data[[#This Row],[Amount]]-data[[#This Row],[Cost]]</f>
        <v>2245.1999999999998</v>
      </c>
    </row>
    <row r="164" spans="3:10" x14ac:dyDescent="0.25">
      <c r="C164" t="s">
        <v>7</v>
      </c>
      <c r="D164" t="s">
        <v>36</v>
      </c>
      <c r="E164" t="s">
        <v>22</v>
      </c>
      <c r="F164" s="4">
        <v>8435</v>
      </c>
      <c r="G164" s="5">
        <v>42</v>
      </c>
      <c r="H164">
        <f>VLOOKUP(data[[#This Row],[Product]],products[],2,0)</f>
        <v>9.77</v>
      </c>
      <c r="I164">
        <f>data[[#This Row],[Cost per unit]]*data[[#This Row],[Units]]</f>
        <v>410.34</v>
      </c>
      <c r="J164">
        <f>data[[#This Row],[Amount]]-data[[#This Row],[Cost]]</f>
        <v>8024.66</v>
      </c>
    </row>
    <row r="165" spans="3:10" x14ac:dyDescent="0.25">
      <c r="C165" t="s">
        <v>40</v>
      </c>
      <c r="D165" t="s">
        <v>39</v>
      </c>
      <c r="E165" t="s">
        <v>29</v>
      </c>
      <c r="F165" s="4">
        <v>0</v>
      </c>
      <c r="G165" s="5">
        <v>135</v>
      </c>
      <c r="H165">
        <f>VLOOKUP(data[[#This Row],[Product]],products[],2,0)</f>
        <v>7.16</v>
      </c>
      <c r="I165">
        <f>data[[#This Row],[Cost per unit]]*data[[#This Row],[Units]]</f>
        <v>966.6</v>
      </c>
      <c r="J165">
        <f>data[[#This Row],[Amount]]-data[[#This Row],[Cost]]</f>
        <v>-966.6</v>
      </c>
    </row>
    <row r="166" spans="3:10" x14ac:dyDescent="0.25">
      <c r="C166" t="s">
        <v>7</v>
      </c>
      <c r="D166" t="s">
        <v>34</v>
      </c>
      <c r="E166" t="s">
        <v>24</v>
      </c>
      <c r="F166" s="4">
        <v>8862</v>
      </c>
      <c r="G166" s="5">
        <v>189</v>
      </c>
      <c r="H166">
        <f>VLOOKUP(data[[#This Row],[Product]],products[],2,0)</f>
        <v>4.97</v>
      </c>
      <c r="I166">
        <f>data[[#This Row],[Cost per unit]]*data[[#This Row],[Units]]</f>
        <v>939.32999999999993</v>
      </c>
      <c r="J166">
        <f>data[[#This Row],[Amount]]-data[[#This Row],[Cost]]</f>
        <v>7922.67</v>
      </c>
    </row>
    <row r="167" spans="3:10" x14ac:dyDescent="0.25">
      <c r="C167" t="s">
        <v>6</v>
      </c>
      <c r="D167" t="s">
        <v>37</v>
      </c>
      <c r="E167" t="s">
        <v>28</v>
      </c>
      <c r="F167" s="4">
        <v>3556</v>
      </c>
      <c r="G167" s="5">
        <v>459</v>
      </c>
      <c r="H167">
        <f>VLOOKUP(data[[#This Row],[Product]],products[],2,0)</f>
        <v>10.38</v>
      </c>
      <c r="I167">
        <f>data[[#This Row],[Cost per unit]]*data[[#This Row],[Units]]</f>
        <v>4764.42</v>
      </c>
      <c r="J167">
        <f>data[[#This Row],[Amount]]-data[[#This Row],[Cost]]</f>
        <v>-1208.42</v>
      </c>
    </row>
    <row r="168" spans="3:10" x14ac:dyDescent="0.25">
      <c r="C168" t="s">
        <v>5</v>
      </c>
      <c r="D168" t="s">
        <v>34</v>
      </c>
      <c r="E168" t="s">
        <v>15</v>
      </c>
      <c r="F168" s="4">
        <v>7280</v>
      </c>
      <c r="G168" s="5">
        <v>201</v>
      </c>
      <c r="H168">
        <f>VLOOKUP(data[[#This Row],[Product]],products[],2,0)</f>
        <v>11.73</v>
      </c>
      <c r="I168">
        <f>data[[#This Row],[Cost per unit]]*data[[#This Row],[Units]]</f>
        <v>2357.73</v>
      </c>
      <c r="J168">
        <f>data[[#This Row],[Amount]]-data[[#This Row],[Cost]]</f>
        <v>4922.2700000000004</v>
      </c>
    </row>
    <row r="169" spans="3:10" x14ac:dyDescent="0.25">
      <c r="C169" t="s">
        <v>6</v>
      </c>
      <c r="D169" t="s">
        <v>34</v>
      </c>
      <c r="E169" t="s">
        <v>30</v>
      </c>
      <c r="F169" s="4">
        <v>3402</v>
      </c>
      <c r="G169" s="5">
        <v>366</v>
      </c>
      <c r="H169">
        <f>VLOOKUP(data[[#This Row],[Product]],products[],2,0)</f>
        <v>14.49</v>
      </c>
      <c r="I169">
        <f>data[[#This Row],[Cost per unit]]*data[[#This Row],[Units]]</f>
        <v>5303.34</v>
      </c>
      <c r="J169">
        <f>data[[#This Row],[Amount]]-data[[#This Row],[Cost]]</f>
        <v>-1901.3400000000001</v>
      </c>
    </row>
    <row r="170" spans="3:10" x14ac:dyDescent="0.25">
      <c r="C170" t="s">
        <v>3</v>
      </c>
      <c r="D170" t="s">
        <v>37</v>
      </c>
      <c r="E170" t="s">
        <v>29</v>
      </c>
      <c r="F170" s="4">
        <v>4592</v>
      </c>
      <c r="G170" s="5">
        <v>324</v>
      </c>
      <c r="H170">
        <f>VLOOKUP(data[[#This Row],[Product]],products[],2,0)</f>
        <v>7.16</v>
      </c>
      <c r="I170">
        <f>data[[#This Row],[Cost per unit]]*data[[#This Row],[Units]]</f>
        <v>2319.84</v>
      </c>
      <c r="J170">
        <f>data[[#This Row],[Amount]]-data[[#This Row],[Cost]]</f>
        <v>2272.16</v>
      </c>
    </row>
    <row r="171" spans="3:10" x14ac:dyDescent="0.25">
      <c r="C171" t="s">
        <v>9</v>
      </c>
      <c r="D171" t="s">
        <v>35</v>
      </c>
      <c r="E171" t="s">
        <v>15</v>
      </c>
      <c r="F171" s="4">
        <v>7833</v>
      </c>
      <c r="G171" s="5">
        <v>243</v>
      </c>
      <c r="H171">
        <f>VLOOKUP(data[[#This Row],[Product]],products[],2,0)</f>
        <v>11.73</v>
      </c>
      <c r="I171">
        <f>data[[#This Row],[Cost per unit]]*data[[#This Row],[Units]]</f>
        <v>2850.3900000000003</v>
      </c>
      <c r="J171">
        <f>data[[#This Row],[Amount]]-data[[#This Row],[Cost]]</f>
        <v>4982.6099999999997</v>
      </c>
    </row>
    <row r="172" spans="3:10" x14ac:dyDescent="0.25">
      <c r="C172" t="s">
        <v>2</v>
      </c>
      <c r="D172" t="s">
        <v>39</v>
      </c>
      <c r="E172" t="s">
        <v>21</v>
      </c>
      <c r="F172" s="4">
        <v>7651</v>
      </c>
      <c r="G172" s="5">
        <v>213</v>
      </c>
      <c r="H172">
        <f>VLOOKUP(data[[#This Row],[Product]],products[],2,0)</f>
        <v>9</v>
      </c>
      <c r="I172">
        <f>data[[#This Row],[Cost per unit]]*data[[#This Row],[Units]]</f>
        <v>1917</v>
      </c>
      <c r="J172">
        <f>data[[#This Row],[Amount]]-data[[#This Row],[Cost]]</f>
        <v>5734</v>
      </c>
    </row>
    <row r="173" spans="3:10" x14ac:dyDescent="0.25">
      <c r="C173" t="s">
        <v>40</v>
      </c>
      <c r="D173" t="s">
        <v>35</v>
      </c>
      <c r="E173" t="s">
        <v>30</v>
      </c>
      <c r="F173" s="4">
        <v>2275</v>
      </c>
      <c r="G173" s="5">
        <v>447</v>
      </c>
      <c r="H173">
        <f>VLOOKUP(data[[#This Row],[Product]],products[],2,0)</f>
        <v>14.49</v>
      </c>
      <c r="I173">
        <f>data[[#This Row],[Cost per unit]]*data[[#This Row],[Units]]</f>
        <v>6477.03</v>
      </c>
      <c r="J173">
        <f>data[[#This Row],[Amount]]-data[[#This Row],[Cost]]</f>
        <v>-4202.03</v>
      </c>
    </row>
    <row r="174" spans="3:10" x14ac:dyDescent="0.25">
      <c r="C174" t="s">
        <v>40</v>
      </c>
      <c r="D174" t="s">
        <v>38</v>
      </c>
      <c r="E174" t="s">
        <v>13</v>
      </c>
      <c r="F174" s="4">
        <v>5670</v>
      </c>
      <c r="G174" s="5">
        <v>297</v>
      </c>
      <c r="H174">
        <f>VLOOKUP(data[[#This Row],[Product]],products[],2,0)</f>
        <v>9.33</v>
      </c>
      <c r="I174">
        <f>data[[#This Row],[Cost per unit]]*data[[#This Row],[Units]]</f>
        <v>2771.01</v>
      </c>
      <c r="J174">
        <f>data[[#This Row],[Amount]]-data[[#This Row],[Cost]]</f>
        <v>2898.99</v>
      </c>
    </row>
    <row r="175" spans="3:10" x14ac:dyDescent="0.25">
      <c r="C175" t="s">
        <v>7</v>
      </c>
      <c r="D175" t="s">
        <v>35</v>
      </c>
      <c r="E175" t="s">
        <v>16</v>
      </c>
      <c r="F175" s="4">
        <v>2135</v>
      </c>
      <c r="G175" s="5">
        <v>27</v>
      </c>
      <c r="H175">
        <f>VLOOKUP(data[[#This Row],[Product]],products[],2,0)</f>
        <v>8.7899999999999991</v>
      </c>
      <c r="I175">
        <f>data[[#This Row],[Cost per unit]]*data[[#This Row],[Units]]</f>
        <v>237.32999999999998</v>
      </c>
      <c r="J175">
        <f>data[[#This Row],[Amount]]-data[[#This Row],[Cost]]</f>
        <v>1897.67</v>
      </c>
    </row>
    <row r="176" spans="3:10" x14ac:dyDescent="0.25">
      <c r="C176" t="s">
        <v>40</v>
      </c>
      <c r="D176" t="s">
        <v>34</v>
      </c>
      <c r="E176" t="s">
        <v>23</v>
      </c>
      <c r="F176" s="4">
        <v>2779</v>
      </c>
      <c r="G176" s="5">
        <v>75</v>
      </c>
      <c r="H176">
        <f>VLOOKUP(data[[#This Row],[Product]],products[],2,0)</f>
        <v>6.49</v>
      </c>
      <c r="I176">
        <f>data[[#This Row],[Cost per unit]]*data[[#This Row],[Units]]</f>
        <v>486.75</v>
      </c>
      <c r="J176">
        <f>data[[#This Row],[Amount]]-data[[#This Row],[Cost]]</f>
        <v>2292.25</v>
      </c>
    </row>
    <row r="177" spans="3:10" x14ac:dyDescent="0.25">
      <c r="C177" t="s">
        <v>10</v>
      </c>
      <c r="D177" t="s">
        <v>39</v>
      </c>
      <c r="E177" t="s">
        <v>33</v>
      </c>
      <c r="F177" s="4">
        <v>12950</v>
      </c>
      <c r="G177" s="5">
        <v>30</v>
      </c>
      <c r="H177">
        <f>VLOOKUP(data[[#This Row],[Product]],products[],2,0)</f>
        <v>12.37</v>
      </c>
      <c r="I177">
        <f>data[[#This Row],[Cost per unit]]*data[[#This Row],[Units]]</f>
        <v>371.09999999999997</v>
      </c>
      <c r="J177">
        <f>data[[#This Row],[Amount]]-data[[#This Row],[Cost]]</f>
        <v>12578.9</v>
      </c>
    </row>
    <row r="178" spans="3:10" x14ac:dyDescent="0.25">
      <c r="C178" t="s">
        <v>7</v>
      </c>
      <c r="D178" t="s">
        <v>36</v>
      </c>
      <c r="E178" t="s">
        <v>18</v>
      </c>
      <c r="F178" s="4">
        <v>2646</v>
      </c>
      <c r="G178" s="5">
        <v>177</v>
      </c>
      <c r="H178">
        <f>VLOOKUP(data[[#This Row],[Product]],products[],2,0)</f>
        <v>6.47</v>
      </c>
      <c r="I178">
        <f>data[[#This Row],[Cost per unit]]*data[[#This Row],[Units]]</f>
        <v>1145.19</v>
      </c>
      <c r="J178">
        <f>data[[#This Row],[Amount]]-data[[#This Row],[Cost]]</f>
        <v>1500.81</v>
      </c>
    </row>
    <row r="179" spans="3:10" x14ac:dyDescent="0.25">
      <c r="C179" t="s">
        <v>40</v>
      </c>
      <c r="D179" t="s">
        <v>34</v>
      </c>
      <c r="E179" t="s">
        <v>33</v>
      </c>
      <c r="F179" s="4">
        <v>3794</v>
      </c>
      <c r="G179" s="5">
        <v>159</v>
      </c>
      <c r="H179">
        <f>VLOOKUP(data[[#This Row],[Product]],products[],2,0)</f>
        <v>12.37</v>
      </c>
      <c r="I179">
        <f>data[[#This Row],[Cost per unit]]*data[[#This Row],[Units]]</f>
        <v>1966.83</v>
      </c>
      <c r="J179">
        <f>data[[#This Row],[Amount]]-data[[#This Row],[Cost]]</f>
        <v>1827.17</v>
      </c>
    </row>
    <row r="180" spans="3:10" x14ac:dyDescent="0.25">
      <c r="C180" t="s">
        <v>3</v>
      </c>
      <c r="D180" t="s">
        <v>35</v>
      </c>
      <c r="E180" t="s">
        <v>33</v>
      </c>
      <c r="F180" s="4">
        <v>819</v>
      </c>
      <c r="G180" s="5">
        <v>306</v>
      </c>
      <c r="H180">
        <f>VLOOKUP(data[[#This Row],[Product]],products[],2,0)</f>
        <v>12.37</v>
      </c>
      <c r="I180">
        <f>data[[#This Row],[Cost per unit]]*data[[#This Row],[Units]]</f>
        <v>3785.22</v>
      </c>
      <c r="J180">
        <f>data[[#This Row],[Amount]]-data[[#This Row],[Cost]]</f>
        <v>-2966.22</v>
      </c>
    </row>
    <row r="181" spans="3:10" x14ac:dyDescent="0.25">
      <c r="C181" t="s">
        <v>3</v>
      </c>
      <c r="D181" t="s">
        <v>34</v>
      </c>
      <c r="E181" t="s">
        <v>20</v>
      </c>
      <c r="F181" s="4">
        <v>2583</v>
      </c>
      <c r="G181" s="5">
        <v>18</v>
      </c>
      <c r="H181">
        <f>VLOOKUP(data[[#This Row],[Product]],products[],2,0)</f>
        <v>10.62</v>
      </c>
      <c r="I181">
        <f>data[[#This Row],[Cost per unit]]*data[[#This Row],[Units]]</f>
        <v>191.16</v>
      </c>
      <c r="J181">
        <f>data[[#This Row],[Amount]]-data[[#This Row],[Cost]]</f>
        <v>2391.84</v>
      </c>
    </row>
    <row r="182" spans="3:10" x14ac:dyDescent="0.25">
      <c r="C182" t="s">
        <v>7</v>
      </c>
      <c r="D182" t="s">
        <v>35</v>
      </c>
      <c r="E182" t="s">
        <v>19</v>
      </c>
      <c r="F182" s="4">
        <v>4585</v>
      </c>
      <c r="G182" s="5">
        <v>240</v>
      </c>
      <c r="H182">
        <f>VLOOKUP(data[[#This Row],[Product]],products[],2,0)</f>
        <v>7.64</v>
      </c>
      <c r="I182">
        <f>data[[#This Row],[Cost per unit]]*data[[#This Row],[Units]]</f>
        <v>1833.6</v>
      </c>
      <c r="J182">
        <f>data[[#This Row],[Amount]]-data[[#This Row],[Cost]]</f>
        <v>2751.4</v>
      </c>
    </row>
    <row r="183" spans="3:10" x14ac:dyDescent="0.25">
      <c r="C183" t="s">
        <v>5</v>
      </c>
      <c r="D183" t="s">
        <v>34</v>
      </c>
      <c r="E183" t="s">
        <v>33</v>
      </c>
      <c r="F183" s="4">
        <v>1652</v>
      </c>
      <c r="G183" s="5">
        <v>93</v>
      </c>
      <c r="H183">
        <f>VLOOKUP(data[[#This Row],[Product]],products[],2,0)</f>
        <v>12.37</v>
      </c>
      <c r="I183">
        <f>data[[#This Row],[Cost per unit]]*data[[#This Row],[Units]]</f>
        <v>1150.4099999999999</v>
      </c>
      <c r="J183">
        <f>data[[#This Row],[Amount]]-data[[#This Row],[Cost]]</f>
        <v>501.59000000000015</v>
      </c>
    </row>
    <row r="184" spans="3:10" x14ac:dyDescent="0.25">
      <c r="C184" t="s">
        <v>10</v>
      </c>
      <c r="D184" t="s">
        <v>34</v>
      </c>
      <c r="E184" t="s">
        <v>26</v>
      </c>
      <c r="F184" s="4">
        <v>4991</v>
      </c>
      <c r="G184" s="5">
        <v>9</v>
      </c>
      <c r="H184">
        <f>VLOOKUP(data[[#This Row],[Product]],products[],2,0)</f>
        <v>5.6</v>
      </c>
      <c r="I184">
        <f>data[[#This Row],[Cost per unit]]*data[[#This Row],[Units]]</f>
        <v>50.4</v>
      </c>
      <c r="J184">
        <f>data[[#This Row],[Amount]]-data[[#This Row],[Cost]]</f>
        <v>4940.6000000000004</v>
      </c>
    </row>
    <row r="185" spans="3:10" x14ac:dyDescent="0.25">
      <c r="C185" t="s">
        <v>8</v>
      </c>
      <c r="D185" t="s">
        <v>34</v>
      </c>
      <c r="E185" t="s">
        <v>16</v>
      </c>
      <c r="F185" s="4">
        <v>2009</v>
      </c>
      <c r="G185" s="5">
        <v>219</v>
      </c>
      <c r="H185">
        <f>VLOOKUP(data[[#This Row],[Product]],products[],2,0)</f>
        <v>8.7899999999999991</v>
      </c>
      <c r="I185">
        <f>data[[#This Row],[Cost per unit]]*data[[#This Row],[Units]]</f>
        <v>1925.0099999999998</v>
      </c>
      <c r="J185">
        <f>data[[#This Row],[Amount]]-data[[#This Row],[Cost]]</f>
        <v>83.990000000000236</v>
      </c>
    </row>
    <row r="186" spans="3:10" x14ac:dyDescent="0.25">
      <c r="C186" t="s">
        <v>2</v>
      </c>
      <c r="D186" t="s">
        <v>39</v>
      </c>
      <c r="E186" t="s">
        <v>22</v>
      </c>
      <c r="F186" s="4">
        <v>1568</v>
      </c>
      <c r="G186" s="5">
        <v>141</v>
      </c>
      <c r="H186">
        <f>VLOOKUP(data[[#This Row],[Product]],products[],2,0)</f>
        <v>9.77</v>
      </c>
      <c r="I186">
        <f>data[[#This Row],[Cost per unit]]*data[[#This Row],[Units]]</f>
        <v>1377.57</v>
      </c>
      <c r="J186">
        <f>data[[#This Row],[Amount]]-data[[#This Row],[Cost]]</f>
        <v>190.43000000000006</v>
      </c>
    </row>
    <row r="187" spans="3:10" x14ac:dyDescent="0.25">
      <c r="C187" t="s">
        <v>41</v>
      </c>
      <c r="D187" t="s">
        <v>37</v>
      </c>
      <c r="E187" t="s">
        <v>20</v>
      </c>
      <c r="F187" s="4">
        <v>3388</v>
      </c>
      <c r="G187" s="5">
        <v>123</v>
      </c>
      <c r="H187">
        <f>VLOOKUP(data[[#This Row],[Product]],products[],2,0)</f>
        <v>10.62</v>
      </c>
      <c r="I187">
        <f>data[[#This Row],[Cost per unit]]*data[[#This Row],[Units]]</f>
        <v>1306.26</v>
      </c>
      <c r="J187">
        <f>data[[#This Row],[Amount]]-data[[#This Row],[Cost]]</f>
        <v>2081.7399999999998</v>
      </c>
    </row>
    <row r="188" spans="3:10" x14ac:dyDescent="0.25">
      <c r="C188" t="s">
        <v>40</v>
      </c>
      <c r="D188" t="s">
        <v>38</v>
      </c>
      <c r="E188" t="s">
        <v>24</v>
      </c>
      <c r="F188" s="4">
        <v>623</v>
      </c>
      <c r="G188" s="5">
        <v>51</v>
      </c>
      <c r="H188">
        <f>VLOOKUP(data[[#This Row],[Product]],products[],2,0)</f>
        <v>4.97</v>
      </c>
      <c r="I188">
        <f>data[[#This Row],[Cost per unit]]*data[[#This Row],[Units]]</f>
        <v>253.47</v>
      </c>
      <c r="J188">
        <f>data[[#This Row],[Amount]]-data[[#This Row],[Cost]]</f>
        <v>369.53</v>
      </c>
    </row>
    <row r="189" spans="3:10" x14ac:dyDescent="0.25">
      <c r="C189" t="s">
        <v>6</v>
      </c>
      <c r="D189" t="s">
        <v>36</v>
      </c>
      <c r="E189" t="s">
        <v>4</v>
      </c>
      <c r="F189" s="4">
        <v>10073</v>
      </c>
      <c r="G189" s="5">
        <v>120</v>
      </c>
      <c r="H189">
        <f>VLOOKUP(data[[#This Row],[Product]],products[],2,0)</f>
        <v>11.88</v>
      </c>
      <c r="I189">
        <f>data[[#This Row],[Cost per unit]]*data[[#This Row],[Units]]</f>
        <v>1425.6000000000001</v>
      </c>
      <c r="J189">
        <f>data[[#This Row],[Amount]]-data[[#This Row],[Cost]]</f>
        <v>8647.4</v>
      </c>
    </row>
    <row r="190" spans="3:10" x14ac:dyDescent="0.25">
      <c r="C190" t="s">
        <v>8</v>
      </c>
      <c r="D190" t="s">
        <v>39</v>
      </c>
      <c r="E190" t="s">
        <v>26</v>
      </c>
      <c r="F190" s="4">
        <v>1561</v>
      </c>
      <c r="G190" s="5">
        <v>27</v>
      </c>
      <c r="H190">
        <f>VLOOKUP(data[[#This Row],[Product]],products[],2,0)</f>
        <v>5.6</v>
      </c>
      <c r="I190">
        <f>data[[#This Row],[Cost per unit]]*data[[#This Row],[Units]]</f>
        <v>151.19999999999999</v>
      </c>
      <c r="J190">
        <f>data[[#This Row],[Amount]]-data[[#This Row],[Cost]]</f>
        <v>1409.8</v>
      </c>
    </row>
    <row r="191" spans="3:10" x14ac:dyDescent="0.25">
      <c r="C191" t="s">
        <v>9</v>
      </c>
      <c r="D191" t="s">
        <v>36</v>
      </c>
      <c r="E191" t="s">
        <v>27</v>
      </c>
      <c r="F191" s="4">
        <v>11522</v>
      </c>
      <c r="G191" s="5">
        <v>204</v>
      </c>
      <c r="H191">
        <f>VLOOKUP(data[[#This Row],[Product]],products[],2,0)</f>
        <v>16.73</v>
      </c>
      <c r="I191">
        <f>data[[#This Row],[Cost per unit]]*data[[#This Row],[Units]]</f>
        <v>3412.92</v>
      </c>
      <c r="J191">
        <f>data[[#This Row],[Amount]]-data[[#This Row],[Cost]]</f>
        <v>8109.08</v>
      </c>
    </row>
    <row r="192" spans="3:10" x14ac:dyDescent="0.25">
      <c r="C192" t="s">
        <v>6</v>
      </c>
      <c r="D192" t="s">
        <v>38</v>
      </c>
      <c r="E192" t="s">
        <v>13</v>
      </c>
      <c r="F192" s="4">
        <v>2317</v>
      </c>
      <c r="G192" s="5">
        <v>123</v>
      </c>
      <c r="H192">
        <f>VLOOKUP(data[[#This Row],[Product]],products[],2,0)</f>
        <v>9.33</v>
      </c>
      <c r="I192">
        <f>data[[#This Row],[Cost per unit]]*data[[#This Row],[Units]]</f>
        <v>1147.5899999999999</v>
      </c>
      <c r="J192">
        <f>data[[#This Row],[Amount]]-data[[#This Row],[Cost]]</f>
        <v>1169.4100000000001</v>
      </c>
    </row>
    <row r="193" spans="3:10" x14ac:dyDescent="0.25">
      <c r="C193" t="s">
        <v>10</v>
      </c>
      <c r="D193" t="s">
        <v>37</v>
      </c>
      <c r="E193" t="s">
        <v>28</v>
      </c>
      <c r="F193" s="4">
        <v>3059</v>
      </c>
      <c r="G193" s="5">
        <v>27</v>
      </c>
      <c r="H193">
        <f>VLOOKUP(data[[#This Row],[Product]],products[],2,0)</f>
        <v>10.38</v>
      </c>
      <c r="I193">
        <f>data[[#This Row],[Cost per unit]]*data[[#This Row],[Units]]</f>
        <v>280.26000000000005</v>
      </c>
      <c r="J193">
        <f>data[[#This Row],[Amount]]-data[[#This Row],[Cost]]</f>
        <v>2778.74</v>
      </c>
    </row>
    <row r="194" spans="3:10" x14ac:dyDescent="0.25">
      <c r="C194" t="s">
        <v>41</v>
      </c>
      <c r="D194" t="s">
        <v>37</v>
      </c>
      <c r="E194" t="s">
        <v>26</v>
      </c>
      <c r="F194" s="4">
        <v>2324</v>
      </c>
      <c r="G194" s="5">
        <v>177</v>
      </c>
      <c r="H194">
        <f>VLOOKUP(data[[#This Row],[Product]],products[],2,0)</f>
        <v>5.6</v>
      </c>
      <c r="I194">
        <f>data[[#This Row],[Cost per unit]]*data[[#This Row],[Units]]</f>
        <v>991.19999999999993</v>
      </c>
      <c r="J194">
        <f>data[[#This Row],[Amount]]-data[[#This Row],[Cost]]</f>
        <v>1332.8000000000002</v>
      </c>
    </row>
    <row r="195" spans="3:10" x14ac:dyDescent="0.25">
      <c r="C195" t="s">
        <v>3</v>
      </c>
      <c r="D195" t="s">
        <v>39</v>
      </c>
      <c r="E195" t="s">
        <v>26</v>
      </c>
      <c r="F195" s="4">
        <v>4956</v>
      </c>
      <c r="G195" s="5">
        <v>171</v>
      </c>
      <c r="H195">
        <f>VLOOKUP(data[[#This Row],[Product]],products[],2,0)</f>
        <v>5.6</v>
      </c>
      <c r="I195">
        <f>data[[#This Row],[Cost per unit]]*data[[#This Row],[Units]]</f>
        <v>957.59999999999991</v>
      </c>
      <c r="J195">
        <f>data[[#This Row],[Amount]]-data[[#This Row],[Cost]]</f>
        <v>3998.4</v>
      </c>
    </row>
    <row r="196" spans="3:10" x14ac:dyDescent="0.25">
      <c r="C196" t="s">
        <v>10</v>
      </c>
      <c r="D196" t="s">
        <v>34</v>
      </c>
      <c r="E196" t="s">
        <v>19</v>
      </c>
      <c r="F196" s="4">
        <v>5355</v>
      </c>
      <c r="G196" s="5">
        <v>204</v>
      </c>
      <c r="H196">
        <f>VLOOKUP(data[[#This Row],[Product]],products[],2,0)</f>
        <v>7.64</v>
      </c>
      <c r="I196">
        <f>data[[#This Row],[Cost per unit]]*data[[#This Row],[Units]]</f>
        <v>1558.56</v>
      </c>
      <c r="J196">
        <f>data[[#This Row],[Amount]]-data[[#This Row],[Cost]]</f>
        <v>3796.44</v>
      </c>
    </row>
    <row r="197" spans="3:10" x14ac:dyDescent="0.25">
      <c r="C197" t="s">
        <v>3</v>
      </c>
      <c r="D197" t="s">
        <v>34</v>
      </c>
      <c r="E197" t="s">
        <v>14</v>
      </c>
      <c r="F197" s="4">
        <v>7259</v>
      </c>
      <c r="G197" s="5">
        <v>276</v>
      </c>
      <c r="H197">
        <f>VLOOKUP(data[[#This Row],[Product]],products[],2,0)</f>
        <v>11.7</v>
      </c>
      <c r="I197">
        <f>data[[#This Row],[Cost per unit]]*data[[#This Row],[Units]]</f>
        <v>3229.2</v>
      </c>
      <c r="J197">
        <f>data[[#This Row],[Amount]]-data[[#This Row],[Cost]]</f>
        <v>4029.8</v>
      </c>
    </row>
    <row r="198" spans="3:10" x14ac:dyDescent="0.25">
      <c r="C198" t="s">
        <v>8</v>
      </c>
      <c r="D198" t="s">
        <v>37</v>
      </c>
      <c r="E198" t="s">
        <v>26</v>
      </c>
      <c r="F198" s="4">
        <v>6279</v>
      </c>
      <c r="G198" s="5">
        <v>45</v>
      </c>
      <c r="H198">
        <f>VLOOKUP(data[[#This Row],[Product]],products[],2,0)</f>
        <v>5.6</v>
      </c>
      <c r="I198">
        <f>data[[#This Row],[Cost per unit]]*data[[#This Row],[Units]]</f>
        <v>251.99999999999997</v>
      </c>
      <c r="J198">
        <f>data[[#This Row],[Amount]]-data[[#This Row],[Cost]]</f>
        <v>6027</v>
      </c>
    </row>
    <row r="199" spans="3:10" x14ac:dyDescent="0.25">
      <c r="C199" t="s">
        <v>40</v>
      </c>
      <c r="D199" t="s">
        <v>38</v>
      </c>
      <c r="E199" t="s">
        <v>29</v>
      </c>
      <c r="F199" s="4">
        <v>2541</v>
      </c>
      <c r="G199" s="5">
        <v>45</v>
      </c>
      <c r="H199">
        <f>VLOOKUP(data[[#This Row],[Product]],products[],2,0)</f>
        <v>7.16</v>
      </c>
      <c r="I199">
        <f>data[[#This Row],[Cost per unit]]*data[[#This Row],[Units]]</f>
        <v>322.2</v>
      </c>
      <c r="J199">
        <f>data[[#This Row],[Amount]]-data[[#This Row],[Cost]]</f>
        <v>2218.8000000000002</v>
      </c>
    </row>
    <row r="200" spans="3:10" x14ac:dyDescent="0.25">
      <c r="C200" t="s">
        <v>6</v>
      </c>
      <c r="D200" t="s">
        <v>35</v>
      </c>
      <c r="E200" t="s">
        <v>27</v>
      </c>
      <c r="F200" s="4">
        <v>3864</v>
      </c>
      <c r="G200" s="5">
        <v>177</v>
      </c>
      <c r="H200">
        <f>VLOOKUP(data[[#This Row],[Product]],products[],2,0)</f>
        <v>16.73</v>
      </c>
      <c r="I200">
        <f>data[[#This Row],[Cost per unit]]*data[[#This Row],[Units]]</f>
        <v>2961.21</v>
      </c>
      <c r="J200">
        <f>data[[#This Row],[Amount]]-data[[#This Row],[Cost]]</f>
        <v>902.79</v>
      </c>
    </row>
    <row r="201" spans="3:10" x14ac:dyDescent="0.25">
      <c r="C201" t="s">
        <v>5</v>
      </c>
      <c r="D201" t="s">
        <v>36</v>
      </c>
      <c r="E201" t="s">
        <v>13</v>
      </c>
      <c r="F201" s="4">
        <v>6146</v>
      </c>
      <c r="G201" s="5">
        <v>63</v>
      </c>
      <c r="H201">
        <f>VLOOKUP(data[[#This Row],[Product]],products[],2,0)</f>
        <v>9.33</v>
      </c>
      <c r="I201">
        <f>data[[#This Row],[Cost per unit]]*data[[#This Row],[Units]]</f>
        <v>587.79</v>
      </c>
      <c r="J201">
        <f>data[[#This Row],[Amount]]-data[[#This Row],[Cost]]</f>
        <v>5558.21</v>
      </c>
    </row>
    <row r="202" spans="3:10" x14ac:dyDescent="0.25">
      <c r="C202" t="s">
        <v>9</v>
      </c>
      <c r="D202" t="s">
        <v>39</v>
      </c>
      <c r="E202" t="s">
        <v>18</v>
      </c>
      <c r="F202" s="4">
        <v>2639</v>
      </c>
      <c r="G202" s="5">
        <v>204</v>
      </c>
      <c r="H202">
        <f>VLOOKUP(data[[#This Row],[Product]],products[],2,0)</f>
        <v>6.47</v>
      </c>
      <c r="I202">
        <f>data[[#This Row],[Cost per unit]]*data[[#This Row],[Units]]</f>
        <v>1319.8799999999999</v>
      </c>
      <c r="J202">
        <f>data[[#This Row],[Amount]]-data[[#This Row],[Cost]]</f>
        <v>1319.1200000000001</v>
      </c>
    </row>
    <row r="203" spans="3:10" x14ac:dyDescent="0.25">
      <c r="C203" t="s">
        <v>8</v>
      </c>
      <c r="D203" t="s">
        <v>37</v>
      </c>
      <c r="E203" t="s">
        <v>22</v>
      </c>
      <c r="F203" s="4">
        <v>1890</v>
      </c>
      <c r="G203" s="5">
        <v>195</v>
      </c>
      <c r="H203">
        <f>VLOOKUP(data[[#This Row],[Product]],products[],2,0)</f>
        <v>9.77</v>
      </c>
      <c r="I203">
        <f>data[[#This Row],[Cost per unit]]*data[[#This Row],[Units]]</f>
        <v>1905.1499999999999</v>
      </c>
      <c r="J203">
        <f>data[[#This Row],[Amount]]-data[[#This Row],[Cost]]</f>
        <v>-15.149999999999864</v>
      </c>
    </row>
    <row r="204" spans="3:10" x14ac:dyDescent="0.25">
      <c r="C204" t="s">
        <v>7</v>
      </c>
      <c r="D204" t="s">
        <v>34</v>
      </c>
      <c r="E204" t="s">
        <v>14</v>
      </c>
      <c r="F204" s="4">
        <v>1932</v>
      </c>
      <c r="G204" s="5">
        <v>369</v>
      </c>
      <c r="H204">
        <f>VLOOKUP(data[[#This Row],[Product]],products[],2,0)</f>
        <v>11.7</v>
      </c>
      <c r="I204">
        <f>data[[#This Row],[Cost per unit]]*data[[#This Row],[Units]]</f>
        <v>4317.3</v>
      </c>
      <c r="J204">
        <f>data[[#This Row],[Amount]]-data[[#This Row],[Cost]]</f>
        <v>-2385.3000000000002</v>
      </c>
    </row>
    <row r="205" spans="3:10" x14ac:dyDescent="0.25">
      <c r="C205" t="s">
        <v>3</v>
      </c>
      <c r="D205" t="s">
        <v>34</v>
      </c>
      <c r="E205" t="s">
        <v>25</v>
      </c>
      <c r="F205" s="4">
        <v>6300</v>
      </c>
      <c r="G205" s="5">
        <v>42</v>
      </c>
      <c r="H205">
        <f>VLOOKUP(data[[#This Row],[Product]],products[],2,0)</f>
        <v>13.15</v>
      </c>
      <c r="I205">
        <f>data[[#This Row],[Cost per unit]]*data[[#This Row],[Units]]</f>
        <v>552.30000000000007</v>
      </c>
      <c r="J205">
        <f>data[[#This Row],[Amount]]-data[[#This Row],[Cost]]</f>
        <v>5747.7</v>
      </c>
    </row>
    <row r="206" spans="3:10" x14ac:dyDescent="0.25">
      <c r="C206" t="s">
        <v>6</v>
      </c>
      <c r="D206" t="s">
        <v>37</v>
      </c>
      <c r="E206" t="s">
        <v>30</v>
      </c>
      <c r="F206" s="4">
        <v>560</v>
      </c>
      <c r="G206" s="5">
        <v>81</v>
      </c>
      <c r="H206">
        <f>VLOOKUP(data[[#This Row],[Product]],products[],2,0)</f>
        <v>14.49</v>
      </c>
      <c r="I206">
        <f>data[[#This Row],[Cost per unit]]*data[[#This Row],[Units]]</f>
        <v>1173.69</v>
      </c>
      <c r="J206">
        <f>data[[#This Row],[Amount]]-data[[#This Row],[Cost]]</f>
        <v>-613.69000000000005</v>
      </c>
    </row>
    <row r="207" spans="3:10" x14ac:dyDescent="0.25">
      <c r="C207" t="s">
        <v>9</v>
      </c>
      <c r="D207" t="s">
        <v>37</v>
      </c>
      <c r="E207" t="s">
        <v>26</v>
      </c>
      <c r="F207" s="4">
        <v>2856</v>
      </c>
      <c r="G207" s="5">
        <v>246</v>
      </c>
      <c r="H207">
        <f>VLOOKUP(data[[#This Row],[Product]],products[],2,0)</f>
        <v>5.6</v>
      </c>
      <c r="I207">
        <f>data[[#This Row],[Cost per unit]]*data[[#This Row],[Units]]</f>
        <v>1377.6</v>
      </c>
      <c r="J207">
        <f>data[[#This Row],[Amount]]-data[[#This Row],[Cost]]</f>
        <v>1478.4</v>
      </c>
    </row>
    <row r="208" spans="3:10" x14ac:dyDescent="0.25">
      <c r="C208" t="s">
        <v>9</v>
      </c>
      <c r="D208" t="s">
        <v>34</v>
      </c>
      <c r="E208" t="s">
        <v>17</v>
      </c>
      <c r="F208" s="4">
        <v>707</v>
      </c>
      <c r="G208" s="5">
        <v>174</v>
      </c>
      <c r="H208">
        <f>VLOOKUP(data[[#This Row],[Product]],products[],2,0)</f>
        <v>3.11</v>
      </c>
      <c r="I208">
        <f>data[[#This Row],[Cost per unit]]*data[[#This Row],[Units]]</f>
        <v>541.14</v>
      </c>
      <c r="J208">
        <f>data[[#This Row],[Amount]]-data[[#This Row],[Cost]]</f>
        <v>165.86</v>
      </c>
    </row>
    <row r="209" spans="3:10" x14ac:dyDescent="0.25">
      <c r="C209" t="s">
        <v>8</v>
      </c>
      <c r="D209" t="s">
        <v>35</v>
      </c>
      <c r="E209" t="s">
        <v>30</v>
      </c>
      <c r="F209" s="4">
        <v>3598</v>
      </c>
      <c r="G209" s="5">
        <v>81</v>
      </c>
      <c r="H209">
        <f>VLOOKUP(data[[#This Row],[Product]],products[],2,0)</f>
        <v>14.49</v>
      </c>
      <c r="I209">
        <f>data[[#This Row],[Cost per unit]]*data[[#This Row],[Units]]</f>
        <v>1173.69</v>
      </c>
      <c r="J209">
        <f>data[[#This Row],[Amount]]-data[[#This Row],[Cost]]</f>
        <v>2424.31</v>
      </c>
    </row>
    <row r="210" spans="3:10" x14ac:dyDescent="0.25">
      <c r="C210" t="s">
        <v>40</v>
      </c>
      <c r="D210" t="s">
        <v>35</v>
      </c>
      <c r="E210" t="s">
        <v>22</v>
      </c>
      <c r="F210" s="4">
        <v>6853</v>
      </c>
      <c r="G210" s="5">
        <v>372</v>
      </c>
      <c r="H210">
        <f>VLOOKUP(data[[#This Row],[Product]],products[],2,0)</f>
        <v>9.77</v>
      </c>
      <c r="I210">
        <f>data[[#This Row],[Cost per unit]]*data[[#This Row],[Units]]</f>
        <v>3634.44</v>
      </c>
      <c r="J210">
        <f>data[[#This Row],[Amount]]-data[[#This Row],[Cost]]</f>
        <v>3218.56</v>
      </c>
    </row>
    <row r="211" spans="3:10" x14ac:dyDescent="0.25">
      <c r="C211" t="s">
        <v>40</v>
      </c>
      <c r="D211" t="s">
        <v>35</v>
      </c>
      <c r="E211" t="s">
        <v>16</v>
      </c>
      <c r="F211" s="4">
        <v>4725</v>
      </c>
      <c r="G211" s="5">
        <v>174</v>
      </c>
      <c r="H211">
        <f>VLOOKUP(data[[#This Row],[Product]],products[],2,0)</f>
        <v>8.7899999999999991</v>
      </c>
      <c r="I211">
        <f>data[[#This Row],[Cost per unit]]*data[[#This Row],[Units]]</f>
        <v>1529.4599999999998</v>
      </c>
      <c r="J211">
        <f>data[[#This Row],[Amount]]-data[[#This Row],[Cost]]</f>
        <v>3195.54</v>
      </c>
    </row>
    <row r="212" spans="3:10" x14ac:dyDescent="0.25">
      <c r="C212" t="s">
        <v>41</v>
      </c>
      <c r="D212" t="s">
        <v>36</v>
      </c>
      <c r="E212" t="s">
        <v>32</v>
      </c>
      <c r="F212" s="4">
        <v>10304</v>
      </c>
      <c r="G212" s="5">
        <v>84</v>
      </c>
      <c r="H212">
        <f>VLOOKUP(data[[#This Row],[Product]],products[],2,0)</f>
        <v>8.65</v>
      </c>
      <c r="I212">
        <f>data[[#This Row],[Cost per unit]]*data[[#This Row],[Units]]</f>
        <v>726.6</v>
      </c>
      <c r="J212">
        <f>data[[#This Row],[Amount]]-data[[#This Row],[Cost]]</f>
        <v>9577.4</v>
      </c>
    </row>
    <row r="213" spans="3:10" x14ac:dyDescent="0.25">
      <c r="C213" t="s">
        <v>41</v>
      </c>
      <c r="D213" t="s">
        <v>34</v>
      </c>
      <c r="E213" t="s">
        <v>16</v>
      </c>
      <c r="F213" s="4">
        <v>1274</v>
      </c>
      <c r="G213" s="5">
        <v>225</v>
      </c>
      <c r="H213">
        <f>VLOOKUP(data[[#This Row],[Product]],products[],2,0)</f>
        <v>8.7899999999999991</v>
      </c>
      <c r="I213">
        <f>data[[#This Row],[Cost per unit]]*data[[#This Row],[Units]]</f>
        <v>1977.7499999999998</v>
      </c>
      <c r="J213">
        <f>data[[#This Row],[Amount]]-data[[#This Row],[Cost]]</f>
        <v>-703.74999999999977</v>
      </c>
    </row>
    <row r="214" spans="3:10" x14ac:dyDescent="0.25">
      <c r="C214" t="s">
        <v>5</v>
      </c>
      <c r="D214" t="s">
        <v>36</v>
      </c>
      <c r="E214" t="s">
        <v>30</v>
      </c>
      <c r="F214" s="4">
        <v>1526</v>
      </c>
      <c r="G214" s="5">
        <v>105</v>
      </c>
      <c r="H214">
        <f>VLOOKUP(data[[#This Row],[Product]],products[],2,0)</f>
        <v>14.49</v>
      </c>
      <c r="I214">
        <f>data[[#This Row],[Cost per unit]]*data[[#This Row],[Units]]</f>
        <v>1521.45</v>
      </c>
      <c r="J214">
        <f>data[[#This Row],[Amount]]-data[[#This Row],[Cost]]</f>
        <v>4.5499999999999545</v>
      </c>
    </row>
    <row r="215" spans="3:10" x14ac:dyDescent="0.25">
      <c r="C215" t="s">
        <v>40</v>
      </c>
      <c r="D215" t="s">
        <v>39</v>
      </c>
      <c r="E215" t="s">
        <v>28</v>
      </c>
      <c r="F215" s="4">
        <v>3101</v>
      </c>
      <c r="G215" s="5">
        <v>225</v>
      </c>
      <c r="H215">
        <f>VLOOKUP(data[[#This Row],[Product]],products[],2,0)</f>
        <v>10.38</v>
      </c>
      <c r="I215">
        <f>data[[#This Row],[Cost per unit]]*data[[#This Row],[Units]]</f>
        <v>2335.5</v>
      </c>
      <c r="J215">
        <f>data[[#This Row],[Amount]]-data[[#This Row],[Cost]]</f>
        <v>765.5</v>
      </c>
    </row>
    <row r="216" spans="3:10" x14ac:dyDescent="0.25">
      <c r="C216" t="s">
        <v>2</v>
      </c>
      <c r="D216" t="s">
        <v>37</v>
      </c>
      <c r="E216" t="s">
        <v>14</v>
      </c>
      <c r="F216" s="4">
        <v>1057</v>
      </c>
      <c r="G216" s="5">
        <v>54</v>
      </c>
      <c r="H216">
        <f>VLOOKUP(data[[#This Row],[Product]],products[],2,0)</f>
        <v>11.7</v>
      </c>
      <c r="I216">
        <f>data[[#This Row],[Cost per unit]]*data[[#This Row],[Units]]</f>
        <v>631.79999999999995</v>
      </c>
      <c r="J216">
        <f>data[[#This Row],[Amount]]-data[[#This Row],[Cost]]</f>
        <v>425.20000000000005</v>
      </c>
    </row>
    <row r="217" spans="3:10" x14ac:dyDescent="0.25">
      <c r="C217" t="s">
        <v>7</v>
      </c>
      <c r="D217" t="s">
        <v>37</v>
      </c>
      <c r="E217" t="s">
        <v>26</v>
      </c>
      <c r="F217" s="4">
        <v>5306</v>
      </c>
      <c r="G217" s="5">
        <v>0</v>
      </c>
      <c r="H217">
        <f>VLOOKUP(data[[#This Row],[Product]],products[],2,0)</f>
        <v>5.6</v>
      </c>
      <c r="I217">
        <f>data[[#This Row],[Cost per unit]]*data[[#This Row],[Units]]</f>
        <v>0</v>
      </c>
      <c r="J217">
        <f>data[[#This Row],[Amount]]-data[[#This Row],[Cost]]</f>
        <v>5306</v>
      </c>
    </row>
    <row r="218" spans="3:10" x14ac:dyDescent="0.25">
      <c r="C218" t="s">
        <v>5</v>
      </c>
      <c r="D218" t="s">
        <v>39</v>
      </c>
      <c r="E218" t="s">
        <v>24</v>
      </c>
      <c r="F218" s="4">
        <v>4018</v>
      </c>
      <c r="G218" s="5">
        <v>171</v>
      </c>
      <c r="H218">
        <f>VLOOKUP(data[[#This Row],[Product]],products[],2,0)</f>
        <v>4.97</v>
      </c>
      <c r="I218">
        <f>data[[#This Row],[Cost per unit]]*data[[#This Row],[Units]]</f>
        <v>849.87</v>
      </c>
      <c r="J218">
        <f>data[[#This Row],[Amount]]-data[[#This Row],[Cost]]</f>
        <v>3168.13</v>
      </c>
    </row>
    <row r="219" spans="3:10" x14ac:dyDescent="0.25">
      <c r="C219" t="s">
        <v>9</v>
      </c>
      <c r="D219" t="s">
        <v>34</v>
      </c>
      <c r="E219" t="s">
        <v>16</v>
      </c>
      <c r="F219" s="4">
        <v>938</v>
      </c>
      <c r="G219" s="5">
        <v>189</v>
      </c>
      <c r="H219">
        <f>VLOOKUP(data[[#This Row],[Product]],products[],2,0)</f>
        <v>8.7899999999999991</v>
      </c>
      <c r="I219">
        <f>data[[#This Row],[Cost per unit]]*data[[#This Row],[Units]]</f>
        <v>1661.31</v>
      </c>
      <c r="J219">
        <f>data[[#This Row],[Amount]]-data[[#This Row],[Cost]]</f>
        <v>-723.31</v>
      </c>
    </row>
    <row r="220" spans="3:10" x14ac:dyDescent="0.25">
      <c r="C220" t="s">
        <v>7</v>
      </c>
      <c r="D220" t="s">
        <v>38</v>
      </c>
      <c r="E220" t="s">
        <v>18</v>
      </c>
      <c r="F220" s="4">
        <v>1778</v>
      </c>
      <c r="G220" s="5">
        <v>270</v>
      </c>
      <c r="H220">
        <f>VLOOKUP(data[[#This Row],[Product]],products[],2,0)</f>
        <v>6.47</v>
      </c>
      <c r="I220">
        <f>data[[#This Row],[Cost per unit]]*data[[#This Row],[Units]]</f>
        <v>1746.8999999999999</v>
      </c>
      <c r="J220">
        <f>data[[#This Row],[Amount]]-data[[#This Row],[Cost]]</f>
        <v>31.100000000000136</v>
      </c>
    </row>
    <row r="221" spans="3:10" x14ac:dyDescent="0.25">
      <c r="C221" t="s">
        <v>6</v>
      </c>
      <c r="D221" t="s">
        <v>39</v>
      </c>
      <c r="E221" t="s">
        <v>30</v>
      </c>
      <c r="F221" s="4">
        <v>1638</v>
      </c>
      <c r="G221" s="5">
        <v>63</v>
      </c>
      <c r="H221">
        <f>VLOOKUP(data[[#This Row],[Product]],products[],2,0)</f>
        <v>14.49</v>
      </c>
      <c r="I221">
        <f>data[[#This Row],[Cost per unit]]*data[[#This Row],[Units]]</f>
        <v>912.87</v>
      </c>
      <c r="J221">
        <f>data[[#This Row],[Amount]]-data[[#This Row],[Cost]]</f>
        <v>725.13</v>
      </c>
    </row>
    <row r="222" spans="3:10" x14ac:dyDescent="0.25">
      <c r="C222" t="s">
        <v>41</v>
      </c>
      <c r="D222" t="s">
        <v>38</v>
      </c>
      <c r="E222" t="s">
        <v>25</v>
      </c>
      <c r="F222" s="4">
        <v>154</v>
      </c>
      <c r="G222" s="5">
        <v>21</v>
      </c>
      <c r="H222">
        <f>VLOOKUP(data[[#This Row],[Product]],products[],2,0)</f>
        <v>13.15</v>
      </c>
      <c r="I222">
        <f>data[[#This Row],[Cost per unit]]*data[[#This Row],[Units]]</f>
        <v>276.15000000000003</v>
      </c>
      <c r="J222">
        <f>data[[#This Row],[Amount]]-data[[#This Row],[Cost]]</f>
        <v>-122.15000000000003</v>
      </c>
    </row>
    <row r="223" spans="3:10" x14ac:dyDescent="0.25">
      <c r="C223" t="s">
        <v>7</v>
      </c>
      <c r="D223" t="s">
        <v>37</v>
      </c>
      <c r="E223" t="s">
        <v>22</v>
      </c>
      <c r="F223" s="4">
        <v>9835</v>
      </c>
      <c r="G223" s="5">
        <v>207</v>
      </c>
      <c r="H223">
        <f>VLOOKUP(data[[#This Row],[Product]],products[],2,0)</f>
        <v>9.77</v>
      </c>
      <c r="I223">
        <f>data[[#This Row],[Cost per unit]]*data[[#This Row],[Units]]</f>
        <v>2022.3899999999999</v>
      </c>
      <c r="J223">
        <f>data[[#This Row],[Amount]]-data[[#This Row],[Cost]]</f>
        <v>7812.6100000000006</v>
      </c>
    </row>
    <row r="224" spans="3:10" x14ac:dyDescent="0.25">
      <c r="C224" t="s">
        <v>9</v>
      </c>
      <c r="D224" t="s">
        <v>37</v>
      </c>
      <c r="E224" t="s">
        <v>20</v>
      </c>
      <c r="F224" s="4">
        <v>7273</v>
      </c>
      <c r="G224" s="5">
        <v>96</v>
      </c>
      <c r="H224">
        <f>VLOOKUP(data[[#This Row],[Product]],products[],2,0)</f>
        <v>10.62</v>
      </c>
      <c r="I224">
        <f>data[[#This Row],[Cost per unit]]*data[[#This Row],[Units]]</f>
        <v>1019.52</v>
      </c>
      <c r="J224">
        <f>data[[#This Row],[Amount]]-data[[#This Row],[Cost]]</f>
        <v>6253.48</v>
      </c>
    </row>
    <row r="225" spans="3:10" x14ac:dyDescent="0.25">
      <c r="C225" t="s">
        <v>5</v>
      </c>
      <c r="D225" t="s">
        <v>39</v>
      </c>
      <c r="E225" t="s">
        <v>22</v>
      </c>
      <c r="F225" s="4">
        <v>6909</v>
      </c>
      <c r="G225" s="5">
        <v>81</v>
      </c>
      <c r="H225">
        <f>VLOOKUP(data[[#This Row],[Product]],products[],2,0)</f>
        <v>9.77</v>
      </c>
      <c r="I225">
        <f>data[[#This Row],[Cost per unit]]*data[[#This Row],[Units]]</f>
        <v>791.37</v>
      </c>
      <c r="J225">
        <f>data[[#This Row],[Amount]]-data[[#This Row],[Cost]]</f>
        <v>6117.63</v>
      </c>
    </row>
    <row r="226" spans="3:10" x14ac:dyDescent="0.25">
      <c r="C226" t="s">
        <v>9</v>
      </c>
      <c r="D226" t="s">
        <v>39</v>
      </c>
      <c r="E226" t="s">
        <v>24</v>
      </c>
      <c r="F226" s="4">
        <v>3920</v>
      </c>
      <c r="G226" s="5">
        <v>306</v>
      </c>
      <c r="H226">
        <f>VLOOKUP(data[[#This Row],[Product]],products[],2,0)</f>
        <v>4.97</v>
      </c>
      <c r="I226">
        <f>data[[#This Row],[Cost per unit]]*data[[#This Row],[Units]]</f>
        <v>1520.82</v>
      </c>
      <c r="J226">
        <f>data[[#This Row],[Amount]]-data[[#This Row],[Cost]]</f>
        <v>2399.1800000000003</v>
      </c>
    </row>
    <row r="227" spans="3:10" x14ac:dyDescent="0.25">
      <c r="C227" t="s">
        <v>10</v>
      </c>
      <c r="D227" t="s">
        <v>39</v>
      </c>
      <c r="E227" t="s">
        <v>21</v>
      </c>
      <c r="F227" s="4">
        <v>4858</v>
      </c>
      <c r="G227" s="5">
        <v>279</v>
      </c>
      <c r="H227">
        <f>VLOOKUP(data[[#This Row],[Product]],products[],2,0)</f>
        <v>9</v>
      </c>
      <c r="I227">
        <f>data[[#This Row],[Cost per unit]]*data[[#This Row],[Units]]</f>
        <v>2511</v>
      </c>
      <c r="J227">
        <f>data[[#This Row],[Amount]]-data[[#This Row],[Cost]]</f>
        <v>2347</v>
      </c>
    </row>
    <row r="228" spans="3:10" x14ac:dyDescent="0.25">
      <c r="C228" t="s">
        <v>2</v>
      </c>
      <c r="D228" t="s">
        <v>38</v>
      </c>
      <c r="E228" t="s">
        <v>4</v>
      </c>
      <c r="F228" s="4">
        <v>3549</v>
      </c>
      <c r="G228" s="5">
        <v>3</v>
      </c>
      <c r="H228">
        <f>VLOOKUP(data[[#This Row],[Product]],products[],2,0)</f>
        <v>11.88</v>
      </c>
      <c r="I228">
        <f>data[[#This Row],[Cost per unit]]*data[[#This Row],[Units]]</f>
        <v>35.64</v>
      </c>
      <c r="J228">
        <f>data[[#This Row],[Amount]]-data[[#This Row],[Cost]]</f>
        <v>3513.36</v>
      </c>
    </row>
    <row r="229" spans="3:10" x14ac:dyDescent="0.25">
      <c r="C229" t="s">
        <v>7</v>
      </c>
      <c r="D229" t="s">
        <v>39</v>
      </c>
      <c r="E229" t="s">
        <v>27</v>
      </c>
      <c r="F229" s="4">
        <v>966</v>
      </c>
      <c r="G229" s="5">
        <v>198</v>
      </c>
      <c r="H229">
        <f>VLOOKUP(data[[#This Row],[Product]],products[],2,0)</f>
        <v>16.73</v>
      </c>
      <c r="I229">
        <f>data[[#This Row],[Cost per unit]]*data[[#This Row],[Units]]</f>
        <v>3312.54</v>
      </c>
      <c r="J229">
        <f>data[[#This Row],[Amount]]-data[[#This Row],[Cost]]</f>
        <v>-2346.54</v>
      </c>
    </row>
    <row r="230" spans="3:10" x14ac:dyDescent="0.25">
      <c r="C230" t="s">
        <v>5</v>
      </c>
      <c r="D230" t="s">
        <v>39</v>
      </c>
      <c r="E230" t="s">
        <v>18</v>
      </c>
      <c r="F230" s="4">
        <v>385</v>
      </c>
      <c r="G230" s="5">
        <v>249</v>
      </c>
      <c r="H230">
        <f>VLOOKUP(data[[#This Row],[Product]],products[],2,0)</f>
        <v>6.47</v>
      </c>
      <c r="I230">
        <f>data[[#This Row],[Cost per unit]]*data[[#This Row],[Units]]</f>
        <v>1611.03</v>
      </c>
      <c r="J230">
        <f>data[[#This Row],[Amount]]-data[[#This Row],[Cost]]</f>
        <v>-1226.03</v>
      </c>
    </row>
    <row r="231" spans="3:10" x14ac:dyDescent="0.25">
      <c r="C231" t="s">
        <v>6</v>
      </c>
      <c r="D231" t="s">
        <v>34</v>
      </c>
      <c r="E231" t="s">
        <v>16</v>
      </c>
      <c r="F231" s="4">
        <v>2219</v>
      </c>
      <c r="G231" s="5">
        <v>75</v>
      </c>
      <c r="H231">
        <f>VLOOKUP(data[[#This Row],[Product]],products[],2,0)</f>
        <v>8.7899999999999991</v>
      </c>
      <c r="I231">
        <f>data[[#This Row],[Cost per unit]]*data[[#This Row],[Units]]</f>
        <v>659.24999999999989</v>
      </c>
      <c r="J231">
        <f>data[[#This Row],[Amount]]-data[[#This Row],[Cost]]</f>
        <v>1559.75</v>
      </c>
    </row>
    <row r="232" spans="3:10" x14ac:dyDescent="0.25">
      <c r="C232" t="s">
        <v>9</v>
      </c>
      <c r="D232" t="s">
        <v>36</v>
      </c>
      <c r="E232" t="s">
        <v>32</v>
      </c>
      <c r="F232" s="4">
        <v>2954</v>
      </c>
      <c r="G232" s="5">
        <v>189</v>
      </c>
      <c r="H232">
        <f>VLOOKUP(data[[#This Row],[Product]],products[],2,0)</f>
        <v>8.65</v>
      </c>
      <c r="I232">
        <f>data[[#This Row],[Cost per unit]]*data[[#This Row],[Units]]</f>
        <v>1634.8500000000001</v>
      </c>
      <c r="J232">
        <f>data[[#This Row],[Amount]]-data[[#This Row],[Cost]]</f>
        <v>1319.1499999999999</v>
      </c>
    </row>
    <row r="233" spans="3:10" x14ac:dyDescent="0.25">
      <c r="C233" t="s">
        <v>7</v>
      </c>
      <c r="D233" t="s">
        <v>36</v>
      </c>
      <c r="E233" t="s">
        <v>32</v>
      </c>
      <c r="F233" s="4">
        <v>280</v>
      </c>
      <c r="G233" s="5">
        <v>87</v>
      </c>
      <c r="H233">
        <f>VLOOKUP(data[[#This Row],[Product]],products[],2,0)</f>
        <v>8.65</v>
      </c>
      <c r="I233">
        <f>data[[#This Row],[Cost per unit]]*data[[#This Row],[Units]]</f>
        <v>752.55000000000007</v>
      </c>
      <c r="J233">
        <f>data[[#This Row],[Amount]]-data[[#This Row],[Cost]]</f>
        <v>-472.55000000000007</v>
      </c>
    </row>
    <row r="234" spans="3:10" x14ac:dyDescent="0.25">
      <c r="C234" t="s">
        <v>41</v>
      </c>
      <c r="D234" t="s">
        <v>36</v>
      </c>
      <c r="E234" t="s">
        <v>30</v>
      </c>
      <c r="F234" s="4">
        <v>6118</v>
      </c>
      <c r="G234" s="5">
        <v>174</v>
      </c>
      <c r="H234">
        <f>VLOOKUP(data[[#This Row],[Product]],products[],2,0)</f>
        <v>14.49</v>
      </c>
      <c r="I234">
        <f>data[[#This Row],[Cost per unit]]*data[[#This Row],[Units]]</f>
        <v>2521.2600000000002</v>
      </c>
      <c r="J234">
        <f>data[[#This Row],[Amount]]-data[[#This Row],[Cost]]</f>
        <v>3596.74</v>
      </c>
    </row>
    <row r="235" spans="3:10" x14ac:dyDescent="0.25">
      <c r="C235" t="s">
        <v>2</v>
      </c>
      <c r="D235" t="s">
        <v>39</v>
      </c>
      <c r="E235" t="s">
        <v>15</v>
      </c>
      <c r="F235" s="4">
        <v>4802</v>
      </c>
      <c r="G235" s="5">
        <v>36</v>
      </c>
      <c r="H235">
        <f>VLOOKUP(data[[#This Row],[Product]],products[],2,0)</f>
        <v>11.73</v>
      </c>
      <c r="I235">
        <f>data[[#This Row],[Cost per unit]]*data[[#This Row],[Units]]</f>
        <v>422.28000000000003</v>
      </c>
      <c r="J235">
        <f>data[[#This Row],[Amount]]-data[[#This Row],[Cost]]</f>
        <v>4379.72</v>
      </c>
    </row>
    <row r="236" spans="3:10" x14ac:dyDescent="0.25">
      <c r="C236" t="s">
        <v>9</v>
      </c>
      <c r="D236" t="s">
        <v>38</v>
      </c>
      <c r="E236" t="s">
        <v>24</v>
      </c>
      <c r="F236" s="4">
        <v>4137</v>
      </c>
      <c r="G236" s="5">
        <v>60</v>
      </c>
      <c r="H236">
        <f>VLOOKUP(data[[#This Row],[Product]],products[],2,0)</f>
        <v>4.97</v>
      </c>
      <c r="I236">
        <f>data[[#This Row],[Cost per unit]]*data[[#This Row],[Units]]</f>
        <v>298.2</v>
      </c>
      <c r="J236">
        <f>data[[#This Row],[Amount]]-data[[#This Row],[Cost]]</f>
        <v>3838.8</v>
      </c>
    </row>
    <row r="237" spans="3:10" x14ac:dyDescent="0.25">
      <c r="C237" t="s">
        <v>3</v>
      </c>
      <c r="D237" t="s">
        <v>35</v>
      </c>
      <c r="E237" t="s">
        <v>23</v>
      </c>
      <c r="F237" s="4">
        <v>2023</v>
      </c>
      <c r="G237" s="5">
        <v>78</v>
      </c>
      <c r="H237">
        <f>VLOOKUP(data[[#This Row],[Product]],products[],2,0)</f>
        <v>6.49</v>
      </c>
      <c r="I237">
        <f>data[[#This Row],[Cost per unit]]*data[[#This Row],[Units]]</f>
        <v>506.22</v>
      </c>
      <c r="J237">
        <f>data[[#This Row],[Amount]]-data[[#This Row],[Cost]]</f>
        <v>1516.78</v>
      </c>
    </row>
    <row r="238" spans="3:10" x14ac:dyDescent="0.25">
      <c r="C238" t="s">
        <v>9</v>
      </c>
      <c r="D238" t="s">
        <v>36</v>
      </c>
      <c r="E238" t="s">
        <v>30</v>
      </c>
      <c r="F238" s="4">
        <v>9051</v>
      </c>
      <c r="G238" s="5">
        <v>57</v>
      </c>
      <c r="H238">
        <f>VLOOKUP(data[[#This Row],[Product]],products[],2,0)</f>
        <v>14.49</v>
      </c>
      <c r="I238">
        <f>data[[#This Row],[Cost per unit]]*data[[#This Row],[Units]]</f>
        <v>825.93000000000006</v>
      </c>
      <c r="J238">
        <f>data[[#This Row],[Amount]]-data[[#This Row],[Cost]]</f>
        <v>8225.07</v>
      </c>
    </row>
    <row r="239" spans="3:10" x14ac:dyDescent="0.25">
      <c r="C239" t="s">
        <v>9</v>
      </c>
      <c r="D239" t="s">
        <v>37</v>
      </c>
      <c r="E239" t="s">
        <v>28</v>
      </c>
      <c r="F239" s="4">
        <v>2919</v>
      </c>
      <c r="G239" s="5">
        <v>45</v>
      </c>
      <c r="H239">
        <f>VLOOKUP(data[[#This Row],[Product]],products[],2,0)</f>
        <v>10.38</v>
      </c>
      <c r="I239">
        <f>data[[#This Row],[Cost per unit]]*data[[#This Row],[Units]]</f>
        <v>467.1</v>
      </c>
      <c r="J239">
        <f>data[[#This Row],[Amount]]-data[[#This Row],[Cost]]</f>
        <v>2451.9</v>
      </c>
    </row>
    <row r="240" spans="3:10" x14ac:dyDescent="0.25">
      <c r="C240" t="s">
        <v>41</v>
      </c>
      <c r="D240" t="s">
        <v>38</v>
      </c>
      <c r="E240" t="s">
        <v>22</v>
      </c>
      <c r="F240" s="4">
        <v>5915</v>
      </c>
      <c r="G240" s="5">
        <v>3</v>
      </c>
      <c r="H240">
        <f>VLOOKUP(data[[#This Row],[Product]],products[],2,0)</f>
        <v>9.77</v>
      </c>
      <c r="I240">
        <f>data[[#This Row],[Cost per unit]]*data[[#This Row],[Units]]</f>
        <v>29.31</v>
      </c>
      <c r="J240">
        <f>data[[#This Row],[Amount]]-data[[#This Row],[Cost]]</f>
        <v>5885.69</v>
      </c>
    </row>
    <row r="241" spans="3:10" x14ac:dyDescent="0.25">
      <c r="C241" t="s">
        <v>10</v>
      </c>
      <c r="D241" t="s">
        <v>35</v>
      </c>
      <c r="E241" t="s">
        <v>15</v>
      </c>
      <c r="F241" s="4">
        <v>2562</v>
      </c>
      <c r="G241" s="5">
        <v>6</v>
      </c>
      <c r="H241">
        <f>VLOOKUP(data[[#This Row],[Product]],products[],2,0)</f>
        <v>11.73</v>
      </c>
      <c r="I241">
        <f>data[[#This Row],[Cost per unit]]*data[[#This Row],[Units]]</f>
        <v>70.38</v>
      </c>
      <c r="J241">
        <f>data[[#This Row],[Amount]]-data[[#This Row],[Cost]]</f>
        <v>2491.62</v>
      </c>
    </row>
    <row r="242" spans="3:10" x14ac:dyDescent="0.25">
      <c r="C242" t="s">
        <v>5</v>
      </c>
      <c r="D242" t="s">
        <v>37</v>
      </c>
      <c r="E242" t="s">
        <v>25</v>
      </c>
      <c r="F242" s="4">
        <v>8813</v>
      </c>
      <c r="G242" s="5">
        <v>21</v>
      </c>
      <c r="H242">
        <f>VLOOKUP(data[[#This Row],[Product]],products[],2,0)</f>
        <v>13.15</v>
      </c>
      <c r="I242">
        <f>data[[#This Row],[Cost per unit]]*data[[#This Row],[Units]]</f>
        <v>276.15000000000003</v>
      </c>
      <c r="J242">
        <f>data[[#This Row],[Amount]]-data[[#This Row],[Cost]]</f>
        <v>8536.85</v>
      </c>
    </row>
    <row r="243" spans="3:10" x14ac:dyDescent="0.25">
      <c r="C243" t="s">
        <v>5</v>
      </c>
      <c r="D243" t="s">
        <v>36</v>
      </c>
      <c r="E243" t="s">
        <v>18</v>
      </c>
      <c r="F243" s="4">
        <v>6111</v>
      </c>
      <c r="G243" s="5">
        <v>3</v>
      </c>
      <c r="H243">
        <f>VLOOKUP(data[[#This Row],[Product]],products[],2,0)</f>
        <v>6.47</v>
      </c>
      <c r="I243">
        <f>data[[#This Row],[Cost per unit]]*data[[#This Row],[Units]]</f>
        <v>19.41</v>
      </c>
      <c r="J243">
        <f>data[[#This Row],[Amount]]-data[[#This Row],[Cost]]</f>
        <v>6091.59</v>
      </c>
    </row>
    <row r="244" spans="3:10" x14ac:dyDescent="0.25">
      <c r="C244" t="s">
        <v>8</v>
      </c>
      <c r="D244" t="s">
        <v>34</v>
      </c>
      <c r="E244" t="s">
        <v>31</v>
      </c>
      <c r="F244" s="4">
        <v>3507</v>
      </c>
      <c r="G244" s="5">
        <v>288</v>
      </c>
      <c r="H244">
        <f>VLOOKUP(data[[#This Row],[Product]],products[],2,0)</f>
        <v>5.79</v>
      </c>
      <c r="I244">
        <f>data[[#This Row],[Cost per unit]]*data[[#This Row],[Units]]</f>
        <v>1667.52</v>
      </c>
      <c r="J244">
        <f>data[[#This Row],[Amount]]-data[[#This Row],[Cost]]</f>
        <v>1839.48</v>
      </c>
    </row>
    <row r="245" spans="3:10" x14ac:dyDescent="0.25">
      <c r="C245" t="s">
        <v>6</v>
      </c>
      <c r="D245" t="s">
        <v>36</v>
      </c>
      <c r="E245" t="s">
        <v>13</v>
      </c>
      <c r="F245" s="4">
        <v>4319</v>
      </c>
      <c r="G245" s="5">
        <v>30</v>
      </c>
      <c r="H245">
        <f>VLOOKUP(data[[#This Row],[Product]],products[],2,0)</f>
        <v>9.33</v>
      </c>
      <c r="I245">
        <f>data[[#This Row],[Cost per unit]]*data[[#This Row],[Units]]</f>
        <v>279.89999999999998</v>
      </c>
      <c r="J245">
        <f>data[[#This Row],[Amount]]-data[[#This Row],[Cost]]</f>
        <v>4039.1</v>
      </c>
    </row>
    <row r="246" spans="3:10" x14ac:dyDescent="0.25">
      <c r="C246" t="s">
        <v>40</v>
      </c>
      <c r="D246" t="s">
        <v>38</v>
      </c>
      <c r="E246" t="s">
        <v>26</v>
      </c>
      <c r="F246" s="4">
        <v>609</v>
      </c>
      <c r="G246" s="5">
        <v>87</v>
      </c>
      <c r="H246">
        <f>VLOOKUP(data[[#This Row],[Product]],products[],2,0)</f>
        <v>5.6</v>
      </c>
      <c r="I246">
        <f>data[[#This Row],[Cost per unit]]*data[[#This Row],[Units]]</f>
        <v>487.2</v>
      </c>
      <c r="J246">
        <f>data[[#This Row],[Amount]]-data[[#This Row],[Cost]]</f>
        <v>121.80000000000001</v>
      </c>
    </row>
    <row r="247" spans="3:10" x14ac:dyDescent="0.25">
      <c r="C247" t="s">
        <v>40</v>
      </c>
      <c r="D247" t="s">
        <v>39</v>
      </c>
      <c r="E247" t="s">
        <v>27</v>
      </c>
      <c r="F247" s="4">
        <v>6370</v>
      </c>
      <c r="G247" s="5">
        <v>30</v>
      </c>
      <c r="H247">
        <f>VLOOKUP(data[[#This Row],[Product]],products[],2,0)</f>
        <v>16.73</v>
      </c>
      <c r="I247">
        <f>data[[#This Row],[Cost per unit]]*data[[#This Row],[Units]]</f>
        <v>501.90000000000003</v>
      </c>
      <c r="J247">
        <f>data[[#This Row],[Amount]]-data[[#This Row],[Cost]]</f>
        <v>5868.1</v>
      </c>
    </row>
    <row r="248" spans="3:10" x14ac:dyDescent="0.25">
      <c r="C248" t="s">
        <v>5</v>
      </c>
      <c r="D248" t="s">
        <v>38</v>
      </c>
      <c r="E248" t="s">
        <v>19</v>
      </c>
      <c r="F248" s="4">
        <v>5474</v>
      </c>
      <c r="G248" s="5">
        <v>168</v>
      </c>
      <c r="H248">
        <f>VLOOKUP(data[[#This Row],[Product]],products[],2,0)</f>
        <v>7.64</v>
      </c>
      <c r="I248">
        <f>data[[#This Row],[Cost per unit]]*data[[#This Row],[Units]]</f>
        <v>1283.52</v>
      </c>
      <c r="J248">
        <f>data[[#This Row],[Amount]]-data[[#This Row],[Cost]]</f>
        <v>4190.4799999999996</v>
      </c>
    </row>
    <row r="249" spans="3:10" x14ac:dyDescent="0.25">
      <c r="C249" t="s">
        <v>40</v>
      </c>
      <c r="D249" t="s">
        <v>36</v>
      </c>
      <c r="E249" t="s">
        <v>27</v>
      </c>
      <c r="F249" s="4">
        <v>3164</v>
      </c>
      <c r="G249" s="5">
        <v>306</v>
      </c>
      <c r="H249">
        <f>VLOOKUP(data[[#This Row],[Product]],products[],2,0)</f>
        <v>16.73</v>
      </c>
      <c r="I249">
        <f>data[[#This Row],[Cost per unit]]*data[[#This Row],[Units]]</f>
        <v>5119.38</v>
      </c>
      <c r="J249">
        <f>data[[#This Row],[Amount]]-data[[#This Row],[Cost]]</f>
        <v>-1955.38</v>
      </c>
    </row>
    <row r="250" spans="3:10" x14ac:dyDescent="0.25">
      <c r="C250" t="s">
        <v>6</v>
      </c>
      <c r="D250" t="s">
        <v>35</v>
      </c>
      <c r="E250" t="s">
        <v>4</v>
      </c>
      <c r="F250" s="4">
        <v>1302</v>
      </c>
      <c r="G250" s="5">
        <v>402</v>
      </c>
      <c r="H250">
        <f>VLOOKUP(data[[#This Row],[Product]],products[],2,0)</f>
        <v>11.88</v>
      </c>
      <c r="I250">
        <f>data[[#This Row],[Cost per unit]]*data[[#This Row],[Units]]</f>
        <v>4775.76</v>
      </c>
      <c r="J250">
        <f>data[[#This Row],[Amount]]-data[[#This Row],[Cost]]</f>
        <v>-3473.76</v>
      </c>
    </row>
    <row r="251" spans="3:10" x14ac:dyDescent="0.25">
      <c r="C251" t="s">
        <v>3</v>
      </c>
      <c r="D251" t="s">
        <v>37</v>
      </c>
      <c r="E251" t="s">
        <v>28</v>
      </c>
      <c r="F251" s="4">
        <v>7308</v>
      </c>
      <c r="G251" s="5">
        <v>327</v>
      </c>
      <c r="H251">
        <f>VLOOKUP(data[[#This Row],[Product]],products[],2,0)</f>
        <v>10.38</v>
      </c>
      <c r="I251">
        <f>data[[#This Row],[Cost per unit]]*data[[#This Row],[Units]]</f>
        <v>3394.26</v>
      </c>
      <c r="J251">
        <f>data[[#This Row],[Amount]]-data[[#This Row],[Cost]]</f>
        <v>3913.74</v>
      </c>
    </row>
    <row r="252" spans="3:10" x14ac:dyDescent="0.25">
      <c r="C252" t="s">
        <v>40</v>
      </c>
      <c r="D252" t="s">
        <v>37</v>
      </c>
      <c r="E252" t="s">
        <v>27</v>
      </c>
      <c r="F252" s="4">
        <v>6132</v>
      </c>
      <c r="G252" s="5">
        <v>93</v>
      </c>
      <c r="H252">
        <f>VLOOKUP(data[[#This Row],[Product]],products[],2,0)</f>
        <v>16.73</v>
      </c>
      <c r="I252">
        <f>data[[#This Row],[Cost per unit]]*data[[#This Row],[Units]]</f>
        <v>1555.89</v>
      </c>
      <c r="J252">
        <f>data[[#This Row],[Amount]]-data[[#This Row],[Cost]]</f>
        <v>4576.1099999999997</v>
      </c>
    </row>
    <row r="253" spans="3:10" x14ac:dyDescent="0.25">
      <c r="C253" t="s">
        <v>10</v>
      </c>
      <c r="D253" t="s">
        <v>35</v>
      </c>
      <c r="E253" t="s">
        <v>14</v>
      </c>
      <c r="F253" s="4">
        <v>3472</v>
      </c>
      <c r="G253" s="5">
        <v>96</v>
      </c>
      <c r="H253">
        <f>VLOOKUP(data[[#This Row],[Product]],products[],2,0)</f>
        <v>11.7</v>
      </c>
      <c r="I253">
        <f>data[[#This Row],[Cost per unit]]*data[[#This Row],[Units]]</f>
        <v>1123.1999999999998</v>
      </c>
      <c r="J253">
        <f>data[[#This Row],[Amount]]-data[[#This Row],[Cost]]</f>
        <v>2348.8000000000002</v>
      </c>
    </row>
    <row r="254" spans="3:10" x14ac:dyDescent="0.25">
      <c r="C254" t="s">
        <v>8</v>
      </c>
      <c r="D254" t="s">
        <v>39</v>
      </c>
      <c r="E254" t="s">
        <v>18</v>
      </c>
      <c r="F254" s="4">
        <v>9660</v>
      </c>
      <c r="G254" s="5">
        <v>27</v>
      </c>
      <c r="H254">
        <f>VLOOKUP(data[[#This Row],[Product]],products[],2,0)</f>
        <v>6.47</v>
      </c>
      <c r="I254">
        <f>data[[#This Row],[Cost per unit]]*data[[#This Row],[Units]]</f>
        <v>174.69</v>
      </c>
      <c r="J254">
        <f>data[[#This Row],[Amount]]-data[[#This Row],[Cost]]</f>
        <v>9485.31</v>
      </c>
    </row>
    <row r="255" spans="3:10" x14ac:dyDescent="0.25">
      <c r="C255" t="s">
        <v>9</v>
      </c>
      <c r="D255" t="s">
        <v>38</v>
      </c>
      <c r="E255" t="s">
        <v>26</v>
      </c>
      <c r="F255" s="4">
        <v>2436</v>
      </c>
      <c r="G255" s="5">
        <v>99</v>
      </c>
      <c r="H255">
        <f>VLOOKUP(data[[#This Row],[Product]],products[],2,0)</f>
        <v>5.6</v>
      </c>
      <c r="I255">
        <f>data[[#This Row],[Cost per unit]]*data[[#This Row],[Units]]</f>
        <v>554.4</v>
      </c>
      <c r="J255">
        <f>data[[#This Row],[Amount]]-data[[#This Row],[Cost]]</f>
        <v>1881.6</v>
      </c>
    </row>
    <row r="256" spans="3:10" x14ac:dyDescent="0.25">
      <c r="C256" t="s">
        <v>9</v>
      </c>
      <c r="D256" t="s">
        <v>38</v>
      </c>
      <c r="E256" t="s">
        <v>33</v>
      </c>
      <c r="F256" s="4">
        <v>9506</v>
      </c>
      <c r="G256" s="5">
        <v>87</v>
      </c>
      <c r="H256">
        <f>VLOOKUP(data[[#This Row],[Product]],products[],2,0)</f>
        <v>12.37</v>
      </c>
      <c r="I256">
        <f>data[[#This Row],[Cost per unit]]*data[[#This Row],[Units]]</f>
        <v>1076.1899999999998</v>
      </c>
      <c r="J256">
        <f>data[[#This Row],[Amount]]-data[[#This Row],[Cost]]</f>
        <v>8429.81</v>
      </c>
    </row>
    <row r="257" spans="3:10" x14ac:dyDescent="0.25">
      <c r="C257" t="s">
        <v>10</v>
      </c>
      <c r="D257" t="s">
        <v>37</v>
      </c>
      <c r="E257" t="s">
        <v>21</v>
      </c>
      <c r="F257" s="4">
        <v>245</v>
      </c>
      <c r="G257" s="5">
        <v>288</v>
      </c>
      <c r="H257">
        <f>VLOOKUP(data[[#This Row],[Product]],products[],2,0)</f>
        <v>9</v>
      </c>
      <c r="I257">
        <f>data[[#This Row],[Cost per unit]]*data[[#This Row],[Units]]</f>
        <v>2592</v>
      </c>
      <c r="J257">
        <f>data[[#This Row],[Amount]]-data[[#This Row],[Cost]]</f>
        <v>-2347</v>
      </c>
    </row>
    <row r="258" spans="3:10" x14ac:dyDescent="0.25">
      <c r="C258" t="s">
        <v>8</v>
      </c>
      <c r="D258" t="s">
        <v>35</v>
      </c>
      <c r="E258" t="s">
        <v>20</v>
      </c>
      <c r="F258" s="4">
        <v>2702</v>
      </c>
      <c r="G258" s="5">
        <v>363</v>
      </c>
      <c r="H258">
        <f>VLOOKUP(data[[#This Row],[Product]],products[],2,0)</f>
        <v>10.62</v>
      </c>
      <c r="I258">
        <f>data[[#This Row],[Cost per unit]]*data[[#This Row],[Units]]</f>
        <v>3855.0599999999995</v>
      </c>
      <c r="J258">
        <f>data[[#This Row],[Amount]]-data[[#This Row],[Cost]]</f>
        <v>-1153.0599999999995</v>
      </c>
    </row>
    <row r="259" spans="3:10" x14ac:dyDescent="0.25">
      <c r="C259" t="s">
        <v>10</v>
      </c>
      <c r="D259" t="s">
        <v>34</v>
      </c>
      <c r="E259" t="s">
        <v>17</v>
      </c>
      <c r="F259" s="4">
        <v>700</v>
      </c>
      <c r="G259" s="5">
        <v>87</v>
      </c>
      <c r="H259">
        <f>VLOOKUP(data[[#This Row],[Product]],products[],2,0)</f>
        <v>3.11</v>
      </c>
      <c r="I259">
        <f>data[[#This Row],[Cost per unit]]*data[[#This Row],[Units]]</f>
        <v>270.57</v>
      </c>
      <c r="J259">
        <f>data[[#This Row],[Amount]]-data[[#This Row],[Cost]]</f>
        <v>429.43</v>
      </c>
    </row>
    <row r="260" spans="3:10" x14ac:dyDescent="0.25">
      <c r="C260" t="s">
        <v>6</v>
      </c>
      <c r="D260" t="s">
        <v>34</v>
      </c>
      <c r="E260" t="s">
        <v>17</v>
      </c>
      <c r="F260" s="4">
        <v>3759</v>
      </c>
      <c r="G260" s="5">
        <v>150</v>
      </c>
      <c r="H260">
        <f>VLOOKUP(data[[#This Row],[Product]],products[],2,0)</f>
        <v>3.11</v>
      </c>
      <c r="I260">
        <f>data[[#This Row],[Cost per unit]]*data[[#This Row],[Units]]</f>
        <v>466.5</v>
      </c>
      <c r="J260">
        <f>data[[#This Row],[Amount]]-data[[#This Row],[Cost]]</f>
        <v>3292.5</v>
      </c>
    </row>
    <row r="261" spans="3:10" x14ac:dyDescent="0.25">
      <c r="C261" t="s">
        <v>2</v>
      </c>
      <c r="D261" t="s">
        <v>35</v>
      </c>
      <c r="E261" t="s">
        <v>17</v>
      </c>
      <c r="F261" s="4">
        <v>1589</v>
      </c>
      <c r="G261" s="5">
        <v>303</v>
      </c>
      <c r="H261">
        <f>VLOOKUP(data[[#This Row],[Product]],products[],2,0)</f>
        <v>3.11</v>
      </c>
      <c r="I261">
        <f>data[[#This Row],[Cost per unit]]*data[[#This Row],[Units]]</f>
        <v>942.32999999999993</v>
      </c>
      <c r="J261">
        <f>data[[#This Row],[Amount]]-data[[#This Row],[Cost]]</f>
        <v>646.67000000000007</v>
      </c>
    </row>
    <row r="262" spans="3:10" x14ac:dyDescent="0.25">
      <c r="C262" t="s">
        <v>7</v>
      </c>
      <c r="D262" t="s">
        <v>35</v>
      </c>
      <c r="E262" t="s">
        <v>28</v>
      </c>
      <c r="F262" s="4">
        <v>5194</v>
      </c>
      <c r="G262" s="5">
        <v>288</v>
      </c>
      <c r="H262">
        <f>VLOOKUP(data[[#This Row],[Product]],products[],2,0)</f>
        <v>10.38</v>
      </c>
      <c r="I262">
        <f>data[[#This Row],[Cost per unit]]*data[[#This Row],[Units]]</f>
        <v>2989.44</v>
      </c>
      <c r="J262">
        <f>data[[#This Row],[Amount]]-data[[#This Row],[Cost]]</f>
        <v>2204.56</v>
      </c>
    </row>
    <row r="263" spans="3:10" x14ac:dyDescent="0.25">
      <c r="C263" t="s">
        <v>10</v>
      </c>
      <c r="D263" t="s">
        <v>36</v>
      </c>
      <c r="E263" t="s">
        <v>13</v>
      </c>
      <c r="F263" s="4">
        <v>945</v>
      </c>
      <c r="G263" s="5">
        <v>75</v>
      </c>
      <c r="H263">
        <f>VLOOKUP(data[[#This Row],[Product]],products[],2,0)</f>
        <v>9.33</v>
      </c>
      <c r="I263">
        <f>data[[#This Row],[Cost per unit]]*data[[#This Row],[Units]]</f>
        <v>699.75</v>
      </c>
      <c r="J263">
        <f>data[[#This Row],[Amount]]-data[[#This Row],[Cost]]</f>
        <v>245.25</v>
      </c>
    </row>
    <row r="264" spans="3:10" x14ac:dyDescent="0.25">
      <c r="C264" t="s">
        <v>40</v>
      </c>
      <c r="D264" t="s">
        <v>38</v>
      </c>
      <c r="E264" t="s">
        <v>31</v>
      </c>
      <c r="F264" s="4">
        <v>1988</v>
      </c>
      <c r="G264" s="5">
        <v>39</v>
      </c>
      <c r="H264">
        <f>VLOOKUP(data[[#This Row],[Product]],products[],2,0)</f>
        <v>5.79</v>
      </c>
      <c r="I264">
        <f>data[[#This Row],[Cost per unit]]*data[[#This Row],[Units]]</f>
        <v>225.81</v>
      </c>
      <c r="J264">
        <f>data[[#This Row],[Amount]]-data[[#This Row],[Cost]]</f>
        <v>1762.19</v>
      </c>
    </row>
    <row r="265" spans="3:10" x14ac:dyDescent="0.25">
      <c r="C265" t="s">
        <v>6</v>
      </c>
      <c r="D265" t="s">
        <v>34</v>
      </c>
      <c r="E265" t="s">
        <v>32</v>
      </c>
      <c r="F265" s="4">
        <v>6734</v>
      </c>
      <c r="G265" s="5">
        <v>123</v>
      </c>
      <c r="H265">
        <f>VLOOKUP(data[[#This Row],[Product]],products[],2,0)</f>
        <v>8.65</v>
      </c>
      <c r="I265">
        <f>data[[#This Row],[Cost per unit]]*data[[#This Row],[Units]]</f>
        <v>1063.95</v>
      </c>
      <c r="J265">
        <f>data[[#This Row],[Amount]]-data[[#This Row],[Cost]]</f>
        <v>5670.05</v>
      </c>
    </row>
    <row r="266" spans="3:10" x14ac:dyDescent="0.25">
      <c r="C266" t="s">
        <v>40</v>
      </c>
      <c r="D266" t="s">
        <v>36</v>
      </c>
      <c r="E266" t="s">
        <v>4</v>
      </c>
      <c r="F266" s="4">
        <v>217</v>
      </c>
      <c r="G266" s="5">
        <v>36</v>
      </c>
      <c r="H266">
        <f>VLOOKUP(data[[#This Row],[Product]],products[],2,0)</f>
        <v>11.88</v>
      </c>
      <c r="I266">
        <f>data[[#This Row],[Cost per unit]]*data[[#This Row],[Units]]</f>
        <v>427.68</v>
      </c>
      <c r="J266">
        <f>data[[#This Row],[Amount]]-data[[#This Row],[Cost]]</f>
        <v>-210.68</v>
      </c>
    </row>
    <row r="267" spans="3:10" x14ac:dyDescent="0.25">
      <c r="C267" t="s">
        <v>5</v>
      </c>
      <c r="D267" t="s">
        <v>34</v>
      </c>
      <c r="E267" t="s">
        <v>22</v>
      </c>
      <c r="F267" s="4">
        <v>6279</v>
      </c>
      <c r="G267" s="5">
        <v>237</v>
      </c>
      <c r="H267">
        <f>VLOOKUP(data[[#This Row],[Product]],products[],2,0)</f>
        <v>9.77</v>
      </c>
      <c r="I267">
        <f>data[[#This Row],[Cost per unit]]*data[[#This Row],[Units]]</f>
        <v>2315.4899999999998</v>
      </c>
      <c r="J267">
        <f>data[[#This Row],[Amount]]-data[[#This Row],[Cost]]</f>
        <v>3963.51</v>
      </c>
    </row>
    <row r="268" spans="3:10" x14ac:dyDescent="0.25">
      <c r="C268" t="s">
        <v>40</v>
      </c>
      <c r="D268" t="s">
        <v>36</v>
      </c>
      <c r="E268" t="s">
        <v>13</v>
      </c>
      <c r="F268" s="4">
        <v>4424</v>
      </c>
      <c r="G268" s="5">
        <v>201</v>
      </c>
      <c r="H268">
        <f>VLOOKUP(data[[#This Row],[Product]],products[],2,0)</f>
        <v>9.33</v>
      </c>
      <c r="I268">
        <f>data[[#This Row],[Cost per unit]]*data[[#This Row],[Units]]</f>
        <v>1875.33</v>
      </c>
      <c r="J268">
        <f>data[[#This Row],[Amount]]-data[[#This Row],[Cost]]</f>
        <v>2548.67</v>
      </c>
    </row>
    <row r="269" spans="3:10" x14ac:dyDescent="0.25">
      <c r="C269" t="s">
        <v>2</v>
      </c>
      <c r="D269" t="s">
        <v>36</v>
      </c>
      <c r="E269" t="s">
        <v>17</v>
      </c>
      <c r="F269" s="4">
        <v>189</v>
      </c>
      <c r="G269" s="5">
        <v>48</v>
      </c>
      <c r="H269">
        <f>VLOOKUP(data[[#This Row],[Product]],products[],2,0)</f>
        <v>3.11</v>
      </c>
      <c r="I269">
        <f>data[[#This Row],[Cost per unit]]*data[[#This Row],[Units]]</f>
        <v>149.28</v>
      </c>
      <c r="J269">
        <f>data[[#This Row],[Amount]]-data[[#This Row],[Cost]]</f>
        <v>39.72</v>
      </c>
    </row>
    <row r="270" spans="3:10" x14ac:dyDescent="0.25">
      <c r="C270" t="s">
        <v>5</v>
      </c>
      <c r="D270" t="s">
        <v>35</v>
      </c>
      <c r="E270" t="s">
        <v>22</v>
      </c>
      <c r="F270" s="4">
        <v>490</v>
      </c>
      <c r="G270" s="5">
        <v>84</v>
      </c>
      <c r="H270">
        <f>VLOOKUP(data[[#This Row],[Product]],products[],2,0)</f>
        <v>9.77</v>
      </c>
      <c r="I270">
        <f>data[[#This Row],[Cost per unit]]*data[[#This Row],[Units]]</f>
        <v>820.68</v>
      </c>
      <c r="J270">
        <f>data[[#This Row],[Amount]]-data[[#This Row],[Cost]]</f>
        <v>-330.67999999999995</v>
      </c>
    </row>
    <row r="271" spans="3:10" x14ac:dyDescent="0.25">
      <c r="C271" t="s">
        <v>8</v>
      </c>
      <c r="D271" t="s">
        <v>37</v>
      </c>
      <c r="E271" t="s">
        <v>21</v>
      </c>
      <c r="F271" s="4">
        <v>434</v>
      </c>
      <c r="G271" s="5">
        <v>87</v>
      </c>
      <c r="H271">
        <f>VLOOKUP(data[[#This Row],[Product]],products[],2,0)</f>
        <v>9</v>
      </c>
      <c r="I271">
        <f>data[[#This Row],[Cost per unit]]*data[[#This Row],[Units]]</f>
        <v>783</v>
      </c>
      <c r="J271">
        <f>data[[#This Row],[Amount]]-data[[#This Row],[Cost]]</f>
        <v>-349</v>
      </c>
    </row>
    <row r="272" spans="3:10" x14ac:dyDescent="0.25">
      <c r="C272" t="s">
        <v>7</v>
      </c>
      <c r="D272" t="s">
        <v>38</v>
      </c>
      <c r="E272" t="s">
        <v>30</v>
      </c>
      <c r="F272" s="4">
        <v>10129</v>
      </c>
      <c r="G272" s="5">
        <v>312</v>
      </c>
      <c r="H272">
        <f>VLOOKUP(data[[#This Row],[Product]],products[],2,0)</f>
        <v>14.49</v>
      </c>
      <c r="I272">
        <f>data[[#This Row],[Cost per unit]]*data[[#This Row],[Units]]</f>
        <v>4520.88</v>
      </c>
      <c r="J272">
        <f>data[[#This Row],[Amount]]-data[[#This Row],[Cost]]</f>
        <v>5608.12</v>
      </c>
    </row>
    <row r="273" spans="3:10" x14ac:dyDescent="0.25">
      <c r="C273" t="s">
        <v>3</v>
      </c>
      <c r="D273" t="s">
        <v>39</v>
      </c>
      <c r="E273" t="s">
        <v>28</v>
      </c>
      <c r="F273" s="4">
        <v>1652</v>
      </c>
      <c r="G273" s="5">
        <v>102</v>
      </c>
      <c r="H273">
        <f>VLOOKUP(data[[#This Row],[Product]],products[],2,0)</f>
        <v>10.38</v>
      </c>
      <c r="I273">
        <f>data[[#This Row],[Cost per unit]]*data[[#This Row],[Units]]</f>
        <v>1058.76</v>
      </c>
      <c r="J273">
        <f>data[[#This Row],[Amount]]-data[[#This Row],[Cost]]</f>
        <v>593.24</v>
      </c>
    </row>
    <row r="274" spans="3:10" x14ac:dyDescent="0.25">
      <c r="C274" t="s">
        <v>8</v>
      </c>
      <c r="D274" t="s">
        <v>38</v>
      </c>
      <c r="E274" t="s">
        <v>21</v>
      </c>
      <c r="F274" s="4">
        <v>6433</v>
      </c>
      <c r="G274" s="5">
        <v>78</v>
      </c>
      <c r="H274">
        <f>VLOOKUP(data[[#This Row],[Product]],products[],2,0)</f>
        <v>9</v>
      </c>
      <c r="I274">
        <f>data[[#This Row],[Cost per unit]]*data[[#This Row],[Units]]</f>
        <v>702</v>
      </c>
      <c r="J274">
        <f>data[[#This Row],[Amount]]-data[[#This Row],[Cost]]</f>
        <v>5731</v>
      </c>
    </row>
    <row r="275" spans="3:10" x14ac:dyDescent="0.25">
      <c r="C275" t="s">
        <v>3</v>
      </c>
      <c r="D275" t="s">
        <v>34</v>
      </c>
      <c r="E275" t="s">
        <v>23</v>
      </c>
      <c r="F275" s="4">
        <v>2212</v>
      </c>
      <c r="G275" s="5">
        <v>117</v>
      </c>
      <c r="H275">
        <f>VLOOKUP(data[[#This Row],[Product]],products[],2,0)</f>
        <v>6.49</v>
      </c>
      <c r="I275">
        <f>data[[#This Row],[Cost per unit]]*data[[#This Row],[Units]]</f>
        <v>759.33</v>
      </c>
      <c r="J275">
        <f>data[[#This Row],[Amount]]-data[[#This Row],[Cost]]</f>
        <v>1452.67</v>
      </c>
    </row>
    <row r="276" spans="3:10" x14ac:dyDescent="0.25">
      <c r="C276" t="s">
        <v>41</v>
      </c>
      <c r="D276" t="s">
        <v>35</v>
      </c>
      <c r="E276" t="s">
        <v>19</v>
      </c>
      <c r="F276" s="4">
        <v>609</v>
      </c>
      <c r="G276" s="5">
        <v>99</v>
      </c>
      <c r="H276">
        <f>VLOOKUP(data[[#This Row],[Product]],products[],2,0)</f>
        <v>7.64</v>
      </c>
      <c r="I276">
        <f>data[[#This Row],[Cost per unit]]*data[[#This Row],[Units]]</f>
        <v>756.36</v>
      </c>
      <c r="J276">
        <f>data[[#This Row],[Amount]]-data[[#This Row],[Cost]]</f>
        <v>-147.36000000000001</v>
      </c>
    </row>
    <row r="277" spans="3:10" x14ac:dyDescent="0.25">
      <c r="C277" t="s">
        <v>40</v>
      </c>
      <c r="D277" t="s">
        <v>35</v>
      </c>
      <c r="E277" t="s">
        <v>24</v>
      </c>
      <c r="F277" s="4">
        <v>1638</v>
      </c>
      <c r="G277" s="5">
        <v>48</v>
      </c>
      <c r="H277">
        <f>VLOOKUP(data[[#This Row],[Product]],products[],2,0)</f>
        <v>4.97</v>
      </c>
      <c r="I277">
        <f>data[[#This Row],[Cost per unit]]*data[[#This Row],[Units]]</f>
        <v>238.56</v>
      </c>
      <c r="J277">
        <f>data[[#This Row],[Amount]]-data[[#This Row],[Cost]]</f>
        <v>1399.44</v>
      </c>
    </row>
    <row r="278" spans="3:10" x14ac:dyDescent="0.25">
      <c r="C278" t="s">
        <v>7</v>
      </c>
      <c r="D278" t="s">
        <v>34</v>
      </c>
      <c r="E278" t="s">
        <v>15</v>
      </c>
      <c r="F278" s="4">
        <v>3829</v>
      </c>
      <c r="G278" s="5">
        <v>24</v>
      </c>
      <c r="H278">
        <f>VLOOKUP(data[[#This Row],[Product]],products[],2,0)</f>
        <v>11.73</v>
      </c>
      <c r="I278">
        <f>data[[#This Row],[Cost per unit]]*data[[#This Row],[Units]]</f>
        <v>281.52</v>
      </c>
      <c r="J278">
        <f>data[[#This Row],[Amount]]-data[[#This Row],[Cost]]</f>
        <v>3547.48</v>
      </c>
    </row>
    <row r="279" spans="3:10" x14ac:dyDescent="0.25">
      <c r="C279" t="s">
        <v>40</v>
      </c>
      <c r="D279" t="s">
        <v>39</v>
      </c>
      <c r="E279" t="s">
        <v>15</v>
      </c>
      <c r="F279" s="4">
        <v>5775</v>
      </c>
      <c r="G279" s="5">
        <v>42</v>
      </c>
      <c r="H279">
        <f>VLOOKUP(data[[#This Row],[Product]],products[],2,0)</f>
        <v>11.73</v>
      </c>
      <c r="I279">
        <f>data[[#This Row],[Cost per unit]]*data[[#This Row],[Units]]</f>
        <v>492.66</v>
      </c>
      <c r="J279">
        <f>data[[#This Row],[Amount]]-data[[#This Row],[Cost]]</f>
        <v>5282.34</v>
      </c>
    </row>
    <row r="280" spans="3:10" x14ac:dyDescent="0.25">
      <c r="C280" t="s">
        <v>6</v>
      </c>
      <c r="D280" t="s">
        <v>35</v>
      </c>
      <c r="E280" t="s">
        <v>20</v>
      </c>
      <c r="F280" s="4">
        <v>1071</v>
      </c>
      <c r="G280" s="5">
        <v>270</v>
      </c>
      <c r="H280">
        <f>VLOOKUP(data[[#This Row],[Product]],products[],2,0)</f>
        <v>10.62</v>
      </c>
      <c r="I280">
        <f>data[[#This Row],[Cost per unit]]*data[[#This Row],[Units]]</f>
        <v>2867.3999999999996</v>
      </c>
      <c r="J280">
        <f>data[[#This Row],[Amount]]-data[[#This Row],[Cost]]</f>
        <v>-1796.3999999999996</v>
      </c>
    </row>
    <row r="281" spans="3:10" x14ac:dyDescent="0.25">
      <c r="C281" t="s">
        <v>8</v>
      </c>
      <c r="D281" t="s">
        <v>36</v>
      </c>
      <c r="E281" t="s">
        <v>23</v>
      </c>
      <c r="F281" s="4">
        <v>5019</v>
      </c>
      <c r="G281" s="5">
        <v>150</v>
      </c>
      <c r="H281">
        <f>VLOOKUP(data[[#This Row],[Product]],products[],2,0)</f>
        <v>6.49</v>
      </c>
      <c r="I281">
        <f>data[[#This Row],[Cost per unit]]*data[[#This Row],[Units]]</f>
        <v>973.5</v>
      </c>
      <c r="J281">
        <f>data[[#This Row],[Amount]]-data[[#This Row],[Cost]]</f>
        <v>4045.5</v>
      </c>
    </row>
    <row r="282" spans="3:10" x14ac:dyDescent="0.25">
      <c r="C282" t="s">
        <v>2</v>
      </c>
      <c r="D282" t="s">
        <v>37</v>
      </c>
      <c r="E282" t="s">
        <v>15</v>
      </c>
      <c r="F282" s="4">
        <v>2863</v>
      </c>
      <c r="G282" s="5">
        <v>42</v>
      </c>
      <c r="H282">
        <f>VLOOKUP(data[[#This Row],[Product]],products[],2,0)</f>
        <v>11.73</v>
      </c>
      <c r="I282">
        <f>data[[#This Row],[Cost per unit]]*data[[#This Row],[Units]]</f>
        <v>492.66</v>
      </c>
      <c r="J282">
        <f>data[[#This Row],[Amount]]-data[[#This Row],[Cost]]</f>
        <v>2370.34</v>
      </c>
    </row>
    <row r="283" spans="3:10" x14ac:dyDescent="0.25">
      <c r="C283" t="s">
        <v>40</v>
      </c>
      <c r="D283" t="s">
        <v>35</v>
      </c>
      <c r="E283" t="s">
        <v>29</v>
      </c>
      <c r="F283" s="4">
        <v>1617</v>
      </c>
      <c r="G283" s="5">
        <v>126</v>
      </c>
      <c r="H283">
        <f>VLOOKUP(data[[#This Row],[Product]],products[],2,0)</f>
        <v>7.16</v>
      </c>
      <c r="I283">
        <f>data[[#This Row],[Cost per unit]]*data[[#This Row],[Units]]</f>
        <v>902.16</v>
      </c>
      <c r="J283">
        <f>data[[#This Row],[Amount]]-data[[#This Row],[Cost]]</f>
        <v>714.84</v>
      </c>
    </row>
    <row r="284" spans="3:10" x14ac:dyDescent="0.25">
      <c r="C284" t="s">
        <v>6</v>
      </c>
      <c r="D284" t="s">
        <v>37</v>
      </c>
      <c r="E284" t="s">
        <v>26</v>
      </c>
      <c r="F284" s="4">
        <v>6818</v>
      </c>
      <c r="G284" s="5">
        <v>6</v>
      </c>
      <c r="H284">
        <f>VLOOKUP(data[[#This Row],[Product]],products[],2,0)</f>
        <v>5.6</v>
      </c>
      <c r="I284">
        <f>data[[#This Row],[Cost per unit]]*data[[#This Row],[Units]]</f>
        <v>33.599999999999994</v>
      </c>
      <c r="J284">
        <f>data[[#This Row],[Amount]]-data[[#This Row],[Cost]]</f>
        <v>6784.4</v>
      </c>
    </row>
    <row r="285" spans="3:10" x14ac:dyDescent="0.25">
      <c r="C285" t="s">
        <v>3</v>
      </c>
      <c r="D285" t="s">
        <v>35</v>
      </c>
      <c r="E285" t="s">
        <v>15</v>
      </c>
      <c r="F285" s="4">
        <v>6657</v>
      </c>
      <c r="G285" s="5">
        <v>276</v>
      </c>
      <c r="H285">
        <f>VLOOKUP(data[[#This Row],[Product]],products[],2,0)</f>
        <v>11.73</v>
      </c>
      <c r="I285">
        <f>data[[#This Row],[Cost per unit]]*data[[#This Row],[Units]]</f>
        <v>3237.48</v>
      </c>
      <c r="J285">
        <f>data[[#This Row],[Amount]]-data[[#This Row],[Cost]]</f>
        <v>3419.52</v>
      </c>
    </row>
    <row r="286" spans="3:10" x14ac:dyDescent="0.25">
      <c r="C286" t="s">
        <v>3</v>
      </c>
      <c r="D286" t="s">
        <v>34</v>
      </c>
      <c r="E286" t="s">
        <v>17</v>
      </c>
      <c r="F286" s="4">
        <v>2919</v>
      </c>
      <c r="G286" s="5">
        <v>93</v>
      </c>
      <c r="H286">
        <f>VLOOKUP(data[[#This Row],[Product]],products[],2,0)</f>
        <v>3.11</v>
      </c>
      <c r="I286">
        <f>data[[#This Row],[Cost per unit]]*data[[#This Row],[Units]]</f>
        <v>289.22999999999996</v>
      </c>
      <c r="J286">
        <f>data[[#This Row],[Amount]]-data[[#This Row],[Cost]]</f>
        <v>2629.77</v>
      </c>
    </row>
    <row r="287" spans="3:10" x14ac:dyDescent="0.25">
      <c r="C287" t="s">
        <v>2</v>
      </c>
      <c r="D287" t="s">
        <v>36</v>
      </c>
      <c r="E287" t="s">
        <v>31</v>
      </c>
      <c r="F287" s="4">
        <v>3094</v>
      </c>
      <c r="G287" s="5">
        <v>246</v>
      </c>
      <c r="H287">
        <f>VLOOKUP(data[[#This Row],[Product]],products[],2,0)</f>
        <v>5.79</v>
      </c>
      <c r="I287">
        <f>data[[#This Row],[Cost per unit]]*data[[#This Row],[Units]]</f>
        <v>1424.34</v>
      </c>
      <c r="J287">
        <f>data[[#This Row],[Amount]]-data[[#This Row],[Cost]]</f>
        <v>1669.66</v>
      </c>
    </row>
    <row r="288" spans="3:10" x14ac:dyDescent="0.25">
      <c r="C288" t="s">
        <v>6</v>
      </c>
      <c r="D288" t="s">
        <v>39</v>
      </c>
      <c r="E288" t="s">
        <v>24</v>
      </c>
      <c r="F288" s="4">
        <v>2989</v>
      </c>
      <c r="G288" s="5">
        <v>3</v>
      </c>
      <c r="H288">
        <f>VLOOKUP(data[[#This Row],[Product]],products[],2,0)</f>
        <v>4.97</v>
      </c>
      <c r="I288">
        <f>data[[#This Row],[Cost per unit]]*data[[#This Row],[Units]]</f>
        <v>14.91</v>
      </c>
      <c r="J288">
        <f>data[[#This Row],[Amount]]-data[[#This Row],[Cost]]</f>
        <v>2974.09</v>
      </c>
    </row>
    <row r="289" spans="3:10" x14ac:dyDescent="0.25">
      <c r="C289" t="s">
        <v>8</v>
      </c>
      <c r="D289" t="s">
        <v>38</v>
      </c>
      <c r="E289" t="s">
        <v>27</v>
      </c>
      <c r="F289" s="4">
        <v>2268</v>
      </c>
      <c r="G289" s="5">
        <v>63</v>
      </c>
      <c r="H289">
        <f>VLOOKUP(data[[#This Row],[Product]],products[],2,0)</f>
        <v>16.73</v>
      </c>
      <c r="I289">
        <f>data[[#This Row],[Cost per unit]]*data[[#This Row],[Units]]</f>
        <v>1053.99</v>
      </c>
      <c r="J289">
        <f>data[[#This Row],[Amount]]-data[[#This Row],[Cost]]</f>
        <v>1214.01</v>
      </c>
    </row>
    <row r="290" spans="3:10" x14ac:dyDescent="0.25">
      <c r="C290" t="s">
        <v>5</v>
      </c>
      <c r="D290" t="s">
        <v>35</v>
      </c>
      <c r="E290" t="s">
        <v>31</v>
      </c>
      <c r="F290" s="4">
        <v>4753</v>
      </c>
      <c r="G290" s="5">
        <v>246</v>
      </c>
      <c r="H290">
        <f>VLOOKUP(data[[#This Row],[Product]],products[],2,0)</f>
        <v>5.79</v>
      </c>
      <c r="I290">
        <f>data[[#This Row],[Cost per unit]]*data[[#This Row],[Units]]</f>
        <v>1424.34</v>
      </c>
      <c r="J290">
        <f>data[[#This Row],[Amount]]-data[[#This Row],[Cost]]</f>
        <v>3328.66</v>
      </c>
    </row>
    <row r="291" spans="3:10" x14ac:dyDescent="0.25">
      <c r="C291" t="s">
        <v>2</v>
      </c>
      <c r="D291" t="s">
        <v>34</v>
      </c>
      <c r="E291" t="s">
        <v>19</v>
      </c>
      <c r="F291" s="4">
        <v>7511</v>
      </c>
      <c r="G291" s="5">
        <v>120</v>
      </c>
      <c r="H291">
        <f>VLOOKUP(data[[#This Row],[Product]],products[],2,0)</f>
        <v>7.64</v>
      </c>
      <c r="I291">
        <f>data[[#This Row],[Cost per unit]]*data[[#This Row],[Units]]</f>
        <v>916.8</v>
      </c>
      <c r="J291">
        <f>data[[#This Row],[Amount]]-data[[#This Row],[Cost]]</f>
        <v>6594.2</v>
      </c>
    </row>
    <row r="292" spans="3:10" x14ac:dyDescent="0.25">
      <c r="C292" t="s">
        <v>2</v>
      </c>
      <c r="D292" t="s">
        <v>38</v>
      </c>
      <c r="E292" t="s">
        <v>31</v>
      </c>
      <c r="F292" s="4">
        <v>4326</v>
      </c>
      <c r="G292" s="5">
        <v>348</v>
      </c>
      <c r="H292">
        <f>VLOOKUP(data[[#This Row],[Product]],products[],2,0)</f>
        <v>5.79</v>
      </c>
      <c r="I292">
        <f>data[[#This Row],[Cost per unit]]*data[[#This Row],[Units]]</f>
        <v>2014.92</v>
      </c>
      <c r="J292">
        <f>data[[#This Row],[Amount]]-data[[#This Row],[Cost]]</f>
        <v>2311.08</v>
      </c>
    </row>
    <row r="293" spans="3:10" x14ac:dyDescent="0.25">
      <c r="C293" t="s">
        <v>41</v>
      </c>
      <c r="D293" t="s">
        <v>34</v>
      </c>
      <c r="E293" t="s">
        <v>23</v>
      </c>
      <c r="F293" s="4">
        <v>4935</v>
      </c>
      <c r="G293" s="5">
        <v>126</v>
      </c>
      <c r="H293">
        <f>VLOOKUP(data[[#This Row],[Product]],products[],2,0)</f>
        <v>6.49</v>
      </c>
      <c r="I293">
        <f>data[[#This Row],[Cost per unit]]*data[[#This Row],[Units]]</f>
        <v>817.74</v>
      </c>
      <c r="J293">
        <f>data[[#This Row],[Amount]]-data[[#This Row],[Cost]]</f>
        <v>4117.26</v>
      </c>
    </row>
    <row r="294" spans="3:10" x14ac:dyDescent="0.25">
      <c r="C294" t="s">
        <v>6</v>
      </c>
      <c r="D294" t="s">
        <v>35</v>
      </c>
      <c r="E294" t="s">
        <v>30</v>
      </c>
      <c r="F294" s="4">
        <v>4781</v>
      </c>
      <c r="G294" s="5">
        <v>123</v>
      </c>
      <c r="H294">
        <f>VLOOKUP(data[[#This Row],[Product]],products[],2,0)</f>
        <v>14.49</v>
      </c>
      <c r="I294">
        <f>data[[#This Row],[Cost per unit]]*data[[#This Row],[Units]]</f>
        <v>1782.27</v>
      </c>
      <c r="J294">
        <f>data[[#This Row],[Amount]]-data[[#This Row],[Cost]]</f>
        <v>2998.73</v>
      </c>
    </row>
    <row r="295" spans="3:10" x14ac:dyDescent="0.25">
      <c r="C295" t="s">
        <v>5</v>
      </c>
      <c r="D295" t="s">
        <v>38</v>
      </c>
      <c r="E295" t="s">
        <v>25</v>
      </c>
      <c r="F295" s="4">
        <v>7483</v>
      </c>
      <c r="G295" s="5">
        <v>45</v>
      </c>
      <c r="H295">
        <f>VLOOKUP(data[[#This Row],[Product]],products[],2,0)</f>
        <v>13.15</v>
      </c>
      <c r="I295">
        <f>data[[#This Row],[Cost per unit]]*data[[#This Row],[Units]]</f>
        <v>591.75</v>
      </c>
      <c r="J295">
        <f>data[[#This Row],[Amount]]-data[[#This Row],[Cost]]</f>
        <v>6891.25</v>
      </c>
    </row>
    <row r="296" spans="3:10" x14ac:dyDescent="0.25">
      <c r="C296" t="s">
        <v>10</v>
      </c>
      <c r="D296" t="s">
        <v>38</v>
      </c>
      <c r="E296" t="s">
        <v>4</v>
      </c>
      <c r="F296" s="4">
        <v>6860</v>
      </c>
      <c r="G296" s="5">
        <v>126</v>
      </c>
      <c r="H296">
        <f>VLOOKUP(data[[#This Row],[Product]],products[],2,0)</f>
        <v>11.88</v>
      </c>
      <c r="I296">
        <f>data[[#This Row],[Cost per unit]]*data[[#This Row],[Units]]</f>
        <v>1496.88</v>
      </c>
      <c r="J296">
        <f>data[[#This Row],[Amount]]-data[[#This Row],[Cost]]</f>
        <v>5363.12</v>
      </c>
    </row>
    <row r="297" spans="3:10" x14ac:dyDescent="0.25">
      <c r="C297" t="s">
        <v>40</v>
      </c>
      <c r="D297" t="s">
        <v>37</v>
      </c>
      <c r="E297" t="s">
        <v>29</v>
      </c>
      <c r="F297" s="4">
        <v>9002</v>
      </c>
      <c r="G297" s="5">
        <v>72</v>
      </c>
      <c r="H297">
        <f>VLOOKUP(data[[#This Row],[Product]],products[],2,0)</f>
        <v>7.16</v>
      </c>
      <c r="I297">
        <f>data[[#This Row],[Cost per unit]]*data[[#This Row],[Units]]</f>
        <v>515.52</v>
      </c>
      <c r="J297">
        <f>data[[#This Row],[Amount]]-data[[#This Row],[Cost]]</f>
        <v>8486.48</v>
      </c>
    </row>
    <row r="298" spans="3:10" x14ac:dyDescent="0.25">
      <c r="C298" t="s">
        <v>6</v>
      </c>
      <c r="D298" t="s">
        <v>36</v>
      </c>
      <c r="E298" t="s">
        <v>29</v>
      </c>
      <c r="F298" s="4">
        <v>1400</v>
      </c>
      <c r="G298" s="5">
        <v>135</v>
      </c>
      <c r="H298">
        <f>VLOOKUP(data[[#This Row],[Product]],products[],2,0)</f>
        <v>7.16</v>
      </c>
      <c r="I298">
        <f>data[[#This Row],[Cost per unit]]*data[[#This Row],[Units]]</f>
        <v>966.6</v>
      </c>
      <c r="J298">
        <f>data[[#This Row],[Amount]]-data[[#This Row],[Cost]]</f>
        <v>433.4</v>
      </c>
    </row>
    <row r="299" spans="3:10" x14ac:dyDescent="0.25">
      <c r="C299" t="s">
        <v>10</v>
      </c>
      <c r="D299" t="s">
        <v>34</v>
      </c>
      <c r="E299" t="s">
        <v>22</v>
      </c>
      <c r="F299" s="4">
        <v>4053</v>
      </c>
      <c r="G299" s="5">
        <v>24</v>
      </c>
      <c r="H299">
        <f>VLOOKUP(data[[#This Row],[Product]],products[],2,0)</f>
        <v>9.77</v>
      </c>
      <c r="I299">
        <f>data[[#This Row],[Cost per unit]]*data[[#This Row],[Units]]</f>
        <v>234.48</v>
      </c>
      <c r="J299">
        <f>data[[#This Row],[Amount]]-data[[#This Row],[Cost]]</f>
        <v>3818.52</v>
      </c>
    </row>
    <row r="300" spans="3:10" x14ac:dyDescent="0.25">
      <c r="C300" t="s">
        <v>7</v>
      </c>
      <c r="D300" t="s">
        <v>36</v>
      </c>
      <c r="E300" t="s">
        <v>31</v>
      </c>
      <c r="F300" s="4">
        <v>2149</v>
      </c>
      <c r="G300" s="5">
        <v>117</v>
      </c>
      <c r="H300">
        <f>VLOOKUP(data[[#This Row],[Product]],products[],2,0)</f>
        <v>5.79</v>
      </c>
      <c r="I300">
        <f>data[[#This Row],[Cost per unit]]*data[[#This Row],[Units]]</f>
        <v>677.43</v>
      </c>
      <c r="J300">
        <f>data[[#This Row],[Amount]]-data[[#This Row],[Cost]]</f>
        <v>1471.5700000000002</v>
      </c>
    </row>
    <row r="301" spans="3:10" x14ac:dyDescent="0.25">
      <c r="C301" t="s">
        <v>3</v>
      </c>
      <c r="D301" t="s">
        <v>39</v>
      </c>
      <c r="E301" t="s">
        <v>29</v>
      </c>
      <c r="F301" s="4">
        <v>3640</v>
      </c>
      <c r="G301" s="5">
        <v>51</v>
      </c>
      <c r="H301">
        <f>VLOOKUP(data[[#This Row],[Product]],products[],2,0)</f>
        <v>7.16</v>
      </c>
      <c r="I301">
        <f>data[[#This Row],[Cost per unit]]*data[[#This Row],[Units]]</f>
        <v>365.16</v>
      </c>
      <c r="J301">
        <f>data[[#This Row],[Amount]]-data[[#This Row],[Cost]]</f>
        <v>3274.84</v>
      </c>
    </row>
    <row r="302" spans="3:10" x14ac:dyDescent="0.25">
      <c r="C302" t="s">
        <v>2</v>
      </c>
      <c r="D302" t="s">
        <v>39</v>
      </c>
      <c r="E302" t="s">
        <v>23</v>
      </c>
      <c r="F302" s="4">
        <v>630</v>
      </c>
      <c r="G302" s="5">
        <v>36</v>
      </c>
      <c r="H302">
        <f>VLOOKUP(data[[#This Row],[Product]],products[],2,0)</f>
        <v>6.49</v>
      </c>
      <c r="I302">
        <f>data[[#This Row],[Cost per unit]]*data[[#This Row],[Units]]</f>
        <v>233.64000000000001</v>
      </c>
      <c r="J302">
        <f>data[[#This Row],[Amount]]-data[[#This Row],[Cost]]</f>
        <v>396.36</v>
      </c>
    </row>
    <row r="303" spans="3:10" x14ac:dyDescent="0.25">
      <c r="C303" t="s">
        <v>9</v>
      </c>
      <c r="D303" t="s">
        <v>35</v>
      </c>
      <c r="E303" t="s">
        <v>27</v>
      </c>
      <c r="F303" s="4">
        <v>2429</v>
      </c>
      <c r="G303" s="5">
        <v>144</v>
      </c>
      <c r="H303">
        <f>VLOOKUP(data[[#This Row],[Product]],products[],2,0)</f>
        <v>16.73</v>
      </c>
      <c r="I303">
        <f>data[[#This Row],[Cost per unit]]*data[[#This Row],[Units]]</f>
        <v>2409.12</v>
      </c>
      <c r="J303">
        <f>data[[#This Row],[Amount]]-data[[#This Row],[Cost]]</f>
        <v>19.880000000000109</v>
      </c>
    </row>
    <row r="304" spans="3:10" x14ac:dyDescent="0.25">
      <c r="C304" t="s">
        <v>9</v>
      </c>
      <c r="D304" t="s">
        <v>36</v>
      </c>
      <c r="E304" t="s">
        <v>25</v>
      </c>
      <c r="F304" s="4">
        <v>2142</v>
      </c>
      <c r="G304" s="5">
        <v>114</v>
      </c>
      <c r="H304">
        <f>VLOOKUP(data[[#This Row],[Product]],products[],2,0)</f>
        <v>13.15</v>
      </c>
      <c r="I304">
        <f>data[[#This Row],[Cost per unit]]*data[[#This Row],[Units]]</f>
        <v>1499.1000000000001</v>
      </c>
      <c r="J304">
        <f>data[[#This Row],[Amount]]-data[[#This Row],[Cost]]</f>
        <v>642.89999999999986</v>
      </c>
    </row>
    <row r="305" spans="3:10" x14ac:dyDescent="0.25">
      <c r="C305" t="s">
        <v>7</v>
      </c>
      <c r="D305" t="s">
        <v>37</v>
      </c>
      <c r="E305" t="s">
        <v>30</v>
      </c>
      <c r="F305" s="4">
        <v>6454</v>
      </c>
      <c r="G305" s="5">
        <v>54</v>
      </c>
      <c r="H305">
        <f>VLOOKUP(data[[#This Row],[Product]],products[],2,0)</f>
        <v>14.49</v>
      </c>
      <c r="I305">
        <f>data[[#This Row],[Cost per unit]]*data[[#This Row],[Units]]</f>
        <v>782.46</v>
      </c>
      <c r="J305">
        <f>data[[#This Row],[Amount]]-data[[#This Row],[Cost]]</f>
        <v>5671.54</v>
      </c>
    </row>
    <row r="306" spans="3:10" x14ac:dyDescent="0.25">
      <c r="C306" t="s">
        <v>7</v>
      </c>
      <c r="D306" t="s">
        <v>37</v>
      </c>
      <c r="E306" t="s">
        <v>16</v>
      </c>
      <c r="F306" s="4">
        <v>4487</v>
      </c>
      <c r="G306" s="5">
        <v>333</v>
      </c>
      <c r="H306">
        <f>VLOOKUP(data[[#This Row],[Product]],products[],2,0)</f>
        <v>8.7899999999999991</v>
      </c>
      <c r="I306">
        <f>data[[#This Row],[Cost per unit]]*data[[#This Row],[Units]]</f>
        <v>2927.0699999999997</v>
      </c>
      <c r="J306">
        <f>data[[#This Row],[Amount]]-data[[#This Row],[Cost]]</f>
        <v>1559.9300000000003</v>
      </c>
    </row>
    <row r="307" spans="3:10" x14ac:dyDescent="0.25">
      <c r="C307" t="s">
        <v>3</v>
      </c>
      <c r="D307" t="s">
        <v>37</v>
      </c>
      <c r="E307" t="s">
        <v>4</v>
      </c>
      <c r="F307" s="4">
        <v>938</v>
      </c>
      <c r="G307" s="5">
        <v>366</v>
      </c>
      <c r="H307">
        <f>VLOOKUP(data[[#This Row],[Product]],products[],2,0)</f>
        <v>11.88</v>
      </c>
      <c r="I307">
        <f>data[[#This Row],[Cost per unit]]*data[[#This Row],[Units]]</f>
        <v>4348.08</v>
      </c>
      <c r="J307">
        <f>data[[#This Row],[Amount]]-data[[#This Row],[Cost]]</f>
        <v>-3410.08</v>
      </c>
    </row>
    <row r="308" spans="3:10" x14ac:dyDescent="0.25">
      <c r="C308" t="s">
        <v>3</v>
      </c>
      <c r="D308" t="s">
        <v>38</v>
      </c>
      <c r="E308" t="s">
        <v>26</v>
      </c>
      <c r="F308" s="4">
        <v>8841</v>
      </c>
      <c r="G308" s="5">
        <v>303</v>
      </c>
      <c r="H308">
        <f>VLOOKUP(data[[#This Row],[Product]],products[],2,0)</f>
        <v>5.6</v>
      </c>
      <c r="I308">
        <f>data[[#This Row],[Cost per unit]]*data[[#This Row],[Units]]</f>
        <v>1696.8</v>
      </c>
      <c r="J308">
        <f>data[[#This Row],[Amount]]-data[[#This Row],[Cost]]</f>
        <v>7144.2</v>
      </c>
    </row>
    <row r="309" spans="3:10" x14ac:dyDescent="0.25">
      <c r="C309" t="s">
        <v>2</v>
      </c>
      <c r="D309" t="s">
        <v>39</v>
      </c>
      <c r="E309" t="s">
        <v>33</v>
      </c>
      <c r="F309" s="4">
        <v>4018</v>
      </c>
      <c r="G309" s="5">
        <v>126</v>
      </c>
      <c r="H309">
        <f>VLOOKUP(data[[#This Row],[Product]],products[],2,0)</f>
        <v>12.37</v>
      </c>
      <c r="I309">
        <f>data[[#This Row],[Cost per unit]]*data[[#This Row],[Units]]</f>
        <v>1558.62</v>
      </c>
      <c r="J309">
        <f>data[[#This Row],[Amount]]-data[[#This Row],[Cost]]</f>
        <v>2459.38</v>
      </c>
    </row>
    <row r="310" spans="3:10" x14ac:dyDescent="0.25">
      <c r="C310" t="s">
        <v>41</v>
      </c>
      <c r="D310" t="s">
        <v>37</v>
      </c>
      <c r="E310" t="s">
        <v>15</v>
      </c>
      <c r="F310" s="4">
        <v>714</v>
      </c>
      <c r="G310" s="5">
        <v>231</v>
      </c>
      <c r="H310">
        <f>VLOOKUP(data[[#This Row],[Product]],products[],2,0)</f>
        <v>11.73</v>
      </c>
      <c r="I310">
        <f>data[[#This Row],[Cost per unit]]*data[[#This Row],[Units]]</f>
        <v>2709.63</v>
      </c>
      <c r="J310">
        <f>data[[#This Row],[Amount]]-data[[#This Row],[Cost]]</f>
        <v>-1995.63</v>
      </c>
    </row>
    <row r="311" spans="3:10" x14ac:dyDescent="0.25">
      <c r="C311" t="s">
        <v>9</v>
      </c>
      <c r="D311" t="s">
        <v>38</v>
      </c>
      <c r="E311" t="s">
        <v>25</v>
      </c>
      <c r="F311" s="4">
        <v>3850</v>
      </c>
      <c r="G311" s="5">
        <v>102</v>
      </c>
      <c r="H311">
        <f>VLOOKUP(data[[#This Row],[Product]],products[],2,0)</f>
        <v>13.15</v>
      </c>
      <c r="I311">
        <f>data[[#This Row],[Cost per unit]]*data[[#This Row],[Units]]</f>
        <v>1341.3</v>
      </c>
      <c r="J311">
        <f>data[[#This Row],[Amount]]-data[[#This Row],[Cost]]</f>
        <v>2508.6999999999998</v>
      </c>
    </row>
    <row r="312" spans="3:10" x14ac:dyDescent="0.25">
      <c r="F312" s="4"/>
      <c r="G312" s="5"/>
    </row>
    <row r="313" spans="3:10" x14ac:dyDescent="0.25">
      <c r="F313" s="4"/>
      <c r="G313" s="5"/>
    </row>
    <row r="314" spans="3:10" x14ac:dyDescent="0.25">
      <c r="F314" s="4"/>
      <c r="G314" s="5"/>
    </row>
    <row r="315" spans="3:10" x14ac:dyDescent="0.25">
      <c r="F315" s="4"/>
      <c r="G315" s="5"/>
    </row>
    <row r="316" spans="3:10" x14ac:dyDescent="0.25">
      <c r="F316" s="4"/>
      <c r="G316" s="5"/>
    </row>
    <row r="317" spans="3:10" x14ac:dyDescent="0.25">
      <c r="F317" s="4"/>
      <c r="G317" s="5"/>
    </row>
    <row r="318" spans="3:10" x14ac:dyDescent="0.25">
      <c r="F318" s="4"/>
      <c r="G318" s="5"/>
    </row>
    <row r="319" spans="3:10" x14ac:dyDescent="0.25">
      <c r="F319" s="4"/>
      <c r="G319" s="5"/>
    </row>
    <row r="320" spans="3:10"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zoomScale="89" zoomScaleNormal="100" workbookViewId="0">
      <selection activeCell="I6" sqref="I6:J7"/>
    </sheetView>
  </sheetViews>
  <sheetFormatPr defaultRowHeight="15" x14ac:dyDescent="0.25"/>
  <cols>
    <col min="1" max="1" width="1" customWidth="1"/>
    <col min="4" max="4" width="9.140625" style="6"/>
  </cols>
  <sheetData>
    <row r="1" spans="1:9" s="2" customFormat="1" ht="52.5" customHeight="1" x14ac:dyDescent="0.7">
      <c r="A1" s="1"/>
      <c r="B1" s="13" t="s">
        <v>66</v>
      </c>
      <c r="C1" s="12"/>
      <c r="D1" s="14"/>
      <c r="E1" s="12"/>
      <c r="F1" s="12"/>
      <c r="G1" s="12"/>
      <c r="H1" s="12"/>
      <c r="I1" s="12"/>
    </row>
    <row r="5" spans="1:9" x14ac:dyDescent="0.25">
      <c r="E5" s="52" t="s">
        <v>56</v>
      </c>
      <c r="F5" s="52" t="s">
        <v>50</v>
      </c>
    </row>
    <row r="6" spans="1:9" x14ac:dyDescent="0.25">
      <c r="D6" s="6" t="s">
        <v>57</v>
      </c>
      <c r="E6">
        <f>AVERAGE(data[Amount])</f>
        <v>4136.2299999999996</v>
      </c>
      <c r="F6">
        <f>AVERAGE(data[Units])</f>
        <v>152.19999999999999</v>
      </c>
    </row>
    <row r="7" spans="1:9" x14ac:dyDescent="0.25">
      <c r="D7" s="6" t="s">
        <v>58</v>
      </c>
      <c r="E7">
        <f>MEDIAN(data[Amount])</f>
        <v>3437</v>
      </c>
      <c r="F7">
        <f>MEDIAN(data[Units])</f>
        <v>124.5</v>
      </c>
    </row>
    <row r="8" spans="1:9" x14ac:dyDescent="0.25">
      <c r="D8" s="6" t="s">
        <v>59</v>
      </c>
      <c r="E8">
        <f>MIN(data[Amount])</f>
        <v>0</v>
      </c>
      <c r="F8">
        <f>MIN(data[Units])</f>
        <v>0</v>
      </c>
    </row>
    <row r="9" spans="1:9" x14ac:dyDescent="0.25">
      <c r="D9" s="6" t="s">
        <v>60</v>
      </c>
      <c r="E9">
        <f>MAX(data[Amount])</f>
        <v>16184</v>
      </c>
      <c r="F9">
        <f>MAX(data[Units])</f>
        <v>525</v>
      </c>
    </row>
    <row r="11" spans="1:9" x14ac:dyDescent="0.25">
      <c r="D11" s="6" t="s">
        <v>61</v>
      </c>
      <c r="E11">
        <f>E9-E8</f>
        <v>16184</v>
      </c>
      <c r="F11">
        <f>F9-F8</f>
        <v>525</v>
      </c>
    </row>
    <row r="12" spans="1:9" x14ac:dyDescent="0.25">
      <c r="D12" s="6" t="s">
        <v>62</v>
      </c>
      <c r="E12">
        <f>_xlfn.PERCENTILE.EXC(data[Amount],0.25)</f>
        <v>1652</v>
      </c>
      <c r="F12">
        <f>_xlfn.PERCENTILE.EXC(data[Units],0.25)</f>
        <v>54</v>
      </c>
    </row>
    <row r="13" spans="1:9" x14ac:dyDescent="0.25">
      <c r="D13" s="6" t="s">
        <v>63</v>
      </c>
      <c r="E13">
        <f>_xlfn.PERCENTILE.EXC(data[Amount],0.75)</f>
        <v>6245.75</v>
      </c>
      <c r="F13">
        <f>_xlfn.PERCENTILE.EXC(data[Units],0.75)</f>
        <v>223.5</v>
      </c>
    </row>
    <row r="15" spans="1:9" x14ac:dyDescent="0.25">
      <c r="D15" s="6" t="s">
        <v>64</v>
      </c>
      <c r="G15" s="15"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7"/>
  <sheetViews>
    <sheetView topLeftCell="A7" workbookViewId="0">
      <selection activeCell="G9" sqref="G9"/>
    </sheetView>
  </sheetViews>
  <sheetFormatPr defaultRowHeight="15" x14ac:dyDescent="0.25"/>
  <cols>
    <col min="1" max="1" width="1.28515625" customWidth="1"/>
    <col min="3" max="3" width="16" bestFit="1" customWidth="1"/>
    <col min="4" max="4" width="13" bestFit="1" customWidth="1"/>
    <col min="5" max="5" width="21.85546875" bestFit="1" customWidth="1"/>
    <col min="6" max="6" width="12.85546875" customWidth="1"/>
    <col min="7" max="7" width="8.28515625" customWidth="1"/>
  </cols>
  <sheetData>
    <row r="1" spans="1:9" s="2" customFormat="1" ht="52.5" customHeight="1" x14ac:dyDescent="0.7">
      <c r="A1" s="1"/>
      <c r="B1" s="13" t="s">
        <v>67</v>
      </c>
      <c r="C1" s="12"/>
      <c r="D1" s="14"/>
      <c r="E1" s="12"/>
      <c r="F1" s="12"/>
      <c r="G1" s="12"/>
      <c r="H1" s="12"/>
      <c r="I1" s="12"/>
    </row>
    <row r="7" spans="1:9" x14ac:dyDescent="0.25">
      <c r="C7" s="6" t="s">
        <v>11</v>
      </c>
      <c r="D7" s="6" t="s">
        <v>12</v>
      </c>
      <c r="E7" s="6" t="s">
        <v>0</v>
      </c>
      <c r="F7" s="10" t="s">
        <v>1</v>
      </c>
      <c r="G7" s="10" t="s">
        <v>50</v>
      </c>
    </row>
    <row r="8" spans="1:9" x14ac:dyDescent="0.25">
      <c r="C8" t="s">
        <v>10</v>
      </c>
      <c r="D8" t="s">
        <v>38</v>
      </c>
      <c r="E8" t="s">
        <v>14</v>
      </c>
      <c r="F8" s="4">
        <v>5586</v>
      </c>
      <c r="G8" s="5">
        <v>525</v>
      </c>
    </row>
    <row r="9" spans="1:9" x14ac:dyDescent="0.25">
      <c r="C9" t="s">
        <v>2</v>
      </c>
      <c r="D9" t="s">
        <v>36</v>
      </c>
      <c r="E9" t="s">
        <v>27</v>
      </c>
      <c r="F9" s="4">
        <v>798</v>
      </c>
      <c r="G9" s="5">
        <v>519</v>
      </c>
    </row>
    <row r="10" spans="1:9" x14ac:dyDescent="0.25">
      <c r="C10" t="s">
        <v>8</v>
      </c>
      <c r="D10" t="s">
        <v>38</v>
      </c>
      <c r="E10" t="s">
        <v>13</v>
      </c>
      <c r="F10" s="4">
        <v>819</v>
      </c>
      <c r="G10" s="5">
        <v>510</v>
      </c>
    </row>
    <row r="11" spans="1:9" x14ac:dyDescent="0.25">
      <c r="C11" t="s">
        <v>3</v>
      </c>
      <c r="D11" t="s">
        <v>34</v>
      </c>
      <c r="E11" t="s">
        <v>32</v>
      </c>
      <c r="F11" s="4">
        <v>7777</v>
      </c>
      <c r="G11" s="5">
        <v>504</v>
      </c>
    </row>
    <row r="12" spans="1:9" x14ac:dyDescent="0.25">
      <c r="C12" t="s">
        <v>9</v>
      </c>
      <c r="D12" t="s">
        <v>34</v>
      </c>
      <c r="E12" t="s">
        <v>20</v>
      </c>
      <c r="F12" s="4">
        <v>8463</v>
      </c>
      <c r="G12" s="5">
        <v>492</v>
      </c>
    </row>
    <row r="13" spans="1:9" x14ac:dyDescent="0.25">
      <c r="C13" t="s">
        <v>2</v>
      </c>
      <c r="D13" t="s">
        <v>39</v>
      </c>
      <c r="E13" t="s">
        <v>25</v>
      </c>
      <c r="F13" s="4">
        <v>1785</v>
      </c>
      <c r="G13" s="5">
        <v>462</v>
      </c>
    </row>
    <row r="14" spans="1:9" x14ac:dyDescent="0.25">
      <c r="C14" t="s">
        <v>8</v>
      </c>
      <c r="D14" t="s">
        <v>35</v>
      </c>
      <c r="E14" t="s">
        <v>32</v>
      </c>
      <c r="F14" s="4">
        <v>6706</v>
      </c>
      <c r="G14" s="5">
        <v>459</v>
      </c>
    </row>
    <row r="15" spans="1:9" x14ac:dyDescent="0.25">
      <c r="C15" t="s">
        <v>6</v>
      </c>
      <c r="D15" t="s">
        <v>37</v>
      </c>
      <c r="E15" t="s">
        <v>28</v>
      </c>
      <c r="F15" s="4">
        <v>3556</v>
      </c>
      <c r="G15" s="5">
        <v>459</v>
      </c>
    </row>
    <row r="16" spans="1:9" x14ac:dyDescent="0.25">
      <c r="C16" t="s">
        <v>6</v>
      </c>
      <c r="D16" t="s">
        <v>34</v>
      </c>
      <c r="E16" t="s">
        <v>26</v>
      </c>
      <c r="F16" s="4">
        <v>8008</v>
      </c>
      <c r="G16" s="5">
        <v>456</v>
      </c>
    </row>
    <row r="17" spans="3:7" x14ac:dyDescent="0.25">
      <c r="C17" t="s">
        <v>40</v>
      </c>
      <c r="D17" t="s">
        <v>35</v>
      </c>
      <c r="E17" t="s">
        <v>30</v>
      </c>
      <c r="F17" s="4">
        <v>2275</v>
      </c>
      <c r="G17" s="5">
        <v>447</v>
      </c>
    </row>
    <row r="18" spans="3:7" x14ac:dyDescent="0.25">
      <c r="C18" t="s">
        <v>40</v>
      </c>
      <c r="D18" t="s">
        <v>35</v>
      </c>
      <c r="E18" t="s">
        <v>33</v>
      </c>
      <c r="F18" s="4">
        <v>8869</v>
      </c>
      <c r="G18" s="5">
        <v>432</v>
      </c>
    </row>
    <row r="19" spans="3:7" x14ac:dyDescent="0.25">
      <c r="C19" t="s">
        <v>6</v>
      </c>
      <c r="D19" t="s">
        <v>39</v>
      </c>
      <c r="E19" t="s">
        <v>25</v>
      </c>
      <c r="F19" s="4">
        <v>2100</v>
      </c>
      <c r="G19" s="5">
        <v>414</v>
      </c>
    </row>
    <row r="20" spans="3:7" x14ac:dyDescent="0.25">
      <c r="C20" t="s">
        <v>6</v>
      </c>
      <c r="D20" t="s">
        <v>37</v>
      </c>
      <c r="E20" t="s">
        <v>16</v>
      </c>
      <c r="F20" s="4">
        <v>1904</v>
      </c>
      <c r="G20" s="5">
        <v>405</v>
      </c>
    </row>
    <row r="21" spans="3:7" x14ac:dyDescent="0.25">
      <c r="C21" t="s">
        <v>6</v>
      </c>
      <c r="D21" t="s">
        <v>35</v>
      </c>
      <c r="E21" t="s">
        <v>4</v>
      </c>
      <c r="F21" s="4">
        <v>1302</v>
      </c>
      <c r="G21" s="5">
        <v>402</v>
      </c>
    </row>
    <row r="22" spans="3:7" x14ac:dyDescent="0.25">
      <c r="C22" t="s">
        <v>6</v>
      </c>
      <c r="D22" t="s">
        <v>39</v>
      </c>
      <c r="E22" t="s">
        <v>29</v>
      </c>
      <c r="F22" s="4">
        <v>3052</v>
      </c>
      <c r="G22" s="5">
        <v>378</v>
      </c>
    </row>
    <row r="23" spans="3:7" x14ac:dyDescent="0.25">
      <c r="C23" t="s">
        <v>40</v>
      </c>
      <c r="D23" t="s">
        <v>35</v>
      </c>
      <c r="E23" t="s">
        <v>22</v>
      </c>
      <c r="F23" s="4">
        <v>6853</v>
      </c>
      <c r="G23" s="5">
        <v>372</v>
      </c>
    </row>
    <row r="24" spans="3:7" x14ac:dyDescent="0.25">
      <c r="C24" t="s">
        <v>7</v>
      </c>
      <c r="D24" t="s">
        <v>34</v>
      </c>
      <c r="E24" t="s">
        <v>14</v>
      </c>
      <c r="F24" s="4">
        <v>1932</v>
      </c>
      <c r="G24" s="5">
        <v>369</v>
      </c>
    </row>
    <row r="25" spans="3:7" x14ac:dyDescent="0.25">
      <c r="C25" t="s">
        <v>6</v>
      </c>
      <c r="D25" t="s">
        <v>34</v>
      </c>
      <c r="E25" t="s">
        <v>30</v>
      </c>
      <c r="F25" s="4">
        <v>3402</v>
      </c>
      <c r="G25" s="5">
        <v>366</v>
      </c>
    </row>
    <row r="26" spans="3:7" x14ac:dyDescent="0.25">
      <c r="C26" t="s">
        <v>3</v>
      </c>
      <c r="D26" t="s">
        <v>37</v>
      </c>
      <c r="E26" t="s">
        <v>4</v>
      </c>
      <c r="F26" s="4">
        <v>938</v>
      </c>
      <c r="G26" s="5">
        <v>366</v>
      </c>
    </row>
    <row r="27" spans="3:7" x14ac:dyDescent="0.25">
      <c r="C27" t="s">
        <v>8</v>
      </c>
      <c r="D27" t="s">
        <v>35</v>
      </c>
      <c r="E27" t="s">
        <v>20</v>
      </c>
      <c r="F27" s="4">
        <v>2702</v>
      </c>
      <c r="G27" s="5">
        <v>363</v>
      </c>
    </row>
    <row r="28" spans="3:7" x14ac:dyDescent="0.25">
      <c r="C28" t="s">
        <v>5</v>
      </c>
      <c r="D28" t="s">
        <v>35</v>
      </c>
      <c r="E28" t="s">
        <v>29</v>
      </c>
      <c r="F28" s="4">
        <v>4480</v>
      </c>
      <c r="G28" s="5">
        <v>357</v>
      </c>
    </row>
    <row r="29" spans="3:7" x14ac:dyDescent="0.25">
      <c r="C29" t="s">
        <v>2</v>
      </c>
      <c r="D29" t="s">
        <v>38</v>
      </c>
      <c r="E29" t="s">
        <v>31</v>
      </c>
      <c r="F29" s="4">
        <v>4326</v>
      </c>
      <c r="G29" s="5">
        <v>348</v>
      </c>
    </row>
    <row r="30" spans="3:7" x14ac:dyDescent="0.25">
      <c r="C30" t="s">
        <v>5</v>
      </c>
      <c r="D30" t="s">
        <v>36</v>
      </c>
      <c r="E30" t="s">
        <v>17</v>
      </c>
      <c r="F30" s="4">
        <v>3339</v>
      </c>
      <c r="G30" s="5">
        <v>348</v>
      </c>
    </row>
    <row r="31" spans="3:7" x14ac:dyDescent="0.25">
      <c r="C31" t="s">
        <v>10</v>
      </c>
      <c r="D31" t="s">
        <v>36</v>
      </c>
      <c r="E31" t="s">
        <v>29</v>
      </c>
      <c r="F31" s="4">
        <v>2471</v>
      </c>
      <c r="G31" s="5">
        <v>342</v>
      </c>
    </row>
    <row r="32" spans="3:7" x14ac:dyDescent="0.25">
      <c r="C32" t="s">
        <v>5</v>
      </c>
      <c r="D32" t="s">
        <v>34</v>
      </c>
      <c r="E32" t="s">
        <v>20</v>
      </c>
      <c r="F32" s="4">
        <v>15610</v>
      </c>
      <c r="G32" s="5">
        <v>339</v>
      </c>
    </row>
    <row r="33" spans="3:7" x14ac:dyDescent="0.25">
      <c r="C33" t="s">
        <v>7</v>
      </c>
      <c r="D33" t="s">
        <v>37</v>
      </c>
      <c r="E33" t="s">
        <v>16</v>
      </c>
      <c r="F33" s="4">
        <v>4487</v>
      </c>
      <c r="G33" s="5">
        <v>333</v>
      </c>
    </row>
    <row r="34" spans="3:7" x14ac:dyDescent="0.25">
      <c r="C34" t="s">
        <v>3</v>
      </c>
      <c r="D34" t="s">
        <v>37</v>
      </c>
      <c r="E34" t="s">
        <v>28</v>
      </c>
      <c r="F34" s="4">
        <v>7308</v>
      </c>
      <c r="G34" s="5">
        <v>327</v>
      </c>
    </row>
    <row r="35" spans="3:7" x14ac:dyDescent="0.25">
      <c r="C35" t="s">
        <v>3</v>
      </c>
      <c r="D35" t="s">
        <v>37</v>
      </c>
      <c r="E35" t="s">
        <v>29</v>
      </c>
      <c r="F35" s="4">
        <v>4592</v>
      </c>
      <c r="G35" s="5">
        <v>324</v>
      </c>
    </row>
    <row r="36" spans="3:7" x14ac:dyDescent="0.25">
      <c r="C36" t="s">
        <v>7</v>
      </c>
      <c r="D36" t="s">
        <v>38</v>
      </c>
      <c r="E36" t="s">
        <v>30</v>
      </c>
      <c r="F36" s="4">
        <v>10129</v>
      </c>
      <c r="G36" s="5">
        <v>312</v>
      </c>
    </row>
    <row r="37" spans="3:7" x14ac:dyDescent="0.25">
      <c r="C37" t="s">
        <v>3</v>
      </c>
      <c r="D37" t="s">
        <v>34</v>
      </c>
      <c r="E37" t="s">
        <v>28</v>
      </c>
      <c r="F37" s="4">
        <v>3689</v>
      </c>
      <c r="G37" s="5">
        <v>312</v>
      </c>
    </row>
    <row r="38" spans="3:7" x14ac:dyDescent="0.25">
      <c r="C38" t="s">
        <v>41</v>
      </c>
      <c r="D38" t="s">
        <v>36</v>
      </c>
      <c r="E38" t="s">
        <v>28</v>
      </c>
      <c r="F38" s="4">
        <v>854</v>
      </c>
      <c r="G38" s="5">
        <v>309</v>
      </c>
    </row>
    <row r="39" spans="3:7" x14ac:dyDescent="0.25">
      <c r="C39" t="s">
        <v>9</v>
      </c>
      <c r="D39" t="s">
        <v>39</v>
      </c>
      <c r="E39" t="s">
        <v>24</v>
      </c>
      <c r="F39" s="4">
        <v>3920</v>
      </c>
      <c r="G39" s="5">
        <v>306</v>
      </c>
    </row>
    <row r="40" spans="3:7" x14ac:dyDescent="0.25">
      <c r="C40" t="s">
        <v>40</v>
      </c>
      <c r="D40" t="s">
        <v>36</v>
      </c>
      <c r="E40" t="s">
        <v>27</v>
      </c>
      <c r="F40" s="4">
        <v>3164</v>
      </c>
      <c r="G40" s="5">
        <v>306</v>
      </c>
    </row>
    <row r="41" spans="3:7" x14ac:dyDescent="0.25">
      <c r="C41" t="s">
        <v>3</v>
      </c>
      <c r="D41" t="s">
        <v>35</v>
      </c>
      <c r="E41" t="s">
        <v>33</v>
      </c>
      <c r="F41" s="4">
        <v>819</v>
      </c>
      <c r="G41" s="5">
        <v>306</v>
      </c>
    </row>
    <row r="42" spans="3:7" x14ac:dyDescent="0.25">
      <c r="C42" t="s">
        <v>3</v>
      </c>
      <c r="D42" t="s">
        <v>38</v>
      </c>
      <c r="E42" t="s">
        <v>26</v>
      </c>
      <c r="F42" s="4">
        <v>8841</v>
      </c>
      <c r="G42" s="5">
        <v>303</v>
      </c>
    </row>
    <row r="43" spans="3:7" x14ac:dyDescent="0.25">
      <c r="C43" t="s">
        <v>10</v>
      </c>
      <c r="D43" t="s">
        <v>36</v>
      </c>
      <c r="E43" t="s">
        <v>32</v>
      </c>
      <c r="F43" s="4">
        <v>6657</v>
      </c>
      <c r="G43" s="5">
        <v>303</v>
      </c>
    </row>
    <row r="44" spans="3:7" x14ac:dyDescent="0.25">
      <c r="C44" t="s">
        <v>2</v>
      </c>
      <c r="D44" t="s">
        <v>35</v>
      </c>
      <c r="E44" t="s">
        <v>17</v>
      </c>
      <c r="F44" s="4">
        <v>1589</v>
      </c>
      <c r="G44" s="5">
        <v>303</v>
      </c>
    </row>
    <row r="45" spans="3:7" x14ac:dyDescent="0.25">
      <c r="C45" t="s">
        <v>8</v>
      </c>
      <c r="D45" t="s">
        <v>35</v>
      </c>
      <c r="E45" t="s">
        <v>27</v>
      </c>
      <c r="F45" s="4">
        <v>4753</v>
      </c>
      <c r="G45" s="5">
        <v>300</v>
      </c>
    </row>
    <row r="46" spans="3:7" x14ac:dyDescent="0.25">
      <c r="C46" t="s">
        <v>7</v>
      </c>
      <c r="D46" t="s">
        <v>36</v>
      </c>
      <c r="E46" t="s">
        <v>19</v>
      </c>
      <c r="F46" s="4">
        <v>2870</v>
      </c>
      <c r="G46" s="5">
        <v>300</v>
      </c>
    </row>
    <row r="47" spans="3:7" x14ac:dyDescent="0.25">
      <c r="C47" t="s">
        <v>40</v>
      </c>
      <c r="D47" t="s">
        <v>38</v>
      </c>
      <c r="E47" t="s">
        <v>13</v>
      </c>
      <c r="F47" s="4">
        <v>5670</v>
      </c>
      <c r="G47" s="5">
        <v>297</v>
      </c>
    </row>
    <row r="48" spans="3:7" x14ac:dyDescent="0.25">
      <c r="C48" t="s">
        <v>41</v>
      </c>
      <c r="D48" t="s">
        <v>36</v>
      </c>
      <c r="E48" t="s">
        <v>18</v>
      </c>
      <c r="F48" s="4">
        <v>9632</v>
      </c>
      <c r="G48" s="5">
        <v>288</v>
      </c>
    </row>
    <row r="49" spans="3:7" x14ac:dyDescent="0.25">
      <c r="C49" t="s">
        <v>7</v>
      </c>
      <c r="D49" t="s">
        <v>35</v>
      </c>
      <c r="E49" t="s">
        <v>28</v>
      </c>
      <c r="F49" s="4">
        <v>5194</v>
      </c>
      <c r="G49" s="5">
        <v>288</v>
      </c>
    </row>
    <row r="50" spans="3:7" x14ac:dyDescent="0.25">
      <c r="C50" t="s">
        <v>8</v>
      </c>
      <c r="D50" t="s">
        <v>34</v>
      </c>
      <c r="E50" t="s">
        <v>31</v>
      </c>
      <c r="F50" s="4">
        <v>3507</v>
      </c>
      <c r="G50" s="5">
        <v>288</v>
      </c>
    </row>
    <row r="51" spans="3:7" x14ac:dyDescent="0.25">
      <c r="C51" t="s">
        <v>10</v>
      </c>
      <c r="D51" t="s">
        <v>37</v>
      </c>
      <c r="E51" t="s">
        <v>21</v>
      </c>
      <c r="F51" s="4">
        <v>245</v>
      </c>
      <c r="G51" s="5">
        <v>288</v>
      </c>
    </row>
    <row r="52" spans="3:7" x14ac:dyDescent="0.25">
      <c r="C52" t="s">
        <v>6</v>
      </c>
      <c r="D52" t="s">
        <v>38</v>
      </c>
      <c r="E52" t="s">
        <v>27</v>
      </c>
      <c r="F52" s="4">
        <v>1134</v>
      </c>
      <c r="G52" s="5">
        <v>282</v>
      </c>
    </row>
    <row r="53" spans="3:7" x14ac:dyDescent="0.25">
      <c r="C53" t="s">
        <v>10</v>
      </c>
      <c r="D53" t="s">
        <v>39</v>
      </c>
      <c r="E53" t="s">
        <v>21</v>
      </c>
      <c r="F53" s="4">
        <v>4858</v>
      </c>
      <c r="G53" s="5">
        <v>279</v>
      </c>
    </row>
    <row r="54" spans="3:7" x14ac:dyDescent="0.25">
      <c r="C54" t="s">
        <v>10</v>
      </c>
      <c r="D54" t="s">
        <v>35</v>
      </c>
      <c r="E54" t="s">
        <v>18</v>
      </c>
      <c r="F54" s="4">
        <v>3808</v>
      </c>
      <c r="G54" s="5">
        <v>279</v>
      </c>
    </row>
    <row r="55" spans="3:7" x14ac:dyDescent="0.25">
      <c r="C55" t="s">
        <v>3</v>
      </c>
      <c r="D55" t="s">
        <v>34</v>
      </c>
      <c r="E55" t="s">
        <v>14</v>
      </c>
      <c r="F55" s="4">
        <v>7259</v>
      </c>
      <c r="G55" s="5">
        <v>276</v>
      </c>
    </row>
    <row r="56" spans="3:7" x14ac:dyDescent="0.25">
      <c r="C56" t="s">
        <v>3</v>
      </c>
      <c r="D56" t="s">
        <v>35</v>
      </c>
      <c r="E56" t="s">
        <v>15</v>
      </c>
      <c r="F56" s="4">
        <v>6657</v>
      </c>
      <c r="G56" s="5">
        <v>276</v>
      </c>
    </row>
    <row r="57" spans="3:7" x14ac:dyDescent="0.25">
      <c r="C57" t="s">
        <v>9</v>
      </c>
      <c r="D57" t="s">
        <v>37</v>
      </c>
      <c r="E57" t="s">
        <v>29</v>
      </c>
      <c r="F57" s="4">
        <v>1085</v>
      </c>
      <c r="G57" s="5">
        <v>273</v>
      </c>
    </row>
    <row r="58" spans="3:7" x14ac:dyDescent="0.25">
      <c r="C58" t="s">
        <v>7</v>
      </c>
      <c r="D58" t="s">
        <v>38</v>
      </c>
      <c r="E58" t="s">
        <v>18</v>
      </c>
      <c r="F58" s="4">
        <v>1778</v>
      </c>
      <c r="G58" s="5">
        <v>270</v>
      </c>
    </row>
    <row r="59" spans="3:7" x14ac:dyDescent="0.25">
      <c r="C59" t="s">
        <v>6</v>
      </c>
      <c r="D59" t="s">
        <v>35</v>
      </c>
      <c r="E59" t="s">
        <v>20</v>
      </c>
      <c r="F59" s="4">
        <v>1071</v>
      </c>
      <c r="G59" s="5">
        <v>270</v>
      </c>
    </row>
    <row r="60" spans="3:7" x14ac:dyDescent="0.25">
      <c r="C60" t="s">
        <v>10</v>
      </c>
      <c r="D60" t="s">
        <v>36</v>
      </c>
      <c r="E60" t="s">
        <v>23</v>
      </c>
      <c r="F60" s="4">
        <v>2317</v>
      </c>
      <c r="G60" s="5">
        <v>261</v>
      </c>
    </row>
    <row r="61" spans="3:7" x14ac:dyDescent="0.25">
      <c r="C61" t="s">
        <v>7</v>
      </c>
      <c r="D61" t="s">
        <v>38</v>
      </c>
      <c r="E61" t="s">
        <v>28</v>
      </c>
      <c r="F61" s="4">
        <v>5677</v>
      </c>
      <c r="G61" s="5">
        <v>258</v>
      </c>
    </row>
    <row r="62" spans="3:7" x14ac:dyDescent="0.25">
      <c r="C62" t="s">
        <v>3</v>
      </c>
      <c r="D62" t="s">
        <v>35</v>
      </c>
      <c r="E62" t="s">
        <v>14</v>
      </c>
      <c r="F62" s="4">
        <v>2415</v>
      </c>
      <c r="G62" s="5">
        <v>255</v>
      </c>
    </row>
    <row r="63" spans="3:7" x14ac:dyDescent="0.25">
      <c r="C63" t="s">
        <v>7</v>
      </c>
      <c r="D63" t="s">
        <v>35</v>
      </c>
      <c r="E63" t="s">
        <v>30</v>
      </c>
      <c r="F63" s="4">
        <v>6755</v>
      </c>
      <c r="G63" s="5">
        <v>252</v>
      </c>
    </row>
    <row r="64" spans="3:7" x14ac:dyDescent="0.25">
      <c r="C64" t="s">
        <v>7</v>
      </c>
      <c r="D64" t="s">
        <v>36</v>
      </c>
      <c r="E64" t="s">
        <v>29</v>
      </c>
      <c r="F64" s="4">
        <v>5551</v>
      </c>
      <c r="G64" s="5">
        <v>252</v>
      </c>
    </row>
    <row r="65" spans="3:7" x14ac:dyDescent="0.25">
      <c r="C65" t="s">
        <v>5</v>
      </c>
      <c r="D65" t="s">
        <v>39</v>
      </c>
      <c r="E65" t="s">
        <v>18</v>
      </c>
      <c r="F65" s="4">
        <v>385</v>
      </c>
      <c r="G65" s="5">
        <v>249</v>
      </c>
    </row>
    <row r="66" spans="3:7" x14ac:dyDescent="0.25">
      <c r="C66" t="s">
        <v>5</v>
      </c>
      <c r="D66" t="s">
        <v>35</v>
      </c>
      <c r="E66" t="s">
        <v>31</v>
      </c>
      <c r="F66" s="4">
        <v>4753</v>
      </c>
      <c r="G66" s="5">
        <v>246</v>
      </c>
    </row>
    <row r="67" spans="3:7" x14ac:dyDescent="0.25">
      <c r="C67" t="s">
        <v>7</v>
      </c>
      <c r="D67" t="s">
        <v>39</v>
      </c>
      <c r="E67" t="s">
        <v>17</v>
      </c>
      <c r="F67" s="4">
        <v>4438</v>
      </c>
      <c r="G67" s="5">
        <v>246</v>
      </c>
    </row>
    <row r="68" spans="3:7" x14ac:dyDescent="0.25">
      <c r="C68" t="s">
        <v>2</v>
      </c>
      <c r="D68" t="s">
        <v>36</v>
      </c>
      <c r="E68" t="s">
        <v>31</v>
      </c>
      <c r="F68" s="4">
        <v>3094</v>
      </c>
      <c r="G68" s="5">
        <v>246</v>
      </c>
    </row>
    <row r="69" spans="3:7" x14ac:dyDescent="0.25">
      <c r="C69" t="s">
        <v>9</v>
      </c>
      <c r="D69" t="s">
        <v>37</v>
      </c>
      <c r="E69" t="s">
        <v>26</v>
      </c>
      <c r="F69" s="4">
        <v>2856</v>
      </c>
      <c r="G69" s="5">
        <v>246</v>
      </c>
    </row>
    <row r="70" spans="3:7" x14ac:dyDescent="0.25">
      <c r="C70" t="s">
        <v>9</v>
      </c>
      <c r="D70" t="s">
        <v>35</v>
      </c>
      <c r="E70" t="s">
        <v>15</v>
      </c>
      <c r="F70" s="4">
        <v>7833</v>
      </c>
      <c r="G70" s="5">
        <v>243</v>
      </c>
    </row>
    <row r="71" spans="3:7" x14ac:dyDescent="0.25">
      <c r="C71" t="s">
        <v>7</v>
      </c>
      <c r="D71" t="s">
        <v>35</v>
      </c>
      <c r="E71" t="s">
        <v>19</v>
      </c>
      <c r="F71" s="4">
        <v>4585</v>
      </c>
      <c r="G71" s="5">
        <v>240</v>
      </c>
    </row>
    <row r="72" spans="3:7" x14ac:dyDescent="0.25">
      <c r="C72" t="s">
        <v>41</v>
      </c>
      <c r="D72" t="s">
        <v>37</v>
      </c>
      <c r="E72" t="s">
        <v>30</v>
      </c>
      <c r="F72" s="4">
        <v>1526</v>
      </c>
      <c r="G72" s="5">
        <v>240</v>
      </c>
    </row>
    <row r="73" spans="3:7" x14ac:dyDescent="0.25">
      <c r="C73" t="s">
        <v>5</v>
      </c>
      <c r="D73" t="s">
        <v>34</v>
      </c>
      <c r="E73" t="s">
        <v>22</v>
      </c>
      <c r="F73" s="4">
        <v>6279</v>
      </c>
      <c r="G73" s="5">
        <v>237</v>
      </c>
    </row>
    <row r="74" spans="3:7" x14ac:dyDescent="0.25">
      <c r="C74" t="s">
        <v>40</v>
      </c>
      <c r="D74" t="s">
        <v>35</v>
      </c>
      <c r="E74" t="s">
        <v>32</v>
      </c>
      <c r="F74" s="4">
        <v>12348</v>
      </c>
      <c r="G74" s="5">
        <v>234</v>
      </c>
    </row>
    <row r="75" spans="3:7" x14ac:dyDescent="0.25">
      <c r="C75" t="s">
        <v>3</v>
      </c>
      <c r="D75" t="s">
        <v>35</v>
      </c>
      <c r="E75" t="s">
        <v>25</v>
      </c>
      <c r="F75" s="4">
        <v>2464</v>
      </c>
      <c r="G75" s="5">
        <v>234</v>
      </c>
    </row>
    <row r="76" spans="3:7" x14ac:dyDescent="0.25">
      <c r="C76" t="s">
        <v>8</v>
      </c>
      <c r="D76" t="s">
        <v>38</v>
      </c>
      <c r="E76" t="s">
        <v>23</v>
      </c>
      <c r="F76" s="4">
        <v>1701</v>
      </c>
      <c r="G76" s="5">
        <v>234</v>
      </c>
    </row>
    <row r="77" spans="3:7" x14ac:dyDescent="0.25">
      <c r="C77" t="s">
        <v>41</v>
      </c>
      <c r="D77" t="s">
        <v>36</v>
      </c>
      <c r="E77" t="s">
        <v>13</v>
      </c>
      <c r="F77" s="4">
        <v>10311</v>
      </c>
      <c r="G77" s="5">
        <v>231</v>
      </c>
    </row>
    <row r="78" spans="3:7" x14ac:dyDescent="0.25">
      <c r="C78" t="s">
        <v>41</v>
      </c>
      <c r="D78" t="s">
        <v>37</v>
      </c>
      <c r="E78" t="s">
        <v>15</v>
      </c>
      <c r="F78" s="4">
        <v>714</v>
      </c>
      <c r="G78" s="5">
        <v>231</v>
      </c>
    </row>
    <row r="79" spans="3:7" x14ac:dyDescent="0.25">
      <c r="C79" t="s">
        <v>10</v>
      </c>
      <c r="D79" t="s">
        <v>35</v>
      </c>
      <c r="E79" t="s">
        <v>21</v>
      </c>
      <c r="F79" s="4">
        <v>567</v>
      </c>
      <c r="G79" s="5">
        <v>228</v>
      </c>
    </row>
    <row r="80" spans="3:7" x14ac:dyDescent="0.25">
      <c r="C80" t="s">
        <v>7</v>
      </c>
      <c r="D80" t="s">
        <v>37</v>
      </c>
      <c r="E80" t="s">
        <v>14</v>
      </c>
      <c r="F80" s="4">
        <v>6608</v>
      </c>
      <c r="G80" s="5">
        <v>225</v>
      </c>
    </row>
    <row r="81" spans="3:7" x14ac:dyDescent="0.25">
      <c r="C81" t="s">
        <v>40</v>
      </c>
      <c r="D81" t="s">
        <v>39</v>
      </c>
      <c r="E81" t="s">
        <v>28</v>
      </c>
      <c r="F81" s="4">
        <v>3101</v>
      </c>
      <c r="G81" s="5">
        <v>225</v>
      </c>
    </row>
    <row r="82" spans="3:7" x14ac:dyDescent="0.25">
      <c r="C82" t="s">
        <v>41</v>
      </c>
      <c r="D82" t="s">
        <v>34</v>
      </c>
      <c r="E82" t="s">
        <v>16</v>
      </c>
      <c r="F82" s="4">
        <v>1274</v>
      </c>
      <c r="G82" s="5">
        <v>225</v>
      </c>
    </row>
    <row r="83" spans="3:7" x14ac:dyDescent="0.25">
      <c r="C83" t="s">
        <v>8</v>
      </c>
      <c r="D83" t="s">
        <v>34</v>
      </c>
      <c r="E83" t="s">
        <v>16</v>
      </c>
      <c r="F83" s="4">
        <v>2009</v>
      </c>
      <c r="G83" s="5">
        <v>219</v>
      </c>
    </row>
    <row r="84" spans="3:7" x14ac:dyDescent="0.25">
      <c r="C84" t="s">
        <v>41</v>
      </c>
      <c r="D84" t="s">
        <v>35</v>
      </c>
      <c r="E84" t="s">
        <v>28</v>
      </c>
      <c r="F84" s="4">
        <v>7455</v>
      </c>
      <c r="G84" s="5">
        <v>216</v>
      </c>
    </row>
    <row r="85" spans="3:7" x14ac:dyDescent="0.25">
      <c r="C85" t="s">
        <v>2</v>
      </c>
      <c r="D85" t="s">
        <v>39</v>
      </c>
      <c r="E85" t="s">
        <v>21</v>
      </c>
      <c r="F85" s="4">
        <v>7651</v>
      </c>
      <c r="G85" s="5">
        <v>213</v>
      </c>
    </row>
    <row r="86" spans="3:7" x14ac:dyDescent="0.25">
      <c r="C86" t="s">
        <v>8</v>
      </c>
      <c r="D86" t="s">
        <v>38</v>
      </c>
      <c r="E86" t="s">
        <v>32</v>
      </c>
      <c r="F86" s="4">
        <v>3752</v>
      </c>
      <c r="G86" s="5">
        <v>213</v>
      </c>
    </row>
    <row r="87" spans="3:7" x14ac:dyDescent="0.25">
      <c r="C87" t="s">
        <v>8</v>
      </c>
      <c r="D87" t="s">
        <v>39</v>
      </c>
      <c r="E87" t="s">
        <v>31</v>
      </c>
      <c r="F87" s="4">
        <v>8890</v>
      </c>
      <c r="G87" s="5">
        <v>210</v>
      </c>
    </row>
    <row r="88" spans="3:7" x14ac:dyDescent="0.25">
      <c r="C88" t="s">
        <v>8</v>
      </c>
      <c r="D88" t="s">
        <v>35</v>
      </c>
      <c r="E88" t="s">
        <v>22</v>
      </c>
      <c r="F88" s="4">
        <v>5012</v>
      </c>
      <c r="G88" s="5">
        <v>210</v>
      </c>
    </row>
    <row r="89" spans="3:7" x14ac:dyDescent="0.25">
      <c r="C89" t="s">
        <v>7</v>
      </c>
      <c r="D89" t="s">
        <v>37</v>
      </c>
      <c r="E89" t="s">
        <v>22</v>
      </c>
      <c r="F89" s="4">
        <v>9835</v>
      </c>
      <c r="G89" s="5">
        <v>207</v>
      </c>
    </row>
    <row r="90" spans="3:7" x14ac:dyDescent="0.25">
      <c r="C90" t="s">
        <v>6</v>
      </c>
      <c r="D90" t="s">
        <v>34</v>
      </c>
      <c r="E90" t="s">
        <v>27</v>
      </c>
      <c r="F90" s="4">
        <v>4242</v>
      </c>
      <c r="G90" s="5">
        <v>207</v>
      </c>
    </row>
    <row r="91" spans="3:7" x14ac:dyDescent="0.25">
      <c r="C91" t="s">
        <v>9</v>
      </c>
      <c r="D91" t="s">
        <v>37</v>
      </c>
      <c r="E91" t="s">
        <v>4</v>
      </c>
      <c r="F91" s="4">
        <v>259</v>
      </c>
      <c r="G91" s="5">
        <v>207</v>
      </c>
    </row>
    <row r="92" spans="3:7" x14ac:dyDescent="0.25">
      <c r="C92" t="s">
        <v>9</v>
      </c>
      <c r="D92" t="s">
        <v>36</v>
      </c>
      <c r="E92" t="s">
        <v>27</v>
      </c>
      <c r="F92" s="4">
        <v>11522</v>
      </c>
      <c r="G92" s="5">
        <v>204</v>
      </c>
    </row>
    <row r="93" spans="3:7" x14ac:dyDescent="0.25">
      <c r="C93" t="s">
        <v>10</v>
      </c>
      <c r="D93" t="s">
        <v>34</v>
      </c>
      <c r="E93" t="s">
        <v>19</v>
      </c>
      <c r="F93" s="4">
        <v>5355</v>
      </c>
      <c r="G93" s="5">
        <v>204</v>
      </c>
    </row>
    <row r="94" spans="3:7" x14ac:dyDescent="0.25">
      <c r="C94" t="s">
        <v>9</v>
      </c>
      <c r="D94" t="s">
        <v>39</v>
      </c>
      <c r="E94" t="s">
        <v>18</v>
      </c>
      <c r="F94" s="4">
        <v>2639</v>
      </c>
      <c r="G94" s="5">
        <v>204</v>
      </c>
    </row>
    <row r="95" spans="3:7" x14ac:dyDescent="0.25">
      <c r="C95" t="s">
        <v>8</v>
      </c>
      <c r="D95" t="s">
        <v>37</v>
      </c>
      <c r="E95" t="s">
        <v>19</v>
      </c>
      <c r="F95" s="4">
        <v>1771</v>
      </c>
      <c r="G95" s="5">
        <v>204</v>
      </c>
    </row>
    <row r="96" spans="3:7" x14ac:dyDescent="0.25">
      <c r="C96" t="s">
        <v>41</v>
      </c>
      <c r="D96" t="s">
        <v>36</v>
      </c>
      <c r="E96" t="s">
        <v>26</v>
      </c>
      <c r="F96" s="4">
        <v>98</v>
      </c>
      <c r="G96" s="5">
        <v>204</v>
      </c>
    </row>
    <row r="97" spans="3:7" x14ac:dyDescent="0.25">
      <c r="C97" t="s">
        <v>5</v>
      </c>
      <c r="D97" t="s">
        <v>35</v>
      </c>
      <c r="E97" t="s">
        <v>15</v>
      </c>
      <c r="F97" s="4">
        <v>13391</v>
      </c>
      <c r="G97" s="5">
        <v>201</v>
      </c>
    </row>
    <row r="98" spans="3:7" x14ac:dyDescent="0.25">
      <c r="C98" t="s">
        <v>2</v>
      </c>
      <c r="D98" t="s">
        <v>37</v>
      </c>
      <c r="E98" t="s">
        <v>17</v>
      </c>
      <c r="F98" s="4">
        <v>9926</v>
      </c>
      <c r="G98" s="5">
        <v>201</v>
      </c>
    </row>
    <row r="99" spans="3:7" x14ac:dyDescent="0.25">
      <c r="C99" t="s">
        <v>5</v>
      </c>
      <c r="D99" t="s">
        <v>34</v>
      </c>
      <c r="E99" t="s">
        <v>15</v>
      </c>
      <c r="F99" s="4">
        <v>7280</v>
      </c>
      <c r="G99" s="5">
        <v>201</v>
      </c>
    </row>
    <row r="100" spans="3:7" x14ac:dyDescent="0.25">
      <c r="C100" t="s">
        <v>40</v>
      </c>
      <c r="D100" t="s">
        <v>36</v>
      </c>
      <c r="E100" t="s">
        <v>13</v>
      </c>
      <c r="F100" s="4">
        <v>4424</v>
      </c>
      <c r="G100" s="5">
        <v>201</v>
      </c>
    </row>
    <row r="101" spans="3:7" x14ac:dyDescent="0.25">
      <c r="C101" t="s">
        <v>7</v>
      </c>
      <c r="D101" t="s">
        <v>39</v>
      </c>
      <c r="E101" t="s">
        <v>27</v>
      </c>
      <c r="F101" s="4">
        <v>966</v>
      </c>
      <c r="G101" s="5">
        <v>198</v>
      </c>
    </row>
    <row r="102" spans="3:7" x14ac:dyDescent="0.25">
      <c r="C102" t="s">
        <v>10</v>
      </c>
      <c r="D102" t="s">
        <v>35</v>
      </c>
      <c r="E102" t="s">
        <v>20</v>
      </c>
      <c r="F102" s="4">
        <v>1974</v>
      </c>
      <c r="G102" s="5">
        <v>195</v>
      </c>
    </row>
    <row r="103" spans="3:7" x14ac:dyDescent="0.25">
      <c r="C103" t="s">
        <v>8</v>
      </c>
      <c r="D103" t="s">
        <v>37</v>
      </c>
      <c r="E103" t="s">
        <v>22</v>
      </c>
      <c r="F103" s="4">
        <v>1890</v>
      </c>
      <c r="G103" s="5">
        <v>195</v>
      </c>
    </row>
    <row r="104" spans="3:7" x14ac:dyDescent="0.25">
      <c r="C104" t="s">
        <v>5</v>
      </c>
      <c r="D104" t="s">
        <v>34</v>
      </c>
      <c r="E104" t="s">
        <v>19</v>
      </c>
      <c r="F104" s="4">
        <v>861</v>
      </c>
      <c r="G104" s="5">
        <v>195</v>
      </c>
    </row>
    <row r="105" spans="3:7" x14ac:dyDescent="0.25">
      <c r="C105" t="s">
        <v>41</v>
      </c>
      <c r="D105" t="s">
        <v>36</v>
      </c>
      <c r="E105" t="s">
        <v>19</v>
      </c>
      <c r="F105" s="4">
        <v>1925</v>
      </c>
      <c r="G105" s="5">
        <v>192</v>
      </c>
    </row>
    <row r="106" spans="3:7" x14ac:dyDescent="0.25">
      <c r="C106" t="s">
        <v>7</v>
      </c>
      <c r="D106" t="s">
        <v>34</v>
      </c>
      <c r="E106" t="s">
        <v>24</v>
      </c>
      <c r="F106" s="4">
        <v>8862</v>
      </c>
      <c r="G106" s="5">
        <v>189</v>
      </c>
    </row>
    <row r="107" spans="3:7" x14ac:dyDescent="0.25">
      <c r="C107" t="s">
        <v>6</v>
      </c>
      <c r="D107" t="s">
        <v>37</v>
      </c>
      <c r="E107" t="s">
        <v>23</v>
      </c>
      <c r="F107" s="4">
        <v>4949</v>
      </c>
      <c r="G107" s="5">
        <v>189</v>
      </c>
    </row>
    <row r="108" spans="3:7" x14ac:dyDescent="0.25">
      <c r="C108" t="s">
        <v>9</v>
      </c>
      <c r="D108" t="s">
        <v>36</v>
      </c>
      <c r="E108" t="s">
        <v>32</v>
      </c>
      <c r="F108" s="4">
        <v>2954</v>
      </c>
      <c r="G108" s="5">
        <v>189</v>
      </c>
    </row>
    <row r="109" spans="3:7" x14ac:dyDescent="0.25">
      <c r="C109" t="s">
        <v>9</v>
      </c>
      <c r="D109" t="s">
        <v>34</v>
      </c>
      <c r="E109" t="s">
        <v>16</v>
      </c>
      <c r="F109" s="4">
        <v>938</v>
      </c>
      <c r="G109" s="5">
        <v>189</v>
      </c>
    </row>
    <row r="110" spans="3:7" x14ac:dyDescent="0.25">
      <c r="C110" t="s">
        <v>41</v>
      </c>
      <c r="D110" t="s">
        <v>35</v>
      </c>
      <c r="E110" t="s">
        <v>15</v>
      </c>
      <c r="F110" s="4">
        <v>2114</v>
      </c>
      <c r="G110" s="5">
        <v>186</v>
      </c>
    </row>
    <row r="111" spans="3:7" x14ac:dyDescent="0.25">
      <c r="C111" t="s">
        <v>8</v>
      </c>
      <c r="D111" t="s">
        <v>39</v>
      </c>
      <c r="E111" t="s">
        <v>30</v>
      </c>
      <c r="F111" s="4">
        <v>7021</v>
      </c>
      <c r="G111" s="5">
        <v>183</v>
      </c>
    </row>
    <row r="112" spans="3:7" x14ac:dyDescent="0.25">
      <c r="C112" t="s">
        <v>2</v>
      </c>
      <c r="D112" t="s">
        <v>38</v>
      </c>
      <c r="E112" t="s">
        <v>28</v>
      </c>
      <c r="F112" s="4">
        <v>6580</v>
      </c>
      <c r="G112" s="5">
        <v>183</v>
      </c>
    </row>
    <row r="113" spans="3:7" x14ac:dyDescent="0.25">
      <c r="C113" t="s">
        <v>6</v>
      </c>
      <c r="D113" t="s">
        <v>35</v>
      </c>
      <c r="E113" t="s">
        <v>27</v>
      </c>
      <c r="F113" s="4">
        <v>3864</v>
      </c>
      <c r="G113" s="5">
        <v>177</v>
      </c>
    </row>
    <row r="114" spans="3:7" x14ac:dyDescent="0.25">
      <c r="C114" t="s">
        <v>7</v>
      </c>
      <c r="D114" t="s">
        <v>36</v>
      </c>
      <c r="E114" t="s">
        <v>18</v>
      </c>
      <c r="F114" s="4">
        <v>2646</v>
      </c>
      <c r="G114" s="5">
        <v>177</v>
      </c>
    </row>
    <row r="115" spans="3:7" x14ac:dyDescent="0.25">
      <c r="C115" t="s">
        <v>41</v>
      </c>
      <c r="D115" t="s">
        <v>37</v>
      </c>
      <c r="E115" t="s">
        <v>26</v>
      </c>
      <c r="F115" s="4">
        <v>2324</v>
      </c>
      <c r="G115" s="5">
        <v>177</v>
      </c>
    </row>
    <row r="116" spans="3:7" x14ac:dyDescent="0.25">
      <c r="C116" t="s">
        <v>41</v>
      </c>
      <c r="D116" t="s">
        <v>34</v>
      </c>
      <c r="E116" t="s">
        <v>33</v>
      </c>
      <c r="F116" s="4">
        <v>7847</v>
      </c>
      <c r="G116" s="5">
        <v>174</v>
      </c>
    </row>
    <row r="117" spans="3:7" x14ac:dyDescent="0.25">
      <c r="C117" t="s">
        <v>41</v>
      </c>
      <c r="D117" t="s">
        <v>36</v>
      </c>
      <c r="E117" t="s">
        <v>30</v>
      </c>
      <c r="F117" s="4">
        <v>6118</v>
      </c>
      <c r="G117" s="5">
        <v>174</v>
      </c>
    </row>
    <row r="118" spans="3:7" x14ac:dyDescent="0.25">
      <c r="C118" t="s">
        <v>40</v>
      </c>
      <c r="D118" t="s">
        <v>35</v>
      </c>
      <c r="E118" t="s">
        <v>16</v>
      </c>
      <c r="F118" s="4">
        <v>4725</v>
      </c>
      <c r="G118" s="5">
        <v>174</v>
      </c>
    </row>
    <row r="119" spans="3:7" x14ac:dyDescent="0.25">
      <c r="C119" t="s">
        <v>9</v>
      </c>
      <c r="D119" t="s">
        <v>34</v>
      </c>
      <c r="E119" t="s">
        <v>17</v>
      </c>
      <c r="F119" s="4">
        <v>707</v>
      </c>
      <c r="G119" s="5">
        <v>174</v>
      </c>
    </row>
    <row r="120" spans="3:7" x14ac:dyDescent="0.25">
      <c r="C120" t="s">
        <v>3</v>
      </c>
      <c r="D120" t="s">
        <v>39</v>
      </c>
      <c r="E120" t="s">
        <v>26</v>
      </c>
      <c r="F120" s="4">
        <v>4956</v>
      </c>
      <c r="G120" s="5">
        <v>171</v>
      </c>
    </row>
    <row r="121" spans="3:7" x14ac:dyDescent="0.25">
      <c r="C121" t="s">
        <v>5</v>
      </c>
      <c r="D121" t="s">
        <v>39</v>
      </c>
      <c r="E121" t="s">
        <v>24</v>
      </c>
      <c r="F121" s="4">
        <v>4018</v>
      </c>
      <c r="G121" s="5">
        <v>171</v>
      </c>
    </row>
    <row r="122" spans="3:7" x14ac:dyDescent="0.25">
      <c r="C122" t="s">
        <v>5</v>
      </c>
      <c r="D122" t="s">
        <v>38</v>
      </c>
      <c r="E122" t="s">
        <v>19</v>
      </c>
      <c r="F122" s="4">
        <v>5474</v>
      </c>
      <c r="G122" s="5">
        <v>168</v>
      </c>
    </row>
    <row r="123" spans="3:7" x14ac:dyDescent="0.25">
      <c r="C123" t="s">
        <v>8</v>
      </c>
      <c r="D123" t="s">
        <v>35</v>
      </c>
      <c r="E123" t="s">
        <v>29</v>
      </c>
      <c r="F123" s="4">
        <v>2023</v>
      </c>
      <c r="G123" s="5">
        <v>168</v>
      </c>
    </row>
    <row r="124" spans="3:7" x14ac:dyDescent="0.25">
      <c r="C124" t="s">
        <v>3</v>
      </c>
      <c r="D124" t="s">
        <v>39</v>
      </c>
      <c r="E124" t="s">
        <v>16</v>
      </c>
      <c r="F124" s="4">
        <v>21</v>
      </c>
      <c r="G124" s="5">
        <v>168</v>
      </c>
    </row>
    <row r="125" spans="3:7" x14ac:dyDescent="0.25">
      <c r="C125" t="s">
        <v>3</v>
      </c>
      <c r="D125" t="s">
        <v>36</v>
      </c>
      <c r="E125" t="s">
        <v>23</v>
      </c>
      <c r="F125" s="4">
        <v>3773</v>
      </c>
      <c r="G125" s="5">
        <v>165</v>
      </c>
    </row>
    <row r="126" spans="3:7" x14ac:dyDescent="0.25">
      <c r="C126" t="s">
        <v>2</v>
      </c>
      <c r="D126" t="s">
        <v>39</v>
      </c>
      <c r="E126" t="s">
        <v>20</v>
      </c>
      <c r="F126" s="4">
        <v>9443</v>
      </c>
      <c r="G126" s="5">
        <v>162</v>
      </c>
    </row>
    <row r="127" spans="3:7" x14ac:dyDescent="0.25">
      <c r="C127" t="s">
        <v>40</v>
      </c>
      <c r="D127" t="s">
        <v>34</v>
      </c>
      <c r="E127" t="s">
        <v>19</v>
      </c>
      <c r="F127" s="4">
        <v>4018</v>
      </c>
      <c r="G127" s="5">
        <v>162</v>
      </c>
    </row>
    <row r="128" spans="3:7" x14ac:dyDescent="0.25">
      <c r="C128" t="s">
        <v>3</v>
      </c>
      <c r="D128" t="s">
        <v>36</v>
      </c>
      <c r="E128" t="s">
        <v>28</v>
      </c>
      <c r="F128" s="4">
        <v>973</v>
      </c>
      <c r="G128" s="5">
        <v>162</v>
      </c>
    </row>
    <row r="129" spans="3:7" x14ac:dyDescent="0.25">
      <c r="C129" t="s">
        <v>40</v>
      </c>
      <c r="D129" t="s">
        <v>34</v>
      </c>
      <c r="E129" t="s">
        <v>33</v>
      </c>
      <c r="F129" s="4">
        <v>3794</v>
      </c>
      <c r="G129" s="5">
        <v>159</v>
      </c>
    </row>
    <row r="130" spans="3:7" x14ac:dyDescent="0.25">
      <c r="C130" t="s">
        <v>9</v>
      </c>
      <c r="D130" t="s">
        <v>35</v>
      </c>
      <c r="E130" t="s">
        <v>26</v>
      </c>
      <c r="F130" s="4">
        <v>98</v>
      </c>
      <c r="G130" s="5">
        <v>159</v>
      </c>
    </row>
    <row r="131" spans="3:7" x14ac:dyDescent="0.25">
      <c r="C131" t="s">
        <v>40</v>
      </c>
      <c r="D131" t="s">
        <v>34</v>
      </c>
      <c r="E131" t="s">
        <v>17</v>
      </c>
      <c r="F131" s="4">
        <v>5019</v>
      </c>
      <c r="G131" s="5">
        <v>156</v>
      </c>
    </row>
    <row r="132" spans="3:7" x14ac:dyDescent="0.25">
      <c r="C132" t="s">
        <v>6</v>
      </c>
      <c r="D132" t="s">
        <v>36</v>
      </c>
      <c r="E132" t="s">
        <v>17</v>
      </c>
      <c r="F132" s="4">
        <v>4970</v>
      </c>
      <c r="G132" s="5">
        <v>156</v>
      </c>
    </row>
    <row r="133" spans="3:7" x14ac:dyDescent="0.25">
      <c r="C133" t="s">
        <v>9</v>
      </c>
      <c r="D133" t="s">
        <v>37</v>
      </c>
      <c r="E133" t="s">
        <v>25</v>
      </c>
      <c r="F133" s="4">
        <v>4305</v>
      </c>
      <c r="G133" s="5">
        <v>156</v>
      </c>
    </row>
    <row r="134" spans="3:7" x14ac:dyDescent="0.25">
      <c r="C134" t="s">
        <v>2</v>
      </c>
      <c r="D134" t="s">
        <v>38</v>
      </c>
      <c r="E134" t="s">
        <v>23</v>
      </c>
      <c r="F134" s="4">
        <v>4417</v>
      </c>
      <c r="G134" s="5">
        <v>153</v>
      </c>
    </row>
    <row r="135" spans="3:7" x14ac:dyDescent="0.25">
      <c r="C135" t="s">
        <v>9</v>
      </c>
      <c r="D135" t="s">
        <v>34</v>
      </c>
      <c r="E135" t="s">
        <v>28</v>
      </c>
      <c r="F135" s="4">
        <v>14329</v>
      </c>
      <c r="G135" s="5">
        <v>150</v>
      </c>
    </row>
    <row r="136" spans="3:7" x14ac:dyDescent="0.25">
      <c r="C136" t="s">
        <v>8</v>
      </c>
      <c r="D136" t="s">
        <v>36</v>
      </c>
      <c r="E136" t="s">
        <v>23</v>
      </c>
      <c r="F136" s="4">
        <v>5019</v>
      </c>
      <c r="G136" s="5">
        <v>150</v>
      </c>
    </row>
    <row r="137" spans="3:7" x14ac:dyDescent="0.25">
      <c r="C137" t="s">
        <v>6</v>
      </c>
      <c r="D137" t="s">
        <v>34</v>
      </c>
      <c r="E137" t="s">
        <v>17</v>
      </c>
      <c r="F137" s="4">
        <v>3759</v>
      </c>
      <c r="G137" s="5">
        <v>150</v>
      </c>
    </row>
    <row r="138" spans="3:7" x14ac:dyDescent="0.25">
      <c r="C138" t="s">
        <v>8</v>
      </c>
      <c r="D138" t="s">
        <v>37</v>
      </c>
      <c r="E138" t="s">
        <v>30</v>
      </c>
      <c r="F138" s="4">
        <v>42</v>
      </c>
      <c r="G138" s="5">
        <v>150</v>
      </c>
    </row>
    <row r="139" spans="3:7" x14ac:dyDescent="0.25">
      <c r="C139" t="s">
        <v>9</v>
      </c>
      <c r="D139" t="s">
        <v>35</v>
      </c>
      <c r="E139" t="s">
        <v>4</v>
      </c>
      <c r="F139" s="4">
        <v>959</v>
      </c>
      <c r="G139" s="5">
        <v>147</v>
      </c>
    </row>
    <row r="140" spans="3:7" x14ac:dyDescent="0.25">
      <c r="C140" t="s">
        <v>2</v>
      </c>
      <c r="D140" t="s">
        <v>39</v>
      </c>
      <c r="E140" t="s">
        <v>28</v>
      </c>
      <c r="F140" s="4">
        <v>6027</v>
      </c>
      <c r="G140" s="5">
        <v>144</v>
      </c>
    </row>
    <row r="141" spans="3:7" x14ac:dyDescent="0.25">
      <c r="C141" t="s">
        <v>3</v>
      </c>
      <c r="D141" t="s">
        <v>37</v>
      </c>
      <c r="E141" t="s">
        <v>17</v>
      </c>
      <c r="F141" s="4">
        <v>3983</v>
      </c>
      <c r="G141" s="5">
        <v>144</v>
      </c>
    </row>
    <row r="142" spans="3:7" x14ac:dyDescent="0.25">
      <c r="C142" t="s">
        <v>9</v>
      </c>
      <c r="D142" t="s">
        <v>35</v>
      </c>
      <c r="E142" t="s">
        <v>27</v>
      </c>
      <c r="F142" s="4">
        <v>2429</v>
      </c>
      <c r="G142" s="5">
        <v>144</v>
      </c>
    </row>
    <row r="143" spans="3:7" x14ac:dyDescent="0.25">
      <c r="C143" t="s">
        <v>41</v>
      </c>
      <c r="D143" t="s">
        <v>34</v>
      </c>
      <c r="E143" t="s">
        <v>22</v>
      </c>
      <c r="F143" s="4">
        <v>336</v>
      </c>
      <c r="G143" s="5">
        <v>144</v>
      </c>
    </row>
    <row r="144" spans="3:7" x14ac:dyDescent="0.25">
      <c r="C144" t="s">
        <v>10</v>
      </c>
      <c r="D144" t="s">
        <v>38</v>
      </c>
      <c r="E144" t="s">
        <v>22</v>
      </c>
      <c r="F144" s="4">
        <v>2205</v>
      </c>
      <c r="G144" s="5">
        <v>141</v>
      </c>
    </row>
    <row r="145" spans="3:7" x14ac:dyDescent="0.25">
      <c r="C145" t="s">
        <v>2</v>
      </c>
      <c r="D145" t="s">
        <v>39</v>
      </c>
      <c r="E145" t="s">
        <v>22</v>
      </c>
      <c r="F145" s="4">
        <v>1568</v>
      </c>
      <c r="G145" s="5">
        <v>141</v>
      </c>
    </row>
    <row r="146" spans="3:7" x14ac:dyDescent="0.25">
      <c r="C146" t="s">
        <v>2</v>
      </c>
      <c r="D146" t="s">
        <v>37</v>
      </c>
      <c r="E146" t="s">
        <v>18</v>
      </c>
      <c r="F146" s="4">
        <v>11571</v>
      </c>
      <c r="G146" s="5">
        <v>138</v>
      </c>
    </row>
    <row r="147" spans="3:7" x14ac:dyDescent="0.25">
      <c r="C147" t="s">
        <v>7</v>
      </c>
      <c r="D147" t="s">
        <v>34</v>
      </c>
      <c r="E147" t="s">
        <v>20</v>
      </c>
      <c r="F147" s="4">
        <v>2205</v>
      </c>
      <c r="G147" s="5">
        <v>138</v>
      </c>
    </row>
    <row r="148" spans="3:7" x14ac:dyDescent="0.25">
      <c r="C148" t="s">
        <v>40</v>
      </c>
      <c r="D148" t="s">
        <v>34</v>
      </c>
      <c r="E148" t="s">
        <v>27</v>
      </c>
      <c r="F148" s="4">
        <v>2289</v>
      </c>
      <c r="G148" s="5">
        <v>135</v>
      </c>
    </row>
    <row r="149" spans="3:7" x14ac:dyDescent="0.25">
      <c r="C149" t="s">
        <v>6</v>
      </c>
      <c r="D149" t="s">
        <v>36</v>
      </c>
      <c r="E149" t="s">
        <v>29</v>
      </c>
      <c r="F149" s="4">
        <v>1400</v>
      </c>
      <c r="G149" s="5">
        <v>135</v>
      </c>
    </row>
    <row r="150" spans="3:7" x14ac:dyDescent="0.25">
      <c r="C150" t="s">
        <v>6</v>
      </c>
      <c r="D150" t="s">
        <v>38</v>
      </c>
      <c r="E150" t="s">
        <v>33</v>
      </c>
      <c r="F150" s="4">
        <v>959</v>
      </c>
      <c r="G150" s="5">
        <v>135</v>
      </c>
    </row>
    <row r="151" spans="3:7" x14ac:dyDescent="0.25">
      <c r="C151" t="s">
        <v>40</v>
      </c>
      <c r="D151" t="s">
        <v>39</v>
      </c>
      <c r="E151" t="s">
        <v>29</v>
      </c>
      <c r="F151" s="4">
        <v>0</v>
      </c>
      <c r="G151" s="5">
        <v>135</v>
      </c>
    </row>
    <row r="152" spans="3:7" x14ac:dyDescent="0.25">
      <c r="C152" t="s">
        <v>41</v>
      </c>
      <c r="D152" t="s">
        <v>35</v>
      </c>
      <c r="E152" t="s">
        <v>27</v>
      </c>
      <c r="F152" s="4">
        <v>847</v>
      </c>
      <c r="G152" s="5">
        <v>129</v>
      </c>
    </row>
    <row r="153" spans="3:7" x14ac:dyDescent="0.25">
      <c r="C153" t="s">
        <v>10</v>
      </c>
      <c r="D153" t="s">
        <v>38</v>
      </c>
      <c r="E153" t="s">
        <v>4</v>
      </c>
      <c r="F153" s="4">
        <v>6860</v>
      </c>
      <c r="G153" s="5">
        <v>126</v>
      </c>
    </row>
    <row r="154" spans="3:7" x14ac:dyDescent="0.25">
      <c r="C154" t="s">
        <v>41</v>
      </c>
      <c r="D154" t="s">
        <v>34</v>
      </c>
      <c r="E154" t="s">
        <v>23</v>
      </c>
      <c r="F154" s="4">
        <v>4935</v>
      </c>
      <c r="G154" s="5">
        <v>126</v>
      </c>
    </row>
    <row r="155" spans="3:7" x14ac:dyDescent="0.25">
      <c r="C155" t="s">
        <v>2</v>
      </c>
      <c r="D155" t="s">
        <v>39</v>
      </c>
      <c r="E155" t="s">
        <v>33</v>
      </c>
      <c r="F155" s="4">
        <v>4018</v>
      </c>
      <c r="G155" s="5">
        <v>126</v>
      </c>
    </row>
    <row r="156" spans="3:7" x14ac:dyDescent="0.25">
      <c r="C156" t="s">
        <v>40</v>
      </c>
      <c r="D156" t="s">
        <v>35</v>
      </c>
      <c r="E156" t="s">
        <v>29</v>
      </c>
      <c r="F156" s="4">
        <v>1617</v>
      </c>
      <c r="G156" s="5">
        <v>126</v>
      </c>
    </row>
    <row r="157" spans="3:7" x14ac:dyDescent="0.25">
      <c r="C157" t="s">
        <v>8</v>
      </c>
      <c r="D157" t="s">
        <v>35</v>
      </c>
      <c r="E157" t="s">
        <v>33</v>
      </c>
      <c r="F157" s="4">
        <v>357</v>
      </c>
      <c r="G157" s="5">
        <v>126</v>
      </c>
    </row>
    <row r="158" spans="3:7" x14ac:dyDescent="0.25">
      <c r="C158" t="s">
        <v>6</v>
      </c>
      <c r="D158" t="s">
        <v>34</v>
      </c>
      <c r="E158" t="s">
        <v>32</v>
      </c>
      <c r="F158" s="4">
        <v>6734</v>
      </c>
      <c r="G158" s="5">
        <v>123</v>
      </c>
    </row>
    <row r="159" spans="3:7" x14ac:dyDescent="0.25">
      <c r="C159" t="s">
        <v>6</v>
      </c>
      <c r="D159" t="s">
        <v>35</v>
      </c>
      <c r="E159" t="s">
        <v>30</v>
      </c>
      <c r="F159" s="4">
        <v>4781</v>
      </c>
      <c r="G159" s="5">
        <v>123</v>
      </c>
    </row>
    <row r="160" spans="3:7" x14ac:dyDescent="0.25">
      <c r="C160" t="s">
        <v>41</v>
      </c>
      <c r="D160" t="s">
        <v>37</v>
      </c>
      <c r="E160" t="s">
        <v>20</v>
      </c>
      <c r="F160" s="4">
        <v>3388</v>
      </c>
      <c r="G160" s="5">
        <v>123</v>
      </c>
    </row>
    <row r="161" spans="3:7" x14ac:dyDescent="0.25">
      <c r="C161" t="s">
        <v>6</v>
      </c>
      <c r="D161" t="s">
        <v>38</v>
      </c>
      <c r="E161" t="s">
        <v>13</v>
      </c>
      <c r="F161" s="4">
        <v>2317</v>
      </c>
      <c r="G161" s="5">
        <v>123</v>
      </c>
    </row>
    <row r="162" spans="3:7" x14ac:dyDescent="0.25">
      <c r="C162" t="s">
        <v>10</v>
      </c>
      <c r="D162" t="s">
        <v>38</v>
      </c>
      <c r="E162" t="s">
        <v>13</v>
      </c>
      <c r="F162" s="4">
        <v>63</v>
      </c>
      <c r="G162" s="5">
        <v>123</v>
      </c>
    </row>
    <row r="163" spans="3:7" x14ac:dyDescent="0.25">
      <c r="C163" t="s">
        <v>6</v>
      </c>
      <c r="D163" t="s">
        <v>36</v>
      </c>
      <c r="E163" t="s">
        <v>4</v>
      </c>
      <c r="F163" s="4">
        <v>10073</v>
      </c>
      <c r="G163" s="5">
        <v>120</v>
      </c>
    </row>
    <row r="164" spans="3:7" x14ac:dyDescent="0.25">
      <c r="C164" t="s">
        <v>2</v>
      </c>
      <c r="D164" t="s">
        <v>34</v>
      </c>
      <c r="E164" t="s">
        <v>19</v>
      </c>
      <c r="F164" s="4">
        <v>7511</v>
      </c>
      <c r="G164" s="5">
        <v>120</v>
      </c>
    </row>
    <row r="165" spans="3:7" x14ac:dyDescent="0.25">
      <c r="C165" t="s">
        <v>9</v>
      </c>
      <c r="D165" t="s">
        <v>38</v>
      </c>
      <c r="E165" t="s">
        <v>16</v>
      </c>
      <c r="F165" s="4">
        <v>2646</v>
      </c>
      <c r="G165" s="5">
        <v>120</v>
      </c>
    </row>
    <row r="166" spans="3:7" x14ac:dyDescent="0.25">
      <c r="C166" t="s">
        <v>3</v>
      </c>
      <c r="D166" t="s">
        <v>34</v>
      </c>
      <c r="E166" t="s">
        <v>23</v>
      </c>
      <c r="F166" s="4">
        <v>2212</v>
      </c>
      <c r="G166" s="5">
        <v>117</v>
      </c>
    </row>
    <row r="167" spans="3:7" x14ac:dyDescent="0.25">
      <c r="C167" t="s">
        <v>7</v>
      </c>
      <c r="D167" t="s">
        <v>36</v>
      </c>
      <c r="E167" t="s">
        <v>31</v>
      </c>
      <c r="F167" s="4">
        <v>2149</v>
      </c>
      <c r="G167" s="5">
        <v>117</v>
      </c>
    </row>
    <row r="168" spans="3:7" x14ac:dyDescent="0.25">
      <c r="C168" t="s">
        <v>2</v>
      </c>
      <c r="D168" t="s">
        <v>39</v>
      </c>
      <c r="E168" t="s">
        <v>16</v>
      </c>
      <c r="F168" s="4">
        <v>2016</v>
      </c>
      <c r="G168" s="5">
        <v>117</v>
      </c>
    </row>
    <row r="169" spans="3:7" x14ac:dyDescent="0.25">
      <c r="C169" t="s">
        <v>7</v>
      </c>
      <c r="D169" t="s">
        <v>35</v>
      </c>
      <c r="E169" t="s">
        <v>24</v>
      </c>
      <c r="F169" s="4">
        <v>2793</v>
      </c>
      <c r="G169" s="5">
        <v>114</v>
      </c>
    </row>
    <row r="170" spans="3:7" x14ac:dyDescent="0.25">
      <c r="C170" t="s">
        <v>9</v>
      </c>
      <c r="D170" t="s">
        <v>36</v>
      </c>
      <c r="E170" t="s">
        <v>25</v>
      </c>
      <c r="F170" s="4">
        <v>2142</v>
      </c>
      <c r="G170" s="5">
        <v>114</v>
      </c>
    </row>
    <row r="171" spans="3:7" x14ac:dyDescent="0.25">
      <c r="C171" t="s">
        <v>40</v>
      </c>
      <c r="D171" t="s">
        <v>37</v>
      </c>
      <c r="E171" t="s">
        <v>30</v>
      </c>
      <c r="F171" s="4">
        <v>1624</v>
      </c>
      <c r="G171" s="5">
        <v>114</v>
      </c>
    </row>
    <row r="172" spans="3:7" x14ac:dyDescent="0.25">
      <c r="C172" t="s">
        <v>7</v>
      </c>
      <c r="D172" t="s">
        <v>37</v>
      </c>
      <c r="E172" t="s">
        <v>17</v>
      </c>
      <c r="F172" s="4">
        <v>4487</v>
      </c>
      <c r="G172" s="5">
        <v>111</v>
      </c>
    </row>
    <row r="173" spans="3:7" x14ac:dyDescent="0.25">
      <c r="C173" t="s">
        <v>5</v>
      </c>
      <c r="D173" t="s">
        <v>36</v>
      </c>
      <c r="E173" t="s">
        <v>30</v>
      </c>
      <c r="F173" s="4">
        <v>1526</v>
      </c>
      <c r="G173" s="5">
        <v>105</v>
      </c>
    </row>
    <row r="174" spans="3:7" x14ac:dyDescent="0.25">
      <c r="C174" t="s">
        <v>41</v>
      </c>
      <c r="D174" t="s">
        <v>37</v>
      </c>
      <c r="E174" t="s">
        <v>24</v>
      </c>
      <c r="F174" s="4">
        <v>6398</v>
      </c>
      <c r="G174" s="5">
        <v>102</v>
      </c>
    </row>
    <row r="175" spans="3:7" x14ac:dyDescent="0.25">
      <c r="C175" t="s">
        <v>40</v>
      </c>
      <c r="D175" t="s">
        <v>38</v>
      </c>
      <c r="E175" t="s">
        <v>4</v>
      </c>
      <c r="F175" s="4">
        <v>6125</v>
      </c>
      <c r="G175" s="5">
        <v>102</v>
      </c>
    </row>
    <row r="176" spans="3:7" x14ac:dyDescent="0.25">
      <c r="C176" t="s">
        <v>9</v>
      </c>
      <c r="D176" t="s">
        <v>38</v>
      </c>
      <c r="E176" t="s">
        <v>25</v>
      </c>
      <c r="F176" s="4">
        <v>3850</v>
      </c>
      <c r="G176" s="5">
        <v>102</v>
      </c>
    </row>
    <row r="177" spans="3:7" x14ac:dyDescent="0.25">
      <c r="C177" t="s">
        <v>5</v>
      </c>
      <c r="D177" t="s">
        <v>34</v>
      </c>
      <c r="E177" t="s">
        <v>29</v>
      </c>
      <c r="F177" s="4">
        <v>2891</v>
      </c>
      <c r="G177" s="5">
        <v>102</v>
      </c>
    </row>
    <row r="178" spans="3:7" x14ac:dyDescent="0.25">
      <c r="C178" t="s">
        <v>3</v>
      </c>
      <c r="D178" t="s">
        <v>39</v>
      </c>
      <c r="E178" t="s">
        <v>28</v>
      </c>
      <c r="F178" s="4">
        <v>1652</v>
      </c>
      <c r="G178" s="5">
        <v>102</v>
      </c>
    </row>
    <row r="179" spans="3:7" x14ac:dyDescent="0.25">
      <c r="C179" t="s">
        <v>6</v>
      </c>
      <c r="D179" t="s">
        <v>37</v>
      </c>
      <c r="E179" t="s">
        <v>18</v>
      </c>
      <c r="F179" s="4">
        <v>1505</v>
      </c>
      <c r="G179" s="5">
        <v>102</v>
      </c>
    </row>
    <row r="180" spans="3:7" x14ac:dyDescent="0.25">
      <c r="C180" t="s">
        <v>9</v>
      </c>
      <c r="D180" t="s">
        <v>38</v>
      </c>
      <c r="E180" t="s">
        <v>26</v>
      </c>
      <c r="F180" s="4">
        <v>2436</v>
      </c>
      <c r="G180" s="5">
        <v>99</v>
      </c>
    </row>
    <row r="181" spans="3:7" x14ac:dyDescent="0.25">
      <c r="C181" t="s">
        <v>41</v>
      </c>
      <c r="D181" t="s">
        <v>35</v>
      </c>
      <c r="E181" t="s">
        <v>19</v>
      </c>
      <c r="F181" s="4">
        <v>609</v>
      </c>
      <c r="G181" s="5">
        <v>99</v>
      </c>
    </row>
    <row r="182" spans="3:7" x14ac:dyDescent="0.25">
      <c r="C182" t="s">
        <v>9</v>
      </c>
      <c r="D182" t="s">
        <v>37</v>
      </c>
      <c r="E182" t="s">
        <v>20</v>
      </c>
      <c r="F182" s="4">
        <v>7273</v>
      </c>
      <c r="G182" s="5">
        <v>96</v>
      </c>
    </row>
    <row r="183" spans="3:7" x14ac:dyDescent="0.25">
      <c r="C183" t="s">
        <v>10</v>
      </c>
      <c r="D183" t="s">
        <v>35</v>
      </c>
      <c r="E183" t="s">
        <v>14</v>
      </c>
      <c r="F183" s="4">
        <v>3472</v>
      </c>
      <c r="G183" s="5">
        <v>96</v>
      </c>
    </row>
    <row r="184" spans="3:7" x14ac:dyDescent="0.25">
      <c r="C184" t="s">
        <v>7</v>
      </c>
      <c r="D184" t="s">
        <v>34</v>
      </c>
      <c r="E184" t="s">
        <v>25</v>
      </c>
      <c r="F184" s="4">
        <v>1568</v>
      </c>
      <c r="G184" s="5">
        <v>96</v>
      </c>
    </row>
    <row r="185" spans="3:7" x14ac:dyDescent="0.25">
      <c r="C185" t="s">
        <v>40</v>
      </c>
      <c r="D185" t="s">
        <v>37</v>
      </c>
      <c r="E185" t="s">
        <v>27</v>
      </c>
      <c r="F185" s="4">
        <v>6132</v>
      </c>
      <c r="G185" s="5">
        <v>93</v>
      </c>
    </row>
    <row r="186" spans="3:7" x14ac:dyDescent="0.25">
      <c r="C186" t="s">
        <v>3</v>
      </c>
      <c r="D186" t="s">
        <v>34</v>
      </c>
      <c r="E186" t="s">
        <v>17</v>
      </c>
      <c r="F186" s="4">
        <v>2919</v>
      </c>
      <c r="G186" s="5">
        <v>93</v>
      </c>
    </row>
    <row r="187" spans="3:7" x14ac:dyDescent="0.25">
      <c r="C187" t="s">
        <v>9</v>
      </c>
      <c r="D187" t="s">
        <v>37</v>
      </c>
      <c r="E187" t="s">
        <v>23</v>
      </c>
      <c r="F187" s="4">
        <v>2737</v>
      </c>
      <c r="G187" s="5">
        <v>93</v>
      </c>
    </row>
    <row r="188" spans="3:7" x14ac:dyDescent="0.25">
      <c r="C188" t="s">
        <v>5</v>
      </c>
      <c r="D188" t="s">
        <v>34</v>
      </c>
      <c r="E188" t="s">
        <v>33</v>
      </c>
      <c r="F188" s="4">
        <v>1652</v>
      </c>
      <c r="G188" s="5">
        <v>93</v>
      </c>
    </row>
    <row r="189" spans="3:7" x14ac:dyDescent="0.25">
      <c r="C189" t="s">
        <v>10</v>
      </c>
      <c r="D189" t="s">
        <v>34</v>
      </c>
      <c r="E189" t="s">
        <v>25</v>
      </c>
      <c r="F189" s="4">
        <v>1428</v>
      </c>
      <c r="G189" s="5">
        <v>93</v>
      </c>
    </row>
    <row r="190" spans="3:7" x14ac:dyDescent="0.25">
      <c r="C190" t="s">
        <v>40</v>
      </c>
      <c r="D190" t="s">
        <v>36</v>
      </c>
      <c r="E190" t="s">
        <v>33</v>
      </c>
      <c r="F190" s="4">
        <v>9772</v>
      </c>
      <c r="G190" s="5">
        <v>90</v>
      </c>
    </row>
    <row r="191" spans="3:7" x14ac:dyDescent="0.25">
      <c r="C191" t="s">
        <v>9</v>
      </c>
      <c r="D191" t="s">
        <v>34</v>
      </c>
      <c r="E191" t="s">
        <v>23</v>
      </c>
      <c r="F191" s="4">
        <v>8155</v>
      </c>
      <c r="G191" s="5">
        <v>90</v>
      </c>
    </row>
    <row r="192" spans="3:7" x14ac:dyDescent="0.25">
      <c r="C192" t="s">
        <v>40</v>
      </c>
      <c r="D192" t="s">
        <v>38</v>
      </c>
      <c r="E192" t="s">
        <v>25</v>
      </c>
      <c r="F192" s="4">
        <v>2541</v>
      </c>
      <c r="G192" s="5">
        <v>90</v>
      </c>
    </row>
    <row r="193" spans="3:7" x14ac:dyDescent="0.25">
      <c r="C193" t="s">
        <v>9</v>
      </c>
      <c r="D193" t="s">
        <v>38</v>
      </c>
      <c r="E193" t="s">
        <v>33</v>
      </c>
      <c r="F193" s="4">
        <v>9506</v>
      </c>
      <c r="G193" s="5">
        <v>87</v>
      </c>
    </row>
    <row r="194" spans="3:7" x14ac:dyDescent="0.25">
      <c r="C194" t="s">
        <v>6</v>
      </c>
      <c r="D194" t="s">
        <v>37</v>
      </c>
      <c r="E194" t="s">
        <v>31</v>
      </c>
      <c r="F194" s="4">
        <v>7693</v>
      </c>
      <c r="G194" s="5">
        <v>87</v>
      </c>
    </row>
    <row r="195" spans="3:7" x14ac:dyDescent="0.25">
      <c r="C195" t="s">
        <v>10</v>
      </c>
      <c r="D195" t="s">
        <v>34</v>
      </c>
      <c r="E195" t="s">
        <v>17</v>
      </c>
      <c r="F195" s="4">
        <v>700</v>
      </c>
      <c r="G195" s="5">
        <v>87</v>
      </c>
    </row>
    <row r="196" spans="3:7" x14ac:dyDescent="0.25">
      <c r="C196" t="s">
        <v>40</v>
      </c>
      <c r="D196" t="s">
        <v>38</v>
      </c>
      <c r="E196" t="s">
        <v>26</v>
      </c>
      <c r="F196" s="4">
        <v>609</v>
      </c>
      <c r="G196" s="5">
        <v>87</v>
      </c>
    </row>
    <row r="197" spans="3:7" x14ac:dyDescent="0.25">
      <c r="C197" t="s">
        <v>8</v>
      </c>
      <c r="D197" t="s">
        <v>37</v>
      </c>
      <c r="E197" t="s">
        <v>21</v>
      </c>
      <c r="F197" s="4">
        <v>434</v>
      </c>
      <c r="G197" s="5">
        <v>87</v>
      </c>
    </row>
    <row r="198" spans="3:7" x14ac:dyDescent="0.25">
      <c r="C198" t="s">
        <v>7</v>
      </c>
      <c r="D198" t="s">
        <v>36</v>
      </c>
      <c r="E198" t="s">
        <v>32</v>
      </c>
      <c r="F198" s="4">
        <v>280</v>
      </c>
      <c r="G198" s="5">
        <v>87</v>
      </c>
    </row>
    <row r="199" spans="3:7" x14ac:dyDescent="0.25">
      <c r="C199" t="s">
        <v>41</v>
      </c>
      <c r="D199" t="s">
        <v>36</v>
      </c>
      <c r="E199" t="s">
        <v>32</v>
      </c>
      <c r="F199" s="4">
        <v>10304</v>
      </c>
      <c r="G199" s="5">
        <v>84</v>
      </c>
    </row>
    <row r="200" spans="3:7" x14ac:dyDescent="0.25">
      <c r="C200" t="s">
        <v>5</v>
      </c>
      <c r="D200" t="s">
        <v>35</v>
      </c>
      <c r="E200" t="s">
        <v>22</v>
      </c>
      <c r="F200" s="4">
        <v>490</v>
      </c>
      <c r="G200" s="5">
        <v>84</v>
      </c>
    </row>
    <row r="201" spans="3:7" x14ac:dyDescent="0.25">
      <c r="C201" t="s">
        <v>8</v>
      </c>
      <c r="D201" t="s">
        <v>38</v>
      </c>
      <c r="E201" t="s">
        <v>22</v>
      </c>
      <c r="F201" s="4">
        <v>168</v>
      </c>
      <c r="G201" s="5">
        <v>84</v>
      </c>
    </row>
    <row r="202" spans="3:7" x14ac:dyDescent="0.25">
      <c r="C202" t="s">
        <v>2</v>
      </c>
      <c r="D202" t="s">
        <v>39</v>
      </c>
      <c r="E202" t="s">
        <v>27</v>
      </c>
      <c r="F202" s="4">
        <v>7812</v>
      </c>
      <c r="G202" s="5">
        <v>81</v>
      </c>
    </row>
    <row r="203" spans="3:7" x14ac:dyDescent="0.25">
      <c r="C203" t="s">
        <v>5</v>
      </c>
      <c r="D203" t="s">
        <v>39</v>
      </c>
      <c r="E203" t="s">
        <v>22</v>
      </c>
      <c r="F203" s="4">
        <v>6909</v>
      </c>
      <c r="G203" s="5">
        <v>81</v>
      </c>
    </row>
    <row r="204" spans="3:7" x14ac:dyDescent="0.25">
      <c r="C204" t="s">
        <v>8</v>
      </c>
      <c r="D204" t="s">
        <v>35</v>
      </c>
      <c r="E204" t="s">
        <v>30</v>
      </c>
      <c r="F204" s="4">
        <v>3598</v>
      </c>
      <c r="G204" s="5">
        <v>81</v>
      </c>
    </row>
    <row r="205" spans="3:7" x14ac:dyDescent="0.25">
      <c r="C205" t="s">
        <v>6</v>
      </c>
      <c r="D205" t="s">
        <v>37</v>
      </c>
      <c r="E205" t="s">
        <v>30</v>
      </c>
      <c r="F205" s="4">
        <v>560</v>
      </c>
      <c r="G205" s="5">
        <v>81</v>
      </c>
    </row>
    <row r="206" spans="3:7" x14ac:dyDescent="0.25">
      <c r="C206" t="s">
        <v>8</v>
      </c>
      <c r="D206" t="s">
        <v>38</v>
      </c>
      <c r="E206" t="s">
        <v>21</v>
      </c>
      <c r="F206" s="4">
        <v>6433</v>
      </c>
      <c r="G206" s="5">
        <v>78</v>
      </c>
    </row>
    <row r="207" spans="3:7" x14ac:dyDescent="0.25">
      <c r="C207" t="s">
        <v>3</v>
      </c>
      <c r="D207" t="s">
        <v>35</v>
      </c>
      <c r="E207" t="s">
        <v>23</v>
      </c>
      <c r="F207" s="4">
        <v>2023</v>
      </c>
      <c r="G207" s="5">
        <v>78</v>
      </c>
    </row>
    <row r="208" spans="3:7" x14ac:dyDescent="0.25">
      <c r="C208" t="s">
        <v>2</v>
      </c>
      <c r="D208" t="s">
        <v>36</v>
      </c>
      <c r="E208" t="s">
        <v>29</v>
      </c>
      <c r="F208" s="4">
        <v>8211</v>
      </c>
      <c r="G208" s="5">
        <v>75</v>
      </c>
    </row>
    <row r="209" spans="3:7" x14ac:dyDescent="0.25">
      <c r="C209" t="s">
        <v>6</v>
      </c>
      <c r="D209" t="s">
        <v>34</v>
      </c>
      <c r="E209" t="s">
        <v>29</v>
      </c>
      <c r="F209" s="4">
        <v>3339</v>
      </c>
      <c r="G209" s="5">
        <v>75</v>
      </c>
    </row>
    <row r="210" spans="3:7" x14ac:dyDescent="0.25">
      <c r="C210" t="s">
        <v>7</v>
      </c>
      <c r="D210" t="s">
        <v>34</v>
      </c>
      <c r="E210" t="s">
        <v>32</v>
      </c>
      <c r="F210" s="4">
        <v>3262</v>
      </c>
      <c r="G210" s="5">
        <v>75</v>
      </c>
    </row>
    <row r="211" spans="3:7" x14ac:dyDescent="0.25">
      <c r="C211" t="s">
        <v>40</v>
      </c>
      <c r="D211" t="s">
        <v>34</v>
      </c>
      <c r="E211" t="s">
        <v>23</v>
      </c>
      <c r="F211" s="4">
        <v>2779</v>
      </c>
      <c r="G211" s="5">
        <v>75</v>
      </c>
    </row>
    <row r="212" spans="3:7" x14ac:dyDescent="0.25">
      <c r="C212" t="s">
        <v>6</v>
      </c>
      <c r="D212" t="s">
        <v>34</v>
      </c>
      <c r="E212" t="s">
        <v>16</v>
      </c>
      <c r="F212" s="4">
        <v>2219</v>
      </c>
      <c r="G212" s="5">
        <v>75</v>
      </c>
    </row>
    <row r="213" spans="3:7" x14ac:dyDescent="0.25">
      <c r="C213" t="s">
        <v>7</v>
      </c>
      <c r="D213" t="s">
        <v>38</v>
      </c>
      <c r="E213" t="s">
        <v>14</v>
      </c>
      <c r="F213" s="4">
        <v>1281</v>
      </c>
      <c r="G213" s="5">
        <v>75</v>
      </c>
    </row>
    <row r="214" spans="3:7" x14ac:dyDescent="0.25">
      <c r="C214" t="s">
        <v>10</v>
      </c>
      <c r="D214" t="s">
        <v>36</v>
      </c>
      <c r="E214" t="s">
        <v>13</v>
      </c>
      <c r="F214" s="4">
        <v>945</v>
      </c>
      <c r="G214" s="5">
        <v>75</v>
      </c>
    </row>
    <row r="215" spans="3:7" x14ac:dyDescent="0.25">
      <c r="C215" t="s">
        <v>5</v>
      </c>
      <c r="D215" t="s">
        <v>37</v>
      </c>
      <c r="E215" t="s">
        <v>22</v>
      </c>
      <c r="F215" s="4">
        <v>518</v>
      </c>
      <c r="G215" s="5">
        <v>75</v>
      </c>
    </row>
    <row r="216" spans="3:7" x14ac:dyDescent="0.25">
      <c r="C216" t="s">
        <v>6</v>
      </c>
      <c r="D216" t="s">
        <v>38</v>
      </c>
      <c r="E216" t="s">
        <v>25</v>
      </c>
      <c r="F216" s="4">
        <v>469</v>
      </c>
      <c r="G216" s="5">
        <v>75</v>
      </c>
    </row>
    <row r="217" spans="3:7" x14ac:dyDescent="0.25">
      <c r="C217" t="s">
        <v>40</v>
      </c>
      <c r="D217" t="s">
        <v>37</v>
      </c>
      <c r="E217" t="s">
        <v>29</v>
      </c>
      <c r="F217" s="4">
        <v>9002</v>
      </c>
      <c r="G217" s="5">
        <v>72</v>
      </c>
    </row>
    <row r="218" spans="3:7" x14ac:dyDescent="0.25">
      <c r="C218" t="s">
        <v>41</v>
      </c>
      <c r="D218" t="s">
        <v>39</v>
      </c>
      <c r="E218" t="s">
        <v>14</v>
      </c>
      <c r="F218" s="4">
        <v>3976</v>
      </c>
      <c r="G218" s="5">
        <v>72</v>
      </c>
    </row>
    <row r="219" spans="3:7" x14ac:dyDescent="0.25">
      <c r="C219" t="s">
        <v>9</v>
      </c>
      <c r="D219" t="s">
        <v>39</v>
      </c>
      <c r="E219" t="s">
        <v>25</v>
      </c>
      <c r="F219" s="4">
        <v>3192</v>
      </c>
      <c r="G219" s="5">
        <v>72</v>
      </c>
    </row>
    <row r="220" spans="3:7" x14ac:dyDescent="0.25">
      <c r="C220" t="s">
        <v>10</v>
      </c>
      <c r="D220" t="s">
        <v>36</v>
      </c>
      <c r="E220" t="s">
        <v>27</v>
      </c>
      <c r="F220" s="4">
        <v>1407</v>
      </c>
      <c r="G220" s="5">
        <v>72</v>
      </c>
    </row>
    <row r="221" spans="3:7" x14ac:dyDescent="0.25">
      <c r="C221" t="s">
        <v>41</v>
      </c>
      <c r="D221" t="s">
        <v>35</v>
      </c>
      <c r="E221" t="s">
        <v>13</v>
      </c>
      <c r="F221" s="4">
        <v>4760</v>
      </c>
      <c r="G221" s="5">
        <v>69</v>
      </c>
    </row>
    <row r="222" spans="3:7" x14ac:dyDescent="0.25">
      <c r="C222" t="s">
        <v>3</v>
      </c>
      <c r="D222" t="s">
        <v>35</v>
      </c>
      <c r="E222" t="s">
        <v>29</v>
      </c>
      <c r="F222" s="4">
        <v>2114</v>
      </c>
      <c r="G222" s="5">
        <v>66</v>
      </c>
    </row>
    <row r="223" spans="3:7" x14ac:dyDescent="0.25">
      <c r="C223" t="s">
        <v>5</v>
      </c>
      <c r="D223" t="s">
        <v>36</v>
      </c>
      <c r="E223" t="s">
        <v>13</v>
      </c>
      <c r="F223" s="4">
        <v>6146</v>
      </c>
      <c r="G223" s="5">
        <v>63</v>
      </c>
    </row>
    <row r="224" spans="3:7" x14ac:dyDescent="0.25">
      <c r="C224" t="s">
        <v>7</v>
      </c>
      <c r="D224" t="s">
        <v>35</v>
      </c>
      <c r="E224" t="s">
        <v>14</v>
      </c>
      <c r="F224" s="4">
        <v>4606</v>
      </c>
      <c r="G224" s="5">
        <v>63</v>
      </c>
    </row>
    <row r="225" spans="3:7" x14ac:dyDescent="0.25">
      <c r="C225" t="s">
        <v>8</v>
      </c>
      <c r="D225" t="s">
        <v>38</v>
      </c>
      <c r="E225" t="s">
        <v>27</v>
      </c>
      <c r="F225" s="4">
        <v>2268</v>
      </c>
      <c r="G225" s="5">
        <v>63</v>
      </c>
    </row>
    <row r="226" spans="3:7" x14ac:dyDescent="0.25">
      <c r="C226" t="s">
        <v>6</v>
      </c>
      <c r="D226" t="s">
        <v>39</v>
      </c>
      <c r="E226" t="s">
        <v>30</v>
      </c>
      <c r="F226" s="4">
        <v>1638</v>
      </c>
      <c r="G226" s="5">
        <v>63</v>
      </c>
    </row>
    <row r="227" spans="3:7" x14ac:dyDescent="0.25">
      <c r="C227" t="s">
        <v>6</v>
      </c>
      <c r="D227" t="s">
        <v>36</v>
      </c>
      <c r="E227" t="s">
        <v>21</v>
      </c>
      <c r="F227" s="4">
        <v>497</v>
      </c>
      <c r="G227" s="5">
        <v>63</v>
      </c>
    </row>
    <row r="228" spans="3:7" x14ac:dyDescent="0.25">
      <c r="C228" t="s">
        <v>9</v>
      </c>
      <c r="D228" t="s">
        <v>38</v>
      </c>
      <c r="E228" t="s">
        <v>24</v>
      </c>
      <c r="F228" s="4">
        <v>4137</v>
      </c>
      <c r="G228" s="5">
        <v>60</v>
      </c>
    </row>
    <row r="229" spans="3:7" x14ac:dyDescent="0.25">
      <c r="C229" t="s">
        <v>9</v>
      </c>
      <c r="D229" t="s">
        <v>36</v>
      </c>
      <c r="E229" t="s">
        <v>30</v>
      </c>
      <c r="F229" s="4">
        <v>9051</v>
      </c>
      <c r="G229" s="5">
        <v>57</v>
      </c>
    </row>
    <row r="230" spans="3:7" x14ac:dyDescent="0.25">
      <c r="C230" t="s">
        <v>5</v>
      </c>
      <c r="D230" t="s">
        <v>38</v>
      </c>
      <c r="E230" t="s">
        <v>13</v>
      </c>
      <c r="F230" s="4">
        <v>7189</v>
      </c>
      <c r="G230" s="5">
        <v>54</v>
      </c>
    </row>
    <row r="231" spans="3:7" x14ac:dyDescent="0.25">
      <c r="C231" t="s">
        <v>7</v>
      </c>
      <c r="D231" t="s">
        <v>37</v>
      </c>
      <c r="E231" t="s">
        <v>30</v>
      </c>
      <c r="F231" s="4">
        <v>6454</v>
      </c>
      <c r="G231" s="5">
        <v>54</v>
      </c>
    </row>
    <row r="232" spans="3:7" x14ac:dyDescent="0.25">
      <c r="C232" t="s">
        <v>3</v>
      </c>
      <c r="D232" t="s">
        <v>34</v>
      </c>
      <c r="E232" t="s">
        <v>26</v>
      </c>
      <c r="F232" s="4">
        <v>3108</v>
      </c>
      <c r="G232" s="5">
        <v>54</v>
      </c>
    </row>
    <row r="233" spans="3:7" x14ac:dyDescent="0.25">
      <c r="C233" t="s">
        <v>6</v>
      </c>
      <c r="D233" t="s">
        <v>38</v>
      </c>
      <c r="E233" t="s">
        <v>31</v>
      </c>
      <c r="F233" s="4">
        <v>2681</v>
      </c>
      <c r="G233" s="5">
        <v>54</v>
      </c>
    </row>
    <row r="234" spans="3:7" x14ac:dyDescent="0.25">
      <c r="C234" t="s">
        <v>2</v>
      </c>
      <c r="D234" t="s">
        <v>37</v>
      </c>
      <c r="E234" t="s">
        <v>14</v>
      </c>
      <c r="F234" s="4">
        <v>1057</v>
      </c>
      <c r="G234" s="5">
        <v>54</v>
      </c>
    </row>
    <row r="235" spans="3:7" x14ac:dyDescent="0.25">
      <c r="C235" t="s">
        <v>2</v>
      </c>
      <c r="D235" t="s">
        <v>34</v>
      </c>
      <c r="E235" t="s">
        <v>13</v>
      </c>
      <c r="F235" s="4">
        <v>252</v>
      </c>
      <c r="G235" s="5">
        <v>54</v>
      </c>
    </row>
    <row r="236" spans="3:7" x14ac:dyDescent="0.25">
      <c r="C236" t="s">
        <v>5</v>
      </c>
      <c r="D236" t="s">
        <v>39</v>
      </c>
      <c r="E236" t="s">
        <v>26</v>
      </c>
      <c r="F236" s="4">
        <v>5236</v>
      </c>
      <c r="G236" s="5">
        <v>51</v>
      </c>
    </row>
    <row r="237" spans="3:7" x14ac:dyDescent="0.25">
      <c r="C237" t="s">
        <v>3</v>
      </c>
      <c r="D237" t="s">
        <v>39</v>
      </c>
      <c r="E237" t="s">
        <v>29</v>
      </c>
      <c r="F237" s="4">
        <v>3640</v>
      </c>
      <c r="G237" s="5">
        <v>51</v>
      </c>
    </row>
    <row r="238" spans="3:7" x14ac:dyDescent="0.25">
      <c r="C238" t="s">
        <v>40</v>
      </c>
      <c r="D238" t="s">
        <v>38</v>
      </c>
      <c r="E238" t="s">
        <v>24</v>
      </c>
      <c r="F238" s="4">
        <v>623</v>
      </c>
      <c r="G238" s="5">
        <v>51</v>
      </c>
    </row>
    <row r="239" spans="3:7" x14ac:dyDescent="0.25">
      <c r="C239" t="s">
        <v>2</v>
      </c>
      <c r="D239" t="s">
        <v>38</v>
      </c>
      <c r="E239" t="s">
        <v>13</v>
      </c>
      <c r="F239" s="4">
        <v>56</v>
      </c>
      <c r="G239" s="5">
        <v>51</v>
      </c>
    </row>
    <row r="240" spans="3:7" x14ac:dyDescent="0.25">
      <c r="C240" t="s">
        <v>40</v>
      </c>
      <c r="D240" t="s">
        <v>34</v>
      </c>
      <c r="E240" t="s">
        <v>26</v>
      </c>
      <c r="F240" s="4">
        <v>6748</v>
      </c>
      <c r="G240" s="5">
        <v>48</v>
      </c>
    </row>
    <row r="241" spans="3:7" x14ac:dyDescent="0.25">
      <c r="C241" t="s">
        <v>7</v>
      </c>
      <c r="D241" t="s">
        <v>37</v>
      </c>
      <c r="E241" t="s">
        <v>33</v>
      </c>
      <c r="F241" s="4">
        <v>6391</v>
      </c>
      <c r="G241" s="5">
        <v>48</v>
      </c>
    </row>
    <row r="242" spans="3:7" x14ac:dyDescent="0.25">
      <c r="C242" t="s">
        <v>7</v>
      </c>
      <c r="D242" t="s">
        <v>34</v>
      </c>
      <c r="E242" t="s">
        <v>33</v>
      </c>
      <c r="F242" s="4">
        <v>2226</v>
      </c>
      <c r="G242" s="5">
        <v>48</v>
      </c>
    </row>
    <row r="243" spans="3:7" x14ac:dyDescent="0.25">
      <c r="C243" t="s">
        <v>40</v>
      </c>
      <c r="D243" t="s">
        <v>35</v>
      </c>
      <c r="E243" t="s">
        <v>24</v>
      </c>
      <c r="F243" s="4">
        <v>1638</v>
      </c>
      <c r="G243" s="5">
        <v>48</v>
      </c>
    </row>
    <row r="244" spans="3:7" x14ac:dyDescent="0.25">
      <c r="C244" t="s">
        <v>6</v>
      </c>
      <c r="D244" t="s">
        <v>34</v>
      </c>
      <c r="E244" t="s">
        <v>4</v>
      </c>
      <c r="F244" s="4">
        <v>525</v>
      </c>
      <c r="G244" s="5">
        <v>48</v>
      </c>
    </row>
    <row r="245" spans="3:7" x14ac:dyDescent="0.25">
      <c r="C245" t="s">
        <v>2</v>
      </c>
      <c r="D245" t="s">
        <v>36</v>
      </c>
      <c r="E245" t="s">
        <v>17</v>
      </c>
      <c r="F245" s="4">
        <v>189</v>
      </c>
      <c r="G245" s="5">
        <v>48</v>
      </c>
    </row>
    <row r="246" spans="3:7" x14ac:dyDescent="0.25">
      <c r="C246" t="s">
        <v>5</v>
      </c>
      <c r="D246" t="s">
        <v>37</v>
      </c>
      <c r="E246" t="s">
        <v>31</v>
      </c>
      <c r="F246" s="4">
        <v>182</v>
      </c>
      <c r="G246" s="5">
        <v>48</v>
      </c>
    </row>
    <row r="247" spans="3:7" x14ac:dyDescent="0.25">
      <c r="C247" t="s">
        <v>5</v>
      </c>
      <c r="D247" t="s">
        <v>38</v>
      </c>
      <c r="E247" t="s">
        <v>25</v>
      </c>
      <c r="F247" s="4">
        <v>7483</v>
      </c>
      <c r="G247" s="5">
        <v>45</v>
      </c>
    </row>
    <row r="248" spans="3:7" x14ac:dyDescent="0.25">
      <c r="C248" t="s">
        <v>8</v>
      </c>
      <c r="D248" t="s">
        <v>37</v>
      </c>
      <c r="E248" t="s">
        <v>26</v>
      </c>
      <c r="F248" s="4">
        <v>6279</v>
      </c>
      <c r="G248" s="5">
        <v>45</v>
      </c>
    </row>
    <row r="249" spans="3:7" x14ac:dyDescent="0.25">
      <c r="C249" t="s">
        <v>9</v>
      </c>
      <c r="D249" t="s">
        <v>37</v>
      </c>
      <c r="E249" t="s">
        <v>28</v>
      </c>
      <c r="F249" s="4">
        <v>2919</v>
      </c>
      <c r="G249" s="5">
        <v>45</v>
      </c>
    </row>
    <row r="250" spans="3:7" x14ac:dyDescent="0.25">
      <c r="C250" t="s">
        <v>40</v>
      </c>
      <c r="D250" t="s">
        <v>38</v>
      </c>
      <c r="E250" t="s">
        <v>29</v>
      </c>
      <c r="F250" s="4">
        <v>2541</v>
      </c>
      <c r="G250" s="5">
        <v>45</v>
      </c>
    </row>
    <row r="251" spans="3:7" x14ac:dyDescent="0.25">
      <c r="C251" t="s">
        <v>7</v>
      </c>
      <c r="D251" t="s">
        <v>36</v>
      </c>
      <c r="E251" t="s">
        <v>22</v>
      </c>
      <c r="F251" s="4">
        <v>8435</v>
      </c>
      <c r="G251" s="5">
        <v>42</v>
      </c>
    </row>
    <row r="252" spans="3:7" x14ac:dyDescent="0.25">
      <c r="C252" t="s">
        <v>3</v>
      </c>
      <c r="D252" t="s">
        <v>34</v>
      </c>
      <c r="E252" t="s">
        <v>25</v>
      </c>
      <c r="F252" s="4">
        <v>6300</v>
      </c>
      <c r="G252" s="5">
        <v>42</v>
      </c>
    </row>
    <row r="253" spans="3:7" x14ac:dyDescent="0.25">
      <c r="C253" t="s">
        <v>40</v>
      </c>
      <c r="D253" t="s">
        <v>39</v>
      </c>
      <c r="E253" t="s">
        <v>15</v>
      </c>
      <c r="F253" s="4">
        <v>5775</v>
      </c>
      <c r="G253" s="5">
        <v>42</v>
      </c>
    </row>
    <row r="254" spans="3:7" x14ac:dyDescent="0.25">
      <c r="C254" t="s">
        <v>2</v>
      </c>
      <c r="D254" t="s">
        <v>37</v>
      </c>
      <c r="E254" t="s">
        <v>15</v>
      </c>
      <c r="F254" s="4">
        <v>2863</v>
      </c>
      <c r="G254" s="5">
        <v>42</v>
      </c>
    </row>
    <row r="255" spans="3:7" x14ac:dyDescent="0.25">
      <c r="C255" t="s">
        <v>5</v>
      </c>
      <c r="D255" t="s">
        <v>36</v>
      </c>
      <c r="E255" t="s">
        <v>16</v>
      </c>
      <c r="F255" s="4">
        <v>16184</v>
      </c>
      <c r="G255" s="5">
        <v>39</v>
      </c>
    </row>
    <row r="256" spans="3:7" x14ac:dyDescent="0.25">
      <c r="C256" t="s">
        <v>7</v>
      </c>
      <c r="D256" t="s">
        <v>34</v>
      </c>
      <c r="E256" t="s">
        <v>17</v>
      </c>
      <c r="F256" s="4">
        <v>7777</v>
      </c>
      <c r="G256" s="5">
        <v>39</v>
      </c>
    </row>
    <row r="257" spans="3:7" x14ac:dyDescent="0.25">
      <c r="C257" t="s">
        <v>3</v>
      </c>
      <c r="D257" t="s">
        <v>36</v>
      </c>
      <c r="E257" t="s">
        <v>25</v>
      </c>
      <c r="F257" s="4">
        <v>3339</v>
      </c>
      <c r="G257" s="5">
        <v>39</v>
      </c>
    </row>
    <row r="258" spans="3:7" x14ac:dyDescent="0.25">
      <c r="C258" t="s">
        <v>40</v>
      </c>
      <c r="D258" t="s">
        <v>38</v>
      </c>
      <c r="E258" t="s">
        <v>31</v>
      </c>
      <c r="F258" s="4">
        <v>1988</v>
      </c>
      <c r="G258" s="5">
        <v>39</v>
      </c>
    </row>
    <row r="259" spans="3:7" x14ac:dyDescent="0.25">
      <c r="C259" t="s">
        <v>41</v>
      </c>
      <c r="D259" t="s">
        <v>34</v>
      </c>
      <c r="E259" t="s">
        <v>17</v>
      </c>
      <c r="F259" s="4">
        <v>1463</v>
      </c>
      <c r="G259" s="5">
        <v>39</v>
      </c>
    </row>
    <row r="260" spans="3:7" x14ac:dyDescent="0.25">
      <c r="C260" t="s">
        <v>3</v>
      </c>
      <c r="D260" t="s">
        <v>36</v>
      </c>
      <c r="E260" t="s">
        <v>16</v>
      </c>
      <c r="F260" s="4">
        <v>9198</v>
      </c>
      <c r="G260" s="5">
        <v>36</v>
      </c>
    </row>
    <row r="261" spans="3:7" x14ac:dyDescent="0.25">
      <c r="C261" t="s">
        <v>6</v>
      </c>
      <c r="D261" t="s">
        <v>38</v>
      </c>
      <c r="E261" t="s">
        <v>21</v>
      </c>
      <c r="F261" s="4">
        <v>7322</v>
      </c>
      <c r="G261" s="5">
        <v>36</v>
      </c>
    </row>
    <row r="262" spans="3:7" x14ac:dyDescent="0.25">
      <c r="C262" t="s">
        <v>2</v>
      </c>
      <c r="D262" t="s">
        <v>39</v>
      </c>
      <c r="E262" t="s">
        <v>15</v>
      </c>
      <c r="F262" s="4">
        <v>4802</v>
      </c>
      <c r="G262" s="5">
        <v>36</v>
      </c>
    </row>
    <row r="263" spans="3:7" x14ac:dyDescent="0.25">
      <c r="C263" t="s">
        <v>2</v>
      </c>
      <c r="D263" t="s">
        <v>39</v>
      </c>
      <c r="E263" t="s">
        <v>23</v>
      </c>
      <c r="F263" s="4">
        <v>630</v>
      </c>
      <c r="G263" s="5">
        <v>36</v>
      </c>
    </row>
    <row r="264" spans="3:7" x14ac:dyDescent="0.25">
      <c r="C264" t="s">
        <v>40</v>
      </c>
      <c r="D264" t="s">
        <v>36</v>
      </c>
      <c r="E264" t="s">
        <v>4</v>
      </c>
      <c r="F264" s="4">
        <v>217</v>
      </c>
      <c r="G264" s="5">
        <v>36</v>
      </c>
    </row>
    <row r="265" spans="3:7" x14ac:dyDescent="0.25">
      <c r="C265" t="s">
        <v>10</v>
      </c>
      <c r="D265" t="s">
        <v>39</v>
      </c>
      <c r="E265" t="s">
        <v>33</v>
      </c>
      <c r="F265" s="4">
        <v>12950</v>
      </c>
      <c r="G265" s="5">
        <v>30</v>
      </c>
    </row>
    <row r="266" spans="3:7" x14ac:dyDescent="0.25">
      <c r="C266" t="s">
        <v>8</v>
      </c>
      <c r="D266" t="s">
        <v>37</v>
      </c>
      <c r="E266" t="s">
        <v>15</v>
      </c>
      <c r="F266" s="4">
        <v>9709</v>
      </c>
      <c r="G266" s="5">
        <v>30</v>
      </c>
    </row>
    <row r="267" spans="3:7" x14ac:dyDescent="0.25">
      <c r="C267" t="s">
        <v>40</v>
      </c>
      <c r="D267" t="s">
        <v>39</v>
      </c>
      <c r="E267" t="s">
        <v>27</v>
      </c>
      <c r="F267" s="4">
        <v>6370</v>
      </c>
      <c r="G267" s="5">
        <v>30</v>
      </c>
    </row>
    <row r="268" spans="3:7" x14ac:dyDescent="0.25">
      <c r="C268" t="s">
        <v>40</v>
      </c>
      <c r="D268" t="s">
        <v>36</v>
      </c>
      <c r="E268" t="s">
        <v>25</v>
      </c>
      <c r="F268" s="4">
        <v>5439</v>
      </c>
      <c r="G268" s="5">
        <v>30</v>
      </c>
    </row>
    <row r="269" spans="3:7" x14ac:dyDescent="0.25">
      <c r="C269" t="s">
        <v>10</v>
      </c>
      <c r="D269" t="s">
        <v>37</v>
      </c>
      <c r="E269" t="s">
        <v>23</v>
      </c>
      <c r="F269" s="4">
        <v>4683</v>
      </c>
      <c r="G269" s="5">
        <v>30</v>
      </c>
    </row>
    <row r="270" spans="3:7" x14ac:dyDescent="0.25">
      <c r="C270" t="s">
        <v>6</v>
      </c>
      <c r="D270" t="s">
        <v>36</v>
      </c>
      <c r="E270" t="s">
        <v>13</v>
      </c>
      <c r="F270" s="4">
        <v>4319</v>
      </c>
      <c r="G270" s="5">
        <v>30</v>
      </c>
    </row>
    <row r="271" spans="3:7" x14ac:dyDescent="0.25">
      <c r="C271" t="s">
        <v>8</v>
      </c>
      <c r="D271" t="s">
        <v>39</v>
      </c>
      <c r="E271" t="s">
        <v>18</v>
      </c>
      <c r="F271" s="4">
        <v>9660</v>
      </c>
      <c r="G271" s="5">
        <v>27</v>
      </c>
    </row>
    <row r="272" spans="3:7" x14ac:dyDescent="0.25">
      <c r="C272" t="s">
        <v>9</v>
      </c>
      <c r="D272" t="s">
        <v>34</v>
      </c>
      <c r="E272" t="s">
        <v>21</v>
      </c>
      <c r="F272" s="4">
        <v>6832</v>
      </c>
      <c r="G272" s="5">
        <v>27</v>
      </c>
    </row>
    <row r="273" spans="3:7" x14ac:dyDescent="0.25">
      <c r="C273" t="s">
        <v>6</v>
      </c>
      <c r="D273" t="s">
        <v>39</v>
      </c>
      <c r="E273" t="s">
        <v>17</v>
      </c>
      <c r="F273" s="4">
        <v>6048</v>
      </c>
      <c r="G273" s="5">
        <v>27</v>
      </c>
    </row>
    <row r="274" spans="3:7" x14ac:dyDescent="0.25">
      <c r="C274" t="s">
        <v>10</v>
      </c>
      <c r="D274" t="s">
        <v>37</v>
      </c>
      <c r="E274" t="s">
        <v>28</v>
      </c>
      <c r="F274" s="4">
        <v>3059</v>
      </c>
      <c r="G274" s="5">
        <v>27</v>
      </c>
    </row>
    <row r="275" spans="3:7" x14ac:dyDescent="0.25">
      <c r="C275" t="s">
        <v>7</v>
      </c>
      <c r="D275" t="s">
        <v>35</v>
      </c>
      <c r="E275" t="s">
        <v>16</v>
      </c>
      <c r="F275" s="4">
        <v>2135</v>
      </c>
      <c r="G275" s="5">
        <v>27</v>
      </c>
    </row>
    <row r="276" spans="3:7" x14ac:dyDescent="0.25">
      <c r="C276" t="s">
        <v>8</v>
      </c>
      <c r="D276" t="s">
        <v>39</v>
      </c>
      <c r="E276" t="s">
        <v>26</v>
      </c>
      <c r="F276" s="4">
        <v>1561</v>
      </c>
      <c r="G276" s="5">
        <v>27</v>
      </c>
    </row>
    <row r="277" spans="3:7" x14ac:dyDescent="0.25">
      <c r="C277" t="s">
        <v>10</v>
      </c>
      <c r="D277" t="s">
        <v>34</v>
      </c>
      <c r="E277" t="s">
        <v>22</v>
      </c>
      <c r="F277" s="4">
        <v>4053</v>
      </c>
      <c r="G277" s="5">
        <v>24</v>
      </c>
    </row>
    <row r="278" spans="3:7" x14ac:dyDescent="0.25">
      <c r="C278" t="s">
        <v>7</v>
      </c>
      <c r="D278" t="s">
        <v>34</v>
      </c>
      <c r="E278" t="s">
        <v>15</v>
      </c>
      <c r="F278" s="4">
        <v>3829</v>
      </c>
      <c r="G278" s="5">
        <v>24</v>
      </c>
    </row>
    <row r="279" spans="3:7" x14ac:dyDescent="0.25">
      <c r="C279" t="s">
        <v>2</v>
      </c>
      <c r="D279" t="s">
        <v>36</v>
      </c>
      <c r="E279" t="s">
        <v>16</v>
      </c>
      <c r="F279" s="4">
        <v>11417</v>
      </c>
      <c r="G279" s="5">
        <v>21</v>
      </c>
    </row>
    <row r="280" spans="3:7" x14ac:dyDescent="0.25">
      <c r="C280" t="s">
        <v>5</v>
      </c>
      <c r="D280" t="s">
        <v>37</v>
      </c>
      <c r="E280" t="s">
        <v>25</v>
      </c>
      <c r="F280" s="4">
        <v>8813</v>
      </c>
      <c r="G280" s="5">
        <v>21</v>
      </c>
    </row>
    <row r="281" spans="3:7" x14ac:dyDescent="0.25">
      <c r="C281" t="s">
        <v>40</v>
      </c>
      <c r="D281" t="s">
        <v>37</v>
      </c>
      <c r="E281" t="s">
        <v>19</v>
      </c>
      <c r="F281" s="4">
        <v>7693</v>
      </c>
      <c r="G281" s="5">
        <v>21</v>
      </c>
    </row>
    <row r="282" spans="3:7" x14ac:dyDescent="0.25">
      <c r="C282" t="s">
        <v>5</v>
      </c>
      <c r="D282" t="s">
        <v>34</v>
      </c>
      <c r="E282" t="s">
        <v>27</v>
      </c>
      <c r="F282" s="4">
        <v>6986</v>
      </c>
      <c r="G282" s="5">
        <v>21</v>
      </c>
    </row>
    <row r="283" spans="3:7" x14ac:dyDescent="0.25">
      <c r="C283" t="s">
        <v>5</v>
      </c>
      <c r="D283" t="s">
        <v>38</v>
      </c>
      <c r="E283" t="s">
        <v>32</v>
      </c>
      <c r="F283" s="4">
        <v>5075</v>
      </c>
      <c r="G283" s="5">
        <v>21</v>
      </c>
    </row>
    <row r="284" spans="3:7" x14ac:dyDescent="0.25">
      <c r="C284" t="s">
        <v>7</v>
      </c>
      <c r="D284" t="s">
        <v>35</v>
      </c>
      <c r="E284" t="s">
        <v>27</v>
      </c>
      <c r="F284" s="4">
        <v>2478</v>
      </c>
      <c r="G284" s="5">
        <v>21</v>
      </c>
    </row>
    <row r="285" spans="3:7" x14ac:dyDescent="0.25">
      <c r="C285" t="s">
        <v>41</v>
      </c>
      <c r="D285" t="s">
        <v>38</v>
      </c>
      <c r="E285" t="s">
        <v>25</v>
      </c>
      <c r="F285" s="4">
        <v>154</v>
      </c>
      <c r="G285" s="5">
        <v>21</v>
      </c>
    </row>
    <row r="286" spans="3:7" x14ac:dyDescent="0.25">
      <c r="C286" t="s">
        <v>3</v>
      </c>
      <c r="D286" t="s">
        <v>34</v>
      </c>
      <c r="E286" t="s">
        <v>20</v>
      </c>
      <c r="F286" s="4">
        <v>2583</v>
      </c>
      <c r="G286" s="5">
        <v>18</v>
      </c>
    </row>
    <row r="287" spans="3:7" x14ac:dyDescent="0.25">
      <c r="C287" t="s">
        <v>3</v>
      </c>
      <c r="D287" t="s">
        <v>36</v>
      </c>
      <c r="E287" t="s">
        <v>19</v>
      </c>
      <c r="F287" s="4">
        <v>1281</v>
      </c>
      <c r="G287" s="5">
        <v>18</v>
      </c>
    </row>
    <row r="288" spans="3:7" x14ac:dyDescent="0.25">
      <c r="C288" t="s">
        <v>2</v>
      </c>
      <c r="D288" t="s">
        <v>37</v>
      </c>
      <c r="E288" t="s">
        <v>19</v>
      </c>
      <c r="F288" s="4">
        <v>238</v>
      </c>
      <c r="G288" s="5">
        <v>18</v>
      </c>
    </row>
    <row r="289" spans="3:7" x14ac:dyDescent="0.25">
      <c r="C289" t="s">
        <v>5</v>
      </c>
      <c r="D289" t="s">
        <v>36</v>
      </c>
      <c r="E289" t="s">
        <v>23</v>
      </c>
      <c r="F289" s="4">
        <v>6314</v>
      </c>
      <c r="G289" s="5">
        <v>15</v>
      </c>
    </row>
    <row r="290" spans="3:7" x14ac:dyDescent="0.25">
      <c r="C290" t="s">
        <v>5</v>
      </c>
      <c r="D290" t="s">
        <v>35</v>
      </c>
      <c r="E290" t="s">
        <v>18</v>
      </c>
      <c r="F290" s="4">
        <v>2415</v>
      </c>
      <c r="G290" s="5">
        <v>15</v>
      </c>
    </row>
    <row r="291" spans="3:7" x14ac:dyDescent="0.25">
      <c r="C291" t="s">
        <v>6</v>
      </c>
      <c r="D291" t="s">
        <v>34</v>
      </c>
      <c r="E291" t="s">
        <v>15</v>
      </c>
      <c r="F291" s="4">
        <v>1442</v>
      </c>
      <c r="G291" s="5">
        <v>15</v>
      </c>
    </row>
    <row r="292" spans="3:7" x14ac:dyDescent="0.25">
      <c r="C292" t="s">
        <v>2</v>
      </c>
      <c r="D292" t="s">
        <v>35</v>
      </c>
      <c r="E292" t="s">
        <v>19</v>
      </c>
      <c r="F292" s="4">
        <v>553</v>
      </c>
      <c r="G292" s="5">
        <v>15</v>
      </c>
    </row>
    <row r="293" spans="3:7" x14ac:dyDescent="0.25">
      <c r="C293" t="s">
        <v>40</v>
      </c>
      <c r="D293" t="s">
        <v>39</v>
      </c>
      <c r="E293" t="s">
        <v>22</v>
      </c>
      <c r="F293" s="4">
        <v>5817</v>
      </c>
      <c r="G293" s="5">
        <v>12</v>
      </c>
    </row>
    <row r="294" spans="3:7" x14ac:dyDescent="0.25">
      <c r="C294" t="s">
        <v>5</v>
      </c>
      <c r="D294" t="s">
        <v>37</v>
      </c>
      <c r="E294" t="s">
        <v>14</v>
      </c>
      <c r="F294" s="4">
        <v>4991</v>
      </c>
      <c r="G294" s="5">
        <v>12</v>
      </c>
    </row>
    <row r="295" spans="3:7" x14ac:dyDescent="0.25">
      <c r="C295" t="s">
        <v>6</v>
      </c>
      <c r="D295" t="s">
        <v>36</v>
      </c>
      <c r="E295" t="s">
        <v>32</v>
      </c>
      <c r="F295" s="4">
        <v>6118</v>
      </c>
      <c r="G295" s="5">
        <v>9</v>
      </c>
    </row>
    <row r="296" spans="3:7" x14ac:dyDescent="0.25">
      <c r="C296" t="s">
        <v>10</v>
      </c>
      <c r="D296" t="s">
        <v>34</v>
      </c>
      <c r="E296" t="s">
        <v>26</v>
      </c>
      <c r="F296" s="4">
        <v>4991</v>
      </c>
      <c r="G296" s="5">
        <v>9</v>
      </c>
    </row>
    <row r="297" spans="3:7" x14ac:dyDescent="0.25">
      <c r="C297" t="s">
        <v>41</v>
      </c>
      <c r="D297" t="s">
        <v>37</v>
      </c>
      <c r="E297" t="s">
        <v>21</v>
      </c>
      <c r="F297" s="4">
        <v>2933</v>
      </c>
      <c r="G297" s="5">
        <v>9</v>
      </c>
    </row>
    <row r="298" spans="3:7" x14ac:dyDescent="0.25">
      <c r="C298" t="s">
        <v>5</v>
      </c>
      <c r="D298" t="s">
        <v>35</v>
      </c>
      <c r="E298" t="s">
        <v>4</v>
      </c>
      <c r="F298" s="4">
        <v>2744</v>
      </c>
      <c r="G298" s="5">
        <v>9</v>
      </c>
    </row>
    <row r="299" spans="3:7" x14ac:dyDescent="0.25">
      <c r="C299" t="s">
        <v>9</v>
      </c>
      <c r="D299" t="s">
        <v>38</v>
      </c>
      <c r="E299" t="s">
        <v>17</v>
      </c>
      <c r="F299" s="4">
        <v>2408</v>
      </c>
      <c r="G299" s="5">
        <v>9</v>
      </c>
    </row>
    <row r="300" spans="3:7" x14ac:dyDescent="0.25">
      <c r="C300" t="s">
        <v>6</v>
      </c>
      <c r="D300" t="s">
        <v>37</v>
      </c>
      <c r="E300" t="s">
        <v>26</v>
      </c>
      <c r="F300" s="4">
        <v>6818</v>
      </c>
      <c r="G300" s="5">
        <v>6</v>
      </c>
    </row>
    <row r="301" spans="3:7" x14ac:dyDescent="0.25">
      <c r="C301" t="s">
        <v>10</v>
      </c>
      <c r="D301" t="s">
        <v>35</v>
      </c>
      <c r="E301" t="s">
        <v>15</v>
      </c>
      <c r="F301" s="4">
        <v>2562</v>
      </c>
      <c r="G301" s="5">
        <v>6</v>
      </c>
    </row>
    <row r="302" spans="3:7" x14ac:dyDescent="0.25">
      <c r="C302" t="s">
        <v>6</v>
      </c>
      <c r="D302" t="s">
        <v>38</v>
      </c>
      <c r="E302" t="s">
        <v>16</v>
      </c>
      <c r="F302" s="4">
        <v>938</v>
      </c>
      <c r="G302" s="5">
        <v>6</v>
      </c>
    </row>
    <row r="303" spans="3:7" x14ac:dyDescent="0.25">
      <c r="C303" t="s">
        <v>5</v>
      </c>
      <c r="D303" t="s">
        <v>36</v>
      </c>
      <c r="E303" t="s">
        <v>18</v>
      </c>
      <c r="F303" s="4">
        <v>6111</v>
      </c>
      <c r="G303" s="5">
        <v>3</v>
      </c>
    </row>
    <row r="304" spans="3:7" x14ac:dyDescent="0.25">
      <c r="C304" t="s">
        <v>41</v>
      </c>
      <c r="D304" t="s">
        <v>38</v>
      </c>
      <c r="E304" t="s">
        <v>22</v>
      </c>
      <c r="F304" s="4">
        <v>5915</v>
      </c>
      <c r="G304" s="5">
        <v>3</v>
      </c>
    </row>
    <row r="305" spans="3:7" x14ac:dyDescent="0.25">
      <c r="C305" t="s">
        <v>2</v>
      </c>
      <c r="D305" t="s">
        <v>38</v>
      </c>
      <c r="E305" t="s">
        <v>4</v>
      </c>
      <c r="F305" s="4">
        <v>3549</v>
      </c>
      <c r="G305" s="5">
        <v>3</v>
      </c>
    </row>
    <row r="306" spans="3:7" x14ac:dyDescent="0.25">
      <c r="C306" t="s">
        <v>6</v>
      </c>
      <c r="D306" t="s">
        <v>39</v>
      </c>
      <c r="E306" t="s">
        <v>24</v>
      </c>
      <c r="F306" s="4">
        <v>2989</v>
      </c>
      <c r="G306" s="5">
        <v>3</v>
      </c>
    </row>
    <row r="307" spans="3:7" x14ac:dyDescent="0.25">
      <c r="C307" t="s">
        <v>7</v>
      </c>
      <c r="D307" t="s">
        <v>37</v>
      </c>
      <c r="E307" t="s">
        <v>26</v>
      </c>
      <c r="F307" s="4">
        <v>5306</v>
      </c>
      <c r="G307" s="5">
        <v>0</v>
      </c>
    </row>
  </sheetData>
  <conditionalFormatting sqref="G8:G307">
    <cfRule type="duplicateValues" dxfId="0" priority="2"/>
  </conditionalFormatting>
  <conditionalFormatting sqref="F8:F307">
    <cfRule type="colorScale" priority="1">
      <colorScale>
        <cfvo type="min"/>
        <cfvo type="percentile" val="50"/>
        <cfvo type="max"/>
        <color rgb="FF63BE7B"/>
        <color rgb="FFFFEB84"/>
        <color rgb="FFF8696B"/>
      </colorScale>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
  <sheetViews>
    <sheetView zoomScale="115" zoomScaleNormal="115" workbookViewId="0">
      <selection activeCell="L5" sqref="L5"/>
    </sheetView>
  </sheetViews>
  <sheetFormatPr defaultRowHeight="15" x14ac:dyDescent="0.25"/>
  <cols>
    <col min="1" max="1" width="1.7109375" customWidth="1"/>
    <col min="3" max="3" width="12.5703125" bestFit="1" customWidth="1"/>
    <col min="4" max="4" width="16.140625" bestFit="1" customWidth="1"/>
    <col min="5" max="5" width="6.7109375" customWidth="1"/>
    <col min="10" max="10" width="12.5703125" bestFit="1" customWidth="1"/>
    <col min="11" max="11" width="11.140625" bestFit="1" customWidth="1"/>
    <col min="12" max="12" width="7.28515625" customWidth="1"/>
  </cols>
  <sheetData>
    <row r="1" spans="1:12" s="2" customFormat="1" ht="52.5" customHeight="1" x14ac:dyDescent="0.7">
      <c r="A1" s="1"/>
      <c r="B1" s="13" t="s">
        <v>68</v>
      </c>
      <c r="C1" s="12"/>
      <c r="D1" s="14"/>
      <c r="E1" s="12"/>
      <c r="F1" s="12"/>
      <c r="G1" s="12"/>
      <c r="H1" s="12"/>
      <c r="I1" s="12"/>
    </row>
    <row r="4" spans="1:12" x14ac:dyDescent="0.25">
      <c r="C4" s="17" t="s">
        <v>69</v>
      </c>
      <c r="D4" s="17" t="s">
        <v>56</v>
      </c>
      <c r="E4" s="17"/>
      <c r="F4" s="17" t="s">
        <v>70</v>
      </c>
      <c r="J4" t="s">
        <v>69</v>
      </c>
      <c r="K4" t="s">
        <v>56</v>
      </c>
      <c r="L4" t="s">
        <v>70</v>
      </c>
    </row>
    <row r="5" spans="1:12" x14ac:dyDescent="0.25">
      <c r="C5" s="18" t="s">
        <v>34</v>
      </c>
      <c r="D5" s="19">
        <f>SUMIFS(data[Amount], data[Geography], C5)</f>
        <v>252469</v>
      </c>
      <c r="E5" s="19">
        <f t="shared" ref="E5:E10" si="0">D5</f>
        <v>252469</v>
      </c>
      <c r="F5" s="22">
        <f>SUMIFS(data[Units], data[Geography], C5)</f>
        <v>8760</v>
      </c>
      <c r="J5" t="s">
        <v>38</v>
      </c>
      <c r="K5" s="16">
        <f>SUMIFS(data[Amount], data[Geography], J5)</f>
        <v>168679</v>
      </c>
      <c r="L5" s="5">
        <f>SUMIFS(data[Units], data[Geography], J5)</f>
        <v>6264</v>
      </c>
    </row>
    <row r="6" spans="1:12" x14ac:dyDescent="0.25">
      <c r="C6" s="18" t="s">
        <v>36</v>
      </c>
      <c r="D6" s="19">
        <f>SUMIFS(data[Amount], data[Geography], C6)</f>
        <v>237944</v>
      </c>
      <c r="E6" s="19">
        <f t="shared" si="0"/>
        <v>237944</v>
      </c>
      <c r="F6" s="22">
        <f>SUMIFS(data[Units], data[Geography], C6)</f>
        <v>7302</v>
      </c>
      <c r="H6" t="s">
        <v>72</v>
      </c>
      <c r="J6" t="s">
        <v>36</v>
      </c>
      <c r="K6" s="16">
        <f>SUMIFS(data[Amount], data[Geography], J6)</f>
        <v>237944</v>
      </c>
      <c r="L6" s="5">
        <f>SUMIFS(data[Units], data[Geography], J6)</f>
        <v>7302</v>
      </c>
    </row>
    <row r="7" spans="1:12" x14ac:dyDescent="0.25">
      <c r="C7" s="18" t="s">
        <v>37</v>
      </c>
      <c r="D7" s="19">
        <f>SUMIFS(data[Amount], data[Geography], C7)</f>
        <v>218813</v>
      </c>
      <c r="E7" s="19">
        <f t="shared" si="0"/>
        <v>218813</v>
      </c>
      <c r="F7" s="22">
        <f>SUMIFS(data[Units], data[Geography], C7)</f>
        <v>7431</v>
      </c>
      <c r="J7" t="s">
        <v>34</v>
      </c>
      <c r="K7" s="16">
        <f>SUMIFS(data[Amount], data[Geography], J7)</f>
        <v>252469</v>
      </c>
      <c r="L7" s="5">
        <f>SUMIFS(data[Units], data[Geography], J7)</f>
        <v>8760</v>
      </c>
    </row>
    <row r="8" spans="1:12" x14ac:dyDescent="0.25">
      <c r="C8" s="18" t="s">
        <v>35</v>
      </c>
      <c r="D8" s="19">
        <f>SUMIFS(data[Amount], data[Geography], C8)</f>
        <v>189434</v>
      </c>
      <c r="E8" s="19">
        <f t="shared" si="0"/>
        <v>189434</v>
      </c>
      <c r="F8" s="22">
        <f>SUMIFS(data[Units], data[Geography], C8)</f>
        <v>10158</v>
      </c>
      <c r="J8" t="s">
        <v>39</v>
      </c>
      <c r="K8" s="16">
        <f>SUMIFS(data[Amount], data[Geography], J8)</f>
        <v>173530</v>
      </c>
      <c r="L8" s="5">
        <f>SUMIFS(data[Units], data[Geography], J8)</f>
        <v>5745</v>
      </c>
    </row>
    <row r="9" spans="1:12" x14ac:dyDescent="0.25">
      <c r="C9" s="18" t="s">
        <v>39</v>
      </c>
      <c r="D9" s="19">
        <f>SUMIFS(data[Amount], data[Geography], C9)</f>
        <v>173530</v>
      </c>
      <c r="E9" s="19">
        <f t="shared" si="0"/>
        <v>173530</v>
      </c>
      <c r="F9" s="22">
        <f>SUMIFS(data[Units], data[Geography], C9)</f>
        <v>5745</v>
      </c>
      <c r="J9" t="s">
        <v>35</v>
      </c>
      <c r="K9" s="16">
        <f>SUMIFS(data[Amount], data[Geography], J9)</f>
        <v>189434</v>
      </c>
      <c r="L9" s="5">
        <f>SUMIFS(data[Units], data[Geography], J9)</f>
        <v>10158</v>
      </c>
    </row>
    <row r="10" spans="1:12" x14ac:dyDescent="0.25">
      <c r="C10" s="20" t="s">
        <v>38</v>
      </c>
      <c r="D10" s="21">
        <f>SUMIFS(data[Amount], data[Geography], C10)</f>
        <v>168679</v>
      </c>
      <c r="E10" s="19">
        <f t="shared" si="0"/>
        <v>168679</v>
      </c>
      <c r="F10" s="23">
        <f>SUMIFS(data[Units], data[Geography], C10)</f>
        <v>6264</v>
      </c>
      <c r="J10" t="s">
        <v>37</v>
      </c>
      <c r="K10" s="16">
        <f>SUMIFS(data[Amount], data[Geography], J10)</f>
        <v>218813</v>
      </c>
      <c r="L10" s="5">
        <f>SUMIFS(data[Units], data[Geography], J10)</f>
        <v>7431</v>
      </c>
    </row>
  </sheetData>
  <conditionalFormatting sqref="E5:E10">
    <cfRule type="dataBar" priority="1">
      <dataBar showValue="0">
        <cfvo type="min"/>
        <cfvo type="max"/>
        <color rgb="FF008AEF"/>
      </dataBar>
      <extLst>
        <ext xmlns:x14="http://schemas.microsoft.com/office/spreadsheetml/2009/9/main" uri="{B025F937-C7B1-47D3-B67F-A62EFF666E3E}">
          <x14:id>{47640728-D45D-47B0-A105-FB6B6D7C59E7}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7640728-D45D-47B0-A105-FB6B6D7C59E7}">
            <x14:dataBar minLength="0" maxLength="100" border="1" negativeBarBorderColorSameAsPositive="0">
              <x14:cfvo type="autoMin"/>
              <x14:cfvo type="autoMax"/>
              <x14:borderColor rgb="FF008AEF"/>
              <x14:negativeFillColor rgb="FFFF0000"/>
              <x14:negativeBorderColor rgb="FFFF0000"/>
              <x14:axisColor rgb="FF000000"/>
            </x14:dataBar>
          </x14:cfRule>
          <xm:sqref>E5:E10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topLeftCell="B1" workbookViewId="0">
      <selection activeCell="D4" sqref="D4"/>
    </sheetView>
  </sheetViews>
  <sheetFormatPr defaultRowHeight="15" x14ac:dyDescent="0.25"/>
  <cols>
    <col min="1" max="1" width="3.28515625" customWidth="1"/>
    <col min="2" max="2" width="13.140625" bestFit="1" customWidth="1"/>
    <col min="3" max="3" width="14.85546875" bestFit="1" customWidth="1"/>
    <col min="4" max="4" width="5.42578125" customWidth="1"/>
    <col min="5" max="5" width="12.28515625" bestFit="1" customWidth="1"/>
  </cols>
  <sheetData>
    <row r="1" spans="1:9" s="2" customFormat="1" ht="52.5" customHeight="1" x14ac:dyDescent="0.7">
      <c r="A1" s="1"/>
      <c r="B1" s="13" t="s">
        <v>73</v>
      </c>
      <c r="C1" s="12"/>
      <c r="D1" s="14"/>
      <c r="E1" s="12"/>
      <c r="F1" s="12"/>
      <c r="G1" s="12"/>
      <c r="H1" s="12"/>
      <c r="I1" s="12"/>
    </row>
    <row r="4" spans="1:9" x14ac:dyDescent="0.25">
      <c r="B4" s="24" t="s">
        <v>74</v>
      </c>
      <c r="C4" t="s">
        <v>75</v>
      </c>
      <c r="D4" t="s">
        <v>71</v>
      </c>
      <c r="E4" t="s">
        <v>76</v>
      </c>
    </row>
    <row r="5" spans="1:9" x14ac:dyDescent="0.25">
      <c r="B5" s="25" t="s">
        <v>34</v>
      </c>
      <c r="C5" s="27">
        <v>252469</v>
      </c>
      <c r="D5" s="26">
        <v>252469</v>
      </c>
      <c r="E5" s="26">
        <v>8760</v>
      </c>
    </row>
    <row r="6" spans="1:9" x14ac:dyDescent="0.25">
      <c r="B6" s="25" t="s">
        <v>36</v>
      </c>
      <c r="C6" s="27">
        <v>237944</v>
      </c>
      <c r="D6" s="26">
        <v>237944</v>
      </c>
      <c r="E6" s="26">
        <v>7302</v>
      </c>
    </row>
    <row r="7" spans="1:9" x14ac:dyDescent="0.25">
      <c r="B7" s="25" t="s">
        <v>37</v>
      </c>
      <c r="C7" s="27">
        <v>218813</v>
      </c>
      <c r="D7" s="26">
        <v>218813</v>
      </c>
      <c r="E7" s="26">
        <v>7431</v>
      </c>
    </row>
    <row r="8" spans="1:9" x14ac:dyDescent="0.25">
      <c r="B8" s="25" t="s">
        <v>35</v>
      </c>
      <c r="C8" s="27">
        <v>189434</v>
      </c>
      <c r="D8" s="26">
        <v>189434</v>
      </c>
      <c r="E8" s="26">
        <v>10158</v>
      </c>
    </row>
    <row r="9" spans="1:9" x14ac:dyDescent="0.25">
      <c r="B9" s="25" t="s">
        <v>39</v>
      </c>
      <c r="C9" s="27">
        <v>173530</v>
      </c>
      <c r="D9" s="26">
        <v>173530</v>
      </c>
      <c r="E9" s="26">
        <v>5745</v>
      </c>
    </row>
    <row r="10" spans="1:9" x14ac:dyDescent="0.25">
      <c r="B10" s="25" t="s">
        <v>38</v>
      </c>
      <c r="C10" s="27">
        <v>168679</v>
      </c>
      <c r="D10" s="26">
        <v>168679</v>
      </c>
      <c r="E10" s="26">
        <v>6264</v>
      </c>
    </row>
  </sheetData>
  <conditionalFormatting pivot="1" sqref="D5:D10">
    <cfRule type="dataBar" priority="1">
      <dataBar showValue="0">
        <cfvo type="min"/>
        <cfvo type="max"/>
        <color theme="5" tint="-0.499984740745262"/>
      </dataBar>
      <extLst>
        <ext xmlns:x14="http://schemas.microsoft.com/office/spreadsheetml/2009/9/main" uri="{B025F937-C7B1-47D3-B67F-A62EFF666E3E}">
          <x14:id>{A02AD6BE-C1A2-40AB-B7F7-EF32D592BA73}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A02AD6BE-C1A2-40AB-B7F7-EF32D592BA73}">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6"/>
  <sheetViews>
    <sheetView zoomScale="76" workbookViewId="0">
      <selection activeCell="D4" sqref="D4"/>
    </sheetView>
  </sheetViews>
  <sheetFormatPr defaultRowHeight="15" x14ac:dyDescent="0.25"/>
  <cols>
    <col min="1" max="1" width="1.42578125" customWidth="1"/>
    <col min="3" max="3" width="21.85546875" customWidth="1"/>
    <col min="4" max="4" width="13.140625" customWidth="1"/>
    <col min="5" max="6" width="13.140625" bestFit="1" customWidth="1"/>
  </cols>
  <sheetData>
    <row r="1" spans="1:9" s="2" customFormat="1" ht="52.5" customHeight="1" x14ac:dyDescent="0.7">
      <c r="A1" s="1"/>
      <c r="B1" s="13" t="s">
        <v>77</v>
      </c>
      <c r="C1" s="12"/>
      <c r="D1" s="14"/>
      <c r="E1" s="12"/>
      <c r="F1" s="12"/>
      <c r="G1" s="12"/>
      <c r="H1" s="12"/>
      <c r="I1" s="12"/>
    </row>
    <row r="3" spans="1:9" x14ac:dyDescent="0.25">
      <c r="C3" s="24" t="s">
        <v>74</v>
      </c>
      <c r="D3" t="s">
        <v>79</v>
      </c>
    </row>
    <row r="4" spans="1:9" x14ac:dyDescent="0.25">
      <c r="C4" s="25" t="s">
        <v>15</v>
      </c>
      <c r="D4" s="28">
        <v>44.990867579908674</v>
      </c>
    </row>
    <row r="5" spans="1:9" x14ac:dyDescent="0.25">
      <c r="C5" s="25" t="s">
        <v>33</v>
      </c>
      <c r="D5" s="28">
        <v>37.303128371089535</v>
      </c>
    </row>
    <row r="6" spans="1:9" x14ac:dyDescent="0.25">
      <c r="C6" s="25" t="s">
        <v>24</v>
      </c>
      <c r="D6" s="28">
        <v>33.88697318007663</v>
      </c>
    </row>
    <row r="7" spans="1:9" x14ac:dyDescent="0.25">
      <c r="C7" s="25" t="s">
        <v>26</v>
      </c>
      <c r="D7" s="28">
        <v>32.807189542483663</v>
      </c>
    </row>
    <row r="8" spans="1:9" x14ac:dyDescent="0.25">
      <c r="C8" s="25" t="s">
        <v>22</v>
      </c>
      <c r="D8" s="28">
        <v>32.301656920077974</v>
      </c>
    </row>
    <row r="9" spans="1:9" x14ac:dyDescent="0.25">
      <c r="C9" s="25" t="s">
        <v>32</v>
      </c>
      <c r="D9" s="28">
        <v>31.276401564537156</v>
      </c>
    </row>
    <row r="10" spans="1:9" x14ac:dyDescent="0.25">
      <c r="C10" s="25" t="s">
        <v>23</v>
      </c>
      <c r="D10" s="28">
        <v>31.260485651214129</v>
      </c>
    </row>
    <row r="11" spans="1:9" x14ac:dyDescent="0.25">
      <c r="C11" s="25" t="s">
        <v>18</v>
      </c>
      <c r="D11" s="28">
        <v>29.765981735159816</v>
      </c>
    </row>
    <row r="12" spans="1:9" x14ac:dyDescent="0.25">
      <c r="C12" s="25" t="s">
        <v>21</v>
      </c>
      <c r="D12" s="28">
        <v>28.877675840978593</v>
      </c>
    </row>
    <row r="13" spans="1:9" x14ac:dyDescent="0.25">
      <c r="C13" s="25" t="s">
        <v>16</v>
      </c>
      <c r="D13" s="28">
        <v>28.835190343546891</v>
      </c>
    </row>
    <row r="14" spans="1:9" x14ac:dyDescent="0.25">
      <c r="C14" s="25" t="s">
        <v>17</v>
      </c>
      <c r="D14" s="28">
        <v>27.336336336336338</v>
      </c>
    </row>
    <row r="15" spans="1:9" x14ac:dyDescent="0.25">
      <c r="C15" s="25" t="s">
        <v>25</v>
      </c>
      <c r="D15" s="28">
        <v>27.242165242165242</v>
      </c>
    </row>
    <row r="16" spans="1:9" x14ac:dyDescent="0.25">
      <c r="C16" s="25" t="s">
        <v>13</v>
      </c>
      <c r="D16" s="28">
        <v>25.130781499202552</v>
      </c>
    </row>
    <row r="17" spans="3:4" x14ac:dyDescent="0.25">
      <c r="C17" s="25" t="s">
        <v>20</v>
      </c>
      <c r="D17" s="28">
        <v>24.9143897996357</v>
      </c>
    </row>
    <row r="18" spans="3:4" x14ac:dyDescent="0.25">
      <c r="C18" s="25" t="s">
        <v>30</v>
      </c>
      <c r="D18" s="28">
        <v>23.733047822983583</v>
      </c>
    </row>
    <row r="19" spans="3:4" x14ac:dyDescent="0.25">
      <c r="C19" s="25" t="s">
        <v>31</v>
      </c>
      <c r="D19" s="28">
        <v>23.329174093879978</v>
      </c>
    </row>
    <row r="20" spans="3:4" x14ac:dyDescent="0.25">
      <c r="C20" s="25" t="s">
        <v>27</v>
      </c>
      <c r="D20" s="28">
        <v>23.293427230046948</v>
      </c>
    </row>
    <row r="21" spans="3:4" x14ac:dyDescent="0.25">
      <c r="C21" s="25" t="s">
        <v>19</v>
      </c>
      <c r="D21" s="28">
        <v>22.87525562372188</v>
      </c>
    </row>
    <row r="22" spans="3:4" x14ac:dyDescent="0.25">
      <c r="C22" s="25" t="s">
        <v>28</v>
      </c>
      <c r="D22" s="28">
        <v>22.567196757093857</v>
      </c>
    </row>
    <row r="23" spans="3:4" x14ac:dyDescent="0.25">
      <c r="C23" s="25" t="s">
        <v>4</v>
      </c>
      <c r="D23" s="28">
        <v>21.424648786717754</v>
      </c>
    </row>
    <row r="24" spans="3:4" x14ac:dyDescent="0.25">
      <c r="C24" s="25" t="s">
        <v>14</v>
      </c>
      <c r="D24" s="28">
        <v>21.356577645895154</v>
      </c>
    </row>
    <row r="25" spans="3:4" x14ac:dyDescent="0.25">
      <c r="C25" s="25" t="s">
        <v>29</v>
      </c>
      <c r="D25" s="28">
        <v>19.492271505376344</v>
      </c>
    </row>
    <row r="26" spans="3:4" x14ac:dyDescent="0.25">
      <c r="C26" s="25" t="s">
        <v>78</v>
      </c>
      <c r="D26" s="28">
        <v>27.17628120893561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05"/>
  <sheetViews>
    <sheetView zoomScale="70" zoomScaleNormal="70" workbookViewId="0">
      <selection sqref="A1:XFD1"/>
    </sheetView>
  </sheetViews>
  <sheetFormatPr defaultRowHeight="15" x14ac:dyDescent="0.25"/>
  <cols>
    <col min="1" max="1" width="1" customWidth="1"/>
    <col min="16" max="16" width="19.5703125" customWidth="1"/>
    <col min="17" max="17" width="14.7109375" customWidth="1"/>
    <col min="18" max="18" width="21.85546875" bestFit="1" customWidth="1"/>
    <col min="19" max="19" width="13.5703125" customWidth="1"/>
    <col min="20" max="20" width="11.7109375" customWidth="1"/>
  </cols>
  <sheetData>
    <row r="1" spans="1:20" s="2" customFormat="1" ht="52.5" customHeight="1" x14ac:dyDescent="0.7">
      <c r="A1" s="1"/>
      <c r="B1" s="13" t="s">
        <v>80</v>
      </c>
      <c r="C1" s="12"/>
      <c r="D1" s="14"/>
      <c r="E1" s="12"/>
      <c r="F1" s="12"/>
      <c r="G1" s="12"/>
      <c r="H1" s="12"/>
      <c r="I1" s="12"/>
    </row>
    <row r="5" spans="1:20" x14ac:dyDescent="0.25">
      <c r="P5" s="6" t="s">
        <v>11</v>
      </c>
      <c r="Q5" s="6" t="s">
        <v>12</v>
      </c>
      <c r="R5" s="6" t="s">
        <v>0</v>
      </c>
      <c r="S5" s="10" t="s">
        <v>1</v>
      </c>
      <c r="T5" s="10" t="s">
        <v>50</v>
      </c>
    </row>
    <row r="6" spans="1:20" x14ac:dyDescent="0.25">
      <c r="P6" t="s">
        <v>40</v>
      </c>
      <c r="Q6" t="s">
        <v>37</v>
      </c>
      <c r="R6" t="s">
        <v>30</v>
      </c>
      <c r="S6" s="4">
        <v>1624</v>
      </c>
      <c r="T6" s="5">
        <v>114</v>
      </c>
    </row>
    <row r="7" spans="1:20" x14ac:dyDescent="0.25">
      <c r="P7" t="s">
        <v>8</v>
      </c>
      <c r="Q7" t="s">
        <v>35</v>
      </c>
      <c r="R7" t="s">
        <v>32</v>
      </c>
      <c r="S7" s="4">
        <v>6706</v>
      </c>
      <c r="T7" s="5">
        <v>459</v>
      </c>
    </row>
    <row r="8" spans="1:20" x14ac:dyDescent="0.25">
      <c r="P8" t="s">
        <v>9</v>
      </c>
      <c r="Q8" t="s">
        <v>35</v>
      </c>
      <c r="R8" t="s">
        <v>4</v>
      </c>
      <c r="S8" s="4">
        <v>959</v>
      </c>
      <c r="T8" s="5">
        <v>147</v>
      </c>
    </row>
    <row r="9" spans="1:20" x14ac:dyDescent="0.25">
      <c r="P9" t="s">
        <v>41</v>
      </c>
      <c r="Q9" t="s">
        <v>36</v>
      </c>
      <c r="R9" t="s">
        <v>18</v>
      </c>
      <c r="S9" s="4">
        <v>9632</v>
      </c>
      <c r="T9" s="5">
        <v>288</v>
      </c>
    </row>
    <row r="10" spans="1:20" x14ac:dyDescent="0.25">
      <c r="P10" t="s">
        <v>6</v>
      </c>
      <c r="Q10" t="s">
        <v>39</v>
      </c>
      <c r="R10" t="s">
        <v>25</v>
      </c>
      <c r="S10" s="4">
        <v>2100</v>
      </c>
      <c r="T10" s="5">
        <v>414</v>
      </c>
    </row>
    <row r="11" spans="1:20" x14ac:dyDescent="0.25">
      <c r="P11" t="s">
        <v>40</v>
      </c>
      <c r="Q11" t="s">
        <v>35</v>
      </c>
      <c r="R11" t="s">
        <v>33</v>
      </c>
      <c r="S11" s="4">
        <v>8869</v>
      </c>
      <c r="T11" s="5">
        <v>432</v>
      </c>
    </row>
    <row r="12" spans="1:20" x14ac:dyDescent="0.25">
      <c r="P12" t="s">
        <v>6</v>
      </c>
      <c r="Q12" t="s">
        <v>38</v>
      </c>
      <c r="R12" t="s">
        <v>31</v>
      </c>
      <c r="S12" s="4">
        <v>2681</v>
      </c>
      <c r="T12" s="5">
        <v>54</v>
      </c>
    </row>
    <row r="13" spans="1:20" x14ac:dyDescent="0.25">
      <c r="P13" t="s">
        <v>8</v>
      </c>
      <c r="Q13" t="s">
        <v>35</v>
      </c>
      <c r="R13" t="s">
        <v>22</v>
      </c>
      <c r="S13" s="4">
        <v>5012</v>
      </c>
      <c r="T13" s="5">
        <v>210</v>
      </c>
    </row>
    <row r="14" spans="1:20" x14ac:dyDescent="0.25">
      <c r="P14" t="s">
        <v>7</v>
      </c>
      <c r="Q14" t="s">
        <v>38</v>
      </c>
      <c r="R14" t="s">
        <v>14</v>
      </c>
      <c r="S14" s="4">
        <v>1281</v>
      </c>
      <c r="T14" s="5">
        <v>75</v>
      </c>
    </row>
    <row r="15" spans="1:20" x14ac:dyDescent="0.25">
      <c r="P15" t="s">
        <v>5</v>
      </c>
      <c r="Q15" t="s">
        <v>37</v>
      </c>
      <c r="R15" t="s">
        <v>14</v>
      </c>
      <c r="S15" s="4">
        <v>4991</v>
      </c>
      <c r="T15" s="5">
        <v>12</v>
      </c>
    </row>
    <row r="16" spans="1:20" x14ac:dyDescent="0.25">
      <c r="P16" t="s">
        <v>2</v>
      </c>
      <c r="Q16" t="s">
        <v>39</v>
      </c>
      <c r="R16" t="s">
        <v>25</v>
      </c>
      <c r="S16" s="4">
        <v>1785</v>
      </c>
      <c r="T16" s="5">
        <v>462</v>
      </c>
    </row>
    <row r="17" spans="16:20" x14ac:dyDescent="0.25">
      <c r="P17" t="s">
        <v>3</v>
      </c>
      <c r="Q17" t="s">
        <v>37</v>
      </c>
      <c r="R17" t="s">
        <v>17</v>
      </c>
      <c r="S17" s="4">
        <v>3983</v>
      </c>
      <c r="T17" s="5">
        <v>144</v>
      </c>
    </row>
    <row r="18" spans="16:20" x14ac:dyDescent="0.25">
      <c r="P18" t="s">
        <v>9</v>
      </c>
      <c r="Q18" t="s">
        <v>38</v>
      </c>
      <c r="R18" t="s">
        <v>16</v>
      </c>
      <c r="S18" s="4">
        <v>2646</v>
      </c>
      <c r="T18" s="5">
        <v>120</v>
      </c>
    </row>
    <row r="19" spans="16:20" x14ac:dyDescent="0.25">
      <c r="P19" t="s">
        <v>2</v>
      </c>
      <c r="Q19" t="s">
        <v>34</v>
      </c>
      <c r="R19" t="s">
        <v>13</v>
      </c>
      <c r="S19" s="4">
        <v>252</v>
      </c>
      <c r="T19" s="5">
        <v>54</v>
      </c>
    </row>
    <row r="20" spans="16:20" x14ac:dyDescent="0.25">
      <c r="P20" t="s">
        <v>3</v>
      </c>
      <c r="Q20" t="s">
        <v>35</v>
      </c>
      <c r="R20" t="s">
        <v>25</v>
      </c>
      <c r="S20" s="4">
        <v>2464</v>
      </c>
      <c r="T20" s="5">
        <v>234</v>
      </c>
    </row>
    <row r="21" spans="16:20" x14ac:dyDescent="0.25">
      <c r="P21" t="s">
        <v>3</v>
      </c>
      <c r="Q21" t="s">
        <v>35</v>
      </c>
      <c r="R21" t="s">
        <v>29</v>
      </c>
      <c r="S21" s="4">
        <v>2114</v>
      </c>
      <c r="T21" s="5">
        <v>66</v>
      </c>
    </row>
    <row r="22" spans="16:20" x14ac:dyDescent="0.25">
      <c r="P22" t="s">
        <v>6</v>
      </c>
      <c r="Q22" t="s">
        <v>37</v>
      </c>
      <c r="R22" t="s">
        <v>31</v>
      </c>
      <c r="S22" s="4">
        <v>7693</v>
      </c>
      <c r="T22" s="5">
        <v>87</v>
      </c>
    </row>
    <row r="23" spans="16:20" x14ac:dyDescent="0.25">
      <c r="P23" t="s">
        <v>5</v>
      </c>
      <c r="Q23" t="s">
        <v>34</v>
      </c>
      <c r="R23" t="s">
        <v>20</v>
      </c>
      <c r="S23" s="4">
        <v>15610</v>
      </c>
      <c r="T23" s="5">
        <v>339</v>
      </c>
    </row>
    <row r="24" spans="16:20" x14ac:dyDescent="0.25">
      <c r="P24" t="s">
        <v>41</v>
      </c>
      <c r="Q24" t="s">
        <v>34</v>
      </c>
      <c r="R24" t="s">
        <v>22</v>
      </c>
      <c r="S24" s="4">
        <v>336</v>
      </c>
      <c r="T24" s="5">
        <v>144</v>
      </c>
    </row>
    <row r="25" spans="16:20" x14ac:dyDescent="0.25">
      <c r="P25" t="s">
        <v>2</v>
      </c>
      <c r="Q25" t="s">
        <v>39</v>
      </c>
      <c r="R25" t="s">
        <v>20</v>
      </c>
      <c r="S25" s="4">
        <v>9443</v>
      </c>
      <c r="T25" s="5">
        <v>162</v>
      </c>
    </row>
    <row r="26" spans="16:20" x14ac:dyDescent="0.25">
      <c r="P26" t="s">
        <v>9</v>
      </c>
      <c r="Q26" t="s">
        <v>34</v>
      </c>
      <c r="R26" t="s">
        <v>23</v>
      </c>
      <c r="S26" s="4">
        <v>8155</v>
      </c>
      <c r="T26" s="5">
        <v>90</v>
      </c>
    </row>
    <row r="27" spans="16:20" x14ac:dyDescent="0.25">
      <c r="P27" t="s">
        <v>8</v>
      </c>
      <c r="Q27" t="s">
        <v>38</v>
      </c>
      <c r="R27" t="s">
        <v>23</v>
      </c>
      <c r="S27" s="4">
        <v>1701</v>
      </c>
      <c r="T27" s="5">
        <v>234</v>
      </c>
    </row>
    <row r="28" spans="16:20" x14ac:dyDescent="0.25">
      <c r="P28" t="s">
        <v>10</v>
      </c>
      <c r="Q28" t="s">
        <v>38</v>
      </c>
      <c r="R28" t="s">
        <v>22</v>
      </c>
      <c r="S28" s="4">
        <v>2205</v>
      </c>
      <c r="T28" s="5">
        <v>141</v>
      </c>
    </row>
    <row r="29" spans="16:20" x14ac:dyDescent="0.25">
      <c r="P29" t="s">
        <v>8</v>
      </c>
      <c r="Q29" t="s">
        <v>37</v>
      </c>
      <c r="R29" t="s">
        <v>19</v>
      </c>
      <c r="S29" s="4">
        <v>1771</v>
      </c>
      <c r="T29" s="5">
        <v>204</v>
      </c>
    </row>
    <row r="30" spans="16:20" x14ac:dyDescent="0.25">
      <c r="P30" t="s">
        <v>41</v>
      </c>
      <c r="Q30" t="s">
        <v>35</v>
      </c>
      <c r="R30" t="s">
        <v>15</v>
      </c>
      <c r="S30" s="4">
        <v>2114</v>
      </c>
      <c r="T30" s="5">
        <v>186</v>
      </c>
    </row>
    <row r="31" spans="16:20" x14ac:dyDescent="0.25">
      <c r="P31" t="s">
        <v>41</v>
      </c>
      <c r="Q31" t="s">
        <v>36</v>
      </c>
      <c r="R31" t="s">
        <v>13</v>
      </c>
      <c r="S31" s="4">
        <v>10311</v>
      </c>
      <c r="T31" s="5">
        <v>231</v>
      </c>
    </row>
    <row r="32" spans="16:20" x14ac:dyDescent="0.25">
      <c r="P32" t="s">
        <v>3</v>
      </c>
      <c r="Q32" t="s">
        <v>39</v>
      </c>
      <c r="R32" t="s">
        <v>16</v>
      </c>
      <c r="S32" s="4">
        <v>21</v>
      </c>
      <c r="T32" s="5">
        <v>168</v>
      </c>
    </row>
    <row r="33" spans="16:20" x14ac:dyDescent="0.25">
      <c r="P33" t="s">
        <v>10</v>
      </c>
      <c r="Q33" t="s">
        <v>35</v>
      </c>
      <c r="R33" t="s">
        <v>20</v>
      </c>
      <c r="S33" s="4">
        <v>1974</v>
      </c>
      <c r="T33" s="5">
        <v>195</v>
      </c>
    </row>
    <row r="34" spans="16:20" x14ac:dyDescent="0.25">
      <c r="P34" t="s">
        <v>5</v>
      </c>
      <c r="Q34" t="s">
        <v>36</v>
      </c>
      <c r="R34" t="s">
        <v>23</v>
      </c>
      <c r="S34" s="4">
        <v>6314</v>
      </c>
      <c r="T34" s="5">
        <v>15</v>
      </c>
    </row>
    <row r="35" spans="16:20" x14ac:dyDescent="0.25">
      <c r="P35" t="s">
        <v>10</v>
      </c>
      <c r="Q35" t="s">
        <v>37</v>
      </c>
      <c r="R35" t="s">
        <v>23</v>
      </c>
      <c r="S35" s="4">
        <v>4683</v>
      </c>
      <c r="T35" s="5">
        <v>30</v>
      </c>
    </row>
    <row r="36" spans="16:20" x14ac:dyDescent="0.25">
      <c r="P36" t="s">
        <v>41</v>
      </c>
      <c r="Q36" t="s">
        <v>37</v>
      </c>
      <c r="R36" t="s">
        <v>24</v>
      </c>
      <c r="S36" s="4">
        <v>6398</v>
      </c>
      <c r="T36" s="5">
        <v>102</v>
      </c>
    </row>
    <row r="37" spans="16:20" x14ac:dyDescent="0.25">
      <c r="P37" t="s">
        <v>2</v>
      </c>
      <c r="Q37" t="s">
        <v>35</v>
      </c>
      <c r="R37" t="s">
        <v>19</v>
      </c>
      <c r="S37" s="4">
        <v>553</v>
      </c>
      <c r="T37" s="5">
        <v>15</v>
      </c>
    </row>
    <row r="38" spans="16:20" x14ac:dyDescent="0.25">
      <c r="P38" t="s">
        <v>8</v>
      </c>
      <c r="Q38" t="s">
        <v>39</v>
      </c>
      <c r="R38" t="s">
        <v>30</v>
      </c>
      <c r="S38" s="4">
        <v>7021</v>
      </c>
      <c r="T38" s="5">
        <v>183</v>
      </c>
    </row>
    <row r="39" spans="16:20" x14ac:dyDescent="0.25">
      <c r="P39" t="s">
        <v>40</v>
      </c>
      <c r="Q39" t="s">
        <v>39</v>
      </c>
      <c r="R39" t="s">
        <v>22</v>
      </c>
      <c r="S39" s="4">
        <v>5817</v>
      </c>
      <c r="T39" s="5">
        <v>12</v>
      </c>
    </row>
    <row r="40" spans="16:20" x14ac:dyDescent="0.25">
      <c r="P40" t="s">
        <v>41</v>
      </c>
      <c r="Q40" t="s">
        <v>39</v>
      </c>
      <c r="R40" t="s">
        <v>14</v>
      </c>
      <c r="S40" s="4">
        <v>3976</v>
      </c>
      <c r="T40" s="5">
        <v>72</v>
      </c>
    </row>
    <row r="41" spans="16:20" x14ac:dyDescent="0.25">
      <c r="P41" t="s">
        <v>6</v>
      </c>
      <c r="Q41" t="s">
        <v>38</v>
      </c>
      <c r="R41" t="s">
        <v>27</v>
      </c>
      <c r="S41" s="4">
        <v>1134</v>
      </c>
      <c r="T41" s="5">
        <v>282</v>
      </c>
    </row>
    <row r="42" spans="16:20" x14ac:dyDescent="0.25">
      <c r="P42" t="s">
        <v>2</v>
      </c>
      <c r="Q42" t="s">
        <v>39</v>
      </c>
      <c r="R42" t="s">
        <v>28</v>
      </c>
      <c r="S42" s="4">
        <v>6027</v>
      </c>
      <c r="T42" s="5">
        <v>144</v>
      </c>
    </row>
    <row r="43" spans="16:20" x14ac:dyDescent="0.25">
      <c r="P43" t="s">
        <v>6</v>
      </c>
      <c r="Q43" t="s">
        <v>37</v>
      </c>
      <c r="R43" t="s">
        <v>16</v>
      </c>
      <c r="S43" s="4">
        <v>1904</v>
      </c>
      <c r="T43" s="5">
        <v>405</v>
      </c>
    </row>
    <row r="44" spans="16:20" x14ac:dyDescent="0.25">
      <c r="P44" t="s">
        <v>7</v>
      </c>
      <c r="Q44" t="s">
        <v>34</v>
      </c>
      <c r="R44" t="s">
        <v>32</v>
      </c>
      <c r="S44" s="4">
        <v>3262</v>
      </c>
      <c r="T44" s="5">
        <v>75</v>
      </c>
    </row>
    <row r="45" spans="16:20" x14ac:dyDescent="0.25">
      <c r="P45" t="s">
        <v>40</v>
      </c>
      <c r="Q45" t="s">
        <v>34</v>
      </c>
      <c r="R45" t="s">
        <v>27</v>
      </c>
      <c r="S45" s="4">
        <v>2289</v>
      </c>
      <c r="T45" s="5">
        <v>135</v>
      </c>
    </row>
    <row r="46" spans="16:20" x14ac:dyDescent="0.25">
      <c r="P46" t="s">
        <v>5</v>
      </c>
      <c r="Q46" t="s">
        <v>34</v>
      </c>
      <c r="R46" t="s">
        <v>27</v>
      </c>
      <c r="S46" s="4">
        <v>6986</v>
      </c>
      <c r="T46" s="5">
        <v>21</v>
      </c>
    </row>
    <row r="47" spans="16:20" x14ac:dyDescent="0.25">
      <c r="P47" t="s">
        <v>2</v>
      </c>
      <c r="Q47" t="s">
        <v>38</v>
      </c>
      <c r="R47" t="s">
        <v>23</v>
      </c>
      <c r="S47" s="4">
        <v>4417</v>
      </c>
      <c r="T47" s="5">
        <v>153</v>
      </c>
    </row>
    <row r="48" spans="16:20" x14ac:dyDescent="0.25">
      <c r="P48" t="s">
        <v>6</v>
      </c>
      <c r="Q48" t="s">
        <v>34</v>
      </c>
      <c r="R48" t="s">
        <v>15</v>
      </c>
      <c r="S48" s="4">
        <v>1442</v>
      </c>
      <c r="T48" s="5">
        <v>15</v>
      </c>
    </row>
    <row r="49" spans="16:20" x14ac:dyDescent="0.25">
      <c r="P49" t="s">
        <v>3</v>
      </c>
      <c r="Q49" t="s">
        <v>35</v>
      </c>
      <c r="R49" t="s">
        <v>14</v>
      </c>
      <c r="S49" s="4">
        <v>2415</v>
      </c>
      <c r="T49" s="5">
        <v>255</v>
      </c>
    </row>
    <row r="50" spans="16:20" x14ac:dyDescent="0.25">
      <c r="P50" t="s">
        <v>2</v>
      </c>
      <c r="Q50" t="s">
        <v>37</v>
      </c>
      <c r="R50" t="s">
        <v>19</v>
      </c>
      <c r="S50" s="4">
        <v>238</v>
      </c>
      <c r="T50" s="5">
        <v>18</v>
      </c>
    </row>
    <row r="51" spans="16:20" x14ac:dyDescent="0.25">
      <c r="P51" t="s">
        <v>6</v>
      </c>
      <c r="Q51" t="s">
        <v>37</v>
      </c>
      <c r="R51" t="s">
        <v>23</v>
      </c>
      <c r="S51" s="4">
        <v>4949</v>
      </c>
      <c r="T51" s="5">
        <v>189</v>
      </c>
    </row>
    <row r="52" spans="16:20" x14ac:dyDescent="0.25">
      <c r="P52" t="s">
        <v>5</v>
      </c>
      <c r="Q52" t="s">
        <v>38</v>
      </c>
      <c r="R52" t="s">
        <v>32</v>
      </c>
      <c r="S52" s="4">
        <v>5075</v>
      </c>
      <c r="T52" s="5">
        <v>21</v>
      </c>
    </row>
    <row r="53" spans="16:20" x14ac:dyDescent="0.25">
      <c r="P53" t="s">
        <v>3</v>
      </c>
      <c r="Q53" t="s">
        <v>36</v>
      </c>
      <c r="R53" t="s">
        <v>16</v>
      </c>
      <c r="S53" s="4">
        <v>9198</v>
      </c>
      <c r="T53" s="5">
        <v>36</v>
      </c>
    </row>
    <row r="54" spans="16:20" x14ac:dyDescent="0.25">
      <c r="P54" t="s">
        <v>6</v>
      </c>
      <c r="Q54" t="s">
        <v>34</v>
      </c>
      <c r="R54" t="s">
        <v>29</v>
      </c>
      <c r="S54" s="4">
        <v>3339</v>
      </c>
      <c r="T54" s="5">
        <v>75</v>
      </c>
    </row>
    <row r="55" spans="16:20" x14ac:dyDescent="0.25">
      <c r="P55" t="s">
        <v>40</v>
      </c>
      <c r="Q55" t="s">
        <v>34</v>
      </c>
      <c r="R55" t="s">
        <v>17</v>
      </c>
      <c r="S55" s="4">
        <v>5019</v>
      </c>
      <c r="T55" s="5">
        <v>156</v>
      </c>
    </row>
    <row r="56" spans="16:20" x14ac:dyDescent="0.25">
      <c r="P56" t="s">
        <v>5</v>
      </c>
      <c r="Q56" t="s">
        <v>36</v>
      </c>
      <c r="R56" t="s">
        <v>16</v>
      </c>
      <c r="S56" s="4">
        <v>16184</v>
      </c>
      <c r="T56" s="5">
        <v>39</v>
      </c>
    </row>
    <row r="57" spans="16:20" x14ac:dyDescent="0.25">
      <c r="P57" t="s">
        <v>6</v>
      </c>
      <c r="Q57" t="s">
        <v>36</v>
      </c>
      <c r="R57" t="s">
        <v>21</v>
      </c>
      <c r="S57" s="4">
        <v>497</v>
      </c>
      <c r="T57" s="5">
        <v>63</v>
      </c>
    </row>
    <row r="58" spans="16:20" x14ac:dyDescent="0.25">
      <c r="P58" t="s">
        <v>2</v>
      </c>
      <c r="Q58" t="s">
        <v>36</v>
      </c>
      <c r="R58" t="s">
        <v>29</v>
      </c>
      <c r="S58" s="4">
        <v>8211</v>
      </c>
      <c r="T58" s="5">
        <v>75</v>
      </c>
    </row>
    <row r="59" spans="16:20" x14ac:dyDescent="0.25">
      <c r="P59" t="s">
        <v>2</v>
      </c>
      <c r="Q59" t="s">
        <v>38</v>
      </c>
      <c r="R59" t="s">
        <v>28</v>
      </c>
      <c r="S59" s="4">
        <v>6580</v>
      </c>
      <c r="T59" s="5">
        <v>183</v>
      </c>
    </row>
    <row r="60" spans="16:20" x14ac:dyDescent="0.25">
      <c r="P60" t="s">
        <v>41</v>
      </c>
      <c r="Q60" t="s">
        <v>35</v>
      </c>
      <c r="R60" t="s">
        <v>13</v>
      </c>
      <c r="S60" s="4">
        <v>4760</v>
      </c>
      <c r="T60" s="5">
        <v>69</v>
      </c>
    </row>
    <row r="61" spans="16:20" x14ac:dyDescent="0.25">
      <c r="P61" t="s">
        <v>40</v>
      </c>
      <c r="Q61" t="s">
        <v>36</v>
      </c>
      <c r="R61" t="s">
        <v>25</v>
      </c>
      <c r="S61" s="4">
        <v>5439</v>
      </c>
      <c r="T61" s="5">
        <v>30</v>
      </c>
    </row>
    <row r="62" spans="16:20" x14ac:dyDescent="0.25">
      <c r="P62" t="s">
        <v>41</v>
      </c>
      <c r="Q62" t="s">
        <v>34</v>
      </c>
      <c r="R62" t="s">
        <v>17</v>
      </c>
      <c r="S62" s="4">
        <v>1463</v>
      </c>
      <c r="T62" s="5">
        <v>39</v>
      </c>
    </row>
    <row r="63" spans="16:20" x14ac:dyDescent="0.25">
      <c r="P63" t="s">
        <v>3</v>
      </c>
      <c r="Q63" t="s">
        <v>34</v>
      </c>
      <c r="R63" t="s">
        <v>32</v>
      </c>
      <c r="S63" s="4">
        <v>7777</v>
      </c>
      <c r="T63" s="5">
        <v>504</v>
      </c>
    </row>
    <row r="64" spans="16:20" x14ac:dyDescent="0.25">
      <c r="P64" t="s">
        <v>9</v>
      </c>
      <c r="Q64" t="s">
        <v>37</v>
      </c>
      <c r="R64" t="s">
        <v>29</v>
      </c>
      <c r="S64" s="4">
        <v>1085</v>
      </c>
      <c r="T64" s="5">
        <v>273</v>
      </c>
    </row>
    <row r="65" spans="16:20" x14ac:dyDescent="0.25">
      <c r="P65" t="s">
        <v>5</v>
      </c>
      <c r="Q65" t="s">
        <v>37</v>
      </c>
      <c r="R65" t="s">
        <v>31</v>
      </c>
      <c r="S65" s="4">
        <v>182</v>
      </c>
      <c r="T65" s="5">
        <v>48</v>
      </c>
    </row>
    <row r="66" spans="16:20" x14ac:dyDescent="0.25">
      <c r="P66" t="s">
        <v>6</v>
      </c>
      <c r="Q66" t="s">
        <v>34</v>
      </c>
      <c r="R66" t="s">
        <v>27</v>
      </c>
      <c r="S66" s="4">
        <v>4242</v>
      </c>
      <c r="T66" s="5">
        <v>207</v>
      </c>
    </row>
    <row r="67" spans="16:20" x14ac:dyDescent="0.25">
      <c r="P67" t="s">
        <v>6</v>
      </c>
      <c r="Q67" t="s">
        <v>36</v>
      </c>
      <c r="R67" t="s">
        <v>32</v>
      </c>
      <c r="S67" s="4">
        <v>6118</v>
      </c>
      <c r="T67" s="5">
        <v>9</v>
      </c>
    </row>
    <row r="68" spans="16:20" x14ac:dyDescent="0.25">
      <c r="P68" t="s">
        <v>10</v>
      </c>
      <c r="Q68" t="s">
        <v>36</v>
      </c>
      <c r="R68" t="s">
        <v>23</v>
      </c>
      <c r="S68" s="4">
        <v>2317</v>
      </c>
      <c r="T68" s="5">
        <v>261</v>
      </c>
    </row>
    <row r="69" spans="16:20" x14ac:dyDescent="0.25">
      <c r="P69" t="s">
        <v>6</v>
      </c>
      <c r="Q69" t="s">
        <v>38</v>
      </c>
      <c r="R69" t="s">
        <v>16</v>
      </c>
      <c r="S69" s="4">
        <v>938</v>
      </c>
      <c r="T69" s="5">
        <v>6</v>
      </c>
    </row>
    <row r="70" spans="16:20" x14ac:dyDescent="0.25">
      <c r="P70" t="s">
        <v>8</v>
      </c>
      <c r="Q70" t="s">
        <v>37</v>
      </c>
      <c r="R70" t="s">
        <v>15</v>
      </c>
      <c r="S70" s="4">
        <v>9709</v>
      </c>
      <c r="T70" s="5">
        <v>30</v>
      </c>
    </row>
    <row r="71" spans="16:20" x14ac:dyDescent="0.25">
      <c r="P71" t="s">
        <v>7</v>
      </c>
      <c r="Q71" t="s">
        <v>34</v>
      </c>
      <c r="R71" t="s">
        <v>20</v>
      </c>
      <c r="S71" s="4">
        <v>2205</v>
      </c>
      <c r="T71" s="5">
        <v>138</v>
      </c>
    </row>
    <row r="72" spans="16:20" x14ac:dyDescent="0.25">
      <c r="P72" t="s">
        <v>7</v>
      </c>
      <c r="Q72" t="s">
        <v>37</v>
      </c>
      <c r="R72" t="s">
        <v>17</v>
      </c>
      <c r="S72" s="4">
        <v>4487</v>
      </c>
      <c r="T72" s="5">
        <v>111</v>
      </c>
    </row>
    <row r="73" spans="16:20" x14ac:dyDescent="0.25">
      <c r="P73" t="s">
        <v>5</v>
      </c>
      <c r="Q73" t="s">
        <v>35</v>
      </c>
      <c r="R73" t="s">
        <v>18</v>
      </c>
      <c r="S73" s="4">
        <v>2415</v>
      </c>
      <c r="T73" s="5">
        <v>15</v>
      </c>
    </row>
    <row r="74" spans="16:20" x14ac:dyDescent="0.25">
      <c r="P74" t="s">
        <v>40</v>
      </c>
      <c r="Q74" t="s">
        <v>34</v>
      </c>
      <c r="R74" t="s">
        <v>19</v>
      </c>
      <c r="S74" s="4">
        <v>4018</v>
      </c>
      <c r="T74" s="5">
        <v>162</v>
      </c>
    </row>
    <row r="75" spans="16:20" x14ac:dyDescent="0.25">
      <c r="P75" t="s">
        <v>5</v>
      </c>
      <c r="Q75" t="s">
        <v>34</v>
      </c>
      <c r="R75" t="s">
        <v>19</v>
      </c>
      <c r="S75" s="4">
        <v>861</v>
      </c>
      <c r="T75" s="5">
        <v>195</v>
      </c>
    </row>
    <row r="76" spans="16:20" x14ac:dyDescent="0.25">
      <c r="P76" t="s">
        <v>10</v>
      </c>
      <c r="Q76" t="s">
        <v>38</v>
      </c>
      <c r="R76" t="s">
        <v>14</v>
      </c>
      <c r="S76" s="4">
        <v>5586</v>
      </c>
      <c r="T76" s="5">
        <v>525</v>
      </c>
    </row>
    <row r="77" spans="16:20" x14ac:dyDescent="0.25">
      <c r="P77" t="s">
        <v>7</v>
      </c>
      <c r="Q77" t="s">
        <v>34</v>
      </c>
      <c r="R77" t="s">
        <v>33</v>
      </c>
      <c r="S77" s="4">
        <v>2226</v>
      </c>
      <c r="T77" s="5">
        <v>48</v>
      </c>
    </row>
    <row r="78" spans="16:20" x14ac:dyDescent="0.25">
      <c r="P78" t="s">
        <v>9</v>
      </c>
      <c r="Q78" t="s">
        <v>34</v>
      </c>
      <c r="R78" t="s">
        <v>28</v>
      </c>
      <c r="S78" s="4">
        <v>14329</v>
      </c>
      <c r="T78" s="5">
        <v>150</v>
      </c>
    </row>
    <row r="79" spans="16:20" x14ac:dyDescent="0.25">
      <c r="P79" t="s">
        <v>9</v>
      </c>
      <c r="Q79" t="s">
        <v>34</v>
      </c>
      <c r="R79" t="s">
        <v>20</v>
      </c>
      <c r="S79" s="4">
        <v>8463</v>
      </c>
      <c r="T79" s="5">
        <v>492</v>
      </c>
    </row>
    <row r="80" spans="16:20" x14ac:dyDescent="0.25">
      <c r="P80" t="s">
        <v>5</v>
      </c>
      <c r="Q80" t="s">
        <v>34</v>
      </c>
      <c r="R80" t="s">
        <v>29</v>
      </c>
      <c r="S80" s="4">
        <v>2891</v>
      </c>
      <c r="T80" s="5">
        <v>102</v>
      </c>
    </row>
    <row r="81" spans="16:20" x14ac:dyDescent="0.25">
      <c r="P81" t="s">
        <v>3</v>
      </c>
      <c r="Q81" t="s">
        <v>36</v>
      </c>
      <c r="R81" t="s">
        <v>23</v>
      </c>
      <c r="S81" s="4">
        <v>3773</v>
      </c>
      <c r="T81" s="5">
        <v>165</v>
      </c>
    </row>
    <row r="82" spans="16:20" x14ac:dyDescent="0.25">
      <c r="P82" t="s">
        <v>41</v>
      </c>
      <c r="Q82" t="s">
        <v>36</v>
      </c>
      <c r="R82" t="s">
        <v>28</v>
      </c>
      <c r="S82" s="4">
        <v>854</v>
      </c>
      <c r="T82" s="5">
        <v>309</v>
      </c>
    </row>
    <row r="83" spans="16:20" x14ac:dyDescent="0.25">
      <c r="P83" t="s">
        <v>6</v>
      </c>
      <c r="Q83" t="s">
        <v>36</v>
      </c>
      <c r="R83" t="s">
        <v>17</v>
      </c>
      <c r="S83" s="4">
        <v>4970</v>
      </c>
      <c r="T83" s="5">
        <v>156</v>
      </c>
    </row>
    <row r="84" spans="16:20" x14ac:dyDescent="0.25">
      <c r="P84" t="s">
        <v>9</v>
      </c>
      <c r="Q84" t="s">
        <v>35</v>
      </c>
      <c r="R84" t="s">
        <v>26</v>
      </c>
      <c r="S84" s="4">
        <v>98</v>
      </c>
      <c r="T84" s="5">
        <v>159</v>
      </c>
    </row>
    <row r="85" spans="16:20" x14ac:dyDescent="0.25">
      <c r="P85" t="s">
        <v>5</v>
      </c>
      <c r="Q85" t="s">
        <v>35</v>
      </c>
      <c r="R85" t="s">
        <v>15</v>
      </c>
      <c r="S85" s="4">
        <v>13391</v>
      </c>
      <c r="T85" s="5">
        <v>201</v>
      </c>
    </row>
    <row r="86" spans="16:20" x14ac:dyDescent="0.25">
      <c r="P86" t="s">
        <v>8</v>
      </c>
      <c r="Q86" t="s">
        <v>39</v>
      </c>
      <c r="R86" t="s">
        <v>31</v>
      </c>
      <c r="S86" s="4">
        <v>8890</v>
      </c>
      <c r="T86" s="5">
        <v>210</v>
      </c>
    </row>
    <row r="87" spans="16:20" x14ac:dyDescent="0.25">
      <c r="P87" t="s">
        <v>2</v>
      </c>
      <c r="Q87" t="s">
        <v>38</v>
      </c>
      <c r="R87" t="s">
        <v>13</v>
      </c>
      <c r="S87" s="4">
        <v>56</v>
      </c>
      <c r="T87" s="5">
        <v>51</v>
      </c>
    </row>
    <row r="88" spans="16:20" x14ac:dyDescent="0.25">
      <c r="P88" t="s">
        <v>3</v>
      </c>
      <c r="Q88" t="s">
        <v>36</v>
      </c>
      <c r="R88" t="s">
        <v>25</v>
      </c>
      <c r="S88" s="4">
        <v>3339</v>
      </c>
      <c r="T88" s="5">
        <v>39</v>
      </c>
    </row>
    <row r="89" spans="16:20" x14ac:dyDescent="0.25">
      <c r="P89" t="s">
        <v>10</v>
      </c>
      <c r="Q89" t="s">
        <v>35</v>
      </c>
      <c r="R89" t="s">
        <v>18</v>
      </c>
      <c r="S89" s="4">
        <v>3808</v>
      </c>
      <c r="T89" s="5">
        <v>279</v>
      </c>
    </row>
    <row r="90" spans="16:20" x14ac:dyDescent="0.25">
      <c r="P90" t="s">
        <v>10</v>
      </c>
      <c r="Q90" t="s">
        <v>38</v>
      </c>
      <c r="R90" t="s">
        <v>13</v>
      </c>
      <c r="S90" s="4">
        <v>63</v>
      </c>
      <c r="T90" s="5">
        <v>123</v>
      </c>
    </row>
    <row r="91" spans="16:20" x14ac:dyDescent="0.25">
      <c r="P91" t="s">
        <v>2</v>
      </c>
      <c r="Q91" t="s">
        <v>39</v>
      </c>
      <c r="R91" t="s">
        <v>27</v>
      </c>
      <c r="S91" s="4">
        <v>7812</v>
      </c>
      <c r="T91" s="5">
        <v>81</v>
      </c>
    </row>
    <row r="92" spans="16:20" x14ac:dyDescent="0.25">
      <c r="P92" t="s">
        <v>40</v>
      </c>
      <c r="Q92" t="s">
        <v>37</v>
      </c>
      <c r="R92" t="s">
        <v>19</v>
      </c>
      <c r="S92" s="4">
        <v>7693</v>
      </c>
      <c r="T92" s="5">
        <v>21</v>
      </c>
    </row>
    <row r="93" spans="16:20" x14ac:dyDescent="0.25">
      <c r="P93" t="s">
        <v>3</v>
      </c>
      <c r="Q93" t="s">
        <v>36</v>
      </c>
      <c r="R93" t="s">
        <v>28</v>
      </c>
      <c r="S93" s="4">
        <v>973</v>
      </c>
      <c r="T93" s="5">
        <v>162</v>
      </c>
    </row>
    <row r="94" spans="16:20" x14ac:dyDescent="0.25">
      <c r="P94" t="s">
        <v>10</v>
      </c>
      <c r="Q94" t="s">
        <v>35</v>
      </c>
      <c r="R94" t="s">
        <v>21</v>
      </c>
      <c r="S94" s="4">
        <v>567</v>
      </c>
      <c r="T94" s="5">
        <v>228</v>
      </c>
    </row>
    <row r="95" spans="16:20" x14ac:dyDescent="0.25">
      <c r="P95" t="s">
        <v>10</v>
      </c>
      <c r="Q95" t="s">
        <v>36</v>
      </c>
      <c r="R95" t="s">
        <v>29</v>
      </c>
      <c r="S95" s="4">
        <v>2471</v>
      </c>
      <c r="T95" s="5">
        <v>342</v>
      </c>
    </row>
    <row r="96" spans="16:20" x14ac:dyDescent="0.25">
      <c r="P96" t="s">
        <v>5</v>
      </c>
      <c r="Q96" t="s">
        <v>38</v>
      </c>
      <c r="R96" t="s">
        <v>13</v>
      </c>
      <c r="S96" s="4">
        <v>7189</v>
      </c>
      <c r="T96" s="5">
        <v>54</v>
      </c>
    </row>
    <row r="97" spans="16:20" x14ac:dyDescent="0.25">
      <c r="P97" t="s">
        <v>41</v>
      </c>
      <c r="Q97" t="s">
        <v>35</v>
      </c>
      <c r="R97" t="s">
        <v>28</v>
      </c>
      <c r="S97" s="4">
        <v>7455</v>
      </c>
      <c r="T97" s="5">
        <v>216</v>
      </c>
    </row>
    <row r="98" spans="16:20" x14ac:dyDescent="0.25">
      <c r="P98" t="s">
        <v>3</v>
      </c>
      <c r="Q98" t="s">
        <v>34</v>
      </c>
      <c r="R98" t="s">
        <v>26</v>
      </c>
      <c r="S98" s="4">
        <v>3108</v>
      </c>
      <c r="T98" s="5">
        <v>54</v>
      </c>
    </row>
    <row r="99" spans="16:20" x14ac:dyDescent="0.25">
      <c r="P99" t="s">
        <v>6</v>
      </c>
      <c r="Q99" t="s">
        <v>38</v>
      </c>
      <c r="R99" t="s">
        <v>25</v>
      </c>
      <c r="S99" s="4">
        <v>469</v>
      </c>
      <c r="T99" s="5">
        <v>75</v>
      </c>
    </row>
    <row r="100" spans="16:20" x14ac:dyDescent="0.25">
      <c r="P100" t="s">
        <v>9</v>
      </c>
      <c r="Q100" t="s">
        <v>37</v>
      </c>
      <c r="R100" t="s">
        <v>23</v>
      </c>
      <c r="S100" s="4">
        <v>2737</v>
      </c>
      <c r="T100" s="5">
        <v>93</v>
      </c>
    </row>
    <row r="101" spans="16:20" x14ac:dyDescent="0.25">
      <c r="P101" t="s">
        <v>9</v>
      </c>
      <c r="Q101" t="s">
        <v>37</v>
      </c>
      <c r="R101" t="s">
        <v>25</v>
      </c>
      <c r="S101" s="4">
        <v>4305</v>
      </c>
      <c r="T101" s="5">
        <v>156</v>
      </c>
    </row>
    <row r="102" spans="16:20" x14ac:dyDescent="0.25">
      <c r="P102" t="s">
        <v>9</v>
      </c>
      <c r="Q102" t="s">
        <v>38</v>
      </c>
      <c r="R102" t="s">
        <v>17</v>
      </c>
      <c r="S102" s="4">
        <v>2408</v>
      </c>
      <c r="T102" s="5">
        <v>9</v>
      </c>
    </row>
    <row r="103" spans="16:20" x14ac:dyDescent="0.25">
      <c r="P103" t="s">
        <v>3</v>
      </c>
      <c r="Q103" t="s">
        <v>36</v>
      </c>
      <c r="R103" t="s">
        <v>19</v>
      </c>
      <c r="S103" s="4">
        <v>1281</v>
      </c>
      <c r="T103" s="5">
        <v>18</v>
      </c>
    </row>
    <row r="104" spans="16:20" x14ac:dyDescent="0.25">
      <c r="P104" t="s">
        <v>40</v>
      </c>
      <c r="Q104" t="s">
        <v>35</v>
      </c>
      <c r="R104" t="s">
        <v>32</v>
      </c>
      <c r="S104" s="4">
        <v>12348</v>
      </c>
      <c r="T104" s="5">
        <v>234</v>
      </c>
    </row>
    <row r="105" spans="16:20" x14ac:dyDescent="0.25">
      <c r="P105" t="s">
        <v>3</v>
      </c>
      <c r="Q105" t="s">
        <v>34</v>
      </c>
      <c r="R105" t="s">
        <v>28</v>
      </c>
      <c r="S105" s="4">
        <v>3689</v>
      </c>
      <c r="T105" s="5">
        <v>312</v>
      </c>
    </row>
    <row r="106" spans="16:20" x14ac:dyDescent="0.25">
      <c r="P106" t="s">
        <v>7</v>
      </c>
      <c r="Q106" t="s">
        <v>36</v>
      </c>
      <c r="R106" t="s">
        <v>19</v>
      </c>
      <c r="S106" s="4">
        <v>2870</v>
      </c>
      <c r="T106" s="5">
        <v>300</v>
      </c>
    </row>
    <row r="107" spans="16:20" x14ac:dyDescent="0.25">
      <c r="P107" t="s">
        <v>2</v>
      </c>
      <c r="Q107" t="s">
        <v>36</v>
      </c>
      <c r="R107" t="s">
        <v>27</v>
      </c>
      <c r="S107" s="4">
        <v>798</v>
      </c>
      <c r="T107" s="5">
        <v>519</v>
      </c>
    </row>
    <row r="108" spans="16:20" x14ac:dyDescent="0.25">
      <c r="P108" t="s">
        <v>41</v>
      </c>
      <c r="Q108" t="s">
        <v>37</v>
      </c>
      <c r="R108" t="s">
        <v>21</v>
      </c>
      <c r="S108" s="4">
        <v>2933</v>
      </c>
      <c r="T108" s="5">
        <v>9</v>
      </c>
    </row>
    <row r="109" spans="16:20" x14ac:dyDescent="0.25">
      <c r="P109" t="s">
        <v>5</v>
      </c>
      <c r="Q109" t="s">
        <v>35</v>
      </c>
      <c r="R109" t="s">
        <v>4</v>
      </c>
      <c r="S109" s="4">
        <v>2744</v>
      </c>
      <c r="T109" s="5">
        <v>9</v>
      </c>
    </row>
    <row r="110" spans="16:20" x14ac:dyDescent="0.25">
      <c r="P110" t="s">
        <v>40</v>
      </c>
      <c r="Q110" t="s">
        <v>36</v>
      </c>
      <c r="R110" t="s">
        <v>33</v>
      </c>
      <c r="S110" s="4">
        <v>9772</v>
      </c>
      <c r="T110" s="5">
        <v>90</v>
      </c>
    </row>
    <row r="111" spans="16:20" x14ac:dyDescent="0.25">
      <c r="P111" t="s">
        <v>7</v>
      </c>
      <c r="Q111" t="s">
        <v>34</v>
      </c>
      <c r="R111" t="s">
        <v>25</v>
      </c>
      <c r="S111" s="4">
        <v>1568</v>
      </c>
      <c r="T111" s="5">
        <v>96</v>
      </c>
    </row>
    <row r="112" spans="16:20" x14ac:dyDescent="0.25">
      <c r="P112" t="s">
        <v>2</v>
      </c>
      <c r="Q112" t="s">
        <v>36</v>
      </c>
      <c r="R112" t="s">
        <v>16</v>
      </c>
      <c r="S112" s="4">
        <v>11417</v>
      </c>
      <c r="T112" s="5">
        <v>21</v>
      </c>
    </row>
    <row r="113" spans="16:20" x14ac:dyDescent="0.25">
      <c r="P113" t="s">
        <v>40</v>
      </c>
      <c r="Q113" t="s">
        <v>34</v>
      </c>
      <c r="R113" t="s">
        <v>26</v>
      </c>
      <c r="S113" s="4">
        <v>6748</v>
      </c>
      <c r="T113" s="5">
        <v>48</v>
      </c>
    </row>
    <row r="114" spans="16:20" x14ac:dyDescent="0.25">
      <c r="P114" t="s">
        <v>10</v>
      </c>
      <c r="Q114" t="s">
        <v>36</v>
      </c>
      <c r="R114" t="s">
        <v>27</v>
      </c>
      <c r="S114" s="4">
        <v>1407</v>
      </c>
      <c r="T114" s="5">
        <v>72</v>
      </c>
    </row>
    <row r="115" spans="16:20" x14ac:dyDescent="0.25">
      <c r="P115" t="s">
        <v>8</v>
      </c>
      <c r="Q115" t="s">
        <v>35</v>
      </c>
      <c r="R115" t="s">
        <v>29</v>
      </c>
      <c r="S115" s="4">
        <v>2023</v>
      </c>
      <c r="T115" s="5">
        <v>168</v>
      </c>
    </row>
    <row r="116" spans="16:20" x14ac:dyDescent="0.25">
      <c r="P116" t="s">
        <v>5</v>
      </c>
      <c r="Q116" t="s">
        <v>39</v>
      </c>
      <c r="R116" t="s">
        <v>26</v>
      </c>
      <c r="S116" s="4">
        <v>5236</v>
      </c>
      <c r="T116" s="5">
        <v>51</v>
      </c>
    </row>
    <row r="117" spans="16:20" x14ac:dyDescent="0.25">
      <c r="P117" t="s">
        <v>41</v>
      </c>
      <c r="Q117" t="s">
        <v>36</v>
      </c>
      <c r="R117" t="s">
        <v>19</v>
      </c>
      <c r="S117" s="4">
        <v>1925</v>
      </c>
      <c r="T117" s="5">
        <v>192</v>
      </c>
    </row>
    <row r="118" spans="16:20" x14ac:dyDescent="0.25">
      <c r="P118" t="s">
        <v>7</v>
      </c>
      <c r="Q118" t="s">
        <v>37</v>
      </c>
      <c r="R118" t="s">
        <v>14</v>
      </c>
      <c r="S118" s="4">
        <v>6608</v>
      </c>
      <c r="T118" s="5">
        <v>225</v>
      </c>
    </row>
    <row r="119" spans="16:20" x14ac:dyDescent="0.25">
      <c r="P119" t="s">
        <v>6</v>
      </c>
      <c r="Q119" t="s">
        <v>34</v>
      </c>
      <c r="R119" t="s">
        <v>26</v>
      </c>
      <c r="S119" s="4">
        <v>8008</v>
      </c>
      <c r="T119" s="5">
        <v>456</v>
      </c>
    </row>
    <row r="120" spans="16:20" x14ac:dyDescent="0.25">
      <c r="P120" t="s">
        <v>10</v>
      </c>
      <c r="Q120" t="s">
        <v>34</v>
      </c>
      <c r="R120" t="s">
        <v>25</v>
      </c>
      <c r="S120" s="4">
        <v>1428</v>
      </c>
      <c r="T120" s="5">
        <v>93</v>
      </c>
    </row>
    <row r="121" spans="16:20" x14ac:dyDescent="0.25">
      <c r="P121" t="s">
        <v>6</v>
      </c>
      <c r="Q121" t="s">
        <v>34</v>
      </c>
      <c r="R121" t="s">
        <v>4</v>
      </c>
      <c r="S121" s="4">
        <v>525</v>
      </c>
      <c r="T121" s="5">
        <v>48</v>
      </c>
    </row>
    <row r="122" spans="16:20" x14ac:dyDescent="0.25">
      <c r="P122" t="s">
        <v>6</v>
      </c>
      <c r="Q122" t="s">
        <v>37</v>
      </c>
      <c r="R122" t="s">
        <v>18</v>
      </c>
      <c r="S122" s="4">
        <v>1505</v>
      </c>
      <c r="T122" s="5">
        <v>102</v>
      </c>
    </row>
    <row r="123" spans="16:20" x14ac:dyDescent="0.25">
      <c r="P123" t="s">
        <v>7</v>
      </c>
      <c r="Q123" t="s">
        <v>35</v>
      </c>
      <c r="R123" t="s">
        <v>30</v>
      </c>
      <c r="S123" s="4">
        <v>6755</v>
      </c>
      <c r="T123" s="5">
        <v>252</v>
      </c>
    </row>
    <row r="124" spans="16:20" x14ac:dyDescent="0.25">
      <c r="P124" t="s">
        <v>2</v>
      </c>
      <c r="Q124" t="s">
        <v>37</v>
      </c>
      <c r="R124" t="s">
        <v>18</v>
      </c>
      <c r="S124" s="4">
        <v>11571</v>
      </c>
      <c r="T124" s="5">
        <v>138</v>
      </c>
    </row>
    <row r="125" spans="16:20" x14ac:dyDescent="0.25">
      <c r="P125" t="s">
        <v>40</v>
      </c>
      <c r="Q125" t="s">
        <v>38</v>
      </c>
      <c r="R125" t="s">
        <v>25</v>
      </c>
      <c r="S125" s="4">
        <v>2541</v>
      </c>
      <c r="T125" s="5">
        <v>90</v>
      </c>
    </row>
    <row r="126" spans="16:20" x14ac:dyDescent="0.25">
      <c r="P126" t="s">
        <v>41</v>
      </c>
      <c r="Q126" t="s">
        <v>37</v>
      </c>
      <c r="R126" t="s">
        <v>30</v>
      </c>
      <c r="S126" s="4">
        <v>1526</v>
      </c>
      <c r="T126" s="5">
        <v>240</v>
      </c>
    </row>
    <row r="127" spans="16:20" x14ac:dyDescent="0.25">
      <c r="P127" t="s">
        <v>40</v>
      </c>
      <c r="Q127" t="s">
        <v>38</v>
      </c>
      <c r="R127" t="s">
        <v>4</v>
      </c>
      <c r="S127" s="4">
        <v>6125</v>
      </c>
      <c r="T127" s="5">
        <v>102</v>
      </c>
    </row>
    <row r="128" spans="16:20" x14ac:dyDescent="0.25">
      <c r="P128" t="s">
        <v>41</v>
      </c>
      <c r="Q128" t="s">
        <v>35</v>
      </c>
      <c r="R128" t="s">
        <v>27</v>
      </c>
      <c r="S128" s="4">
        <v>847</v>
      </c>
      <c r="T128" s="5">
        <v>129</v>
      </c>
    </row>
    <row r="129" spans="16:20" x14ac:dyDescent="0.25">
      <c r="P129" t="s">
        <v>8</v>
      </c>
      <c r="Q129" t="s">
        <v>35</v>
      </c>
      <c r="R129" t="s">
        <v>27</v>
      </c>
      <c r="S129" s="4">
        <v>4753</v>
      </c>
      <c r="T129" s="5">
        <v>300</v>
      </c>
    </row>
    <row r="130" spans="16:20" x14ac:dyDescent="0.25">
      <c r="P130" t="s">
        <v>6</v>
      </c>
      <c r="Q130" t="s">
        <v>38</v>
      </c>
      <c r="R130" t="s">
        <v>33</v>
      </c>
      <c r="S130" s="4">
        <v>959</v>
      </c>
      <c r="T130" s="5">
        <v>135</v>
      </c>
    </row>
    <row r="131" spans="16:20" x14ac:dyDescent="0.25">
      <c r="P131" t="s">
        <v>7</v>
      </c>
      <c r="Q131" t="s">
        <v>35</v>
      </c>
      <c r="R131" t="s">
        <v>24</v>
      </c>
      <c r="S131" s="4">
        <v>2793</v>
      </c>
      <c r="T131" s="5">
        <v>114</v>
      </c>
    </row>
    <row r="132" spans="16:20" x14ac:dyDescent="0.25">
      <c r="P132" t="s">
        <v>7</v>
      </c>
      <c r="Q132" t="s">
        <v>35</v>
      </c>
      <c r="R132" t="s">
        <v>14</v>
      </c>
      <c r="S132" s="4">
        <v>4606</v>
      </c>
      <c r="T132" s="5">
        <v>63</v>
      </c>
    </row>
    <row r="133" spans="16:20" x14ac:dyDescent="0.25">
      <c r="P133" t="s">
        <v>7</v>
      </c>
      <c r="Q133" t="s">
        <v>36</v>
      </c>
      <c r="R133" t="s">
        <v>29</v>
      </c>
      <c r="S133" s="4">
        <v>5551</v>
      </c>
      <c r="T133" s="5">
        <v>252</v>
      </c>
    </row>
    <row r="134" spans="16:20" x14ac:dyDescent="0.25">
      <c r="P134" t="s">
        <v>10</v>
      </c>
      <c r="Q134" t="s">
        <v>36</v>
      </c>
      <c r="R134" t="s">
        <v>32</v>
      </c>
      <c r="S134" s="4">
        <v>6657</v>
      </c>
      <c r="T134" s="5">
        <v>303</v>
      </c>
    </row>
    <row r="135" spans="16:20" x14ac:dyDescent="0.25">
      <c r="P135" t="s">
        <v>7</v>
      </c>
      <c r="Q135" t="s">
        <v>39</v>
      </c>
      <c r="R135" t="s">
        <v>17</v>
      </c>
      <c r="S135" s="4">
        <v>4438</v>
      </c>
      <c r="T135" s="5">
        <v>246</v>
      </c>
    </row>
    <row r="136" spans="16:20" x14ac:dyDescent="0.25">
      <c r="P136" t="s">
        <v>8</v>
      </c>
      <c r="Q136" t="s">
        <v>38</v>
      </c>
      <c r="R136" t="s">
        <v>22</v>
      </c>
      <c r="S136" s="4">
        <v>168</v>
      </c>
      <c r="T136" s="5">
        <v>84</v>
      </c>
    </row>
    <row r="137" spans="16:20" x14ac:dyDescent="0.25">
      <c r="P137" t="s">
        <v>7</v>
      </c>
      <c r="Q137" t="s">
        <v>34</v>
      </c>
      <c r="R137" t="s">
        <v>17</v>
      </c>
      <c r="S137" s="4">
        <v>7777</v>
      </c>
      <c r="T137" s="5">
        <v>39</v>
      </c>
    </row>
    <row r="138" spans="16:20" x14ac:dyDescent="0.25">
      <c r="P138" t="s">
        <v>5</v>
      </c>
      <c r="Q138" t="s">
        <v>36</v>
      </c>
      <c r="R138" t="s">
        <v>17</v>
      </c>
      <c r="S138" s="4">
        <v>3339</v>
      </c>
      <c r="T138" s="5">
        <v>348</v>
      </c>
    </row>
    <row r="139" spans="16:20" x14ac:dyDescent="0.25">
      <c r="P139" t="s">
        <v>7</v>
      </c>
      <c r="Q139" t="s">
        <v>37</v>
      </c>
      <c r="R139" t="s">
        <v>33</v>
      </c>
      <c r="S139" s="4">
        <v>6391</v>
      </c>
      <c r="T139" s="5">
        <v>48</v>
      </c>
    </row>
    <row r="140" spans="16:20" x14ac:dyDescent="0.25">
      <c r="P140" t="s">
        <v>5</v>
      </c>
      <c r="Q140" t="s">
        <v>37</v>
      </c>
      <c r="R140" t="s">
        <v>22</v>
      </c>
      <c r="S140" s="4">
        <v>518</v>
      </c>
      <c r="T140" s="5">
        <v>75</v>
      </c>
    </row>
    <row r="141" spans="16:20" x14ac:dyDescent="0.25">
      <c r="P141" t="s">
        <v>7</v>
      </c>
      <c r="Q141" t="s">
        <v>38</v>
      </c>
      <c r="R141" t="s">
        <v>28</v>
      </c>
      <c r="S141" s="4">
        <v>5677</v>
      </c>
      <c r="T141" s="5">
        <v>258</v>
      </c>
    </row>
    <row r="142" spans="16:20" x14ac:dyDescent="0.25">
      <c r="P142" t="s">
        <v>6</v>
      </c>
      <c r="Q142" t="s">
        <v>39</v>
      </c>
      <c r="R142" t="s">
        <v>17</v>
      </c>
      <c r="S142" s="4">
        <v>6048</v>
      </c>
      <c r="T142" s="5">
        <v>27</v>
      </c>
    </row>
    <row r="143" spans="16:20" x14ac:dyDescent="0.25">
      <c r="P143" t="s">
        <v>8</v>
      </c>
      <c r="Q143" t="s">
        <v>38</v>
      </c>
      <c r="R143" t="s">
        <v>32</v>
      </c>
      <c r="S143" s="4">
        <v>3752</v>
      </c>
      <c r="T143" s="5">
        <v>213</v>
      </c>
    </row>
    <row r="144" spans="16:20" x14ac:dyDescent="0.25">
      <c r="P144" t="s">
        <v>5</v>
      </c>
      <c r="Q144" t="s">
        <v>35</v>
      </c>
      <c r="R144" t="s">
        <v>29</v>
      </c>
      <c r="S144" s="4">
        <v>4480</v>
      </c>
      <c r="T144" s="5">
        <v>357</v>
      </c>
    </row>
    <row r="145" spans="16:20" x14ac:dyDescent="0.25">
      <c r="P145" t="s">
        <v>9</v>
      </c>
      <c r="Q145" t="s">
        <v>37</v>
      </c>
      <c r="R145" t="s">
        <v>4</v>
      </c>
      <c r="S145" s="4">
        <v>259</v>
      </c>
      <c r="T145" s="5">
        <v>207</v>
      </c>
    </row>
    <row r="146" spans="16:20" x14ac:dyDescent="0.25">
      <c r="P146" t="s">
        <v>8</v>
      </c>
      <c r="Q146" t="s">
        <v>37</v>
      </c>
      <c r="R146" t="s">
        <v>30</v>
      </c>
      <c r="S146" s="4">
        <v>42</v>
      </c>
      <c r="T146" s="5">
        <v>150</v>
      </c>
    </row>
    <row r="147" spans="16:20" x14ac:dyDescent="0.25">
      <c r="P147" t="s">
        <v>41</v>
      </c>
      <c r="Q147" t="s">
        <v>36</v>
      </c>
      <c r="R147" t="s">
        <v>26</v>
      </c>
      <c r="S147" s="4">
        <v>98</v>
      </c>
      <c r="T147" s="5">
        <v>204</v>
      </c>
    </row>
    <row r="148" spans="16:20" x14ac:dyDescent="0.25">
      <c r="P148" t="s">
        <v>7</v>
      </c>
      <c r="Q148" t="s">
        <v>35</v>
      </c>
      <c r="R148" t="s">
        <v>27</v>
      </c>
      <c r="S148" s="4">
        <v>2478</v>
      </c>
      <c r="T148" s="5">
        <v>21</v>
      </c>
    </row>
    <row r="149" spans="16:20" x14ac:dyDescent="0.25">
      <c r="P149" t="s">
        <v>41</v>
      </c>
      <c r="Q149" t="s">
        <v>34</v>
      </c>
      <c r="R149" t="s">
        <v>33</v>
      </c>
      <c r="S149" s="4">
        <v>7847</v>
      </c>
      <c r="T149" s="5">
        <v>174</v>
      </c>
    </row>
    <row r="150" spans="16:20" x14ac:dyDescent="0.25">
      <c r="P150" t="s">
        <v>2</v>
      </c>
      <c r="Q150" t="s">
        <v>37</v>
      </c>
      <c r="R150" t="s">
        <v>17</v>
      </c>
      <c r="S150" s="4">
        <v>9926</v>
      </c>
      <c r="T150" s="5">
        <v>201</v>
      </c>
    </row>
    <row r="151" spans="16:20" x14ac:dyDescent="0.25">
      <c r="P151" t="s">
        <v>8</v>
      </c>
      <c r="Q151" t="s">
        <v>38</v>
      </c>
      <c r="R151" t="s">
        <v>13</v>
      </c>
      <c r="S151" s="4">
        <v>819</v>
      </c>
      <c r="T151" s="5">
        <v>510</v>
      </c>
    </row>
    <row r="152" spans="16:20" x14ac:dyDescent="0.25">
      <c r="P152" t="s">
        <v>6</v>
      </c>
      <c r="Q152" t="s">
        <v>39</v>
      </c>
      <c r="R152" t="s">
        <v>29</v>
      </c>
      <c r="S152" s="4">
        <v>3052</v>
      </c>
      <c r="T152" s="5">
        <v>378</v>
      </c>
    </row>
    <row r="153" spans="16:20" x14ac:dyDescent="0.25">
      <c r="P153" t="s">
        <v>9</v>
      </c>
      <c r="Q153" t="s">
        <v>34</v>
      </c>
      <c r="R153" t="s">
        <v>21</v>
      </c>
      <c r="S153" s="4">
        <v>6832</v>
      </c>
      <c r="T153" s="5">
        <v>27</v>
      </c>
    </row>
    <row r="154" spans="16:20" x14ac:dyDescent="0.25">
      <c r="P154" t="s">
        <v>2</v>
      </c>
      <c r="Q154" t="s">
        <v>39</v>
      </c>
      <c r="R154" t="s">
        <v>16</v>
      </c>
      <c r="S154" s="4">
        <v>2016</v>
      </c>
      <c r="T154" s="5">
        <v>117</v>
      </c>
    </row>
    <row r="155" spans="16:20" x14ac:dyDescent="0.25">
      <c r="P155" t="s">
        <v>6</v>
      </c>
      <c r="Q155" t="s">
        <v>38</v>
      </c>
      <c r="R155" t="s">
        <v>21</v>
      </c>
      <c r="S155" s="4">
        <v>7322</v>
      </c>
      <c r="T155" s="5">
        <v>36</v>
      </c>
    </row>
    <row r="156" spans="16:20" x14ac:dyDescent="0.25">
      <c r="P156" t="s">
        <v>8</v>
      </c>
      <c r="Q156" t="s">
        <v>35</v>
      </c>
      <c r="R156" t="s">
        <v>33</v>
      </c>
      <c r="S156" s="4">
        <v>357</v>
      </c>
      <c r="T156" s="5">
        <v>126</v>
      </c>
    </row>
    <row r="157" spans="16:20" x14ac:dyDescent="0.25">
      <c r="P157" t="s">
        <v>9</v>
      </c>
      <c r="Q157" t="s">
        <v>39</v>
      </c>
      <c r="R157" t="s">
        <v>25</v>
      </c>
      <c r="S157" s="4">
        <v>3192</v>
      </c>
      <c r="T157" s="5">
        <v>72</v>
      </c>
    </row>
    <row r="158" spans="16:20" x14ac:dyDescent="0.25">
      <c r="P158" t="s">
        <v>7</v>
      </c>
      <c r="Q158" t="s">
        <v>36</v>
      </c>
      <c r="R158" t="s">
        <v>22</v>
      </c>
      <c r="S158" s="4">
        <v>8435</v>
      </c>
      <c r="T158" s="5">
        <v>42</v>
      </c>
    </row>
    <row r="159" spans="16:20" x14ac:dyDescent="0.25">
      <c r="P159" t="s">
        <v>40</v>
      </c>
      <c r="Q159" t="s">
        <v>39</v>
      </c>
      <c r="R159" t="s">
        <v>29</v>
      </c>
      <c r="S159" s="4">
        <v>0</v>
      </c>
      <c r="T159" s="5">
        <v>135</v>
      </c>
    </row>
    <row r="160" spans="16:20" x14ac:dyDescent="0.25">
      <c r="P160" t="s">
        <v>7</v>
      </c>
      <c r="Q160" t="s">
        <v>34</v>
      </c>
      <c r="R160" t="s">
        <v>24</v>
      </c>
      <c r="S160" s="4">
        <v>8862</v>
      </c>
      <c r="T160" s="5">
        <v>189</v>
      </c>
    </row>
    <row r="161" spans="16:20" x14ac:dyDescent="0.25">
      <c r="P161" t="s">
        <v>6</v>
      </c>
      <c r="Q161" t="s">
        <v>37</v>
      </c>
      <c r="R161" t="s">
        <v>28</v>
      </c>
      <c r="S161" s="4">
        <v>3556</v>
      </c>
      <c r="T161" s="5">
        <v>459</v>
      </c>
    </row>
    <row r="162" spans="16:20" x14ac:dyDescent="0.25">
      <c r="P162" t="s">
        <v>5</v>
      </c>
      <c r="Q162" t="s">
        <v>34</v>
      </c>
      <c r="R162" t="s">
        <v>15</v>
      </c>
      <c r="S162" s="4">
        <v>7280</v>
      </c>
      <c r="T162" s="5">
        <v>201</v>
      </c>
    </row>
    <row r="163" spans="16:20" x14ac:dyDescent="0.25">
      <c r="P163" t="s">
        <v>6</v>
      </c>
      <c r="Q163" t="s">
        <v>34</v>
      </c>
      <c r="R163" t="s">
        <v>30</v>
      </c>
      <c r="S163" s="4">
        <v>3402</v>
      </c>
      <c r="T163" s="5">
        <v>366</v>
      </c>
    </row>
    <row r="164" spans="16:20" x14ac:dyDescent="0.25">
      <c r="P164" t="s">
        <v>3</v>
      </c>
      <c r="Q164" t="s">
        <v>37</v>
      </c>
      <c r="R164" t="s">
        <v>29</v>
      </c>
      <c r="S164" s="4">
        <v>4592</v>
      </c>
      <c r="T164" s="5">
        <v>324</v>
      </c>
    </row>
    <row r="165" spans="16:20" x14ac:dyDescent="0.25">
      <c r="P165" t="s">
        <v>9</v>
      </c>
      <c r="Q165" t="s">
        <v>35</v>
      </c>
      <c r="R165" t="s">
        <v>15</v>
      </c>
      <c r="S165" s="4">
        <v>7833</v>
      </c>
      <c r="T165" s="5">
        <v>243</v>
      </c>
    </row>
    <row r="166" spans="16:20" x14ac:dyDescent="0.25">
      <c r="P166" t="s">
        <v>2</v>
      </c>
      <c r="Q166" t="s">
        <v>39</v>
      </c>
      <c r="R166" t="s">
        <v>21</v>
      </c>
      <c r="S166" s="4">
        <v>7651</v>
      </c>
      <c r="T166" s="5">
        <v>213</v>
      </c>
    </row>
    <row r="167" spans="16:20" x14ac:dyDescent="0.25">
      <c r="P167" t="s">
        <v>40</v>
      </c>
      <c r="Q167" t="s">
        <v>35</v>
      </c>
      <c r="R167" t="s">
        <v>30</v>
      </c>
      <c r="S167" s="4">
        <v>2275</v>
      </c>
      <c r="T167" s="5">
        <v>447</v>
      </c>
    </row>
    <row r="168" spans="16:20" x14ac:dyDescent="0.25">
      <c r="P168" t="s">
        <v>40</v>
      </c>
      <c r="Q168" t="s">
        <v>38</v>
      </c>
      <c r="R168" t="s">
        <v>13</v>
      </c>
      <c r="S168" s="4">
        <v>5670</v>
      </c>
      <c r="T168" s="5">
        <v>297</v>
      </c>
    </row>
    <row r="169" spans="16:20" x14ac:dyDescent="0.25">
      <c r="P169" t="s">
        <v>7</v>
      </c>
      <c r="Q169" t="s">
        <v>35</v>
      </c>
      <c r="R169" t="s">
        <v>16</v>
      </c>
      <c r="S169" s="4">
        <v>2135</v>
      </c>
      <c r="T169" s="5">
        <v>27</v>
      </c>
    </row>
    <row r="170" spans="16:20" x14ac:dyDescent="0.25">
      <c r="P170" t="s">
        <v>40</v>
      </c>
      <c r="Q170" t="s">
        <v>34</v>
      </c>
      <c r="R170" t="s">
        <v>23</v>
      </c>
      <c r="S170" s="4">
        <v>2779</v>
      </c>
      <c r="T170" s="5">
        <v>75</v>
      </c>
    </row>
    <row r="171" spans="16:20" x14ac:dyDescent="0.25">
      <c r="P171" t="s">
        <v>10</v>
      </c>
      <c r="Q171" t="s">
        <v>39</v>
      </c>
      <c r="R171" t="s">
        <v>33</v>
      </c>
      <c r="S171" s="4">
        <v>12950</v>
      </c>
      <c r="T171" s="5">
        <v>30</v>
      </c>
    </row>
    <row r="172" spans="16:20" x14ac:dyDescent="0.25">
      <c r="P172" t="s">
        <v>7</v>
      </c>
      <c r="Q172" t="s">
        <v>36</v>
      </c>
      <c r="R172" t="s">
        <v>18</v>
      </c>
      <c r="S172" s="4">
        <v>2646</v>
      </c>
      <c r="T172" s="5">
        <v>177</v>
      </c>
    </row>
    <row r="173" spans="16:20" x14ac:dyDescent="0.25">
      <c r="P173" t="s">
        <v>40</v>
      </c>
      <c r="Q173" t="s">
        <v>34</v>
      </c>
      <c r="R173" t="s">
        <v>33</v>
      </c>
      <c r="S173" s="4">
        <v>3794</v>
      </c>
      <c r="T173" s="5">
        <v>159</v>
      </c>
    </row>
    <row r="174" spans="16:20" x14ac:dyDescent="0.25">
      <c r="P174" t="s">
        <v>3</v>
      </c>
      <c r="Q174" t="s">
        <v>35</v>
      </c>
      <c r="R174" t="s">
        <v>33</v>
      </c>
      <c r="S174" s="4">
        <v>819</v>
      </c>
      <c r="T174" s="5">
        <v>306</v>
      </c>
    </row>
    <row r="175" spans="16:20" x14ac:dyDescent="0.25">
      <c r="P175" t="s">
        <v>3</v>
      </c>
      <c r="Q175" t="s">
        <v>34</v>
      </c>
      <c r="R175" t="s">
        <v>20</v>
      </c>
      <c r="S175" s="4">
        <v>2583</v>
      </c>
      <c r="T175" s="5">
        <v>18</v>
      </c>
    </row>
    <row r="176" spans="16:20" x14ac:dyDescent="0.25">
      <c r="P176" t="s">
        <v>7</v>
      </c>
      <c r="Q176" t="s">
        <v>35</v>
      </c>
      <c r="R176" t="s">
        <v>19</v>
      </c>
      <c r="S176" s="4">
        <v>4585</v>
      </c>
      <c r="T176" s="5">
        <v>240</v>
      </c>
    </row>
    <row r="177" spans="16:20" x14ac:dyDescent="0.25">
      <c r="P177" t="s">
        <v>5</v>
      </c>
      <c r="Q177" t="s">
        <v>34</v>
      </c>
      <c r="R177" t="s">
        <v>33</v>
      </c>
      <c r="S177" s="4">
        <v>1652</v>
      </c>
      <c r="T177" s="5">
        <v>93</v>
      </c>
    </row>
    <row r="178" spans="16:20" x14ac:dyDescent="0.25">
      <c r="P178" t="s">
        <v>10</v>
      </c>
      <c r="Q178" t="s">
        <v>34</v>
      </c>
      <c r="R178" t="s">
        <v>26</v>
      </c>
      <c r="S178" s="4">
        <v>4991</v>
      </c>
      <c r="T178" s="5">
        <v>9</v>
      </c>
    </row>
    <row r="179" spans="16:20" x14ac:dyDescent="0.25">
      <c r="P179" t="s">
        <v>8</v>
      </c>
      <c r="Q179" t="s">
        <v>34</v>
      </c>
      <c r="R179" t="s">
        <v>16</v>
      </c>
      <c r="S179" s="4">
        <v>2009</v>
      </c>
      <c r="T179" s="5">
        <v>219</v>
      </c>
    </row>
    <row r="180" spans="16:20" x14ac:dyDescent="0.25">
      <c r="P180" t="s">
        <v>2</v>
      </c>
      <c r="Q180" t="s">
        <v>39</v>
      </c>
      <c r="R180" t="s">
        <v>22</v>
      </c>
      <c r="S180" s="4">
        <v>1568</v>
      </c>
      <c r="T180" s="5">
        <v>141</v>
      </c>
    </row>
    <row r="181" spans="16:20" x14ac:dyDescent="0.25">
      <c r="P181" t="s">
        <v>41</v>
      </c>
      <c r="Q181" t="s">
        <v>37</v>
      </c>
      <c r="R181" t="s">
        <v>20</v>
      </c>
      <c r="S181" s="4">
        <v>3388</v>
      </c>
      <c r="T181" s="5">
        <v>123</v>
      </c>
    </row>
    <row r="182" spans="16:20" x14ac:dyDescent="0.25">
      <c r="P182" t="s">
        <v>40</v>
      </c>
      <c r="Q182" t="s">
        <v>38</v>
      </c>
      <c r="R182" t="s">
        <v>24</v>
      </c>
      <c r="S182" s="4">
        <v>623</v>
      </c>
      <c r="T182" s="5">
        <v>51</v>
      </c>
    </row>
    <row r="183" spans="16:20" x14ac:dyDescent="0.25">
      <c r="P183" t="s">
        <v>6</v>
      </c>
      <c r="Q183" t="s">
        <v>36</v>
      </c>
      <c r="R183" t="s">
        <v>4</v>
      </c>
      <c r="S183" s="4">
        <v>10073</v>
      </c>
      <c r="T183" s="5">
        <v>120</v>
      </c>
    </row>
    <row r="184" spans="16:20" x14ac:dyDescent="0.25">
      <c r="P184" t="s">
        <v>8</v>
      </c>
      <c r="Q184" t="s">
        <v>39</v>
      </c>
      <c r="R184" t="s">
        <v>26</v>
      </c>
      <c r="S184" s="4">
        <v>1561</v>
      </c>
      <c r="T184" s="5">
        <v>27</v>
      </c>
    </row>
    <row r="185" spans="16:20" x14ac:dyDescent="0.25">
      <c r="P185" t="s">
        <v>9</v>
      </c>
      <c r="Q185" t="s">
        <v>36</v>
      </c>
      <c r="R185" t="s">
        <v>27</v>
      </c>
      <c r="S185" s="4">
        <v>11522</v>
      </c>
      <c r="T185" s="5">
        <v>204</v>
      </c>
    </row>
    <row r="186" spans="16:20" x14ac:dyDescent="0.25">
      <c r="P186" t="s">
        <v>6</v>
      </c>
      <c r="Q186" t="s">
        <v>38</v>
      </c>
      <c r="R186" t="s">
        <v>13</v>
      </c>
      <c r="S186" s="4">
        <v>2317</v>
      </c>
      <c r="T186" s="5">
        <v>123</v>
      </c>
    </row>
    <row r="187" spans="16:20" x14ac:dyDescent="0.25">
      <c r="P187" t="s">
        <v>10</v>
      </c>
      <c r="Q187" t="s">
        <v>37</v>
      </c>
      <c r="R187" t="s">
        <v>28</v>
      </c>
      <c r="S187" s="4">
        <v>3059</v>
      </c>
      <c r="T187" s="5">
        <v>27</v>
      </c>
    </row>
    <row r="188" spans="16:20" x14ac:dyDescent="0.25">
      <c r="P188" t="s">
        <v>41</v>
      </c>
      <c r="Q188" t="s">
        <v>37</v>
      </c>
      <c r="R188" t="s">
        <v>26</v>
      </c>
      <c r="S188" s="4">
        <v>2324</v>
      </c>
      <c r="T188" s="5">
        <v>177</v>
      </c>
    </row>
    <row r="189" spans="16:20" x14ac:dyDescent="0.25">
      <c r="P189" t="s">
        <v>3</v>
      </c>
      <c r="Q189" t="s">
        <v>39</v>
      </c>
      <c r="R189" t="s">
        <v>26</v>
      </c>
      <c r="S189" s="4">
        <v>4956</v>
      </c>
      <c r="T189" s="5">
        <v>171</v>
      </c>
    </row>
    <row r="190" spans="16:20" x14ac:dyDescent="0.25">
      <c r="P190" t="s">
        <v>10</v>
      </c>
      <c r="Q190" t="s">
        <v>34</v>
      </c>
      <c r="R190" t="s">
        <v>19</v>
      </c>
      <c r="S190" s="4">
        <v>5355</v>
      </c>
      <c r="T190" s="5">
        <v>204</v>
      </c>
    </row>
    <row r="191" spans="16:20" x14ac:dyDescent="0.25">
      <c r="P191" t="s">
        <v>3</v>
      </c>
      <c r="Q191" t="s">
        <v>34</v>
      </c>
      <c r="R191" t="s">
        <v>14</v>
      </c>
      <c r="S191" s="4">
        <v>7259</v>
      </c>
      <c r="T191" s="5">
        <v>276</v>
      </c>
    </row>
    <row r="192" spans="16:20" x14ac:dyDescent="0.25">
      <c r="P192" t="s">
        <v>8</v>
      </c>
      <c r="Q192" t="s">
        <v>37</v>
      </c>
      <c r="R192" t="s">
        <v>26</v>
      </c>
      <c r="S192" s="4">
        <v>6279</v>
      </c>
      <c r="T192" s="5">
        <v>45</v>
      </c>
    </row>
    <row r="193" spans="16:20" x14ac:dyDescent="0.25">
      <c r="P193" t="s">
        <v>40</v>
      </c>
      <c r="Q193" t="s">
        <v>38</v>
      </c>
      <c r="R193" t="s">
        <v>29</v>
      </c>
      <c r="S193" s="4">
        <v>2541</v>
      </c>
      <c r="T193" s="5">
        <v>45</v>
      </c>
    </row>
    <row r="194" spans="16:20" x14ac:dyDescent="0.25">
      <c r="P194" t="s">
        <v>6</v>
      </c>
      <c r="Q194" t="s">
        <v>35</v>
      </c>
      <c r="R194" t="s">
        <v>27</v>
      </c>
      <c r="S194" s="4">
        <v>3864</v>
      </c>
      <c r="T194" s="5">
        <v>177</v>
      </c>
    </row>
    <row r="195" spans="16:20" x14ac:dyDescent="0.25">
      <c r="P195" t="s">
        <v>5</v>
      </c>
      <c r="Q195" t="s">
        <v>36</v>
      </c>
      <c r="R195" t="s">
        <v>13</v>
      </c>
      <c r="S195" s="4">
        <v>6146</v>
      </c>
      <c r="T195" s="5">
        <v>63</v>
      </c>
    </row>
    <row r="196" spans="16:20" x14ac:dyDescent="0.25">
      <c r="P196" t="s">
        <v>9</v>
      </c>
      <c r="Q196" t="s">
        <v>39</v>
      </c>
      <c r="R196" t="s">
        <v>18</v>
      </c>
      <c r="S196" s="4">
        <v>2639</v>
      </c>
      <c r="T196" s="5">
        <v>204</v>
      </c>
    </row>
    <row r="197" spans="16:20" x14ac:dyDescent="0.25">
      <c r="P197" t="s">
        <v>8</v>
      </c>
      <c r="Q197" t="s">
        <v>37</v>
      </c>
      <c r="R197" t="s">
        <v>22</v>
      </c>
      <c r="S197" s="4">
        <v>1890</v>
      </c>
      <c r="T197" s="5">
        <v>195</v>
      </c>
    </row>
    <row r="198" spans="16:20" x14ac:dyDescent="0.25">
      <c r="P198" t="s">
        <v>7</v>
      </c>
      <c r="Q198" t="s">
        <v>34</v>
      </c>
      <c r="R198" t="s">
        <v>14</v>
      </c>
      <c r="S198" s="4">
        <v>1932</v>
      </c>
      <c r="T198" s="5">
        <v>369</v>
      </c>
    </row>
    <row r="199" spans="16:20" x14ac:dyDescent="0.25">
      <c r="P199" t="s">
        <v>3</v>
      </c>
      <c r="Q199" t="s">
        <v>34</v>
      </c>
      <c r="R199" t="s">
        <v>25</v>
      </c>
      <c r="S199" s="4">
        <v>6300</v>
      </c>
      <c r="T199" s="5">
        <v>42</v>
      </c>
    </row>
    <row r="200" spans="16:20" x14ac:dyDescent="0.25">
      <c r="P200" t="s">
        <v>6</v>
      </c>
      <c r="Q200" t="s">
        <v>37</v>
      </c>
      <c r="R200" t="s">
        <v>30</v>
      </c>
      <c r="S200" s="4">
        <v>560</v>
      </c>
      <c r="T200" s="5">
        <v>81</v>
      </c>
    </row>
    <row r="201" spans="16:20" x14ac:dyDescent="0.25">
      <c r="P201" t="s">
        <v>9</v>
      </c>
      <c r="Q201" t="s">
        <v>37</v>
      </c>
      <c r="R201" t="s">
        <v>26</v>
      </c>
      <c r="S201" s="4">
        <v>2856</v>
      </c>
      <c r="T201" s="5">
        <v>246</v>
      </c>
    </row>
    <row r="202" spans="16:20" x14ac:dyDescent="0.25">
      <c r="P202" t="s">
        <v>9</v>
      </c>
      <c r="Q202" t="s">
        <v>34</v>
      </c>
      <c r="R202" t="s">
        <v>17</v>
      </c>
      <c r="S202" s="4">
        <v>707</v>
      </c>
      <c r="T202" s="5">
        <v>174</v>
      </c>
    </row>
    <row r="203" spans="16:20" x14ac:dyDescent="0.25">
      <c r="P203" t="s">
        <v>8</v>
      </c>
      <c r="Q203" t="s">
        <v>35</v>
      </c>
      <c r="R203" t="s">
        <v>30</v>
      </c>
      <c r="S203" s="4">
        <v>3598</v>
      </c>
      <c r="T203" s="5">
        <v>81</v>
      </c>
    </row>
    <row r="204" spans="16:20" x14ac:dyDescent="0.25">
      <c r="P204" t="s">
        <v>40</v>
      </c>
      <c r="Q204" t="s">
        <v>35</v>
      </c>
      <c r="R204" t="s">
        <v>22</v>
      </c>
      <c r="S204" s="4">
        <v>6853</v>
      </c>
      <c r="T204" s="5">
        <v>372</v>
      </c>
    </row>
    <row r="205" spans="16:20" x14ac:dyDescent="0.25">
      <c r="P205" t="s">
        <v>40</v>
      </c>
      <c r="Q205" t="s">
        <v>35</v>
      </c>
      <c r="R205" t="s">
        <v>16</v>
      </c>
      <c r="S205" s="4">
        <v>4725</v>
      </c>
      <c r="T205" s="5">
        <v>174</v>
      </c>
    </row>
    <row r="206" spans="16:20" x14ac:dyDescent="0.25">
      <c r="P206" t="s">
        <v>41</v>
      </c>
      <c r="Q206" t="s">
        <v>36</v>
      </c>
      <c r="R206" t="s">
        <v>32</v>
      </c>
      <c r="S206" s="4">
        <v>10304</v>
      </c>
      <c r="T206" s="5">
        <v>84</v>
      </c>
    </row>
    <row r="207" spans="16:20" x14ac:dyDescent="0.25">
      <c r="P207" t="s">
        <v>41</v>
      </c>
      <c r="Q207" t="s">
        <v>34</v>
      </c>
      <c r="R207" t="s">
        <v>16</v>
      </c>
      <c r="S207" s="4">
        <v>1274</v>
      </c>
      <c r="T207" s="5">
        <v>225</v>
      </c>
    </row>
    <row r="208" spans="16:20" x14ac:dyDescent="0.25">
      <c r="P208" t="s">
        <v>5</v>
      </c>
      <c r="Q208" t="s">
        <v>36</v>
      </c>
      <c r="R208" t="s">
        <v>30</v>
      </c>
      <c r="S208" s="4">
        <v>1526</v>
      </c>
      <c r="T208" s="5">
        <v>105</v>
      </c>
    </row>
    <row r="209" spans="16:20" x14ac:dyDescent="0.25">
      <c r="P209" t="s">
        <v>40</v>
      </c>
      <c r="Q209" t="s">
        <v>39</v>
      </c>
      <c r="R209" t="s">
        <v>28</v>
      </c>
      <c r="S209" s="4">
        <v>3101</v>
      </c>
      <c r="T209" s="5">
        <v>225</v>
      </c>
    </row>
    <row r="210" spans="16:20" x14ac:dyDescent="0.25">
      <c r="P210" t="s">
        <v>2</v>
      </c>
      <c r="Q210" t="s">
        <v>37</v>
      </c>
      <c r="R210" t="s">
        <v>14</v>
      </c>
      <c r="S210" s="4">
        <v>1057</v>
      </c>
      <c r="T210" s="5">
        <v>54</v>
      </c>
    </row>
    <row r="211" spans="16:20" x14ac:dyDescent="0.25">
      <c r="P211" t="s">
        <v>7</v>
      </c>
      <c r="Q211" t="s">
        <v>37</v>
      </c>
      <c r="R211" t="s">
        <v>26</v>
      </c>
      <c r="S211" s="4">
        <v>5306</v>
      </c>
      <c r="T211" s="5">
        <v>0</v>
      </c>
    </row>
    <row r="212" spans="16:20" x14ac:dyDescent="0.25">
      <c r="P212" t="s">
        <v>5</v>
      </c>
      <c r="Q212" t="s">
        <v>39</v>
      </c>
      <c r="R212" t="s">
        <v>24</v>
      </c>
      <c r="S212" s="4">
        <v>4018</v>
      </c>
      <c r="T212" s="5">
        <v>171</v>
      </c>
    </row>
    <row r="213" spans="16:20" x14ac:dyDescent="0.25">
      <c r="P213" t="s">
        <v>9</v>
      </c>
      <c r="Q213" t="s">
        <v>34</v>
      </c>
      <c r="R213" t="s">
        <v>16</v>
      </c>
      <c r="S213" s="4">
        <v>938</v>
      </c>
      <c r="T213" s="5">
        <v>189</v>
      </c>
    </row>
    <row r="214" spans="16:20" x14ac:dyDescent="0.25">
      <c r="P214" t="s">
        <v>7</v>
      </c>
      <c r="Q214" t="s">
        <v>38</v>
      </c>
      <c r="R214" t="s">
        <v>18</v>
      </c>
      <c r="S214" s="4">
        <v>1778</v>
      </c>
      <c r="T214" s="5">
        <v>270</v>
      </c>
    </row>
    <row r="215" spans="16:20" x14ac:dyDescent="0.25">
      <c r="P215" t="s">
        <v>6</v>
      </c>
      <c r="Q215" t="s">
        <v>39</v>
      </c>
      <c r="R215" t="s">
        <v>30</v>
      </c>
      <c r="S215" s="4">
        <v>1638</v>
      </c>
      <c r="T215" s="5">
        <v>63</v>
      </c>
    </row>
    <row r="216" spans="16:20" x14ac:dyDescent="0.25">
      <c r="P216" t="s">
        <v>41</v>
      </c>
      <c r="Q216" t="s">
        <v>38</v>
      </c>
      <c r="R216" t="s">
        <v>25</v>
      </c>
      <c r="S216" s="4">
        <v>154</v>
      </c>
      <c r="T216" s="5">
        <v>21</v>
      </c>
    </row>
    <row r="217" spans="16:20" x14ac:dyDescent="0.25">
      <c r="P217" t="s">
        <v>7</v>
      </c>
      <c r="Q217" t="s">
        <v>37</v>
      </c>
      <c r="R217" t="s">
        <v>22</v>
      </c>
      <c r="S217" s="4">
        <v>9835</v>
      </c>
      <c r="T217" s="5">
        <v>207</v>
      </c>
    </row>
    <row r="218" spans="16:20" x14ac:dyDescent="0.25">
      <c r="P218" t="s">
        <v>9</v>
      </c>
      <c r="Q218" t="s">
        <v>37</v>
      </c>
      <c r="R218" t="s">
        <v>20</v>
      </c>
      <c r="S218" s="4">
        <v>7273</v>
      </c>
      <c r="T218" s="5">
        <v>96</v>
      </c>
    </row>
    <row r="219" spans="16:20" x14ac:dyDescent="0.25">
      <c r="P219" t="s">
        <v>5</v>
      </c>
      <c r="Q219" t="s">
        <v>39</v>
      </c>
      <c r="R219" t="s">
        <v>22</v>
      </c>
      <c r="S219" s="4">
        <v>6909</v>
      </c>
      <c r="T219" s="5">
        <v>81</v>
      </c>
    </row>
    <row r="220" spans="16:20" x14ac:dyDescent="0.25">
      <c r="P220" t="s">
        <v>9</v>
      </c>
      <c r="Q220" t="s">
        <v>39</v>
      </c>
      <c r="R220" t="s">
        <v>24</v>
      </c>
      <c r="S220" s="4">
        <v>3920</v>
      </c>
      <c r="T220" s="5">
        <v>306</v>
      </c>
    </row>
    <row r="221" spans="16:20" x14ac:dyDescent="0.25">
      <c r="P221" t="s">
        <v>10</v>
      </c>
      <c r="Q221" t="s">
        <v>39</v>
      </c>
      <c r="R221" t="s">
        <v>21</v>
      </c>
      <c r="S221" s="4">
        <v>4858</v>
      </c>
      <c r="T221" s="5">
        <v>279</v>
      </c>
    </row>
    <row r="222" spans="16:20" x14ac:dyDescent="0.25">
      <c r="P222" t="s">
        <v>2</v>
      </c>
      <c r="Q222" t="s">
        <v>38</v>
      </c>
      <c r="R222" t="s">
        <v>4</v>
      </c>
      <c r="S222" s="4">
        <v>3549</v>
      </c>
      <c r="T222" s="5">
        <v>3</v>
      </c>
    </row>
    <row r="223" spans="16:20" x14ac:dyDescent="0.25">
      <c r="P223" t="s">
        <v>7</v>
      </c>
      <c r="Q223" t="s">
        <v>39</v>
      </c>
      <c r="R223" t="s">
        <v>27</v>
      </c>
      <c r="S223" s="4">
        <v>966</v>
      </c>
      <c r="T223" s="5">
        <v>198</v>
      </c>
    </row>
    <row r="224" spans="16:20" x14ac:dyDescent="0.25">
      <c r="P224" t="s">
        <v>5</v>
      </c>
      <c r="Q224" t="s">
        <v>39</v>
      </c>
      <c r="R224" t="s">
        <v>18</v>
      </c>
      <c r="S224" s="4">
        <v>385</v>
      </c>
      <c r="T224" s="5">
        <v>249</v>
      </c>
    </row>
    <row r="225" spans="16:20" x14ac:dyDescent="0.25">
      <c r="P225" t="s">
        <v>6</v>
      </c>
      <c r="Q225" t="s">
        <v>34</v>
      </c>
      <c r="R225" t="s">
        <v>16</v>
      </c>
      <c r="S225" s="4">
        <v>2219</v>
      </c>
      <c r="T225" s="5">
        <v>75</v>
      </c>
    </row>
    <row r="226" spans="16:20" x14ac:dyDescent="0.25">
      <c r="P226" t="s">
        <v>9</v>
      </c>
      <c r="Q226" t="s">
        <v>36</v>
      </c>
      <c r="R226" t="s">
        <v>32</v>
      </c>
      <c r="S226" s="4">
        <v>2954</v>
      </c>
      <c r="T226" s="5">
        <v>189</v>
      </c>
    </row>
    <row r="227" spans="16:20" x14ac:dyDescent="0.25">
      <c r="P227" t="s">
        <v>7</v>
      </c>
      <c r="Q227" t="s">
        <v>36</v>
      </c>
      <c r="R227" t="s">
        <v>32</v>
      </c>
      <c r="S227" s="4">
        <v>280</v>
      </c>
      <c r="T227" s="5">
        <v>87</v>
      </c>
    </row>
    <row r="228" spans="16:20" x14ac:dyDescent="0.25">
      <c r="P228" t="s">
        <v>41</v>
      </c>
      <c r="Q228" t="s">
        <v>36</v>
      </c>
      <c r="R228" t="s">
        <v>30</v>
      </c>
      <c r="S228" s="4">
        <v>6118</v>
      </c>
      <c r="T228" s="5">
        <v>174</v>
      </c>
    </row>
    <row r="229" spans="16:20" x14ac:dyDescent="0.25">
      <c r="P229" t="s">
        <v>2</v>
      </c>
      <c r="Q229" t="s">
        <v>39</v>
      </c>
      <c r="R229" t="s">
        <v>15</v>
      </c>
      <c r="S229" s="4">
        <v>4802</v>
      </c>
      <c r="T229" s="5">
        <v>36</v>
      </c>
    </row>
    <row r="230" spans="16:20" x14ac:dyDescent="0.25">
      <c r="P230" t="s">
        <v>9</v>
      </c>
      <c r="Q230" t="s">
        <v>38</v>
      </c>
      <c r="R230" t="s">
        <v>24</v>
      </c>
      <c r="S230" s="4">
        <v>4137</v>
      </c>
      <c r="T230" s="5">
        <v>60</v>
      </c>
    </row>
    <row r="231" spans="16:20" x14ac:dyDescent="0.25">
      <c r="P231" t="s">
        <v>3</v>
      </c>
      <c r="Q231" t="s">
        <v>35</v>
      </c>
      <c r="R231" t="s">
        <v>23</v>
      </c>
      <c r="S231" s="4">
        <v>2023</v>
      </c>
      <c r="T231" s="5">
        <v>78</v>
      </c>
    </row>
    <row r="232" spans="16:20" x14ac:dyDescent="0.25">
      <c r="P232" t="s">
        <v>9</v>
      </c>
      <c r="Q232" t="s">
        <v>36</v>
      </c>
      <c r="R232" t="s">
        <v>30</v>
      </c>
      <c r="S232" s="4">
        <v>9051</v>
      </c>
      <c r="T232" s="5">
        <v>57</v>
      </c>
    </row>
    <row r="233" spans="16:20" x14ac:dyDescent="0.25">
      <c r="P233" t="s">
        <v>9</v>
      </c>
      <c r="Q233" t="s">
        <v>37</v>
      </c>
      <c r="R233" t="s">
        <v>28</v>
      </c>
      <c r="S233" s="4">
        <v>2919</v>
      </c>
      <c r="T233" s="5">
        <v>45</v>
      </c>
    </row>
    <row r="234" spans="16:20" x14ac:dyDescent="0.25">
      <c r="P234" t="s">
        <v>41</v>
      </c>
      <c r="Q234" t="s">
        <v>38</v>
      </c>
      <c r="R234" t="s">
        <v>22</v>
      </c>
      <c r="S234" s="4">
        <v>5915</v>
      </c>
      <c r="T234" s="5">
        <v>3</v>
      </c>
    </row>
    <row r="235" spans="16:20" x14ac:dyDescent="0.25">
      <c r="P235" t="s">
        <v>10</v>
      </c>
      <c r="Q235" t="s">
        <v>35</v>
      </c>
      <c r="R235" t="s">
        <v>15</v>
      </c>
      <c r="S235" s="4">
        <v>2562</v>
      </c>
      <c r="T235" s="5">
        <v>6</v>
      </c>
    </row>
    <row r="236" spans="16:20" x14ac:dyDescent="0.25">
      <c r="P236" t="s">
        <v>5</v>
      </c>
      <c r="Q236" t="s">
        <v>37</v>
      </c>
      <c r="R236" t="s">
        <v>25</v>
      </c>
      <c r="S236" s="4">
        <v>8813</v>
      </c>
      <c r="T236" s="5">
        <v>21</v>
      </c>
    </row>
    <row r="237" spans="16:20" x14ac:dyDescent="0.25">
      <c r="P237" t="s">
        <v>5</v>
      </c>
      <c r="Q237" t="s">
        <v>36</v>
      </c>
      <c r="R237" t="s">
        <v>18</v>
      </c>
      <c r="S237" s="4">
        <v>6111</v>
      </c>
      <c r="T237" s="5">
        <v>3</v>
      </c>
    </row>
    <row r="238" spans="16:20" x14ac:dyDescent="0.25">
      <c r="P238" t="s">
        <v>8</v>
      </c>
      <c r="Q238" t="s">
        <v>34</v>
      </c>
      <c r="R238" t="s">
        <v>31</v>
      </c>
      <c r="S238" s="4">
        <v>3507</v>
      </c>
      <c r="T238" s="5">
        <v>288</v>
      </c>
    </row>
    <row r="239" spans="16:20" x14ac:dyDescent="0.25">
      <c r="P239" t="s">
        <v>6</v>
      </c>
      <c r="Q239" t="s">
        <v>36</v>
      </c>
      <c r="R239" t="s">
        <v>13</v>
      </c>
      <c r="S239" s="4">
        <v>4319</v>
      </c>
      <c r="T239" s="5">
        <v>30</v>
      </c>
    </row>
    <row r="240" spans="16:20" x14ac:dyDescent="0.25">
      <c r="P240" t="s">
        <v>40</v>
      </c>
      <c r="Q240" t="s">
        <v>38</v>
      </c>
      <c r="R240" t="s">
        <v>26</v>
      </c>
      <c r="S240" s="4">
        <v>609</v>
      </c>
      <c r="T240" s="5">
        <v>87</v>
      </c>
    </row>
    <row r="241" spans="16:20" x14ac:dyDescent="0.25">
      <c r="P241" t="s">
        <v>40</v>
      </c>
      <c r="Q241" t="s">
        <v>39</v>
      </c>
      <c r="R241" t="s">
        <v>27</v>
      </c>
      <c r="S241" s="4">
        <v>6370</v>
      </c>
      <c r="T241" s="5">
        <v>30</v>
      </c>
    </row>
    <row r="242" spans="16:20" x14ac:dyDescent="0.25">
      <c r="P242" t="s">
        <v>5</v>
      </c>
      <c r="Q242" t="s">
        <v>38</v>
      </c>
      <c r="R242" t="s">
        <v>19</v>
      </c>
      <c r="S242" s="4">
        <v>5474</v>
      </c>
      <c r="T242" s="5">
        <v>168</v>
      </c>
    </row>
    <row r="243" spans="16:20" x14ac:dyDescent="0.25">
      <c r="P243" t="s">
        <v>40</v>
      </c>
      <c r="Q243" t="s">
        <v>36</v>
      </c>
      <c r="R243" t="s">
        <v>27</v>
      </c>
      <c r="S243" s="4">
        <v>3164</v>
      </c>
      <c r="T243" s="5">
        <v>306</v>
      </c>
    </row>
    <row r="244" spans="16:20" x14ac:dyDescent="0.25">
      <c r="P244" t="s">
        <v>6</v>
      </c>
      <c r="Q244" t="s">
        <v>35</v>
      </c>
      <c r="R244" t="s">
        <v>4</v>
      </c>
      <c r="S244" s="4">
        <v>1302</v>
      </c>
      <c r="T244" s="5">
        <v>402</v>
      </c>
    </row>
    <row r="245" spans="16:20" x14ac:dyDescent="0.25">
      <c r="P245" t="s">
        <v>3</v>
      </c>
      <c r="Q245" t="s">
        <v>37</v>
      </c>
      <c r="R245" t="s">
        <v>28</v>
      </c>
      <c r="S245" s="4">
        <v>7308</v>
      </c>
      <c r="T245" s="5">
        <v>327</v>
      </c>
    </row>
    <row r="246" spans="16:20" x14ac:dyDescent="0.25">
      <c r="P246" t="s">
        <v>40</v>
      </c>
      <c r="Q246" t="s">
        <v>37</v>
      </c>
      <c r="R246" t="s">
        <v>27</v>
      </c>
      <c r="S246" s="4">
        <v>6132</v>
      </c>
      <c r="T246" s="5">
        <v>93</v>
      </c>
    </row>
    <row r="247" spans="16:20" x14ac:dyDescent="0.25">
      <c r="P247" t="s">
        <v>10</v>
      </c>
      <c r="Q247" t="s">
        <v>35</v>
      </c>
      <c r="R247" t="s">
        <v>14</v>
      </c>
      <c r="S247" s="4">
        <v>3472</v>
      </c>
      <c r="T247" s="5">
        <v>96</v>
      </c>
    </row>
    <row r="248" spans="16:20" x14ac:dyDescent="0.25">
      <c r="P248" t="s">
        <v>8</v>
      </c>
      <c r="Q248" t="s">
        <v>39</v>
      </c>
      <c r="R248" t="s">
        <v>18</v>
      </c>
      <c r="S248" s="4">
        <v>9660</v>
      </c>
      <c r="T248" s="5">
        <v>27</v>
      </c>
    </row>
    <row r="249" spans="16:20" x14ac:dyDescent="0.25">
      <c r="P249" t="s">
        <v>9</v>
      </c>
      <c r="Q249" t="s">
        <v>38</v>
      </c>
      <c r="R249" t="s">
        <v>26</v>
      </c>
      <c r="S249" s="4">
        <v>2436</v>
      </c>
      <c r="T249" s="5">
        <v>99</v>
      </c>
    </row>
    <row r="250" spans="16:20" x14ac:dyDescent="0.25">
      <c r="P250" t="s">
        <v>9</v>
      </c>
      <c r="Q250" t="s">
        <v>38</v>
      </c>
      <c r="R250" t="s">
        <v>33</v>
      </c>
      <c r="S250" s="4">
        <v>9506</v>
      </c>
      <c r="T250" s="5">
        <v>87</v>
      </c>
    </row>
    <row r="251" spans="16:20" x14ac:dyDescent="0.25">
      <c r="P251" t="s">
        <v>10</v>
      </c>
      <c r="Q251" t="s">
        <v>37</v>
      </c>
      <c r="R251" t="s">
        <v>21</v>
      </c>
      <c r="S251" s="4">
        <v>245</v>
      </c>
      <c r="T251" s="5">
        <v>288</v>
      </c>
    </row>
    <row r="252" spans="16:20" x14ac:dyDescent="0.25">
      <c r="P252" t="s">
        <v>8</v>
      </c>
      <c r="Q252" t="s">
        <v>35</v>
      </c>
      <c r="R252" t="s">
        <v>20</v>
      </c>
      <c r="S252" s="4">
        <v>2702</v>
      </c>
      <c r="T252" s="5">
        <v>363</v>
      </c>
    </row>
    <row r="253" spans="16:20" x14ac:dyDescent="0.25">
      <c r="P253" t="s">
        <v>10</v>
      </c>
      <c r="Q253" t="s">
        <v>34</v>
      </c>
      <c r="R253" t="s">
        <v>17</v>
      </c>
      <c r="S253" s="4">
        <v>700</v>
      </c>
      <c r="T253" s="5">
        <v>87</v>
      </c>
    </row>
    <row r="254" spans="16:20" x14ac:dyDescent="0.25">
      <c r="P254" t="s">
        <v>6</v>
      </c>
      <c r="Q254" t="s">
        <v>34</v>
      </c>
      <c r="R254" t="s">
        <v>17</v>
      </c>
      <c r="S254" s="4">
        <v>3759</v>
      </c>
      <c r="T254" s="5">
        <v>150</v>
      </c>
    </row>
    <row r="255" spans="16:20" x14ac:dyDescent="0.25">
      <c r="P255" t="s">
        <v>2</v>
      </c>
      <c r="Q255" t="s">
        <v>35</v>
      </c>
      <c r="R255" t="s">
        <v>17</v>
      </c>
      <c r="S255" s="4">
        <v>1589</v>
      </c>
      <c r="T255" s="5">
        <v>303</v>
      </c>
    </row>
    <row r="256" spans="16:20" x14ac:dyDescent="0.25">
      <c r="P256" t="s">
        <v>7</v>
      </c>
      <c r="Q256" t="s">
        <v>35</v>
      </c>
      <c r="R256" t="s">
        <v>28</v>
      </c>
      <c r="S256" s="4">
        <v>5194</v>
      </c>
      <c r="T256" s="5">
        <v>288</v>
      </c>
    </row>
    <row r="257" spans="16:20" x14ac:dyDescent="0.25">
      <c r="P257" t="s">
        <v>10</v>
      </c>
      <c r="Q257" t="s">
        <v>36</v>
      </c>
      <c r="R257" t="s">
        <v>13</v>
      </c>
      <c r="S257" s="4">
        <v>945</v>
      </c>
      <c r="T257" s="5">
        <v>75</v>
      </c>
    </row>
    <row r="258" spans="16:20" x14ac:dyDescent="0.25">
      <c r="P258" t="s">
        <v>40</v>
      </c>
      <c r="Q258" t="s">
        <v>38</v>
      </c>
      <c r="R258" t="s">
        <v>31</v>
      </c>
      <c r="S258" s="4">
        <v>1988</v>
      </c>
      <c r="T258" s="5">
        <v>39</v>
      </c>
    </row>
    <row r="259" spans="16:20" x14ac:dyDescent="0.25">
      <c r="P259" t="s">
        <v>6</v>
      </c>
      <c r="Q259" t="s">
        <v>34</v>
      </c>
      <c r="R259" t="s">
        <v>32</v>
      </c>
      <c r="S259" s="4">
        <v>6734</v>
      </c>
      <c r="T259" s="5">
        <v>123</v>
      </c>
    </row>
    <row r="260" spans="16:20" x14ac:dyDescent="0.25">
      <c r="P260" t="s">
        <v>40</v>
      </c>
      <c r="Q260" t="s">
        <v>36</v>
      </c>
      <c r="R260" t="s">
        <v>4</v>
      </c>
      <c r="S260" s="4">
        <v>217</v>
      </c>
      <c r="T260" s="5">
        <v>36</v>
      </c>
    </row>
    <row r="261" spans="16:20" x14ac:dyDescent="0.25">
      <c r="P261" t="s">
        <v>5</v>
      </c>
      <c r="Q261" t="s">
        <v>34</v>
      </c>
      <c r="R261" t="s">
        <v>22</v>
      </c>
      <c r="S261" s="4">
        <v>6279</v>
      </c>
      <c r="T261" s="5">
        <v>237</v>
      </c>
    </row>
    <row r="262" spans="16:20" x14ac:dyDescent="0.25">
      <c r="P262" t="s">
        <v>40</v>
      </c>
      <c r="Q262" t="s">
        <v>36</v>
      </c>
      <c r="R262" t="s">
        <v>13</v>
      </c>
      <c r="S262" s="4">
        <v>4424</v>
      </c>
      <c r="T262" s="5">
        <v>201</v>
      </c>
    </row>
    <row r="263" spans="16:20" x14ac:dyDescent="0.25">
      <c r="P263" t="s">
        <v>2</v>
      </c>
      <c r="Q263" t="s">
        <v>36</v>
      </c>
      <c r="R263" t="s">
        <v>17</v>
      </c>
      <c r="S263" s="4">
        <v>189</v>
      </c>
      <c r="T263" s="5">
        <v>48</v>
      </c>
    </row>
    <row r="264" spans="16:20" x14ac:dyDescent="0.25">
      <c r="P264" t="s">
        <v>5</v>
      </c>
      <c r="Q264" t="s">
        <v>35</v>
      </c>
      <c r="R264" t="s">
        <v>22</v>
      </c>
      <c r="S264" s="4">
        <v>490</v>
      </c>
      <c r="T264" s="5">
        <v>84</v>
      </c>
    </row>
    <row r="265" spans="16:20" x14ac:dyDescent="0.25">
      <c r="P265" t="s">
        <v>8</v>
      </c>
      <c r="Q265" t="s">
        <v>37</v>
      </c>
      <c r="R265" t="s">
        <v>21</v>
      </c>
      <c r="S265" s="4">
        <v>434</v>
      </c>
      <c r="T265" s="5">
        <v>87</v>
      </c>
    </row>
    <row r="266" spans="16:20" x14ac:dyDescent="0.25">
      <c r="P266" t="s">
        <v>7</v>
      </c>
      <c r="Q266" t="s">
        <v>38</v>
      </c>
      <c r="R266" t="s">
        <v>30</v>
      </c>
      <c r="S266" s="4">
        <v>10129</v>
      </c>
      <c r="T266" s="5">
        <v>312</v>
      </c>
    </row>
    <row r="267" spans="16:20" x14ac:dyDescent="0.25">
      <c r="P267" t="s">
        <v>3</v>
      </c>
      <c r="Q267" t="s">
        <v>39</v>
      </c>
      <c r="R267" t="s">
        <v>28</v>
      </c>
      <c r="S267" s="4">
        <v>1652</v>
      </c>
      <c r="T267" s="5">
        <v>102</v>
      </c>
    </row>
    <row r="268" spans="16:20" x14ac:dyDescent="0.25">
      <c r="P268" t="s">
        <v>8</v>
      </c>
      <c r="Q268" t="s">
        <v>38</v>
      </c>
      <c r="R268" t="s">
        <v>21</v>
      </c>
      <c r="S268" s="4">
        <v>6433</v>
      </c>
      <c r="T268" s="5">
        <v>78</v>
      </c>
    </row>
    <row r="269" spans="16:20" x14ac:dyDescent="0.25">
      <c r="P269" t="s">
        <v>3</v>
      </c>
      <c r="Q269" t="s">
        <v>34</v>
      </c>
      <c r="R269" t="s">
        <v>23</v>
      </c>
      <c r="S269" s="4">
        <v>2212</v>
      </c>
      <c r="T269" s="5">
        <v>117</v>
      </c>
    </row>
    <row r="270" spans="16:20" x14ac:dyDescent="0.25">
      <c r="P270" t="s">
        <v>41</v>
      </c>
      <c r="Q270" t="s">
        <v>35</v>
      </c>
      <c r="R270" t="s">
        <v>19</v>
      </c>
      <c r="S270" s="4">
        <v>609</v>
      </c>
      <c r="T270" s="5">
        <v>99</v>
      </c>
    </row>
    <row r="271" spans="16:20" x14ac:dyDescent="0.25">
      <c r="P271" t="s">
        <v>40</v>
      </c>
      <c r="Q271" t="s">
        <v>35</v>
      </c>
      <c r="R271" t="s">
        <v>24</v>
      </c>
      <c r="S271" s="4">
        <v>1638</v>
      </c>
      <c r="T271" s="5">
        <v>48</v>
      </c>
    </row>
    <row r="272" spans="16:20" x14ac:dyDescent="0.25">
      <c r="P272" t="s">
        <v>7</v>
      </c>
      <c r="Q272" t="s">
        <v>34</v>
      </c>
      <c r="R272" t="s">
        <v>15</v>
      </c>
      <c r="S272" s="4">
        <v>3829</v>
      </c>
      <c r="T272" s="5">
        <v>24</v>
      </c>
    </row>
    <row r="273" spans="16:20" x14ac:dyDescent="0.25">
      <c r="P273" t="s">
        <v>40</v>
      </c>
      <c r="Q273" t="s">
        <v>39</v>
      </c>
      <c r="R273" t="s">
        <v>15</v>
      </c>
      <c r="S273" s="4">
        <v>5775</v>
      </c>
      <c r="T273" s="5">
        <v>42</v>
      </c>
    </row>
    <row r="274" spans="16:20" x14ac:dyDescent="0.25">
      <c r="P274" t="s">
        <v>6</v>
      </c>
      <c r="Q274" t="s">
        <v>35</v>
      </c>
      <c r="R274" t="s">
        <v>20</v>
      </c>
      <c r="S274" s="4">
        <v>1071</v>
      </c>
      <c r="T274" s="5">
        <v>270</v>
      </c>
    </row>
    <row r="275" spans="16:20" x14ac:dyDescent="0.25">
      <c r="P275" t="s">
        <v>8</v>
      </c>
      <c r="Q275" t="s">
        <v>36</v>
      </c>
      <c r="R275" t="s">
        <v>23</v>
      </c>
      <c r="S275" s="4">
        <v>5019</v>
      </c>
      <c r="T275" s="5">
        <v>150</v>
      </c>
    </row>
    <row r="276" spans="16:20" x14ac:dyDescent="0.25">
      <c r="P276" t="s">
        <v>2</v>
      </c>
      <c r="Q276" t="s">
        <v>37</v>
      </c>
      <c r="R276" t="s">
        <v>15</v>
      </c>
      <c r="S276" s="4">
        <v>2863</v>
      </c>
      <c r="T276" s="5">
        <v>42</v>
      </c>
    </row>
    <row r="277" spans="16:20" x14ac:dyDescent="0.25">
      <c r="P277" t="s">
        <v>40</v>
      </c>
      <c r="Q277" t="s">
        <v>35</v>
      </c>
      <c r="R277" t="s">
        <v>29</v>
      </c>
      <c r="S277" s="4">
        <v>1617</v>
      </c>
      <c r="T277" s="5">
        <v>126</v>
      </c>
    </row>
    <row r="278" spans="16:20" x14ac:dyDescent="0.25">
      <c r="P278" t="s">
        <v>6</v>
      </c>
      <c r="Q278" t="s">
        <v>37</v>
      </c>
      <c r="R278" t="s">
        <v>26</v>
      </c>
      <c r="S278" s="4">
        <v>6818</v>
      </c>
      <c r="T278" s="5">
        <v>6</v>
      </c>
    </row>
    <row r="279" spans="16:20" x14ac:dyDescent="0.25">
      <c r="P279" t="s">
        <v>3</v>
      </c>
      <c r="Q279" t="s">
        <v>35</v>
      </c>
      <c r="R279" t="s">
        <v>15</v>
      </c>
      <c r="S279" s="4">
        <v>6657</v>
      </c>
      <c r="T279" s="5">
        <v>276</v>
      </c>
    </row>
    <row r="280" spans="16:20" x14ac:dyDescent="0.25">
      <c r="P280" t="s">
        <v>3</v>
      </c>
      <c r="Q280" t="s">
        <v>34</v>
      </c>
      <c r="R280" t="s">
        <v>17</v>
      </c>
      <c r="S280" s="4">
        <v>2919</v>
      </c>
      <c r="T280" s="5">
        <v>93</v>
      </c>
    </row>
    <row r="281" spans="16:20" x14ac:dyDescent="0.25">
      <c r="P281" t="s">
        <v>2</v>
      </c>
      <c r="Q281" t="s">
        <v>36</v>
      </c>
      <c r="R281" t="s">
        <v>31</v>
      </c>
      <c r="S281" s="4">
        <v>3094</v>
      </c>
      <c r="T281" s="5">
        <v>246</v>
      </c>
    </row>
    <row r="282" spans="16:20" x14ac:dyDescent="0.25">
      <c r="P282" t="s">
        <v>6</v>
      </c>
      <c r="Q282" t="s">
        <v>39</v>
      </c>
      <c r="R282" t="s">
        <v>24</v>
      </c>
      <c r="S282" s="4">
        <v>2989</v>
      </c>
      <c r="T282" s="5">
        <v>3</v>
      </c>
    </row>
    <row r="283" spans="16:20" x14ac:dyDescent="0.25">
      <c r="P283" t="s">
        <v>8</v>
      </c>
      <c r="Q283" t="s">
        <v>38</v>
      </c>
      <c r="R283" t="s">
        <v>27</v>
      </c>
      <c r="S283" s="4">
        <v>2268</v>
      </c>
      <c r="T283" s="5">
        <v>63</v>
      </c>
    </row>
    <row r="284" spans="16:20" x14ac:dyDescent="0.25">
      <c r="P284" t="s">
        <v>5</v>
      </c>
      <c r="Q284" t="s">
        <v>35</v>
      </c>
      <c r="R284" t="s">
        <v>31</v>
      </c>
      <c r="S284" s="4">
        <v>4753</v>
      </c>
      <c r="T284" s="5">
        <v>246</v>
      </c>
    </row>
    <row r="285" spans="16:20" x14ac:dyDescent="0.25">
      <c r="P285" t="s">
        <v>2</v>
      </c>
      <c r="Q285" t="s">
        <v>34</v>
      </c>
      <c r="R285" t="s">
        <v>19</v>
      </c>
      <c r="S285" s="4">
        <v>7511</v>
      </c>
      <c r="T285" s="5">
        <v>120</v>
      </c>
    </row>
    <row r="286" spans="16:20" x14ac:dyDescent="0.25">
      <c r="P286" t="s">
        <v>2</v>
      </c>
      <c r="Q286" t="s">
        <v>38</v>
      </c>
      <c r="R286" t="s">
        <v>31</v>
      </c>
      <c r="S286" s="4">
        <v>4326</v>
      </c>
      <c r="T286" s="5">
        <v>348</v>
      </c>
    </row>
    <row r="287" spans="16:20" x14ac:dyDescent="0.25">
      <c r="P287" t="s">
        <v>41</v>
      </c>
      <c r="Q287" t="s">
        <v>34</v>
      </c>
      <c r="R287" t="s">
        <v>23</v>
      </c>
      <c r="S287" s="4">
        <v>4935</v>
      </c>
      <c r="T287" s="5">
        <v>126</v>
      </c>
    </row>
    <row r="288" spans="16:20" x14ac:dyDescent="0.25">
      <c r="P288" t="s">
        <v>6</v>
      </c>
      <c r="Q288" t="s">
        <v>35</v>
      </c>
      <c r="R288" t="s">
        <v>30</v>
      </c>
      <c r="S288" s="4">
        <v>4781</v>
      </c>
      <c r="T288" s="5">
        <v>123</v>
      </c>
    </row>
    <row r="289" spans="16:20" x14ac:dyDescent="0.25">
      <c r="P289" t="s">
        <v>5</v>
      </c>
      <c r="Q289" t="s">
        <v>38</v>
      </c>
      <c r="R289" t="s">
        <v>25</v>
      </c>
      <c r="S289" s="4">
        <v>7483</v>
      </c>
      <c r="T289" s="5">
        <v>45</v>
      </c>
    </row>
    <row r="290" spans="16:20" x14ac:dyDescent="0.25">
      <c r="P290" t="s">
        <v>10</v>
      </c>
      <c r="Q290" t="s">
        <v>38</v>
      </c>
      <c r="R290" t="s">
        <v>4</v>
      </c>
      <c r="S290" s="4">
        <v>6860</v>
      </c>
      <c r="T290" s="5">
        <v>126</v>
      </c>
    </row>
    <row r="291" spans="16:20" x14ac:dyDescent="0.25">
      <c r="P291" t="s">
        <v>40</v>
      </c>
      <c r="Q291" t="s">
        <v>37</v>
      </c>
      <c r="R291" t="s">
        <v>29</v>
      </c>
      <c r="S291" s="4">
        <v>9002</v>
      </c>
      <c r="T291" s="5">
        <v>72</v>
      </c>
    </row>
    <row r="292" spans="16:20" x14ac:dyDescent="0.25">
      <c r="P292" t="s">
        <v>6</v>
      </c>
      <c r="Q292" t="s">
        <v>36</v>
      </c>
      <c r="R292" t="s">
        <v>29</v>
      </c>
      <c r="S292" s="4">
        <v>1400</v>
      </c>
      <c r="T292" s="5">
        <v>135</v>
      </c>
    </row>
    <row r="293" spans="16:20" x14ac:dyDescent="0.25">
      <c r="P293" t="s">
        <v>10</v>
      </c>
      <c r="Q293" t="s">
        <v>34</v>
      </c>
      <c r="R293" t="s">
        <v>22</v>
      </c>
      <c r="S293" s="4">
        <v>4053</v>
      </c>
      <c r="T293" s="5">
        <v>24</v>
      </c>
    </row>
    <row r="294" spans="16:20" x14ac:dyDescent="0.25">
      <c r="P294" t="s">
        <v>7</v>
      </c>
      <c r="Q294" t="s">
        <v>36</v>
      </c>
      <c r="R294" t="s">
        <v>31</v>
      </c>
      <c r="S294" s="4">
        <v>2149</v>
      </c>
      <c r="T294" s="5">
        <v>117</v>
      </c>
    </row>
    <row r="295" spans="16:20" x14ac:dyDescent="0.25">
      <c r="P295" t="s">
        <v>3</v>
      </c>
      <c r="Q295" t="s">
        <v>39</v>
      </c>
      <c r="R295" t="s">
        <v>29</v>
      </c>
      <c r="S295" s="4">
        <v>3640</v>
      </c>
      <c r="T295" s="5">
        <v>51</v>
      </c>
    </row>
    <row r="296" spans="16:20" x14ac:dyDescent="0.25">
      <c r="P296" t="s">
        <v>2</v>
      </c>
      <c r="Q296" t="s">
        <v>39</v>
      </c>
      <c r="R296" t="s">
        <v>23</v>
      </c>
      <c r="S296" s="4">
        <v>630</v>
      </c>
      <c r="T296" s="5">
        <v>36</v>
      </c>
    </row>
    <row r="297" spans="16:20" x14ac:dyDescent="0.25">
      <c r="P297" t="s">
        <v>9</v>
      </c>
      <c r="Q297" t="s">
        <v>35</v>
      </c>
      <c r="R297" t="s">
        <v>27</v>
      </c>
      <c r="S297" s="4">
        <v>2429</v>
      </c>
      <c r="T297" s="5">
        <v>144</v>
      </c>
    </row>
    <row r="298" spans="16:20" x14ac:dyDescent="0.25">
      <c r="P298" t="s">
        <v>9</v>
      </c>
      <c r="Q298" t="s">
        <v>36</v>
      </c>
      <c r="R298" t="s">
        <v>25</v>
      </c>
      <c r="S298" s="4">
        <v>2142</v>
      </c>
      <c r="T298" s="5">
        <v>114</v>
      </c>
    </row>
    <row r="299" spans="16:20" x14ac:dyDescent="0.25">
      <c r="P299" t="s">
        <v>7</v>
      </c>
      <c r="Q299" t="s">
        <v>37</v>
      </c>
      <c r="R299" t="s">
        <v>30</v>
      </c>
      <c r="S299" s="4">
        <v>6454</v>
      </c>
      <c r="T299" s="5">
        <v>54</v>
      </c>
    </row>
    <row r="300" spans="16:20" x14ac:dyDescent="0.25">
      <c r="P300" t="s">
        <v>7</v>
      </c>
      <c r="Q300" t="s">
        <v>37</v>
      </c>
      <c r="R300" t="s">
        <v>16</v>
      </c>
      <c r="S300" s="4">
        <v>4487</v>
      </c>
      <c r="T300" s="5">
        <v>333</v>
      </c>
    </row>
    <row r="301" spans="16:20" x14ac:dyDescent="0.25">
      <c r="P301" t="s">
        <v>3</v>
      </c>
      <c r="Q301" t="s">
        <v>37</v>
      </c>
      <c r="R301" t="s">
        <v>4</v>
      </c>
      <c r="S301" s="4">
        <v>938</v>
      </c>
      <c r="T301" s="5">
        <v>366</v>
      </c>
    </row>
    <row r="302" spans="16:20" x14ac:dyDescent="0.25">
      <c r="P302" t="s">
        <v>3</v>
      </c>
      <c r="Q302" t="s">
        <v>38</v>
      </c>
      <c r="R302" t="s">
        <v>26</v>
      </c>
      <c r="S302" s="4">
        <v>8841</v>
      </c>
      <c r="T302" s="5">
        <v>303</v>
      </c>
    </row>
    <row r="303" spans="16:20" x14ac:dyDescent="0.25">
      <c r="P303" t="s">
        <v>2</v>
      </c>
      <c r="Q303" t="s">
        <v>39</v>
      </c>
      <c r="R303" t="s">
        <v>33</v>
      </c>
      <c r="S303" s="4">
        <v>4018</v>
      </c>
      <c r="T303" s="5">
        <v>126</v>
      </c>
    </row>
    <row r="304" spans="16:20" x14ac:dyDescent="0.25">
      <c r="P304" t="s">
        <v>41</v>
      </c>
      <c r="Q304" t="s">
        <v>37</v>
      </c>
      <c r="R304" t="s">
        <v>15</v>
      </c>
      <c r="S304" s="4">
        <v>714</v>
      </c>
      <c r="T304" s="5">
        <v>231</v>
      </c>
    </row>
    <row r="305" spans="16:20" x14ac:dyDescent="0.25">
      <c r="P305" t="s">
        <v>9</v>
      </c>
      <c r="Q305" t="s">
        <v>38</v>
      </c>
      <c r="R305" t="s">
        <v>25</v>
      </c>
      <c r="S305" s="4">
        <v>3850</v>
      </c>
      <c r="T305" s="5">
        <v>102</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7"/>
  <sheetViews>
    <sheetView workbookViewId="0">
      <selection activeCell="D5" sqref="D5"/>
    </sheetView>
  </sheetViews>
  <sheetFormatPr defaultRowHeight="15" x14ac:dyDescent="0.25"/>
  <cols>
    <col min="1" max="1" width="1.5703125" customWidth="1"/>
    <col min="3" max="3" width="16.42578125" customWidth="1"/>
    <col min="4" max="4" width="14.85546875" bestFit="1" customWidth="1"/>
    <col min="8" max="8" width="16.28515625" customWidth="1"/>
    <col min="9" max="9" width="14.85546875" bestFit="1" customWidth="1"/>
  </cols>
  <sheetData>
    <row r="1" spans="1:9" s="2" customFormat="1" ht="52.5" customHeight="1" x14ac:dyDescent="0.7">
      <c r="A1" s="1"/>
      <c r="B1" s="13" t="s">
        <v>81</v>
      </c>
      <c r="C1" s="12"/>
      <c r="D1" s="14"/>
      <c r="E1" s="12"/>
      <c r="F1" s="12"/>
      <c r="G1" s="12"/>
      <c r="H1" s="12"/>
      <c r="I1" s="12"/>
    </row>
    <row r="4" spans="1:9" x14ac:dyDescent="0.25">
      <c r="C4" s="24" t="s">
        <v>74</v>
      </c>
      <c r="D4" t="s">
        <v>75</v>
      </c>
      <c r="H4" s="24" t="s">
        <v>74</v>
      </c>
      <c r="I4" t="s">
        <v>75</v>
      </c>
    </row>
    <row r="5" spans="1:9" x14ac:dyDescent="0.25">
      <c r="C5" s="25" t="s">
        <v>38</v>
      </c>
      <c r="D5" s="26">
        <v>25221</v>
      </c>
      <c r="H5" s="25" t="s">
        <v>38</v>
      </c>
      <c r="I5" s="26">
        <v>6069</v>
      </c>
    </row>
    <row r="6" spans="1:9" x14ac:dyDescent="0.25">
      <c r="C6" s="30" t="s">
        <v>5</v>
      </c>
      <c r="D6" s="26">
        <v>25221</v>
      </c>
      <c r="H6" s="30" t="s">
        <v>41</v>
      </c>
      <c r="I6" s="26">
        <v>6069</v>
      </c>
    </row>
    <row r="7" spans="1:9" x14ac:dyDescent="0.25">
      <c r="C7" s="25" t="s">
        <v>36</v>
      </c>
      <c r="D7" s="26">
        <v>39620</v>
      </c>
      <c r="H7" s="25" t="s">
        <v>36</v>
      </c>
      <c r="I7" s="26">
        <v>5019</v>
      </c>
    </row>
    <row r="8" spans="1:9" x14ac:dyDescent="0.25">
      <c r="C8" s="30" t="s">
        <v>5</v>
      </c>
      <c r="D8" s="26">
        <v>39620</v>
      </c>
      <c r="H8" s="30" t="s">
        <v>8</v>
      </c>
      <c r="I8" s="26">
        <v>5019</v>
      </c>
    </row>
    <row r="9" spans="1:9" x14ac:dyDescent="0.25">
      <c r="C9" s="25" t="s">
        <v>34</v>
      </c>
      <c r="D9" s="26">
        <v>41559</v>
      </c>
      <c r="H9" s="25" t="s">
        <v>34</v>
      </c>
      <c r="I9" s="26">
        <v>5516</v>
      </c>
    </row>
    <row r="10" spans="1:9" x14ac:dyDescent="0.25">
      <c r="C10" s="30" t="s">
        <v>5</v>
      </c>
      <c r="D10" s="26">
        <v>41559</v>
      </c>
      <c r="H10" s="30" t="s">
        <v>8</v>
      </c>
      <c r="I10" s="26">
        <v>5516</v>
      </c>
    </row>
    <row r="11" spans="1:9" x14ac:dyDescent="0.25">
      <c r="C11" s="25" t="s">
        <v>37</v>
      </c>
      <c r="D11" s="26">
        <v>43568</v>
      </c>
      <c r="H11" s="25" t="s">
        <v>37</v>
      </c>
      <c r="I11" s="26">
        <v>7987</v>
      </c>
    </row>
    <row r="12" spans="1:9" x14ac:dyDescent="0.25">
      <c r="C12" s="30" t="s">
        <v>7</v>
      </c>
      <c r="D12" s="26">
        <v>43568</v>
      </c>
      <c r="H12" s="30" t="s">
        <v>10</v>
      </c>
      <c r="I12" s="26">
        <v>7987</v>
      </c>
    </row>
    <row r="13" spans="1:9" x14ac:dyDescent="0.25">
      <c r="C13" s="25" t="s">
        <v>39</v>
      </c>
      <c r="D13" s="26">
        <v>45752</v>
      </c>
      <c r="H13" s="25" t="s">
        <v>39</v>
      </c>
      <c r="I13" s="26">
        <v>3976</v>
      </c>
    </row>
    <row r="14" spans="1:9" x14ac:dyDescent="0.25">
      <c r="C14" s="30" t="s">
        <v>2</v>
      </c>
      <c r="D14" s="26">
        <v>45752</v>
      </c>
      <c r="H14" s="30" t="s">
        <v>41</v>
      </c>
      <c r="I14" s="26">
        <v>3976</v>
      </c>
    </row>
    <row r="15" spans="1:9" x14ac:dyDescent="0.25">
      <c r="C15" s="25" t="s">
        <v>35</v>
      </c>
      <c r="D15" s="26">
        <v>38325</v>
      </c>
      <c r="H15" s="25" t="s">
        <v>35</v>
      </c>
      <c r="I15" s="26">
        <v>2142</v>
      </c>
    </row>
    <row r="16" spans="1:9" x14ac:dyDescent="0.25">
      <c r="C16" s="30" t="s">
        <v>40</v>
      </c>
      <c r="D16" s="26">
        <v>38325</v>
      </c>
      <c r="H16" s="30" t="s">
        <v>2</v>
      </c>
      <c r="I16" s="26">
        <v>2142</v>
      </c>
    </row>
    <row r="17" spans="3:9" x14ac:dyDescent="0.25">
      <c r="C17" s="25" t="s">
        <v>78</v>
      </c>
      <c r="D17" s="26">
        <v>234045</v>
      </c>
      <c r="H17" s="25" t="s">
        <v>78</v>
      </c>
      <c r="I17" s="26">
        <v>30709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7"/>
  <sheetViews>
    <sheetView workbookViewId="0">
      <selection activeCell="C7" sqref="C7"/>
    </sheetView>
  </sheetViews>
  <sheetFormatPr defaultRowHeight="15" x14ac:dyDescent="0.25"/>
  <cols>
    <col min="1" max="1" width="2" customWidth="1"/>
    <col min="3" max="3" width="21.85546875" customWidth="1"/>
    <col min="4" max="4" width="16.5703125" customWidth="1"/>
    <col min="5" max="5" width="10.85546875" customWidth="1"/>
    <col min="6" max="6" width="10.85546875" bestFit="1" customWidth="1"/>
  </cols>
  <sheetData>
    <row r="1" spans="1:9" s="2" customFormat="1" ht="52.5" customHeight="1" x14ac:dyDescent="0.7">
      <c r="A1" s="1"/>
      <c r="B1" s="13" t="s">
        <v>83</v>
      </c>
      <c r="C1" s="12"/>
      <c r="D1" s="14"/>
      <c r="E1" s="12"/>
      <c r="F1" s="12"/>
      <c r="G1" s="12"/>
      <c r="H1" s="12"/>
      <c r="I1" s="12"/>
    </row>
    <row r="4" spans="1:9" x14ac:dyDescent="0.25">
      <c r="C4" s="24" t="s">
        <v>74</v>
      </c>
      <c r="D4" t="s">
        <v>97</v>
      </c>
    </row>
    <row r="5" spans="1:9" x14ac:dyDescent="0.25">
      <c r="C5" s="25" t="s">
        <v>14</v>
      </c>
      <c r="D5" s="49">
        <v>0.45215941458444298</v>
      </c>
    </row>
    <row r="6" spans="1:9" x14ac:dyDescent="0.25">
      <c r="C6" s="25" t="s">
        <v>30</v>
      </c>
      <c r="D6" s="49">
        <v>0.38945894736842107</v>
      </c>
    </row>
    <row r="7" spans="1:9" x14ac:dyDescent="0.25">
      <c r="C7" s="25" t="s">
        <v>24</v>
      </c>
      <c r="D7" s="49">
        <v>0.85333597150771667</v>
      </c>
    </row>
    <row r="8" spans="1:9" x14ac:dyDescent="0.25">
      <c r="C8" s="25" t="s">
        <v>19</v>
      </c>
      <c r="D8" s="49">
        <v>0.6660146611836224</v>
      </c>
    </row>
    <row r="9" spans="1:9" x14ac:dyDescent="0.25">
      <c r="C9" s="25" t="s">
        <v>22</v>
      </c>
      <c r="D9" s="49">
        <v>0.69753873542235567</v>
      </c>
    </row>
    <row r="10" spans="1:9" x14ac:dyDescent="0.25">
      <c r="C10" s="25" t="s">
        <v>4</v>
      </c>
      <c r="D10" s="49">
        <v>0.44549849482876813</v>
      </c>
    </row>
    <row r="11" spans="1:9" x14ac:dyDescent="0.25">
      <c r="C11" s="25" t="s">
        <v>26</v>
      </c>
      <c r="D11" s="49">
        <v>0.82930570773981471</v>
      </c>
    </row>
    <row r="12" spans="1:9" x14ac:dyDescent="0.25">
      <c r="C12" s="25" t="s">
        <v>28</v>
      </c>
      <c r="D12" s="49">
        <v>0.54004034653807342</v>
      </c>
    </row>
    <row r="13" spans="1:9" x14ac:dyDescent="0.25">
      <c r="C13" s="25" t="s">
        <v>32</v>
      </c>
      <c r="D13" s="49">
        <v>0.72343365709283425</v>
      </c>
    </row>
    <row r="14" spans="1:9" x14ac:dyDescent="0.25">
      <c r="C14" s="25" t="s">
        <v>18</v>
      </c>
      <c r="D14" s="49">
        <v>0.78263777564717163</v>
      </c>
    </row>
    <row r="15" spans="1:9" x14ac:dyDescent="0.25">
      <c r="C15" s="25" t="s">
        <v>17</v>
      </c>
      <c r="D15" s="49">
        <v>0.88623201142480479</v>
      </c>
    </row>
    <row r="16" spans="1:9" x14ac:dyDescent="0.25">
      <c r="C16" s="25" t="s">
        <v>23</v>
      </c>
      <c r="D16" s="49">
        <v>0.79238966174705172</v>
      </c>
    </row>
    <row r="17" spans="3:4" x14ac:dyDescent="0.25">
      <c r="C17" s="25" t="s">
        <v>29</v>
      </c>
      <c r="D17" s="49">
        <v>0.63267492975228001</v>
      </c>
    </row>
    <row r="18" spans="3:4" x14ac:dyDescent="0.25">
      <c r="C18" s="25" t="s">
        <v>13</v>
      </c>
      <c r="D18" s="49">
        <v>0.62874214634765513</v>
      </c>
    </row>
    <row r="19" spans="3:4" x14ac:dyDescent="0.25">
      <c r="C19" s="25" t="s">
        <v>16</v>
      </c>
      <c r="D19" s="49">
        <v>0.69516414161742679</v>
      </c>
    </row>
    <row r="20" spans="3:4" x14ac:dyDescent="0.25">
      <c r="C20" s="25" t="s">
        <v>27</v>
      </c>
      <c r="D20" s="49">
        <v>0.28177164164063284</v>
      </c>
    </row>
    <row r="21" spans="3:4" x14ac:dyDescent="0.25">
      <c r="C21" s="25" t="s">
        <v>33</v>
      </c>
      <c r="D21" s="49">
        <v>0.66839242336610749</v>
      </c>
    </row>
    <row r="22" spans="3:4" x14ac:dyDescent="0.25">
      <c r="C22" s="25" t="s">
        <v>31</v>
      </c>
      <c r="D22" s="49">
        <v>0.75181290273285284</v>
      </c>
    </row>
    <row r="23" spans="3:4" x14ac:dyDescent="0.25">
      <c r="C23" s="25" t="s">
        <v>21</v>
      </c>
      <c r="D23" s="49">
        <v>0.68834056973419466</v>
      </c>
    </row>
    <row r="24" spans="3:4" x14ac:dyDescent="0.25">
      <c r="C24" s="25" t="s">
        <v>25</v>
      </c>
      <c r="D24" s="49">
        <v>0.51729240744614102</v>
      </c>
    </row>
    <row r="25" spans="3:4" x14ac:dyDescent="0.25">
      <c r="C25" s="25" t="s">
        <v>20</v>
      </c>
      <c r="D25" s="49">
        <v>0.57374031291124439</v>
      </c>
    </row>
    <row r="26" spans="3:4" x14ac:dyDescent="0.25">
      <c r="C26" s="25" t="s">
        <v>15</v>
      </c>
      <c r="D26" s="49">
        <v>0.73928042220643464</v>
      </c>
    </row>
    <row r="27" spans="3:4" x14ac:dyDescent="0.25">
      <c r="C27" s="25" t="s">
        <v>78</v>
      </c>
      <c r="D27" s="49">
        <v>0.64564854952456696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9"/>
  <sheetViews>
    <sheetView topLeftCell="A4" zoomScaleNormal="100" workbookViewId="0">
      <selection activeCell="D10" sqref="D10"/>
    </sheetView>
  </sheetViews>
  <sheetFormatPr defaultRowHeight="15" x14ac:dyDescent="0.25"/>
  <cols>
    <col min="1" max="1" width="1.7109375" customWidth="1"/>
    <col min="3" max="3" width="22.85546875" bestFit="1" customWidth="1"/>
    <col min="4" max="4" width="13.7109375" bestFit="1" customWidth="1"/>
    <col min="5" max="5" width="10.5703125" bestFit="1" customWidth="1"/>
    <col min="7" max="7" width="21.85546875" bestFit="1" customWidth="1"/>
    <col min="8" max="8" width="12.140625" bestFit="1" customWidth="1"/>
  </cols>
  <sheetData>
    <row r="1" spans="1:10" s="2" customFormat="1" ht="52.5" customHeight="1" x14ac:dyDescent="0.7">
      <c r="A1" s="1"/>
      <c r="B1" s="13" t="s">
        <v>84</v>
      </c>
      <c r="C1" s="12"/>
      <c r="D1" s="14"/>
      <c r="E1" s="12"/>
      <c r="F1" s="12"/>
      <c r="G1" s="12"/>
      <c r="H1" s="12"/>
      <c r="I1" s="12"/>
    </row>
    <row r="4" spans="1:10" ht="15.75" x14ac:dyDescent="0.25">
      <c r="C4" s="33" t="s">
        <v>85</v>
      </c>
      <c r="D4" s="48" t="s">
        <v>34</v>
      </c>
    </row>
    <row r="7" spans="1:10" x14ac:dyDescent="0.25">
      <c r="C7" s="45" t="s">
        <v>91</v>
      </c>
      <c r="G7" s="44" t="s">
        <v>92</v>
      </c>
      <c r="H7" s="36"/>
      <c r="I7" s="36"/>
    </row>
    <row r="9" spans="1:10" x14ac:dyDescent="0.25">
      <c r="C9" s="35" t="s">
        <v>86</v>
      </c>
      <c r="D9" s="36">
        <f>COUNTIF(data[Geography],D4)</f>
        <v>58</v>
      </c>
      <c r="G9" s="46"/>
      <c r="H9" s="46" t="s">
        <v>93</v>
      </c>
      <c r="I9" s="46" t="s">
        <v>50</v>
      </c>
      <c r="J9" s="43"/>
    </row>
    <row r="10" spans="1:10" x14ac:dyDescent="0.25">
      <c r="G10" t="s">
        <v>40</v>
      </c>
      <c r="H10" s="16">
        <f>SUMIFS(data[Amount], data[Sales Person],G10, data[Geography],$D$4)</f>
        <v>24647</v>
      </c>
      <c r="I10">
        <f>SUMIFS(data[Units], data[Sales Person],G10, data[Geography], $D$4)</f>
        <v>735</v>
      </c>
      <c r="J10" s="47">
        <f>IF(H10&gt;12000,1,-1)</f>
        <v>1</v>
      </c>
    </row>
    <row r="11" spans="1:10" x14ac:dyDescent="0.25">
      <c r="C11" s="41"/>
      <c r="D11" s="42" t="s">
        <v>87</v>
      </c>
      <c r="E11" s="42" t="s">
        <v>57</v>
      </c>
      <c r="G11" t="s">
        <v>8</v>
      </c>
      <c r="H11" s="16">
        <f>SUMIFS(data[Amount], data[Sales Person],G11, data[Geography],$D$4)</f>
        <v>5516</v>
      </c>
      <c r="I11">
        <f>SUMIFS(data[Units], data[Sales Person],G11, data[Geography], $D$4)</f>
        <v>507</v>
      </c>
      <c r="J11" s="47">
        <f t="shared" ref="J11:J19" si="0">IF(H11&gt;12000,1,-1)</f>
        <v>-1</v>
      </c>
    </row>
    <row r="12" spans="1:10" x14ac:dyDescent="0.25">
      <c r="C12" s="34" t="s">
        <v>88</v>
      </c>
      <c r="D12" s="37">
        <f>SUMIFS(data[Amount],data[Geography],D4)</f>
        <v>252469</v>
      </c>
      <c r="E12" s="38">
        <f>AVERAGEIFS(data[Amount], data[Geography],D4)</f>
        <v>4352.9137931034484</v>
      </c>
      <c r="G12" t="s">
        <v>9</v>
      </c>
      <c r="H12" s="16">
        <f>SUMIFS(data[Amount], data[Sales Person],G12, data[Geography],$D$4)</f>
        <v>39424</v>
      </c>
      <c r="I12">
        <f>SUMIFS(data[Units], data[Sales Person],G12, data[Geography], $D$4)</f>
        <v>1122</v>
      </c>
      <c r="J12" s="47">
        <f t="shared" si="0"/>
        <v>1</v>
      </c>
    </row>
    <row r="13" spans="1:10" x14ac:dyDescent="0.25">
      <c r="C13" s="34" t="s">
        <v>82</v>
      </c>
      <c r="D13" s="39">
        <f>SUMIFS(data[Cost], data[Geography], D4)</f>
        <v>80681.400000000038</v>
      </c>
      <c r="E13" s="38">
        <f>AVERAGEIFS(data[Cost], data[Geography],D4)</f>
        <v>1391.0586206896558</v>
      </c>
      <c r="G13" t="s">
        <v>41</v>
      </c>
      <c r="H13" s="16">
        <f>SUMIFS(data[Amount], data[Sales Person],G13, data[Geography],$D$4)</f>
        <v>15855</v>
      </c>
      <c r="I13">
        <f>SUMIFS(data[Units], data[Sales Person],G13, data[Geography], $D$4)</f>
        <v>708</v>
      </c>
      <c r="J13" s="47">
        <f t="shared" si="0"/>
        <v>1</v>
      </c>
    </row>
    <row r="14" spans="1:10" x14ac:dyDescent="0.25">
      <c r="C14" s="34" t="s">
        <v>89</v>
      </c>
      <c r="D14" s="37">
        <f>SUMIFS(data[[ Profit]], data[Geography],D4)</f>
        <v>171787.60000000003</v>
      </c>
      <c r="E14" s="38">
        <f>AVERAGEIFS(data[[ Profit]],data[Geography],D4)</f>
        <v>2961.8551724137938</v>
      </c>
      <c r="G14" t="s">
        <v>6</v>
      </c>
      <c r="H14" s="16">
        <f>SUMIFS(data[Amount], data[Sales Person],G14, data[Geography],$D$4)</f>
        <v>33670</v>
      </c>
      <c r="I14">
        <f>SUMIFS(data[Units], data[Sales Person],G14, data[Geography], $D$4)</f>
        <v>1515</v>
      </c>
      <c r="J14" s="47">
        <f t="shared" si="0"/>
        <v>1</v>
      </c>
    </row>
    <row r="15" spans="1:10" x14ac:dyDescent="0.25">
      <c r="C15" s="34" t="s">
        <v>90</v>
      </c>
      <c r="D15" s="34">
        <f>SUMIFS(data[Units], data[Geography], D4)</f>
        <v>8760</v>
      </c>
      <c r="E15" s="40">
        <f>AVERAGEIFS(data[Units], data[Geography], D4)</f>
        <v>151.0344827586207</v>
      </c>
      <c r="G15" t="s">
        <v>7</v>
      </c>
      <c r="H15" s="16">
        <f>SUMIFS(data[Amount], data[Sales Person],G15, data[Geography],$D$4)</f>
        <v>31661</v>
      </c>
      <c r="I15">
        <f>SUMIFS(data[Units], data[Sales Person],G15, data[Geography], $D$4)</f>
        <v>978</v>
      </c>
      <c r="J15" s="47">
        <f t="shared" si="0"/>
        <v>1</v>
      </c>
    </row>
    <row r="16" spans="1:10" x14ac:dyDescent="0.25">
      <c r="G16" t="s">
        <v>5</v>
      </c>
      <c r="H16" s="16">
        <f>SUMIFS(data[Amount], data[Sales Person],G16, data[Geography],$D$4)</f>
        <v>41559</v>
      </c>
      <c r="I16">
        <f>SUMIFS(data[Units], data[Sales Person],G16, data[Geography], $D$4)</f>
        <v>1188</v>
      </c>
      <c r="J16" s="47">
        <f t="shared" si="0"/>
        <v>1</v>
      </c>
    </row>
    <row r="17" spans="7:10" x14ac:dyDescent="0.25">
      <c r="G17" t="s">
        <v>2</v>
      </c>
      <c r="H17" s="16">
        <f>SUMIFS(data[Amount], data[Sales Person],G17, data[Geography],$D$4)</f>
        <v>7763</v>
      </c>
      <c r="I17">
        <f>SUMIFS(data[Units], data[Sales Person],G17, data[Geography], $D$4)</f>
        <v>174</v>
      </c>
      <c r="J17" s="47">
        <f t="shared" si="0"/>
        <v>-1</v>
      </c>
    </row>
    <row r="18" spans="7:10" x14ac:dyDescent="0.25">
      <c r="G18" t="s">
        <v>3</v>
      </c>
      <c r="H18" s="16">
        <f>SUMIFS(data[Amount], data[Sales Person],G18, data[Geography],$D$4)</f>
        <v>35847</v>
      </c>
      <c r="I18">
        <f>SUMIFS(data[Units], data[Sales Person],G18, data[Geography], $D$4)</f>
        <v>1416</v>
      </c>
      <c r="J18" s="47">
        <f t="shared" si="0"/>
        <v>1</v>
      </c>
    </row>
    <row r="19" spans="7:10" x14ac:dyDescent="0.25">
      <c r="G19" t="s">
        <v>10</v>
      </c>
      <c r="H19" s="16">
        <f>SUMIFS(data[Amount], data[Sales Person],G19, data[Geography],$D$4)</f>
        <v>16527</v>
      </c>
      <c r="I19">
        <f>SUMIFS(data[Units], data[Sales Person],G19, data[Geography], $D$4)</f>
        <v>417</v>
      </c>
      <c r="J19" s="47">
        <f t="shared" si="0"/>
        <v>1</v>
      </c>
    </row>
  </sheetData>
  <conditionalFormatting sqref="H10:H19">
    <cfRule type="dataBar" priority="2">
      <dataBar>
        <cfvo type="min"/>
        <cfvo type="max"/>
        <color rgb="FF63C384"/>
      </dataBar>
      <extLst>
        <ext xmlns:x14="http://schemas.microsoft.com/office/spreadsheetml/2009/9/main" uri="{B025F937-C7B1-47D3-B67F-A62EFF666E3E}">
          <x14:id>{3CD73081-DD56-4E73-B4D8-C41EA22B14DD}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CD73081-DD56-4E73-B4D8-C41EA22B14DD}">
            <x14:dataBar minLength="0" maxLength="100" gradient="0">
              <x14:cfvo type="autoMin"/>
              <x14:cfvo type="autoMax"/>
              <x14:negativeFillColor rgb="FFFF0000"/>
              <x14:axisColor rgb="FF000000"/>
            </x14:dataBar>
          </x14:cfRule>
          <xm:sqref>H10:H19</xm:sqref>
        </x14:conditionalFormatting>
        <x14:conditionalFormatting xmlns:xm="http://schemas.microsoft.com/office/excel/2006/main">
          <x14:cfRule type="iconSet" priority="1" id="{16C9C37B-C5D6-463F-9426-30D7A5FB63D3}">
            <x14:iconSet iconSet="3Symbols" showValue="0" custom="1">
              <x14:cfvo type="percent">
                <xm:f>0</xm:f>
              </x14:cfvo>
              <x14:cfvo type="num">
                <xm:f>0</xm:f>
              </x14:cfvo>
              <x14:cfvo type="num">
                <xm:f>1</xm:f>
              </x14:cfvo>
              <x14:cfIcon iconSet="3Symbols" iconId="0"/>
              <x14:cfIcon iconSet="NoIcons" iconId="0"/>
              <x14:cfIcon iconSet="3Symbols" iconId="2"/>
            </x14:iconSet>
          </x14:cfRule>
          <xm:sqref>J10:J19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Salesformulas!$J$5:$J$10</xm:f>
          </x14:formula1>
          <xm:sqref>D4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8"/>
  <sheetViews>
    <sheetView workbookViewId="0">
      <selection activeCell="G6" sqref="G6"/>
    </sheetView>
  </sheetViews>
  <sheetFormatPr defaultRowHeight="15" x14ac:dyDescent="0.25"/>
  <cols>
    <col min="1" max="1" width="2" customWidth="1"/>
    <col min="3" max="3" width="21.85546875" bestFit="1" customWidth="1"/>
    <col min="4" max="4" width="14.85546875" bestFit="1" customWidth="1"/>
    <col min="5" max="5" width="12.28515625" bestFit="1" customWidth="1"/>
    <col min="6" max="6" width="12.5703125" customWidth="1"/>
    <col min="7" max="7" width="16.5703125" bestFit="1" customWidth="1"/>
    <col min="8" max="8" width="10.85546875" bestFit="1" customWidth="1"/>
  </cols>
  <sheetData>
    <row r="1" spans="1:9" s="2" customFormat="1" ht="52.5" customHeight="1" x14ac:dyDescent="0.7">
      <c r="A1" s="1"/>
      <c r="B1" s="13" t="s">
        <v>94</v>
      </c>
      <c r="C1" s="12"/>
      <c r="D1" s="14"/>
      <c r="E1" s="12"/>
      <c r="F1" s="12"/>
      <c r="G1" s="12"/>
      <c r="H1" s="12"/>
      <c r="I1" s="12"/>
    </row>
    <row r="5" spans="1:9" x14ac:dyDescent="0.25">
      <c r="C5" s="24" t="s">
        <v>74</v>
      </c>
      <c r="D5" t="s">
        <v>75</v>
      </c>
      <c r="E5" t="s">
        <v>76</v>
      </c>
      <c r="F5" t="s">
        <v>95</v>
      </c>
      <c r="G5" t="s">
        <v>97</v>
      </c>
    </row>
    <row r="6" spans="1:9" x14ac:dyDescent="0.25">
      <c r="C6" s="25" t="s">
        <v>4</v>
      </c>
      <c r="D6" s="27">
        <v>33551</v>
      </c>
      <c r="E6" s="26">
        <v>1566</v>
      </c>
      <c r="F6" s="53">
        <v>14946.92</v>
      </c>
      <c r="G6" s="49">
        <v>0.44549849482876813</v>
      </c>
    </row>
    <row r="7" spans="1:9" x14ac:dyDescent="0.25">
      <c r="C7" s="25" t="s">
        <v>24</v>
      </c>
      <c r="D7" s="27">
        <v>35378</v>
      </c>
      <c r="E7" s="26">
        <v>1044</v>
      </c>
      <c r="F7" s="53">
        <v>30189.32</v>
      </c>
      <c r="G7" s="49">
        <v>0.85333597150771667</v>
      </c>
    </row>
    <row r="8" spans="1:9" x14ac:dyDescent="0.25">
      <c r="C8" s="25" t="s">
        <v>21</v>
      </c>
      <c r="D8" s="27">
        <v>37772</v>
      </c>
      <c r="E8" s="26">
        <v>1308</v>
      </c>
      <c r="F8" s="53">
        <v>26000</v>
      </c>
      <c r="G8" s="49">
        <v>0.68834056973419466</v>
      </c>
    </row>
    <row r="9" spans="1:9" x14ac:dyDescent="0.25">
      <c r="C9" s="25" t="s">
        <v>31</v>
      </c>
      <c r="D9" s="27">
        <v>39263</v>
      </c>
      <c r="E9" s="26">
        <v>1683</v>
      </c>
      <c r="F9" s="53">
        <v>29518.43</v>
      </c>
      <c r="G9" s="49">
        <v>0.75181290273285284</v>
      </c>
    </row>
    <row r="10" spans="1:9" x14ac:dyDescent="0.25">
      <c r="C10" s="25" t="s">
        <v>14</v>
      </c>
      <c r="D10" s="27">
        <v>43183</v>
      </c>
      <c r="E10" s="26">
        <v>2022</v>
      </c>
      <c r="F10" s="53">
        <v>19525.600000000002</v>
      </c>
      <c r="G10" s="49">
        <v>0.45215941458444298</v>
      </c>
    </row>
    <row r="11" spans="1:9" x14ac:dyDescent="0.25">
      <c r="C11" s="25" t="s">
        <v>19</v>
      </c>
      <c r="D11" s="27">
        <v>44744</v>
      </c>
      <c r="E11" s="26">
        <v>1956</v>
      </c>
      <c r="F11" s="53">
        <v>29800.16</v>
      </c>
      <c r="G11" s="49">
        <v>0.6660146611836224</v>
      </c>
    </row>
    <row r="12" spans="1:9" x14ac:dyDescent="0.25">
      <c r="C12" s="25" t="s">
        <v>13</v>
      </c>
      <c r="D12" s="27">
        <v>47271</v>
      </c>
      <c r="E12" s="26">
        <v>1881</v>
      </c>
      <c r="F12" s="53">
        <v>29721.270000000004</v>
      </c>
      <c r="G12" s="49">
        <v>0.62874214634765513</v>
      </c>
    </row>
    <row r="13" spans="1:9" x14ac:dyDescent="0.25">
      <c r="C13" s="25" t="s">
        <v>18</v>
      </c>
      <c r="D13" s="27">
        <v>52150</v>
      </c>
      <c r="E13" s="26">
        <v>1752</v>
      </c>
      <c r="F13" s="53">
        <v>40814.559999999998</v>
      </c>
      <c r="G13" s="49">
        <v>0.78263777564717163</v>
      </c>
    </row>
    <row r="14" spans="1:9" x14ac:dyDescent="0.25">
      <c r="C14" s="25" t="s">
        <v>20</v>
      </c>
      <c r="D14" s="27">
        <v>54712</v>
      </c>
      <c r="E14" s="26">
        <v>2196</v>
      </c>
      <c r="F14" s="53">
        <v>31390.480000000003</v>
      </c>
      <c r="G14" s="49">
        <v>0.57374031291124439</v>
      </c>
    </row>
    <row r="15" spans="1:9" x14ac:dyDescent="0.25">
      <c r="C15" s="25" t="s">
        <v>23</v>
      </c>
      <c r="D15" s="27">
        <v>56644</v>
      </c>
      <c r="E15" s="26">
        <v>1812</v>
      </c>
      <c r="F15" s="53">
        <v>44884.119999999995</v>
      </c>
      <c r="G15" s="49">
        <v>0.79238966174705172</v>
      </c>
    </row>
    <row r="16" spans="1:9" x14ac:dyDescent="0.25">
      <c r="C16" s="25" t="s">
        <v>25</v>
      </c>
      <c r="D16" s="27">
        <v>57372</v>
      </c>
      <c r="E16" s="26">
        <v>2106</v>
      </c>
      <c r="F16" s="53">
        <v>29678.100000000002</v>
      </c>
      <c r="G16" s="49">
        <v>0.51729240744614102</v>
      </c>
    </row>
    <row r="17" spans="3:16" x14ac:dyDescent="0.25">
      <c r="C17" s="25" t="s">
        <v>29</v>
      </c>
      <c r="D17" s="27">
        <v>58009</v>
      </c>
      <c r="E17" s="26">
        <v>2976</v>
      </c>
      <c r="F17" s="53">
        <v>36700.840000000011</v>
      </c>
      <c r="G17" s="49">
        <v>0.63267492975228001</v>
      </c>
    </row>
    <row r="18" spans="3:16" x14ac:dyDescent="0.25">
      <c r="C18" s="25" t="s">
        <v>16</v>
      </c>
      <c r="D18" s="27">
        <v>62111</v>
      </c>
      <c r="E18" s="26">
        <v>2154</v>
      </c>
      <c r="F18" s="53">
        <v>43177.34</v>
      </c>
      <c r="G18" s="49">
        <v>0.69516414161742679</v>
      </c>
    </row>
    <row r="19" spans="3:16" x14ac:dyDescent="0.25">
      <c r="C19" s="25" t="s">
        <v>17</v>
      </c>
      <c r="D19" s="27">
        <v>63721</v>
      </c>
      <c r="E19" s="26">
        <v>2331</v>
      </c>
      <c r="F19" s="53">
        <v>56471.589999999989</v>
      </c>
      <c r="G19" s="49">
        <v>0.88623201142480479</v>
      </c>
    </row>
    <row r="20" spans="3:16" x14ac:dyDescent="0.25">
      <c r="C20" s="25" t="s">
        <v>22</v>
      </c>
      <c r="D20" s="27">
        <v>66283</v>
      </c>
      <c r="E20" s="26">
        <v>2052</v>
      </c>
      <c r="F20" s="53">
        <v>46234.96</v>
      </c>
      <c r="G20" s="49">
        <v>0.69753873542235567</v>
      </c>
    </row>
    <row r="21" spans="3:16" x14ac:dyDescent="0.25">
      <c r="C21" s="25" t="s">
        <v>30</v>
      </c>
      <c r="D21" s="27">
        <v>66500</v>
      </c>
      <c r="E21" s="26">
        <v>2802</v>
      </c>
      <c r="F21" s="53">
        <v>25899.02</v>
      </c>
      <c r="G21" s="49">
        <v>0.38945894736842107</v>
      </c>
    </row>
    <row r="22" spans="3:16" ht="21" x14ac:dyDescent="0.35">
      <c r="C22" s="25" t="s">
        <v>15</v>
      </c>
      <c r="D22" s="27">
        <v>68971</v>
      </c>
      <c r="E22" s="26">
        <v>1533</v>
      </c>
      <c r="F22" s="53">
        <v>50988.91</v>
      </c>
      <c r="G22" s="49">
        <v>0.73928042220643464</v>
      </c>
      <c r="K22" s="50" t="s">
        <v>99</v>
      </c>
      <c r="L22" s="51" t="s">
        <v>98</v>
      </c>
      <c r="M22" s="50"/>
      <c r="N22" s="50"/>
      <c r="O22" s="50"/>
      <c r="P22" s="50"/>
    </row>
    <row r="23" spans="3:16" x14ac:dyDescent="0.25">
      <c r="C23" s="25" t="s">
        <v>33</v>
      </c>
      <c r="D23" s="27">
        <v>69160</v>
      </c>
      <c r="E23" s="26">
        <v>1854</v>
      </c>
      <c r="F23" s="53">
        <v>46226.02</v>
      </c>
      <c r="G23" s="49">
        <v>0.66839242336610749</v>
      </c>
    </row>
    <row r="24" spans="3:16" x14ac:dyDescent="0.25">
      <c r="C24" s="25" t="s">
        <v>27</v>
      </c>
      <c r="D24" s="27">
        <v>69461</v>
      </c>
      <c r="E24" s="26">
        <v>2982</v>
      </c>
      <c r="F24" s="53">
        <v>19572.14</v>
      </c>
      <c r="G24" s="49">
        <v>0.28177164164063284</v>
      </c>
    </row>
    <row r="25" spans="3:16" x14ac:dyDescent="0.25">
      <c r="C25" s="25" t="s">
        <v>26</v>
      </c>
      <c r="D25" s="27">
        <v>70273</v>
      </c>
      <c r="E25" s="26">
        <v>2142</v>
      </c>
      <c r="F25" s="53">
        <v>58277.799999999996</v>
      </c>
      <c r="G25" s="49">
        <v>0.82930570773981471</v>
      </c>
    </row>
    <row r="26" spans="3:16" x14ac:dyDescent="0.25">
      <c r="C26" s="25" t="s">
        <v>32</v>
      </c>
      <c r="D26" s="27">
        <v>71967</v>
      </c>
      <c r="E26" s="26">
        <v>2301</v>
      </c>
      <c r="F26" s="53">
        <v>52063.350000000006</v>
      </c>
      <c r="G26" s="49">
        <v>0.72343365709283425</v>
      </c>
    </row>
    <row r="27" spans="3:16" x14ac:dyDescent="0.25">
      <c r="C27" s="25" t="s">
        <v>28</v>
      </c>
      <c r="D27" s="27">
        <v>72373</v>
      </c>
      <c r="E27" s="26">
        <v>3207</v>
      </c>
      <c r="F27" s="53">
        <v>39084.339999999989</v>
      </c>
      <c r="G27" s="49">
        <v>0.54004034653807342</v>
      </c>
    </row>
    <row r="28" spans="3:16" x14ac:dyDescent="0.25">
      <c r="C28" s="25" t="s">
        <v>78</v>
      </c>
      <c r="D28" s="27">
        <v>1240869</v>
      </c>
      <c r="E28" s="26">
        <v>45660</v>
      </c>
      <c r="F28" s="53">
        <v>801165.2699999999</v>
      </c>
      <c r="G28" s="49">
        <v>0.64564854952456696</v>
      </c>
    </row>
  </sheetData>
  <conditionalFormatting pivot="1" sqref="G6:G2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Pivot Charts</vt:lpstr>
      <vt:lpstr>Data</vt:lpstr>
      <vt:lpstr>Statistics</vt:lpstr>
      <vt:lpstr>EDA</vt:lpstr>
      <vt:lpstr>Salesformulas</vt:lpstr>
      <vt:lpstr>Salesformpivot</vt:lpstr>
      <vt:lpstr>Top5products</vt:lpstr>
      <vt:lpstr>Anomalies</vt:lpstr>
      <vt:lpstr>Bestsalesperson</vt:lpstr>
      <vt:lpstr>Profits</vt:lpstr>
      <vt:lpstr>DynSalesReport</vt:lpstr>
      <vt:lpstr>OpenendedQ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Lenovo</cp:lastModifiedBy>
  <dcterms:created xsi:type="dcterms:W3CDTF">2021-03-14T20:21:32Z</dcterms:created>
  <dcterms:modified xsi:type="dcterms:W3CDTF">2024-09-18T11:34:52Z</dcterms:modified>
</cp:coreProperties>
</file>