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sleybr\Documents\GitHub\lysimeter-data-2023\documentation\"/>
    </mc:Choice>
  </mc:AlternateContent>
  <xr:revisionPtr revIDLastSave="0" documentId="13_ncr:1_{3376C2FE-ABC6-4677-9CC7-29189AE127B8}" xr6:coauthVersionLast="47" xr6:coauthVersionMax="47" xr10:uidLastSave="{00000000-0000-0000-0000-000000000000}"/>
  <bookViews>
    <workbookView xWindow="-120" yWindow="-120" windowWidth="29040" windowHeight="17790" tabRatio="917" activeTab="1" xr2:uid="{00000000-000D-0000-FFFF-FFFF00000000}"/>
  </bookViews>
  <sheets>
    <sheet name="SL Surface Irrigation" sheetId="1" r:id="rId1"/>
    <sheet name="SL Weight Change" sheetId="2" r:id="rId2"/>
    <sheet name="SL Crop Height and Development" sheetId="9" r:id="rId3"/>
    <sheet name="SL Harvest" sheetId="3" r:id="rId4"/>
    <sheet name="SL Chemical - Seed - Fertilizer" sheetId="6" r:id="rId5"/>
    <sheet name="SL Water Samples" sheetId="7" r:id="rId6"/>
    <sheet name="SL Sensor Coefficients" sheetId="8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" i="2" l="1"/>
  <c r="P6" i="2"/>
  <c r="P7" i="2"/>
  <c r="P4" i="2"/>
  <c r="H5" i="2"/>
  <c r="I5" i="2"/>
  <c r="J5" i="2" s="1"/>
  <c r="I4" i="2"/>
  <c r="O6" i="2"/>
  <c r="O7" i="2"/>
  <c r="N7" i="2"/>
  <c r="N6" i="2"/>
  <c r="N5" i="2"/>
  <c r="N4" i="2"/>
  <c r="O5" i="2" s="1"/>
  <c r="J4" i="2"/>
  <c r="I56" i="2"/>
  <c r="K56" i="2" s="1"/>
  <c r="H56" i="2"/>
  <c r="H55" i="2"/>
  <c r="I55" i="2" s="1"/>
  <c r="K55" i="2" s="1"/>
  <c r="H54" i="2"/>
  <c r="I54" i="2" s="1"/>
  <c r="K54" i="2" s="1"/>
  <c r="H67" i="2"/>
  <c r="I67" i="2" s="1"/>
  <c r="K67" i="2" s="1"/>
  <c r="G16" i="1"/>
  <c r="H16" i="1" s="1"/>
  <c r="J16" i="1" s="1"/>
  <c r="G15" i="1"/>
  <c r="H15" i="1" s="1"/>
  <c r="J15" i="1" s="1"/>
  <c r="H53" i="2"/>
  <c r="I53" i="2" s="1"/>
  <c r="K53" i="2" s="1"/>
  <c r="H52" i="2"/>
  <c r="I52" i="2" s="1"/>
  <c r="K52" i="2" s="1"/>
  <c r="H51" i="2"/>
  <c r="I51" i="2" s="1"/>
  <c r="K51" i="2" s="1"/>
  <c r="H50" i="2"/>
  <c r="I50" i="2" s="1"/>
  <c r="K50" i="2" s="1"/>
  <c r="H49" i="2"/>
  <c r="I49" i="2" s="1"/>
  <c r="K49" i="2" s="1"/>
  <c r="H48" i="2"/>
  <c r="I48" i="2" s="1"/>
  <c r="K48" i="2" s="1"/>
  <c r="H47" i="2"/>
  <c r="I47" i="2" s="1"/>
  <c r="K47" i="2" s="1"/>
  <c r="H46" i="2"/>
  <c r="I46" i="2" s="1"/>
  <c r="K46" i="2" s="1"/>
  <c r="H45" i="2"/>
  <c r="I45" i="2" s="1"/>
  <c r="K45" i="2" s="1"/>
  <c r="H44" i="2"/>
  <c r="I44" i="2" s="1"/>
  <c r="K44" i="2" s="1"/>
  <c r="H43" i="2"/>
  <c r="I43" i="2" s="1"/>
  <c r="K43" i="2" s="1"/>
  <c r="H42" i="2"/>
  <c r="I42" i="2" s="1"/>
  <c r="K42" i="2" s="1"/>
  <c r="H71" i="2"/>
  <c r="I71" i="2" s="1"/>
  <c r="K71" i="2" s="1"/>
  <c r="H70" i="2"/>
  <c r="I70" i="2" s="1"/>
  <c r="K70" i="2" s="1"/>
  <c r="G14" i="1"/>
  <c r="H14" i="1" s="1"/>
  <c r="J14" i="1" s="1"/>
  <c r="H66" i="2"/>
  <c r="I66" i="2" s="1"/>
  <c r="K66" i="2" s="1"/>
  <c r="G13" i="1"/>
  <c r="H13" i="1" s="1"/>
  <c r="J13" i="1" s="1"/>
  <c r="H41" i="2"/>
  <c r="I41" i="2" s="1"/>
  <c r="K41" i="2" s="1"/>
  <c r="H40" i="2"/>
  <c r="I40" i="2" s="1"/>
  <c r="K40" i="2" s="1"/>
  <c r="H39" i="2"/>
  <c r="I39" i="2" s="1"/>
  <c r="K39" i="2" s="1"/>
  <c r="H38" i="2"/>
  <c r="I38" i="2" s="1"/>
  <c r="K38" i="2" s="1"/>
  <c r="H37" i="2"/>
  <c r="I37" i="2" s="1"/>
  <c r="K37" i="2" s="1"/>
  <c r="H36" i="2"/>
  <c r="I36" i="2" s="1"/>
  <c r="K36" i="2" s="1"/>
  <c r="H35" i="2"/>
  <c r="I35" i="2" s="1"/>
  <c r="K35" i="2" s="1"/>
  <c r="H34" i="2"/>
  <c r="I34" i="2" s="1"/>
  <c r="K34" i="2" s="1"/>
  <c r="H33" i="2"/>
  <c r="I33" i="2" s="1"/>
  <c r="K33" i="2" s="1"/>
  <c r="H32" i="2"/>
  <c r="I32" i="2" s="1"/>
  <c r="K32" i="2" s="1"/>
  <c r="H31" i="2"/>
  <c r="I31" i="2" s="1"/>
  <c r="K31" i="2" s="1"/>
  <c r="H30" i="2"/>
  <c r="I30" i="2" s="1"/>
  <c r="K30" i="2" s="1"/>
  <c r="H29" i="2"/>
  <c r="I29" i="2" s="1"/>
  <c r="K29" i="2" s="1"/>
  <c r="H28" i="2"/>
  <c r="I28" i="2" s="1"/>
  <c r="K28" i="2" s="1"/>
  <c r="H27" i="2"/>
  <c r="I27" i="2" s="1"/>
  <c r="K27" i="2" s="1"/>
  <c r="H26" i="2"/>
  <c r="I26" i="2" s="1"/>
  <c r="K26" i="2" s="1"/>
  <c r="H25" i="2"/>
  <c r="I25" i="2" s="1"/>
  <c r="K25" i="2" s="1"/>
  <c r="H24" i="2"/>
  <c r="I24" i="2" s="1"/>
  <c r="K24" i="2" s="1"/>
  <c r="H23" i="2"/>
  <c r="I23" i="2" s="1"/>
  <c r="K23" i="2" s="1"/>
  <c r="H22" i="2"/>
  <c r="I22" i="2" s="1"/>
  <c r="K22" i="2" s="1"/>
  <c r="H65" i="2"/>
  <c r="I65" i="2" s="1"/>
  <c r="K65" i="2" s="1"/>
  <c r="H64" i="2"/>
  <c r="I64" i="2" s="1"/>
  <c r="K64" i="2" s="1"/>
  <c r="H63" i="2"/>
  <c r="I63" i="2" s="1"/>
  <c r="K63" i="2" s="1"/>
  <c r="H60" i="2"/>
  <c r="I60" i="2" s="1"/>
  <c r="K60" i="2" s="1"/>
  <c r="G12" i="1"/>
  <c r="H12" i="1" s="1"/>
  <c r="J12" i="1" s="1"/>
  <c r="G11" i="1"/>
  <c r="H11" i="1" s="1"/>
  <c r="J11" i="1" s="1"/>
  <c r="H21" i="2"/>
  <c r="I21" i="2" s="1"/>
  <c r="K21" i="2" s="1"/>
  <c r="H20" i="2"/>
  <c r="I20" i="2" s="1"/>
  <c r="K20" i="2" s="1"/>
  <c r="H19" i="2"/>
  <c r="I19" i="2" s="1"/>
  <c r="K19" i="2" s="1"/>
  <c r="H18" i="2"/>
  <c r="I18" i="2" s="1"/>
  <c r="K18" i="2" s="1"/>
  <c r="G10" i="1"/>
  <c r="H10" i="1" s="1"/>
  <c r="J10" i="1" s="1"/>
  <c r="H59" i="2"/>
  <c r="I59" i="2" s="1"/>
  <c r="K59" i="2" s="1"/>
  <c r="H17" i="2"/>
  <c r="I17" i="2" s="1"/>
  <c r="H16" i="2"/>
  <c r="I16" i="2" s="1"/>
  <c r="H15" i="2"/>
  <c r="I15" i="2" s="1"/>
  <c r="H13" i="2"/>
  <c r="I13" i="2" s="1"/>
  <c r="K13" i="2" s="1"/>
  <c r="H14" i="2"/>
  <c r="I14" i="2" s="1"/>
  <c r="K14" i="2" s="1"/>
  <c r="H11" i="2"/>
  <c r="I11" i="2" s="1"/>
  <c r="K11" i="2" s="1"/>
  <c r="H10" i="2"/>
  <c r="I10" i="2" s="1"/>
  <c r="K10" i="2" s="1"/>
  <c r="H12" i="2"/>
  <c r="I12" i="2" s="1"/>
  <c r="K12" i="2" s="1"/>
  <c r="K16" i="2" l="1"/>
  <c r="K17" i="2"/>
  <c r="K15" i="2"/>
  <c r="G9" i="1"/>
  <c r="H62" i="2"/>
  <c r="I62" i="2" s="1"/>
  <c r="H9" i="1" l="1"/>
  <c r="J9" i="1" s="1"/>
  <c r="K62" i="2"/>
  <c r="D15" i="3" l="1"/>
  <c r="D14" i="3"/>
  <c r="G10" i="3" l="1"/>
  <c r="G9" i="3"/>
  <c r="E15" i="3" l="1"/>
  <c r="E14" i="3"/>
  <c r="E9" i="3" l="1"/>
  <c r="E10" i="3"/>
</calcChain>
</file>

<file path=xl/sharedStrings.xml><?xml version="1.0" encoding="utf-8"?>
<sst xmlns="http://schemas.openxmlformats.org/spreadsheetml/2006/main" count="228" uniqueCount="135">
  <si>
    <t>Small Lysimeter Irrigation Log</t>
  </si>
  <si>
    <t>Irrigation time is reported as Mountain Standard Time (MST).</t>
  </si>
  <si>
    <t>Official Irrigation totals will be determined with the end of season water budget process.</t>
  </si>
  <si>
    <t>Load Cell Calibration:</t>
  </si>
  <si>
    <t>SL Surface Irrigation Date</t>
  </si>
  <si>
    <t>Julian Date</t>
  </si>
  <si>
    <t>Start Time</t>
  </si>
  <si>
    <t>End Time</t>
  </si>
  <si>
    <t>Beginning Load Cell (mV/v)</t>
  </si>
  <si>
    <t>Ending Load Cell (mV/v)</t>
  </si>
  <si>
    <t>Weight Change (mV/v)</t>
  </si>
  <si>
    <t>Equivalent Acre-Inch Change</t>
  </si>
  <si>
    <t>Estimated ET During Irrigation</t>
  </si>
  <si>
    <t>Gross Irrigation</t>
  </si>
  <si>
    <t>Small Lysimeter Weight Change Log</t>
  </si>
  <si>
    <t>This log includes dirt work, drainage, harvesting, precipitation, and counter weight adjustment.  Please note other records for irrigation.</t>
  </si>
  <si>
    <t>Time is reported as Mountain Standard Time (MST).</t>
  </si>
  <si>
    <t>Official weight change totals will be determined with the end of season water budget process.</t>
  </si>
  <si>
    <t>Activity</t>
  </si>
  <si>
    <t>Date</t>
  </si>
  <si>
    <t>Equivalent Acre-Inch (or lbs) Change</t>
  </si>
  <si>
    <t>Estimated ET During Event</t>
  </si>
  <si>
    <t>Total Change</t>
  </si>
  <si>
    <t>Rain/Snow</t>
  </si>
  <si>
    <t>Rain</t>
  </si>
  <si>
    <t>Unknown weight gain, lost</t>
  </si>
  <si>
    <t>7/6 - 7/7</t>
  </si>
  <si>
    <t>187 - 188</t>
  </si>
  <si>
    <t>data between 7/6/22 and</t>
  </si>
  <si>
    <t xml:space="preserve">7/7/22.  Rain occurred also </t>
  </si>
  <si>
    <t>during this time.</t>
  </si>
  <si>
    <t>Fertilizer with Water</t>
  </si>
  <si>
    <t>Drain</t>
  </si>
  <si>
    <t>Small Lysimeter Plant Height</t>
  </si>
  <si>
    <t>Inches</t>
  </si>
  <si>
    <t>Exterior</t>
  </si>
  <si>
    <t>RL Surface</t>
  </si>
  <si>
    <t>*Problem Area</t>
  </si>
  <si>
    <t>n/a</t>
  </si>
  <si>
    <t>*See Lysimeter Narrative Log for explanation.</t>
  </si>
  <si>
    <t>Small Lysimeter Harvest</t>
  </si>
  <si>
    <t>SL Bulk-Field Acres:</t>
  </si>
  <si>
    <t>SL Surface Acres:</t>
  </si>
  <si>
    <t>SL Surface Area:  25.198 ft2 = 2.341 m2 = 0.000578466483 acres = 0.0002341 Hectare</t>
  </si>
  <si>
    <t>Bulk Field</t>
  </si>
  <si>
    <t>Tons</t>
  </si>
  <si>
    <t>Bales</t>
  </si>
  <si>
    <t>lbs/Bale</t>
  </si>
  <si>
    <t>Tons/Acre</t>
  </si>
  <si>
    <t>SL Surface</t>
  </si>
  <si>
    <t>Wet Weight (lbs)</t>
  </si>
  <si>
    <t>Dry Weight (Lbs)**</t>
  </si>
  <si>
    <t>** Air dried in greenhouse.</t>
  </si>
  <si>
    <t>Bulk yield data is per Kevin Tanabe.</t>
  </si>
  <si>
    <t>Small Lysimeter Chemical, Seed, and Fertilizer Application Log</t>
  </si>
  <si>
    <t>SL Surface Date</t>
  </si>
  <si>
    <t>Bulk Field Date</t>
  </si>
  <si>
    <t>Product</t>
  </si>
  <si>
    <t>Type</t>
  </si>
  <si>
    <t>Rate</t>
  </si>
  <si>
    <t>Comments</t>
  </si>
  <si>
    <t>Fertilizer</t>
  </si>
  <si>
    <t>24-8-16 Miracle Grow</t>
  </si>
  <si>
    <t>10.8 grams (10 lbs/acre of N)</t>
  </si>
  <si>
    <t>Product and rate recommended by Dr. Mike Bartolo.</t>
  </si>
  <si>
    <t>16.2 grams</t>
  </si>
  <si>
    <t>150% of previous rate appled, due to lack of response.</t>
  </si>
  <si>
    <t>Herbicide</t>
  </si>
  <si>
    <t>2,4-D and Strut</t>
  </si>
  <si>
    <t>10oz and 1 pint per acre, respectively</t>
  </si>
  <si>
    <t>Small Lysimeter Water Samples</t>
  </si>
  <si>
    <t>Irrigation Conductivity</t>
  </si>
  <si>
    <t>micro Siemens per cm</t>
  </si>
  <si>
    <t>deci Siemens per meter</t>
  </si>
  <si>
    <t xml:space="preserve"> µS/cm</t>
  </si>
  <si>
    <t>dS/m</t>
  </si>
  <si>
    <t>Drainage Conductivity</t>
  </si>
  <si>
    <t>milli Siemens per cm</t>
  </si>
  <si>
    <t>mS/cm</t>
  </si>
  <si>
    <t>Small Lysimeter Sensor Calibration Coefficients</t>
  </si>
  <si>
    <t>For use with SL sensors used during the 2022 growing season.</t>
  </si>
  <si>
    <t>Sensor</t>
  </si>
  <si>
    <t>Serial #</t>
  </si>
  <si>
    <t xml:space="preserve">Spreadsheet Column </t>
  </si>
  <si>
    <t>New CC</t>
  </si>
  <si>
    <t>Units</t>
  </si>
  <si>
    <t>Install Date</t>
  </si>
  <si>
    <t>Notes</t>
  </si>
  <si>
    <t>Epply PSP</t>
  </si>
  <si>
    <t>34253F3</t>
  </si>
  <si>
    <t>T</t>
  </si>
  <si>
    <r>
      <t>Watts/m</t>
    </r>
    <r>
      <rPr>
        <vertAlign val="superscript"/>
        <sz val="11"/>
        <color theme="1"/>
        <rFont val="Calibri"/>
        <family val="2"/>
        <scheme val="minor"/>
      </rPr>
      <t xml:space="preserve">-2 </t>
    </r>
    <r>
      <rPr>
        <sz val="11"/>
        <color theme="1"/>
        <rFont val="Calibri"/>
        <family val="2"/>
        <scheme val="minor"/>
      </rPr>
      <t>per Millivolt</t>
    </r>
  </si>
  <si>
    <t>LI-200</t>
  </si>
  <si>
    <t>PY76289</t>
  </si>
  <si>
    <t>U</t>
  </si>
  <si>
    <t>FIXED CALIBRATION</t>
  </si>
  <si>
    <t>LI-190</t>
  </si>
  <si>
    <t>Q34768</t>
  </si>
  <si>
    <t>V</t>
  </si>
  <si>
    <r>
      <t>µmol m</t>
    </r>
    <r>
      <rPr>
        <vertAlign val="superscript"/>
        <sz val="11"/>
        <rFont val="Calibri"/>
        <family val="2"/>
        <scheme val="minor"/>
      </rPr>
      <t>-2</t>
    </r>
    <r>
      <rPr>
        <sz val="11"/>
        <rFont val="Calibri"/>
        <family val="2"/>
        <scheme val="minor"/>
      </rPr>
      <t xml:space="preserve"> s</t>
    </r>
    <r>
      <rPr>
        <vertAlign val="superscript"/>
        <sz val="11"/>
        <rFont val="Calibri"/>
        <family val="2"/>
        <scheme val="minor"/>
      </rPr>
      <t>-1</t>
    </r>
    <r>
      <rPr>
        <sz val="11"/>
        <rFont val="Calibri"/>
        <family val="2"/>
        <scheme val="minor"/>
      </rPr>
      <t xml:space="preserve"> per Millivolt</t>
    </r>
  </si>
  <si>
    <t>Q7</t>
  </si>
  <si>
    <t>Q04125</t>
  </si>
  <si>
    <t>W</t>
  </si>
  <si>
    <r>
      <rPr>
        <sz val="14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Wind</t>
    </r>
  </si>
  <si>
    <r>
      <rPr>
        <sz val="14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Wind</t>
    </r>
  </si>
  <si>
    <t>Heat Flux 1</t>
  </si>
  <si>
    <t>H073227</t>
  </si>
  <si>
    <t>X</t>
  </si>
  <si>
    <t>Heat Flux 2</t>
  </si>
  <si>
    <t>H073225</t>
  </si>
  <si>
    <t>Y</t>
  </si>
  <si>
    <t>Heat Flux 3</t>
  </si>
  <si>
    <t>H073224</t>
  </si>
  <si>
    <t>Z</t>
  </si>
  <si>
    <t>Heat Flux 4</t>
  </si>
  <si>
    <t>H073226</t>
  </si>
  <si>
    <t>AA</t>
  </si>
  <si>
    <t xml:space="preserve">Nufarm E-2 </t>
  </si>
  <si>
    <t>Hand-Sprayed</t>
  </si>
  <si>
    <t>Spot sprayed by Dr. Mike Bartolo.  Small patch of Milkweed</t>
  </si>
  <si>
    <t>between the hatch and SL surface.</t>
  </si>
  <si>
    <t>Rain 1</t>
  </si>
  <si>
    <t>Rain 2</t>
  </si>
  <si>
    <t>Drain*</t>
  </si>
  <si>
    <t>*Drain on 9/23/22:  Drain occurred in conjuction with a drainage load cell replacement.</t>
  </si>
  <si>
    <t>1st Cutting</t>
  </si>
  <si>
    <t>2nd Cutting</t>
  </si>
  <si>
    <t>Snow</t>
  </si>
  <si>
    <t>mm</t>
  </si>
  <si>
    <t>in</t>
  </si>
  <si>
    <t>slope</t>
  </si>
  <si>
    <t>inter</t>
  </si>
  <si>
    <t>x</t>
  </si>
  <si>
    <t>estimate</t>
  </si>
  <si>
    <t>kg/mV/V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</si>
</sst>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h:mm;@"/>
    <numFmt numFmtId="165" formatCode="m/d;@"/>
    <numFmt numFmtId="166" formatCode="0.000"/>
    <numFmt numFmtId="167" formatCode="0.0"/>
    <numFmt numFmtId="168" formatCode="[$-409]d\-mmm;@"/>
    <numFmt numFmtId="169" formatCode="0.0000"/>
    <numFmt numFmtId="170" formatCode="m/d/yy;@"/>
    <numFmt numFmtId="171" formatCode="[$-409]m/d/yy\ h:mm\ AM/PM;@"/>
    <numFmt numFmtId="172" formatCode="mm/dd/yy;@"/>
    <numFmt numFmtId="173" formatCode="0.000000"/>
  </numFmts>
  <fonts count="2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4"/>
      <name val="Arial"/>
      <family val="2"/>
    </font>
    <font>
      <b/>
      <i/>
      <u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4" fillId="0" borderId="1" xfId="0" applyFont="1" applyBorder="1"/>
    <xf numFmtId="0" fontId="8" fillId="0" borderId="0" xfId="0" applyFont="1"/>
    <xf numFmtId="0" fontId="0" fillId="0" borderId="0" xfId="0" applyAlignment="1">
      <alignment horizontal="right"/>
    </xf>
    <xf numFmtId="168" fontId="0" fillId="0" borderId="0" xfId="0" applyNumberFormat="1" applyAlignment="1">
      <alignment horizontal="left"/>
    </xf>
    <xf numFmtId="16" fontId="0" fillId="0" borderId="0" xfId="0" applyNumberFormat="1" applyAlignment="1">
      <alignment horizontal="left"/>
    </xf>
    <xf numFmtId="0" fontId="0" fillId="0" borderId="0" xfId="0" quotePrefix="1"/>
    <xf numFmtId="14" fontId="4" fillId="0" borderId="0" xfId="0" applyNumberFormat="1" applyFont="1"/>
    <xf numFmtId="14" fontId="0" fillId="0" borderId="0" xfId="0" applyNumberFormat="1" applyAlignment="1">
      <alignment horizontal="left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horizontal="right"/>
    </xf>
    <xf numFmtId="14" fontId="0" fillId="0" borderId="0" xfId="0" applyNumberFormat="1"/>
    <xf numFmtId="0" fontId="9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2" fontId="0" fillId="0" borderId="0" xfId="0" applyNumberFormat="1"/>
    <xf numFmtId="0" fontId="0" fillId="0" borderId="0" xfId="0" quotePrefix="1" applyAlignment="1">
      <alignment horizontal="right"/>
    </xf>
    <xf numFmtId="2" fontId="0" fillId="0" borderId="0" xfId="0" applyNumberFormat="1" applyAlignment="1">
      <alignment horizontal="right"/>
    </xf>
    <xf numFmtId="2" fontId="11" fillId="0" borderId="0" xfId="0" applyNumberFormat="1" applyFont="1" applyAlignment="1">
      <alignment horizontal="right"/>
    </xf>
    <xf numFmtId="16" fontId="4" fillId="0" borderId="0" xfId="0" applyNumberFormat="1" applyFont="1" applyAlignment="1">
      <alignment horizontal="left"/>
    </xf>
    <xf numFmtId="165" fontId="4" fillId="0" borderId="0" xfId="0" applyNumberFormat="1" applyFont="1"/>
    <xf numFmtId="1" fontId="0" fillId="0" borderId="0" xfId="0" applyNumberFormat="1"/>
    <xf numFmtId="0" fontId="4" fillId="0" borderId="0" xfId="0" applyFont="1" applyAlignment="1">
      <alignment horizontal="center"/>
    </xf>
    <xf numFmtId="166" fontId="0" fillId="0" borderId="0" xfId="0" applyNumberFormat="1"/>
    <xf numFmtId="165" fontId="6" fillId="0" borderId="0" xfId="0" applyNumberFormat="1" applyFont="1"/>
    <xf numFmtId="170" fontId="6" fillId="0" borderId="1" xfId="0" applyNumberFormat="1" applyFont="1" applyBorder="1"/>
    <xf numFmtId="170" fontId="4" fillId="0" borderId="1" xfId="0" applyNumberFormat="1" applyFont="1" applyBorder="1"/>
    <xf numFmtId="16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left"/>
    </xf>
    <xf numFmtId="0" fontId="7" fillId="0" borderId="0" xfId="0" applyFont="1"/>
    <xf numFmtId="171" fontId="0" fillId="0" borderId="0" xfId="0" applyNumberFormat="1"/>
    <xf numFmtId="167" fontId="0" fillId="0" borderId="0" xfId="0" applyNumberFormat="1"/>
    <xf numFmtId="167" fontId="0" fillId="0" borderId="0" xfId="0" applyNumberFormat="1" applyAlignment="1">
      <alignment horizontal="right"/>
    </xf>
    <xf numFmtId="0" fontId="5" fillId="0" borderId="0" xfId="0" applyFont="1" applyAlignment="1">
      <alignment horizontal="left"/>
    </xf>
    <xf numFmtId="0" fontId="13" fillId="0" borderId="0" xfId="0" applyFont="1"/>
    <xf numFmtId="14" fontId="0" fillId="0" borderId="0" xfId="0" applyNumberFormat="1" applyAlignment="1">
      <alignment horizontal="right"/>
    </xf>
    <xf numFmtId="0" fontId="15" fillId="0" borderId="0" xfId="0" applyFont="1"/>
    <xf numFmtId="0" fontId="14" fillId="0" borderId="0" xfId="0" applyFont="1"/>
    <xf numFmtId="14" fontId="7" fillId="0" borderId="0" xfId="0" applyNumberFormat="1" applyFont="1" applyAlignment="1">
      <alignment horizontal="left"/>
    </xf>
    <xf numFmtId="0" fontId="7" fillId="0" borderId="0" xfId="0" applyFont="1" applyAlignment="1">
      <alignment horizontal="right"/>
    </xf>
    <xf numFmtId="172" fontId="0" fillId="0" borderId="0" xfId="0" applyNumberFormat="1" applyAlignment="1">
      <alignment horizontal="left"/>
    </xf>
    <xf numFmtId="173" fontId="0" fillId="0" borderId="0" xfId="0" applyNumberFormat="1"/>
    <xf numFmtId="0" fontId="17" fillId="0" borderId="0" xfId="0" applyFont="1"/>
    <xf numFmtId="164" fontId="13" fillId="0" borderId="0" xfId="0" applyNumberFormat="1" applyFont="1"/>
    <xf numFmtId="169" fontId="13" fillId="0" borderId="0" xfId="0" applyNumberFormat="1" applyFont="1"/>
    <xf numFmtId="0" fontId="18" fillId="0" borderId="0" xfId="0" applyFont="1"/>
    <xf numFmtId="0" fontId="13" fillId="0" borderId="0" xfId="0" applyFont="1" applyAlignment="1">
      <alignment horizontal="left"/>
    </xf>
    <xf numFmtId="0" fontId="17" fillId="0" borderId="1" xfId="0" applyFont="1" applyBorder="1" applyAlignment="1">
      <alignment horizontal="left" wrapText="1"/>
    </xf>
    <xf numFmtId="164" fontId="17" fillId="0" borderId="1" xfId="0" applyNumberFormat="1" applyFont="1" applyBorder="1" applyAlignment="1">
      <alignment horizontal="left" wrapText="1"/>
    </xf>
    <xf numFmtId="169" fontId="17" fillId="0" borderId="1" xfId="0" applyNumberFormat="1" applyFont="1" applyBorder="1" applyAlignment="1">
      <alignment horizontal="left" wrapText="1"/>
    </xf>
    <xf numFmtId="172" fontId="19" fillId="0" borderId="0" xfId="0" applyNumberFormat="1" applyFont="1" applyAlignment="1">
      <alignment horizontal="left"/>
    </xf>
    <xf numFmtId="164" fontId="13" fillId="0" borderId="0" xfId="0" applyNumberFormat="1" applyFont="1" applyAlignment="1">
      <alignment horizontal="left"/>
    </xf>
    <xf numFmtId="169" fontId="13" fillId="0" borderId="0" xfId="0" applyNumberFormat="1" applyFont="1" applyAlignment="1">
      <alignment horizontal="left"/>
    </xf>
    <xf numFmtId="167" fontId="13" fillId="0" borderId="0" xfId="0" applyNumberFormat="1" applyFont="1" applyAlignment="1">
      <alignment horizontal="left"/>
    </xf>
    <xf numFmtId="1" fontId="13" fillId="0" borderId="0" xfId="0" applyNumberFormat="1" applyFont="1" applyAlignment="1">
      <alignment horizontal="left"/>
    </xf>
    <xf numFmtId="170" fontId="13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17" fillId="0" borderId="1" xfId="0" applyFont="1" applyBorder="1" applyAlignment="1">
      <alignment horizontal="left"/>
    </xf>
    <xf numFmtId="170" fontId="17" fillId="0" borderId="1" xfId="0" applyNumberFormat="1" applyFont="1" applyBorder="1" applyAlignment="1">
      <alignment horizontal="left" wrapText="1"/>
    </xf>
    <xf numFmtId="1" fontId="17" fillId="0" borderId="1" xfId="0" applyNumberFormat="1" applyFont="1" applyBorder="1" applyAlignment="1">
      <alignment horizontal="left" wrapText="1"/>
    </xf>
    <xf numFmtId="16" fontId="13" fillId="0" borderId="0" xfId="0" applyNumberFormat="1" applyFont="1" applyAlignment="1">
      <alignment horizontal="left"/>
    </xf>
    <xf numFmtId="170" fontId="13" fillId="0" borderId="0" xfId="0" applyNumberFormat="1" applyFont="1" applyAlignment="1">
      <alignment horizontal="left"/>
    </xf>
    <xf numFmtId="16" fontId="19" fillId="0" borderId="0" xfId="0" applyNumberFormat="1" applyFont="1" applyAlignment="1">
      <alignment horizontal="left"/>
    </xf>
    <xf numFmtId="170" fontId="19" fillId="0" borderId="0" xfId="0" applyNumberFormat="1" applyFont="1" applyAlignment="1">
      <alignment horizontal="left"/>
    </xf>
    <xf numFmtId="1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169" fontId="19" fillId="0" borderId="0" xfId="0" applyNumberFormat="1" applyFont="1" applyAlignment="1">
      <alignment horizontal="left"/>
    </xf>
    <xf numFmtId="0" fontId="21" fillId="0" borderId="0" xfId="0" applyFont="1"/>
    <xf numFmtId="0" fontId="19" fillId="0" borderId="0" xfId="0" applyFont="1"/>
    <xf numFmtId="172" fontId="13" fillId="0" borderId="0" xfId="0" applyNumberFormat="1" applyFont="1" applyAlignment="1">
      <alignment horizontal="left"/>
    </xf>
    <xf numFmtId="0" fontId="13" fillId="2" borderId="2" xfId="0" applyFont="1" applyFill="1" applyBorder="1"/>
    <xf numFmtId="172" fontId="17" fillId="2" borderId="3" xfId="0" applyNumberFormat="1" applyFont="1" applyFill="1" applyBorder="1" applyAlignment="1">
      <alignment horizontal="right"/>
    </xf>
    <xf numFmtId="166" fontId="13" fillId="2" borderId="4" xfId="0" applyNumberFormat="1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21</xdr:row>
      <xdr:rowOff>142874</xdr:rowOff>
    </xdr:from>
    <xdr:to>
      <xdr:col>6</xdr:col>
      <xdr:colOff>171450</xdr:colOff>
      <xdr:row>38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00025" y="4257674"/>
          <a:ext cx="5705475" cy="3267076"/>
        </a:xfrm>
        <a:prstGeom prst="rect">
          <a:avLst/>
        </a:prstGeom>
        <a:solidFill>
          <a:schemeClr val="lt1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dS/m = 1000 µS/cm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1mS/cm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1000 µS/cm</a:t>
          </a:r>
          <a:endParaRPr lang="en-US" sz="1100" b="0">
            <a:solidFill>
              <a:schemeClr val="dk1"/>
            </a:solidFill>
            <a:latin typeface="+mn-lt"/>
            <a:ea typeface="+mn-ea"/>
            <a:cs typeface="Times New Roman" pitchFamily="18" charset="0"/>
          </a:endParaRPr>
        </a:p>
        <a:p>
          <a:endParaRPr lang="en-US" sz="1200">
            <a:solidFill>
              <a:schemeClr val="dk1"/>
            </a:solidFill>
            <a:latin typeface="+mn-lt"/>
            <a:ea typeface="+mn-ea"/>
            <a:cs typeface="Times New Roman" pitchFamily="18" charset="0"/>
          </a:endParaRPr>
        </a:p>
        <a:p>
          <a:r>
            <a:rPr lang="en-US" sz="1200">
              <a:solidFill>
                <a:schemeClr val="dk1"/>
              </a:solidFill>
              <a:latin typeface="+mn-lt"/>
              <a:ea typeface="+mn-ea"/>
              <a:cs typeface="Times New Roman" pitchFamily="18" charset="0"/>
            </a:rPr>
            <a:t>Per Allan Andales:</a:t>
          </a:r>
        </a:p>
        <a:p>
          <a:r>
            <a:rPr lang="en-US" sz="1200">
              <a:solidFill>
                <a:schemeClr val="dk1"/>
              </a:solidFill>
              <a:latin typeface="+mn-lt"/>
              <a:ea typeface="+mn-ea"/>
              <a:cs typeface="Times New Roman" pitchFamily="18" charset="0"/>
            </a:rPr>
            <a:t>"The salt tolerance (threshold) level of alfalfa that is reported in the literature is 2.0 deci-S/m (EC of saturated extract from the soil) or 1.3 deci-S/m (EC of irrigation water)."</a:t>
          </a:r>
        </a:p>
        <a:p>
          <a:endParaRPr lang="en-US" sz="1200">
            <a:solidFill>
              <a:schemeClr val="dk1"/>
            </a:solidFill>
            <a:latin typeface="+mn-lt"/>
            <a:ea typeface="+mn-ea"/>
            <a:cs typeface="Times New Roman" pitchFamily="18" charset="0"/>
          </a:endParaRPr>
        </a:p>
        <a:p>
          <a:r>
            <a:rPr lang="en-US" sz="1200">
              <a:solidFill>
                <a:schemeClr val="dk1"/>
              </a:solidFill>
              <a:latin typeface="+mn-lt"/>
              <a:ea typeface="+mn-ea"/>
              <a:cs typeface="Times New Roman" pitchFamily="18" charset="0"/>
            </a:rPr>
            <a:t>Per Mike Bartolo: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dk1"/>
              </a:solidFill>
              <a:latin typeface="+mn-lt"/>
              <a:ea typeface="+mn-ea"/>
              <a:cs typeface="Times New Roman" pitchFamily="18" charset="0"/>
            </a:rPr>
            <a:t>"Normal</a:t>
          </a:r>
          <a:r>
            <a:rPr lang="en-US" sz="1200" baseline="0">
              <a:solidFill>
                <a:schemeClr val="dk1"/>
              </a:solidFill>
              <a:latin typeface="+mn-lt"/>
              <a:ea typeface="+mn-ea"/>
              <a:cs typeface="Times New Roman" pitchFamily="18" charset="0"/>
            </a:rPr>
            <a:t> conductivity when the river is high is 800-900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µS/cm."</a:t>
          </a:r>
          <a:endParaRPr lang="en-US" sz="1200">
            <a:effectLst/>
          </a:endParaRPr>
        </a:p>
        <a:p>
          <a:endParaRPr lang="en-US" sz="1200">
            <a:solidFill>
              <a:schemeClr val="dk1"/>
            </a:solidFill>
            <a:latin typeface="+mn-lt"/>
            <a:ea typeface="+mn-ea"/>
            <a:cs typeface="Times New Roman" pitchFamily="18" charset="0"/>
          </a:endParaRPr>
        </a:p>
        <a:p>
          <a:endParaRPr lang="en-US" sz="1200">
            <a:solidFill>
              <a:schemeClr val="dk1"/>
            </a:solidFill>
            <a:latin typeface="+mn-lt"/>
            <a:ea typeface="+mn-ea"/>
            <a:cs typeface="Times New Roman" pitchFamily="18" charset="0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 = deci = 0.1</a:t>
          </a:r>
          <a:endParaRPr lang="en-US" sz="1200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 = centi = 0.01</a:t>
          </a:r>
          <a:endParaRPr lang="en-US" sz="1200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 = milli = 0.001</a:t>
          </a:r>
          <a:endParaRPr lang="en-US" sz="1200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µ = micro = 0.000001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200">
            <a:effectLst/>
          </a:endParaRPr>
        </a:p>
        <a:p>
          <a:endParaRPr lang="en-US" sz="1200">
            <a:latin typeface="+mn-lt"/>
            <a:cs typeface="Times New Roman" pitchFamily="18" charset="0"/>
          </a:endParaRPr>
        </a:p>
        <a:p>
          <a:endParaRPr lang="en-US" sz="1200">
            <a:latin typeface="+mn-lt"/>
            <a:cs typeface="Times New Roman" pitchFamily="18" charset="0"/>
          </a:endParaRPr>
        </a:p>
        <a:p>
          <a:endParaRPr lang="en-US" sz="1200">
            <a:latin typeface="+mn-lt"/>
            <a:cs typeface="Times New Roman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8"/>
  <sheetViews>
    <sheetView zoomScaleNormal="100" workbookViewId="0">
      <selection activeCell="A17" sqref="A17"/>
    </sheetView>
  </sheetViews>
  <sheetFormatPr defaultRowHeight="15.75" x14ac:dyDescent="0.25"/>
  <cols>
    <col min="1" max="1" width="19.140625" style="42" customWidth="1"/>
    <col min="2" max="2" width="14.28515625" style="42" customWidth="1"/>
    <col min="3" max="4" width="14.85546875" style="51" customWidth="1"/>
    <col min="5" max="5" width="21.42578125" style="52" customWidth="1"/>
    <col min="6" max="6" width="19" style="52" customWidth="1"/>
    <col min="7" max="7" width="18.140625" style="52" customWidth="1"/>
    <col min="8" max="8" width="23.140625" style="52" customWidth="1"/>
    <col min="9" max="9" width="18" style="52" customWidth="1"/>
    <col min="10" max="10" width="15.42578125" style="52" customWidth="1"/>
    <col min="11" max="11" width="12.28515625" style="42" bestFit="1" customWidth="1"/>
    <col min="12" max="12" width="13.5703125" style="42" bestFit="1" customWidth="1"/>
    <col min="13" max="13" width="14.28515625" style="42" customWidth="1"/>
    <col min="14" max="14" width="42.7109375" style="42" bestFit="1" customWidth="1"/>
    <col min="15" max="15" width="11.85546875" style="42" bestFit="1" customWidth="1"/>
    <col min="16" max="16384" width="9.140625" style="42"/>
  </cols>
  <sheetData>
    <row r="1" spans="1:15" ht="18.75" x14ac:dyDescent="0.3">
      <c r="A1" s="2" t="s">
        <v>0</v>
      </c>
    </row>
    <row r="2" spans="1:15" ht="15" customHeight="1" x14ac:dyDescent="0.25">
      <c r="B2" s="50"/>
    </row>
    <row r="3" spans="1:15" ht="15" customHeight="1" x14ac:dyDescent="0.25">
      <c r="A3" s="53" t="s">
        <v>1</v>
      </c>
      <c r="B3" s="50"/>
    </row>
    <row r="4" spans="1:15" ht="15" customHeight="1" x14ac:dyDescent="0.25">
      <c r="A4" s="53" t="s">
        <v>2</v>
      </c>
      <c r="B4" s="50"/>
    </row>
    <row r="5" spans="1:15" ht="15" customHeight="1" x14ac:dyDescent="0.25">
      <c r="A5" s="53"/>
      <c r="B5" s="50"/>
    </row>
    <row r="6" spans="1:15" ht="15" customHeight="1" x14ac:dyDescent="0.25">
      <c r="A6" s="79"/>
      <c r="B6" s="80" t="s">
        <v>3</v>
      </c>
      <c r="C6" s="81">
        <v>6.1980000000000004</v>
      </c>
      <c r="D6" s="54"/>
    </row>
    <row r="7" spans="1:15" ht="15" customHeight="1" x14ac:dyDescent="0.25">
      <c r="A7" s="53"/>
      <c r="B7" s="50"/>
    </row>
    <row r="8" spans="1:15" ht="32.25" thickBot="1" x14ac:dyDescent="0.3">
      <c r="A8" s="55" t="s">
        <v>4</v>
      </c>
      <c r="B8" s="55" t="s">
        <v>5</v>
      </c>
      <c r="C8" s="56" t="s">
        <v>6</v>
      </c>
      <c r="D8" s="56" t="s">
        <v>7</v>
      </c>
      <c r="E8" s="57" t="s">
        <v>8</v>
      </c>
      <c r="F8" s="57" t="s">
        <v>9</v>
      </c>
      <c r="G8" s="57" t="s">
        <v>10</v>
      </c>
      <c r="H8" s="57" t="s">
        <v>11</v>
      </c>
      <c r="I8" s="57" t="s">
        <v>12</v>
      </c>
      <c r="J8" s="57" t="s">
        <v>13</v>
      </c>
    </row>
    <row r="9" spans="1:15" x14ac:dyDescent="0.25">
      <c r="A9" s="58">
        <v>44659</v>
      </c>
      <c r="B9" s="54">
        <v>98</v>
      </c>
      <c r="C9" s="59">
        <v>0.4201388888888889</v>
      </c>
      <c r="D9" s="59">
        <v>0.47222222222222227</v>
      </c>
      <c r="E9" s="60">
        <v>2.2791999999999999</v>
      </c>
      <c r="F9" s="60">
        <v>2.9620000000000002</v>
      </c>
      <c r="G9" s="60">
        <f t="shared" ref="G9:G10" si="0">F9-E9</f>
        <v>0.6828000000000003</v>
      </c>
      <c r="H9" s="60">
        <f>G9*$C$6</f>
        <v>4.2319944000000023</v>
      </c>
      <c r="I9" s="60">
        <v>2.2855125000001791E-2</v>
      </c>
      <c r="J9" s="60">
        <f t="shared" ref="J9" si="1">H9+I9</f>
        <v>4.2548495250000045</v>
      </c>
      <c r="K9" s="60"/>
      <c r="L9" s="59"/>
      <c r="M9" s="59"/>
      <c r="N9" s="61"/>
      <c r="O9" s="62"/>
    </row>
    <row r="10" spans="1:15" x14ac:dyDescent="0.25">
      <c r="A10" s="58">
        <v>44687</v>
      </c>
      <c r="B10" s="54">
        <v>126</v>
      </c>
      <c r="C10" s="59">
        <v>0.40277777777777773</v>
      </c>
      <c r="D10" s="59">
        <v>0.43402777777777773</v>
      </c>
      <c r="E10" s="60">
        <v>2.5907</v>
      </c>
      <c r="F10" s="60">
        <v>3.0312999999999999</v>
      </c>
      <c r="G10" s="60">
        <f t="shared" si="0"/>
        <v>0.44059999999999988</v>
      </c>
      <c r="H10" s="60">
        <f>G10*$C$6</f>
        <v>2.7308387999999995</v>
      </c>
      <c r="I10" s="60">
        <v>1.2550949999999646E-2</v>
      </c>
      <c r="J10" s="60">
        <f t="shared" ref="J10" si="2">H10+I10</f>
        <v>2.7433897499999991</v>
      </c>
      <c r="K10" s="60"/>
      <c r="L10" s="59"/>
      <c r="M10" s="59"/>
      <c r="N10" s="61"/>
      <c r="O10" s="54"/>
    </row>
    <row r="11" spans="1:15" x14ac:dyDescent="0.25">
      <c r="A11" s="58">
        <v>44721</v>
      </c>
      <c r="B11" s="54">
        <v>160</v>
      </c>
      <c r="C11" s="59">
        <v>0.29166666666666669</v>
      </c>
      <c r="D11" s="59">
        <v>0.40972222222222227</v>
      </c>
      <c r="E11" s="60">
        <v>2.4586000000000001</v>
      </c>
      <c r="F11" s="60">
        <v>4.0852000000000004</v>
      </c>
      <c r="G11" s="60">
        <f t="shared" ref="G11:G14" si="3">F11-E11</f>
        <v>1.6266000000000003</v>
      </c>
      <c r="H11" s="60">
        <f t="shared" ref="H11:H14" si="4">G11*$C$6</f>
        <v>10.081666800000002</v>
      </c>
      <c r="I11" s="60">
        <v>2.2829300000001378E-2</v>
      </c>
      <c r="J11" s="60">
        <f t="shared" ref="J11:J14" si="5">H11+I11</f>
        <v>10.104496100000004</v>
      </c>
    </row>
    <row r="12" spans="1:15" x14ac:dyDescent="0.25">
      <c r="A12" s="58">
        <v>44782</v>
      </c>
      <c r="B12" s="54">
        <v>221</v>
      </c>
      <c r="C12" s="59">
        <v>0.44097222222222227</v>
      </c>
      <c r="D12" s="59">
        <v>0.4861111111111111</v>
      </c>
      <c r="E12" s="60">
        <v>2.6478000000000002</v>
      </c>
      <c r="F12" s="60">
        <v>3.4018000000000002</v>
      </c>
      <c r="G12" s="60">
        <f t="shared" si="3"/>
        <v>0.754</v>
      </c>
      <c r="H12" s="60">
        <f t="shared" si="4"/>
        <v>4.673292</v>
      </c>
      <c r="I12" s="60">
        <v>2.282930000000043E-2</v>
      </c>
      <c r="J12" s="60">
        <f t="shared" si="5"/>
        <v>4.6961213000000006</v>
      </c>
    </row>
    <row r="13" spans="1:15" x14ac:dyDescent="0.25">
      <c r="A13" s="58">
        <v>44818</v>
      </c>
      <c r="B13" s="54">
        <v>257</v>
      </c>
      <c r="C13" s="59">
        <v>0.36458333333333331</v>
      </c>
      <c r="D13" s="59">
        <v>0.40277777777777773</v>
      </c>
      <c r="E13" s="60">
        <v>2.6936</v>
      </c>
      <c r="F13" s="60">
        <v>2.8847999999999998</v>
      </c>
      <c r="G13" s="60">
        <f t="shared" si="3"/>
        <v>0.19119999999999981</v>
      </c>
      <c r="H13" s="60">
        <f t="shared" si="4"/>
        <v>1.1850575999999988</v>
      </c>
      <c r="I13" s="60">
        <v>5.681499999999368E-4</v>
      </c>
      <c r="J13" s="60">
        <f t="shared" si="5"/>
        <v>1.1856257499999987</v>
      </c>
    </row>
    <row r="14" spans="1:15" x14ac:dyDescent="0.25">
      <c r="A14" s="58">
        <v>44818</v>
      </c>
      <c r="B14" s="54">
        <v>257</v>
      </c>
      <c r="C14" s="59">
        <v>0.40972222222222227</v>
      </c>
      <c r="D14" s="59">
        <v>0.43402777777777773</v>
      </c>
      <c r="E14" s="60">
        <v>2.8822999999999999</v>
      </c>
      <c r="F14" s="60">
        <v>3.1389</v>
      </c>
      <c r="G14" s="60">
        <f t="shared" si="3"/>
        <v>0.25660000000000016</v>
      </c>
      <c r="H14" s="60">
        <f t="shared" si="4"/>
        <v>1.5904068000000011</v>
      </c>
      <c r="I14" s="60">
        <v>8.8579750000001931E-3</v>
      </c>
      <c r="J14" s="60">
        <f t="shared" si="5"/>
        <v>1.5992647750000013</v>
      </c>
    </row>
    <row r="15" spans="1:15" x14ac:dyDescent="0.25">
      <c r="A15" s="58">
        <v>44844</v>
      </c>
      <c r="B15" s="54">
        <v>283</v>
      </c>
      <c r="C15" s="59">
        <v>0.40277777777777773</v>
      </c>
      <c r="D15" s="59">
        <v>0.45833333333333331</v>
      </c>
      <c r="E15" s="60">
        <v>2.6621999999999999</v>
      </c>
      <c r="F15" s="60">
        <v>3.1840999999999999</v>
      </c>
      <c r="G15" s="60">
        <f t="shared" ref="G15" si="6">F15-E15</f>
        <v>0.52190000000000003</v>
      </c>
      <c r="H15" s="60">
        <f t="shared" ref="H15" si="7">G15*$C$6</f>
        <v>3.2347362000000004</v>
      </c>
      <c r="I15" s="60">
        <v>1.4048800000000286E-2</v>
      </c>
      <c r="J15" s="60">
        <f t="shared" ref="J15" si="8">H15+I15</f>
        <v>3.2487850000000007</v>
      </c>
    </row>
    <row r="16" spans="1:15" x14ac:dyDescent="0.25">
      <c r="A16" s="58">
        <v>44866</v>
      </c>
      <c r="B16" s="54">
        <v>305</v>
      </c>
      <c r="C16" s="59">
        <v>0.36805555555555558</v>
      </c>
      <c r="D16" s="59">
        <v>0.3923611111111111</v>
      </c>
      <c r="E16" s="60">
        <v>2.7261000000000002</v>
      </c>
      <c r="F16" s="60">
        <v>2.956</v>
      </c>
      <c r="G16" s="60">
        <f t="shared" ref="G16" si="9">F16-E16</f>
        <v>0.22989999999999977</v>
      </c>
      <c r="H16" s="60">
        <f t="shared" ref="H16" si="10">G16*$C$6</f>
        <v>1.4249201999999987</v>
      </c>
      <c r="I16" s="60">
        <v>4.7001499999994754E-3</v>
      </c>
      <c r="J16" s="60">
        <f t="shared" ref="J16" si="11">H16+I16</f>
        <v>1.4296203499999982</v>
      </c>
    </row>
    <row r="17" spans="1:10" x14ac:dyDescent="0.25">
      <c r="A17" s="58"/>
      <c r="B17" s="54"/>
      <c r="C17" s="59"/>
      <c r="D17" s="59"/>
      <c r="E17" s="60"/>
      <c r="F17" s="60"/>
      <c r="G17" s="60"/>
      <c r="H17" s="60"/>
      <c r="I17" s="60"/>
      <c r="J17" s="60"/>
    </row>
    <row r="18" spans="1:10" x14ac:dyDescent="0.25">
      <c r="A18" s="58"/>
      <c r="B18" s="54"/>
      <c r="C18" s="59"/>
      <c r="D18" s="59"/>
      <c r="E18" s="60"/>
      <c r="F18" s="60"/>
      <c r="G18" s="60"/>
      <c r="H18" s="60"/>
      <c r="I18" s="60"/>
      <c r="J18" s="60"/>
    </row>
    <row r="19" spans="1:10" x14ac:dyDescent="0.25">
      <c r="A19" s="58"/>
      <c r="B19" s="54"/>
      <c r="C19" s="59"/>
      <c r="D19" s="59"/>
      <c r="E19" s="60"/>
      <c r="F19" s="60"/>
      <c r="G19" s="60"/>
      <c r="H19" s="60"/>
      <c r="I19" s="60"/>
      <c r="J19" s="60"/>
    </row>
    <row r="20" spans="1:10" x14ac:dyDescent="0.25">
      <c r="A20" s="58"/>
      <c r="B20" s="54"/>
      <c r="C20" s="59"/>
      <c r="D20" s="59"/>
      <c r="E20" s="60"/>
      <c r="F20" s="60"/>
      <c r="G20" s="60"/>
      <c r="H20" s="60"/>
      <c r="I20" s="60"/>
      <c r="J20" s="60"/>
    </row>
    <row r="21" spans="1:10" x14ac:dyDescent="0.25">
      <c r="A21" s="58"/>
      <c r="B21" s="54"/>
      <c r="C21" s="59"/>
      <c r="D21" s="59"/>
      <c r="E21" s="60"/>
      <c r="F21" s="60"/>
      <c r="G21" s="60"/>
      <c r="H21" s="60"/>
      <c r="I21" s="60"/>
      <c r="J21" s="60"/>
    </row>
    <row r="22" spans="1:10" x14ac:dyDescent="0.25">
      <c r="A22" s="58"/>
      <c r="B22" s="54"/>
      <c r="C22" s="59"/>
      <c r="D22" s="59"/>
      <c r="E22" s="60"/>
      <c r="F22" s="60"/>
      <c r="G22" s="60"/>
      <c r="H22" s="60"/>
      <c r="I22" s="60"/>
      <c r="J22" s="60"/>
    </row>
    <row r="23" spans="1:10" x14ac:dyDescent="0.25">
      <c r="A23" s="58"/>
      <c r="B23" s="54"/>
      <c r="C23" s="59"/>
      <c r="D23" s="59"/>
      <c r="E23" s="60"/>
      <c r="F23" s="60"/>
      <c r="G23" s="60"/>
      <c r="H23" s="60"/>
      <c r="I23" s="60"/>
      <c r="J23" s="60"/>
    </row>
    <row r="24" spans="1:10" x14ac:dyDescent="0.25">
      <c r="A24" s="58"/>
      <c r="B24" s="54"/>
      <c r="C24" s="59"/>
      <c r="D24" s="59"/>
      <c r="E24" s="60"/>
      <c r="F24" s="60"/>
      <c r="G24" s="60"/>
      <c r="H24" s="60"/>
      <c r="I24" s="60"/>
      <c r="J24" s="60"/>
    </row>
    <row r="25" spans="1:10" x14ac:dyDescent="0.25">
      <c r="A25" s="58"/>
      <c r="B25" s="54"/>
      <c r="C25" s="59"/>
      <c r="D25" s="59"/>
      <c r="E25" s="60"/>
      <c r="F25" s="60"/>
      <c r="G25" s="60"/>
      <c r="H25" s="60"/>
      <c r="I25" s="60"/>
      <c r="J25" s="60"/>
    </row>
    <row r="26" spans="1:10" x14ac:dyDescent="0.25">
      <c r="A26" s="58"/>
      <c r="B26" s="54"/>
      <c r="C26" s="59"/>
      <c r="D26" s="59"/>
      <c r="E26" s="60"/>
      <c r="F26" s="60"/>
      <c r="G26" s="60"/>
      <c r="H26" s="60"/>
      <c r="I26" s="60"/>
      <c r="J26" s="60"/>
    </row>
    <row r="27" spans="1:10" x14ac:dyDescent="0.25">
      <c r="A27" s="58"/>
      <c r="B27" s="54"/>
      <c r="C27" s="59"/>
      <c r="D27" s="59"/>
      <c r="E27" s="60"/>
      <c r="F27" s="60"/>
      <c r="G27" s="60"/>
      <c r="H27" s="60"/>
      <c r="I27" s="60"/>
      <c r="J27" s="60"/>
    </row>
    <row r="28" spans="1:10" x14ac:dyDescent="0.25">
      <c r="A28" s="58"/>
      <c r="B28" s="54"/>
      <c r="C28" s="59"/>
      <c r="D28" s="59"/>
      <c r="E28" s="60"/>
      <c r="F28" s="60"/>
      <c r="G28" s="60"/>
      <c r="H28" s="60"/>
      <c r="I28" s="60"/>
      <c r="J28" s="60"/>
    </row>
  </sheetData>
  <pageMargins left="0.2" right="0.2" top="0.75" bottom="0.75" header="0.3" footer="0.3"/>
  <pageSetup scale="93" orientation="landscape" horizontalDpi="4294967293" r:id="rId1"/>
  <headerFoot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17"/>
  <sheetViews>
    <sheetView tabSelected="1" zoomScaleNormal="100" workbookViewId="0">
      <pane ySplit="9" topLeftCell="A10" activePane="bottomLeft" state="frozen"/>
      <selection pane="bottomLeft" activeCell="P5" sqref="P5"/>
    </sheetView>
  </sheetViews>
  <sheetFormatPr defaultRowHeight="15.75" x14ac:dyDescent="0.25"/>
  <cols>
    <col min="1" max="1" width="29" style="42" customWidth="1"/>
    <col min="2" max="2" width="11" style="63" customWidth="1"/>
    <col min="3" max="3" width="13" style="62" customWidth="1"/>
    <col min="4" max="4" width="16.140625" style="51" customWidth="1"/>
    <col min="5" max="5" width="16.28515625" style="51" customWidth="1"/>
    <col min="6" max="6" width="21.28515625" style="42" customWidth="1"/>
    <col min="7" max="7" width="21.85546875" style="42" customWidth="1"/>
    <col min="8" max="8" width="17.42578125" style="54" customWidth="1"/>
    <col min="9" max="9" width="24" style="42" customWidth="1"/>
    <col min="10" max="10" width="17.140625" style="42" customWidth="1"/>
    <col min="11" max="11" width="16.140625" style="54" customWidth="1"/>
    <col min="12" max="16384" width="9.140625" style="42"/>
  </cols>
  <sheetData>
    <row r="1" spans="1:16" ht="18.75" x14ac:dyDescent="0.3">
      <c r="A1" s="2" t="s">
        <v>14</v>
      </c>
    </row>
    <row r="3" spans="1:16" x14ac:dyDescent="0.25">
      <c r="A3" s="64" t="s">
        <v>15</v>
      </c>
      <c r="H3" s="54" t="s">
        <v>134</v>
      </c>
      <c r="I3" s="42" t="s">
        <v>128</v>
      </c>
      <c r="J3" s="42" t="s">
        <v>129</v>
      </c>
      <c r="K3" s="54" t="s">
        <v>130</v>
      </c>
      <c r="L3" s="42" t="s">
        <v>131</v>
      </c>
      <c r="M3" s="42" t="s">
        <v>132</v>
      </c>
      <c r="N3" s="42" t="s">
        <v>133</v>
      </c>
    </row>
    <row r="4" spans="1:16" x14ac:dyDescent="0.25">
      <c r="A4" s="65" t="s">
        <v>16</v>
      </c>
      <c r="H4" s="54">
        <v>368.53800000000001</v>
      </c>
      <c r="I4" s="42">
        <f>(H4*1000)/(1000*2.341)</f>
        <v>157.42759504485264</v>
      </c>
      <c r="J4" s="42">
        <f>I4/25.4</f>
        <v>6.1979368127894743</v>
      </c>
      <c r="K4" s="54">
        <v>812.48800000000006</v>
      </c>
      <c r="L4" s="82">
        <v>112.07</v>
      </c>
      <c r="M4" s="83">
        <v>1</v>
      </c>
      <c r="N4" s="83">
        <f>K4*M4-L4</f>
        <v>700.41800000000012</v>
      </c>
      <c r="P4" s="42">
        <f>N4/$H$4</f>
        <v>1.9005312884967089</v>
      </c>
    </row>
    <row r="5" spans="1:16" x14ac:dyDescent="0.25">
      <c r="A5" s="53" t="s">
        <v>17</v>
      </c>
      <c r="H5" s="54">
        <f>K4</f>
        <v>812.48800000000006</v>
      </c>
      <c r="I5" s="42">
        <f>(H5*1000)/(1000*2.341)</f>
        <v>347.0687740281931</v>
      </c>
      <c r="J5" s="42">
        <f>I5/25.4</f>
        <v>13.664124961739887</v>
      </c>
      <c r="K5" s="54">
        <v>812.48800000000006</v>
      </c>
      <c r="L5" s="82">
        <v>112.07</v>
      </c>
      <c r="M5" s="83">
        <v>2</v>
      </c>
      <c r="N5" s="83">
        <f>K5*M5-L5</f>
        <v>1512.9060000000002</v>
      </c>
      <c r="O5" s="42">
        <f>N5-N4</f>
        <v>812.48800000000006</v>
      </c>
      <c r="P5" s="42">
        <f>N5/$H$4</f>
        <v>4.1051560490370065</v>
      </c>
    </row>
    <row r="6" spans="1:16" x14ac:dyDescent="0.25">
      <c r="A6" s="53"/>
      <c r="K6" s="54">
        <v>812.48800000000006</v>
      </c>
      <c r="L6" s="82">
        <v>112.07</v>
      </c>
      <c r="M6" s="83">
        <v>3</v>
      </c>
      <c r="N6" s="83">
        <f>K6*M6-L6</f>
        <v>2325.3939999999998</v>
      </c>
      <c r="O6" s="42">
        <f t="shared" ref="O6:O7" si="0">N6-N5</f>
        <v>812.4879999999996</v>
      </c>
      <c r="P6" s="42">
        <f t="shared" ref="P5:P7" si="1">N6/$H$4</f>
        <v>6.309780809577302</v>
      </c>
    </row>
    <row r="7" spans="1:16" x14ac:dyDescent="0.25">
      <c r="A7" s="79"/>
      <c r="B7" s="80" t="s">
        <v>3</v>
      </c>
      <c r="C7" s="81">
        <v>6.1980000000000004</v>
      </c>
      <c r="K7" s="54">
        <v>812.48800000000006</v>
      </c>
      <c r="L7" s="82">
        <v>112.07</v>
      </c>
      <c r="M7" s="83">
        <v>4</v>
      </c>
      <c r="N7" s="83">
        <f>K7*M7-L7</f>
        <v>3137.8820000000001</v>
      </c>
      <c r="O7" s="42">
        <f t="shared" si="0"/>
        <v>812.48800000000028</v>
      </c>
      <c r="P7" s="42">
        <f t="shared" si="1"/>
        <v>8.5144055701175994</v>
      </c>
    </row>
    <row r="8" spans="1:16" x14ac:dyDescent="0.25">
      <c r="L8" s="82"/>
      <c r="M8" s="82"/>
      <c r="N8" s="82"/>
    </row>
    <row r="9" spans="1:16" ht="28.5" customHeight="1" thickBot="1" x14ac:dyDescent="0.3">
      <c r="A9" s="66" t="s">
        <v>18</v>
      </c>
      <c r="B9" s="67" t="s">
        <v>19</v>
      </c>
      <c r="C9" s="68" t="s">
        <v>5</v>
      </c>
      <c r="D9" s="56" t="s">
        <v>6</v>
      </c>
      <c r="E9" s="56" t="s">
        <v>7</v>
      </c>
      <c r="F9" s="55" t="s">
        <v>8</v>
      </c>
      <c r="G9" s="55" t="s">
        <v>9</v>
      </c>
      <c r="H9" s="55" t="s">
        <v>10</v>
      </c>
      <c r="I9" s="55" t="s">
        <v>20</v>
      </c>
      <c r="J9" s="55" t="s">
        <v>21</v>
      </c>
      <c r="K9" s="55" t="s">
        <v>22</v>
      </c>
      <c r="L9" s="82"/>
      <c r="M9" s="82"/>
      <c r="N9" s="82"/>
    </row>
    <row r="10" spans="1:16" x14ac:dyDescent="0.25">
      <c r="A10" s="69" t="s">
        <v>23</v>
      </c>
      <c r="B10" s="70">
        <v>44636</v>
      </c>
      <c r="C10" s="62">
        <v>75</v>
      </c>
      <c r="D10" s="59">
        <v>0.84375</v>
      </c>
      <c r="E10" s="59">
        <v>0.99652777777777779</v>
      </c>
      <c r="F10" s="60">
        <v>2.3298000000000001</v>
      </c>
      <c r="G10" s="60">
        <v>2.3357000000000001</v>
      </c>
      <c r="H10" s="60">
        <f t="shared" ref="H10" si="2">G10-F10</f>
        <v>5.9000000000000163E-3</v>
      </c>
      <c r="I10" s="60">
        <f t="shared" ref="I10:I11" si="3">H10*$C$7</f>
        <v>3.6568200000000106E-2</v>
      </c>
      <c r="J10" s="60">
        <v>2.2725999999997524E-3</v>
      </c>
      <c r="K10" s="60">
        <f t="shared" ref="K10" si="4">I10+J10</f>
        <v>3.8840799999999856E-2</v>
      </c>
    </row>
    <row r="11" spans="1:16" x14ac:dyDescent="0.25">
      <c r="A11" s="69" t="s">
        <v>23</v>
      </c>
      <c r="B11" s="70">
        <v>44637</v>
      </c>
      <c r="C11" s="62">
        <v>76</v>
      </c>
      <c r="D11" s="59">
        <v>7.2916666666666671E-2</v>
      </c>
      <c r="E11" s="59">
        <v>0.5625</v>
      </c>
      <c r="F11" s="60">
        <v>2.3355000000000001</v>
      </c>
      <c r="G11" s="60">
        <v>2.4283000000000001</v>
      </c>
      <c r="H11" s="60">
        <f t="shared" ref="H11" si="5">G11-F11</f>
        <v>9.2799999999999994E-2</v>
      </c>
      <c r="I11" s="60">
        <f t="shared" si="3"/>
        <v>0.57517439999999997</v>
      </c>
      <c r="J11" s="60">
        <v>8.7391799999990444E-2</v>
      </c>
      <c r="K11" s="60">
        <f t="shared" ref="K11" si="6">I11+J11</f>
        <v>0.66256619999999045</v>
      </c>
    </row>
    <row r="12" spans="1:16" x14ac:dyDescent="0.25">
      <c r="A12" s="69" t="s">
        <v>23</v>
      </c>
      <c r="B12" s="70">
        <v>44641</v>
      </c>
      <c r="C12" s="62">
        <v>80</v>
      </c>
      <c r="D12" s="59">
        <v>0.2673611111111111</v>
      </c>
      <c r="E12" s="59">
        <v>0.98958333333333337</v>
      </c>
      <c r="F12" s="60">
        <v>2.399</v>
      </c>
      <c r="G12" s="60">
        <v>2.5653999999999999</v>
      </c>
      <c r="H12" s="60">
        <f t="shared" ref="H12" si="7">G12-F12</f>
        <v>0.16639999999999988</v>
      </c>
      <c r="I12" s="60">
        <f>H12*$C$7</f>
        <v>1.0313471999999992</v>
      </c>
      <c r="J12" s="60">
        <v>6.9830800000004273E-2</v>
      </c>
      <c r="K12" s="60">
        <f t="shared" ref="K12" si="8">I12+J12</f>
        <v>1.1011780000000035</v>
      </c>
    </row>
    <row r="13" spans="1:16" x14ac:dyDescent="0.25">
      <c r="A13" s="42" t="s">
        <v>24</v>
      </c>
      <c r="B13" s="70">
        <v>44649</v>
      </c>
      <c r="C13" s="62">
        <v>88</v>
      </c>
      <c r="D13" s="59">
        <v>0.66666666666666663</v>
      </c>
      <c r="E13" s="59">
        <v>0.84375</v>
      </c>
      <c r="F13" s="60">
        <v>2.3420000000000001</v>
      </c>
      <c r="G13" s="60">
        <v>2.3666999999999998</v>
      </c>
      <c r="H13" s="60">
        <f t="shared" ref="H13:H14" si="9">G13-F13</f>
        <v>2.4699999999999722E-2</v>
      </c>
      <c r="I13" s="60">
        <f t="shared" ref="I13:I14" si="10">H13*$C$7</f>
        <v>0.1530905999999983</v>
      </c>
      <c r="J13" s="60">
        <v>3.9512249999995697E-2</v>
      </c>
      <c r="K13" s="60">
        <f t="shared" ref="K13:K14" si="11">I13+J13</f>
        <v>0.192602849999994</v>
      </c>
    </row>
    <row r="14" spans="1:16" x14ac:dyDescent="0.25">
      <c r="A14" s="69" t="s">
        <v>24</v>
      </c>
      <c r="B14" s="70">
        <v>44655</v>
      </c>
      <c r="C14" s="62">
        <v>94</v>
      </c>
      <c r="D14" s="59">
        <v>0.17013888888888887</v>
      </c>
      <c r="E14" s="59">
        <v>0.28472222222222221</v>
      </c>
      <c r="F14" s="60">
        <v>2.3167</v>
      </c>
      <c r="G14" s="60">
        <v>2.3374999999999999</v>
      </c>
      <c r="H14" s="60">
        <f t="shared" si="9"/>
        <v>2.079999999999993E-2</v>
      </c>
      <c r="I14" s="60">
        <f t="shared" si="10"/>
        <v>0.12891839999999957</v>
      </c>
      <c r="J14" s="60">
        <v>6.8177999999992486E-3</v>
      </c>
      <c r="K14" s="60">
        <f t="shared" si="11"/>
        <v>0.13573619999999881</v>
      </c>
    </row>
    <row r="15" spans="1:16" x14ac:dyDescent="0.25">
      <c r="A15" s="69" t="s">
        <v>24</v>
      </c>
      <c r="B15" s="70">
        <v>44675</v>
      </c>
      <c r="C15" s="62">
        <v>114</v>
      </c>
      <c r="D15" s="59">
        <v>0.85416666666666663</v>
      </c>
      <c r="E15" s="59">
        <v>0.92013888888888884</v>
      </c>
      <c r="F15" s="60">
        <v>2.6596000000000002</v>
      </c>
      <c r="G15" s="60">
        <v>2.6646000000000001</v>
      </c>
      <c r="H15" s="60">
        <f t="shared" ref="H15:H17" si="12">G15-F15</f>
        <v>4.9999999999998934E-3</v>
      </c>
      <c r="I15" s="60">
        <f t="shared" ref="I15:I17" si="13">H15*$C$7</f>
        <v>3.0989999999999341E-2</v>
      </c>
      <c r="J15" s="60">
        <v>4.9067499999994636E-3</v>
      </c>
      <c r="K15" s="60">
        <f t="shared" ref="K15:K17" si="14">I15+J15</f>
        <v>3.5896749999998805E-2</v>
      </c>
    </row>
    <row r="16" spans="1:16" x14ac:dyDescent="0.25">
      <c r="A16" s="69" t="s">
        <v>24</v>
      </c>
      <c r="B16" s="70">
        <v>44685</v>
      </c>
      <c r="C16" s="62">
        <v>124</v>
      </c>
      <c r="D16" s="59">
        <v>0.67361111111111116</v>
      </c>
      <c r="E16" s="59">
        <v>0.77777777777777779</v>
      </c>
      <c r="F16" s="60">
        <v>2.5318000000000001</v>
      </c>
      <c r="G16" s="60">
        <v>2.6074999999999999</v>
      </c>
      <c r="H16" s="60">
        <f t="shared" si="12"/>
        <v>7.5699999999999878E-2</v>
      </c>
      <c r="I16" s="60">
        <f t="shared" si="13"/>
        <v>0.46918859999999929</v>
      </c>
      <c r="J16" s="60">
        <v>3.8737499999978555E-3</v>
      </c>
      <c r="K16" s="60">
        <f t="shared" si="14"/>
        <v>0.47306234999999713</v>
      </c>
    </row>
    <row r="17" spans="1:11" x14ac:dyDescent="0.25">
      <c r="A17" s="69" t="s">
        <v>24</v>
      </c>
      <c r="B17" s="70">
        <v>44686</v>
      </c>
      <c r="C17" s="62">
        <v>125</v>
      </c>
      <c r="D17" s="59">
        <v>2.4305555555555556E-2</v>
      </c>
      <c r="E17" s="59">
        <v>0.10069444444444443</v>
      </c>
      <c r="F17" s="60">
        <v>2.6078999999999999</v>
      </c>
      <c r="G17" s="60">
        <v>2.6145</v>
      </c>
      <c r="H17" s="60">
        <f t="shared" si="12"/>
        <v>6.6000000000001613E-3</v>
      </c>
      <c r="I17" s="60">
        <f t="shared" si="13"/>
        <v>4.0906800000000999E-2</v>
      </c>
      <c r="J17" s="60">
        <v>0</v>
      </c>
      <c r="K17" s="60">
        <f t="shared" si="14"/>
        <v>4.0906800000000999E-2</v>
      </c>
    </row>
    <row r="18" spans="1:11" x14ac:dyDescent="0.25">
      <c r="A18" s="69" t="s">
        <v>24</v>
      </c>
      <c r="B18" s="70">
        <v>44701</v>
      </c>
      <c r="C18" s="62">
        <v>140</v>
      </c>
      <c r="D18" s="59">
        <v>0.875</v>
      </c>
      <c r="E18" s="59">
        <v>0</v>
      </c>
      <c r="F18" s="60">
        <v>2.5945</v>
      </c>
      <c r="G18" s="60">
        <v>2.6082999999999998</v>
      </c>
      <c r="H18" s="60">
        <f t="shared" ref="H18:H21" si="15">G18-F18</f>
        <v>1.3799999999999812E-2</v>
      </c>
      <c r="I18" s="60">
        <f t="shared" ref="I18:I21" si="16">H18*$C$7</f>
        <v>8.5532399999998843E-2</v>
      </c>
      <c r="J18" s="60">
        <v>0</v>
      </c>
      <c r="K18" s="60">
        <f t="shared" ref="K18:K53" si="17">I18+J18</f>
        <v>8.5532399999998843E-2</v>
      </c>
    </row>
    <row r="19" spans="1:11" x14ac:dyDescent="0.25">
      <c r="A19" s="69" t="s">
        <v>24</v>
      </c>
      <c r="B19" s="70">
        <v>44702</v>
      </c>
      <c r="C19" s="62">
        <v>141</v>
      </c>
      <c r="D19" s="59">
        <v>0</v>
      </c>
      <c r="E19" s="59">
        <v>0.4201388888888889</v>
      </c>
      <c r="F19" s="60">
        <v>2.6082999999999998</v>
      </c>
      <c r="G19" s="60">
        <v>2.6355</v>
      </c>
      <c r="H19" s="60">
        <f t="shared" si="15"/>
        <v>2.7200000000000113E-2</v>
      </c>
      <c r="I19" s="60">
        <f t="shared" si="16"/>
        <v>0.16858560000000072</v>
      </c>
      <c r="J19" s="60">
        <v>2.1873775000004519E-2</v>
      </c>
      <c r="K19" s="60">
        <f t="shared" si="17"/>
        <v>0.19045937500000523</v>
      </c>
    </row>
    <row r="20" spans="1:11" x14ac:dyDescent="0.25">
      <c r="A20" s="69" t="s">
        <v>24</v>
      </c>
      <c r="B20" s="70">
        <v>44704</v>
      </c>
      <c r="C20" s="62">
        <v>143</v>
      </c>
      <c r="D20" s="59">
        <v>0.63541666666666663</v>
      </c>
      <c r="E20" s="59">
        <v>0.78819444444444453</v>
      </c>
      <c r="F20" s="60">
        <v>2.6036000000000001</v>
      </c>
      <c r="G20" s="60">
        <v>2.6238999999999999</v>
      </c>
      <c r="H20" s="60">
        <f t="shared" si="15"/>
        <v>2.0299999999999763E-2</v>
      </c>
      <c r="I20" s="60">
        <f t="shared" si="16"/>
        <v>0.12581939999999853</v>
      </c>
      <c r="J20" s="60">
        <v>6.8177999999942153E-3</v>
      </c>
      <c r="K20" s="60">
        <f t="shared" si="17"/>
        <v>0.13263719999999274</v>
      </c>
    </row>
    <row r="21" spans="1:11" x14ac:dyDescent="0.25">
      <c r="A21" s="69" t="s">
        <v>24</v>
      </c>
      <c r="B21" s="70">
        <v>44705</v>
      </c>
      <c r="C21" s="62">
        <v>144</v>
      </c>
      <c r="D21" s="59">
        <v>3.472222222222222E-3</v>
      </c>
      <c r="E21" s="59">
        <v>0.41666666666666669</v>
      </c>
      <c r="F21" s="60">
        <v>2.6234000000000002</v>
      </c>
      <c r="G21" s="60">
        <v>2.6873999999999998</v>
      </c>
      <c r="H21" s="60">
        <f t="shared" si="15"/>
        <v>6.3999999999999613E-2</v>
      </c>
      <c r="I21" s="60">
        <f t="shared" si="16"/>
        <v>0.39667199999999764</v>
      </c>
      <c r="J21" s="60">
        <v>1.5365874999991477E-2</v>
      </c>
      <c r="K21" s="60">
        <f t="shared" si="17"/>
        <v>0.41203787499998912</v>
      </c>
    </row>
    <row r="22" spans="1:11" x14ac:dyDescent="0.25">
      <c r="A22" s="69" t="s">
        <v>24</v>
      </c>
      <c r="B22" s="70">
        <v>44713</v>
      </c>
      <c r="C22" s="62">
        <v>152</v>
      </c>
      <c r="D22" s="59">
        <v>3.472222222222222E-3</v>
      </c>
      <c r="E22" s="59">
        <v>0.4375</v>
      </c>
      <c r="F22" s="60">
        <v>2.5152999999999999</v>
      </c>
      <c r="G22" s="60">
        <v>2.5547</v>
      </c>
      <c r="H22" s="60">
        <f t="shared" ref="H22:H41" si="18">G22-F22</f>
        <v>3.9400000000000102E-2</v>
      </c>
      <c r="I22" s="60">
        <f t="shared" ref="I22:I41" si="19">H22*$C$7</f>
        <v>0.24420120000000065</v>
      </c>
      <c r="J22" s="60">
        <v>3.2281250000010774E-2</v>
      </c>
      <c r="K22" s="60">
        <f t="shared" si="17"/>
        <v>0.27648245000001143</v>
      </c>
    </row>
    <row r="23" spans="1:11" x14ac:dyDescent="0.25">
      <c r="A23" s="69" t="s">
        <v>24</v>
      </c>
      <c r="B23" s="70">
        <v>44718</v>
      </c>
      <c r="C23" s="62">
        <v>157</v>
      </c>
      <c r="D23" s="59">
        <v>0.61458333333333337</v>
      </c>
      <c r="E23" s="59">
        <v>0.63194444444444442</v>
      </c>
      <c r="F23" s="60">
        <v>2.4739</v>
      </c>
      <c r="G23" s="60">
        <v>2.4912999999999998</v>
      </c>
      <c r="H23" s="60">
        <f t="shared" si="18"/>
        <v>1.739999999999986E-2</v>
      </c>
      <c r="I23" s="60">
        <f t="shared" si="19"/>
        <v>0.10784519999999914</v>
      </c>
      <c r="J23" s="60">
        <v>6.9727499999997873E-3</v>
      </c>
      <c r="K23" s="60">
        <f t="shared" si="17"/>
        <v>0.11481794999999893</v>
      </c>
    </row>
    <row r="24" spans="1:11" x14ac:dyDescent="0.25">
      <c r="A24" s="69" t="s">
        <v>24</v>
      </c>
      <c r="B24" s="70">
        <v>44735</v>
      </c>
      <c r="C24" s="62">
        <v>174</v>
      </c>
      <c r="D24" s="59">
        <v>0.76041666666666663</v>
      </c>
      <c r="E24" s="59">
        <v>0.77083333333333337</v>
      </c>
      <c r="F24" s="60">
        <v>3.4411</v>
      </c>
      <c r="G24" s="60">
        <v>3.4436</v>
      </c>
      <c r="H24" s="60">
        <f t="shared" si="18"/>
        <v>2.4999999999999467E-3</v>
      </c>
      <c r="I24" s="60">
        <f t="shared" si="19"/>
        <v>1.549499999999967E-2</v>
      </c>
      <c r="J24" s="60">
        <v>1.3170750000000377E-3</v>
      </c>
      <c r="K24" s="60">
        <f t="shared" si="17"/>
        <v>1.6812074999999708E-2</v>
      </c>
    </row>
    <row r="25" spans="1:11" x14ac:dyDescent="0.25">
      <c r="A25" s="69" t="s">
        <v>24</v>
      </c>
      <c r="B25" s="70">
        <v>44736</v>
      </c>
      <c r="C25" s="62">
        <v>175</v>
      </c>
      <c r="D25" s="59">
        <v>0.96180555555555547</v>
      </c>
      <c r="E25" s="59">
        <v>0.96875</v>
      </c>
      <c r="F25" s="60">
        <v>3.4085999999999999</v>
      </c>
      <c r="G25" s="60">
        <v>3.4108000000000001</v>
      </c>
      <c r="H25" s="60">
        <f t="shared" si="18"/>
        <v>2.2000000000002018E-3</v>
      </c>
      <c r="I25" s="60">
        <f t="shared" si="19"/>
        <v>1.3635600000001252E-2</v>
      </c>
      <c r="J25" s="60">
        <v>3.6155000000007907E-4</v>
      </c>
      <c r="K25" s="60">
        <f t="shared" si="17"/>
        <v>1.399715000000133E-2</v>
      </c>
    </row>
    <row r="26" spans="1:11" x14ac:dyDescent="0.25">
      <c r="A26" s="69" t="s">
        <v>24</v>
      </c>
      <c r="B26" s="70">
        <v>44738</v>
      </c>
      <c r="C26" s="62">
        <v>177</v>
      </c>
      <c r="D26" s="59">
        <v>0.24305555555555555</v>
      </c>
      <c r="E26" s="59">
        <v>0.26041666666666669</v>
      </c>
      <c r="F26" s="60">
        <v>3.3885999999999998</v>
      </c>
      <c r="G26" s="60">
        <v>3.3895</v>
      </c>
      <c r="H26" s="60">
        <f t="shared" si="18"/>
        <v>9.0000000000012292E-4</v>
      </c>
      <c r="I26" s="60">
        <f t="shared" si="19"/>
        <v>5.5782000000007626E-3</v>
      </c>
      <c r="J26" s="60">
        <v>1.2912500000004327E-3</v>
      </c>
      <c r="K26" s="60">
        <f t="shared" si="17"/>
        <v>6.8694500000011953E-3</v>
      </c>
    </row>
    <row r="27" spans="1:11" x14ac:dyDescent="0.25">
      <c r="A27" s="69" t="s">
        <v>24</v>
      </c>
      <c r="B27" s="70">
        <v>44739</v>
      </c>
      <c r="C27" s="62">
        <v>178</v>
      </c>
      <c r="D27" s="59">
        <v>0.18055555555555555</v>
      </c>
      <c r="E27" s="59">
        <v>0.44444444444444442</v>
      </c>
      <c r="F27" s="60">
        <v>3.3748999999999998</v>
      </c>
      <c r="G27" s="60">
        <v>3.4224000000000001</v>
      </c>
      <c r="H27" s="60">
        <f t="shared" si="18"/>
        <v>4.750000000000032E-2</v>
      </c>
      <c r="I27" s="60">
        <f t="shared" si="19"/>
        <v>0.29440500000000203</v>
      </c>
      <c r="J27" s="60">
        <v>3.5328600000013526E-2</v>
      </c>
      <c r="K27" s="60">
        <f t="shared" si="17"/>
        <v>0.32973360000001556</v>
      </c>
    </row>
    <row r="28" spans="1:11" x14ac:dyDescent="0.25">
      <c r="A28" s="69" t="s">
        <v>24</v>
      </c>
      <c r="B28" s="70">
        <v>44742</v>
      </c>
      <c r="C28" s="62">
        <v>181</v>
      </c>
      <c r="D28" s="59">
        <v>0.73263888888888884</v>
      </c>
      <c r="E28" s="59">
        <v>0.74652777777777779</v>
      </c>
      <c r="F28" s="60">
        <v>3.3105000000000002</v>
      </c>
      <c r="G28" s="60">
        <v>3.3117000000000001</v>
      </c>
      <c r="H28" s="60">
        <f t="shared" si="18"/>
        <v>1.1999999999998678E-3</v>
      </c>
      <c r="I28" s="60">
        <f t="shared" si="19"/>
        <v>7.4375999999991812E-3</v>
      </c>
      <c r="J28" s="60">
        <v>1.4461999999998488E-3</v>
      </c>
      <c r="K28" s="60">
        <f t="shared" si="17"/>
        <v>8.8837999999990293E-3</v>
      </c>
    </row>
    <row r="29" spans="1:11" x14ac:dyDescent="0.25">
      <c r="A29" s="69" t="s">
        <v>24</v>
      </c>
      <c r="B29" s="70">
        <v>44743</v>
      </c>
      <c r="C29" s="62">
        <v>182</v>
      </c>
      <c r="D29" s="59">
        <v>0.66666666666666663</v>
      </c>
      <c r="E29" s="59">
        <v>0.78472222222222221</v>
      </c>
      <c r="F29" s="60">
        <v>3.2919</v>
      </c>
      <c r="G29" s="60">
        <v>3.3418999999999999</v>
      </c>
      <c r="H29" s="60">
        <f t="shared" si="18"/>
        <v>4.9999999999999822E-2</v>
      </c>
      <c r="I29" s="60">
        <f t="shared" si="19"/>
        <v>0.3098999999999989</v>
      </c>
      <c r="J29" s="60">
        <v>1.1414649999996805E-2</v>
      </c>
      <c r="K29" s="60">
        <f t="shared" si="17"/>
        <v>0.32131464999999571</v>
      </c>
    </row>
    <row r="30" spans="1:11" x14ac:dyDescent="0.25">
      <c r="A30" s="69" t="s">
        <v>24</v>
      </c>
      <c r="B30" s="70">
        <v>44745</v>
      </c>
      <c r="C30" s="62">
        <v>184</v>
      </c>
      <c r="D30" s="59">
        <v>0.58680555555555558</v>
      </c>
      <c r="E30" s="59">
        <v>0.61458333333333337</v>
      </c>
      <c r="F30" s="60">
        <v>3.2915999999999999</v>
      </c>
      <c r="G30" s="60">
        <v>3.2927</v>
      </c>
      <c r="H30" s="60">
        <f t="shared" si="18"/>
        <v>1.1000000000001009E-3</v>
      </c>
      <c r="I30" s="60">
        <f t="shared" si="19"/>
        <v>6.817800000000626E-3</v>
      </c>
      <c r="J30" s="60">
        <v>7.4376000000001084E-3</v>
      </c>
      <c r="K30" s="60">
        <f t="shared" si="17"/>
        <v>1.4255400000000733E-2</v>
      </c>
    </row>
    <row r="31" spans="1:11" x14ac:dyDescent="0.25">
      <c r="A31" s="69" t="s">
        <v>24</v>
      </c>
      <c r="B31" s="70">
        <v>44748</v>
      </c>
      <c r="C31" s="62">
        <v>187</v>
      </c>
      <c r="D31" s="59">
        <v>0</v>
      </c>
      <c r="E31" s="59">
        <v>2.4305555555555556E-2</v>
      </c>
      <c r="F31" s="60">
        <v>3.2216</v>
      </c>
      <c r="G31" s="60">
        <v>3.2267999999999999</v>
      </c>
      <c r="H31" s="60">
        <f t="shared" si="18"/>
        <v>5.1999999999998714E-3</v>
      </c>
      <c r="I31" s="60">
        <f t="shared" si="19"/>
        <v>3.2229599999999206E-2</v>
      </c>
      <c r="J31" s="60">
        <v>1.0846499999998807E-3</v>
      </c>
      <c r="K31" s="60">
        <f t="shared" si="17"/>
        <v>3.3314249999999088E-2</v>
      </c>
    </row>
    <row r="32" spans="1:11" x14ac:dyDescent="0.25">
      <c r="A32" s="69" t="s">
        <v>24</v>
      </c>
      <c r="B32" s="70">
        <v>44760</v>
      </c>
      <c r="C32" s="62">
        <v>199</v>
      </c>
      <c r="D32" s="59">
        <v>0.72916666666666663</v>
      </c>
      <c r="E32" s="59">
        <v>0.76041666666666663</v>
      </c>
      <c r="F32" s="60">
        <v>2.9712999999999998</v>
      </c>
      <c r="G32" s="60">
        <v>3.0247000000000002</v>
      </c>
      <c r="H32" s="60">
        <f t="shared" si="18"/>
        <v>5.3400000000000336E-2</v>
      </c>
      <c r="I32" s="60">
        <f t="shared" si="19"/>
        <v>0.33097320000000208</v>
      </c>
      <c r="J32" s="60">
        <v>3.7188000000006262E-3</v>
      </c>
      <c r="K32" s="60">
        <f t="shared" si="17"/>
        <v>0.33469200000000271</v>
      </c>
    </row>
    <row r="33" spans="1:11" x14ac:dyDescent="0.25">
      <c r="A33" s="69" t="s">
        <v>24</v>
      </c>
      <c r="B33" s="70">
        <v>44762</v>
      </c>
      <c r="C33" s="62">
        <v>201</v>
      </c>
      <c r="D33" s="59">
        <v>0.65625</v>
      </c>
      <c r="E33" s="59">
        <v>0.67708333333333337</v>
      </c>
      <c r="F33" s="60">
        <v>2.9533</v>
      </c>
      <c r="G33" s="60">
        <v>2.9845999999999999</v>
      </c>
      <c r="H33" s="60">
        <f t="shared" si="18"/>
        <v>3.1299999999999883E-2</v>
      </c>
      <c r="I33" s="60">
        <f t="shared" si="19"/>
        <v>0.19399739999999929</v>
      </c>
      <c r="J33" s="60">
        <v>4.4935499999998619E-3</v>
      </c>
      <c r="K33" s="60">
        <f t="shared" si="17"/>
        <v>0.19849094999999917</v>
      </c>
    </row>
    <row r="34" spans="1:11" x14ac:dyDescent="0.25">
      <c r="A34" s="69" t="s">
        <v>24</v>
      </c>
      <c r="B34" s="70">
        <v>44766</v>
      </c>
      <c r="C34" s="62">
        <v>205</v>
      </c>
      <c r="D34" s="59">
        <v>0.71527777777777779</v>
      </c>
      <c r="E34" s="59">
        <v>0.9375</v>
      </c>
      <c r="F34" s="60">
        <v>2.8540000000000001</v>
      </c>
      <c r="G34" s="60">
        <v>2.9291</v>
      </c>
      <c r="H34" s="60">
        <f t="shared" si="18"/>
        <v>7.5099999999999945E-2</v>
      </c>
      <c r="I34" s="60">
        <f t="shared" si="19"/>
        <v>0.46546979999999971</v>
      </c>
      <c r="J34" s="60">
        <v>2.1486400000001325E-2</v>
      </c>
      <c r="K34" s="60">
        <f t="shared" si="17"/>
        <v>0.48695620000000106</v>
      </c>
    </row>
    <row r="35" spans="1:11" x14ac:dyDescent="0.25">
      <c r="A35" s="69" t="s">
        <v>121</v>
      </c>
      <c r="B35" s="70">
        <v>44767</v>
      </c>
      <c r="C35" s="62">
        <v>206</v>
      </c>
      <c r="D35" s="59">
        <v>6.9444444444444441E-3</v>
      </c>
      <c r="E35" s="59">
        <v>3.8194444444444441E-2</v>
      </c>
      <c r="F35" s="60">
        <v>2.9287999999999998</v>
      </c>
      <c r="G35" s="60">
        <v>2.9302999999999999</v>
      </c>
      <c r="H35" s="60">
        <f t="shared" si="18"/>
        <v>1.5000000000000568E-3</v>
      </c>
      <c r="I35" s="60">
        <f t="shared" si="19"/>
        <v>9.2970000000003536E-3</v>
      </c>
      <c r="J35" s="60">
        <v>2.3242499999945828E-4</v>
      </c>
      <c r="K35" s="60">
        <f t="shared" si="17"/>
        <v>9.529424999999812E-3</v>
      </c>
    </row>
    <row r="36" spans="1:11" x14ac:dyDescent="0.25">
      <c r="A36" s="69" t="s">
        <v>122</v>
      </c>
      <c r="B36" s="70">
        <v>44767</v>
      </c>
      <c r="C36" s="62">
        <v>206</v>
      </c>
      <c r="D36" s="59">
        <v>0.78819444444444453</v>
      </c>
      <c r="E36" s="59">
        <v>0.85763888888888884</v>
      </c>
      <c r="F36" s="60">
        <v>2.9068000000000001</v>
      </c>
      <c r="G36" s="60">
        <v>2.9083000000000001</v>
      </c>
      <c r="H36" s="60">
        <f t="shared" si="18"/>
        <v>1.5000000000000568E-3</v>
      </c>
      <c r="I36" s="60">
        <f t="shared" si="19"/>
        <v>9.2970000000003536E-3</v>
      </c>
      <c r="J36" s="60">
        <v>2.0659999999997707E-3</v>
      </c>
      <c r="K36" s="60">
        <f t="shared" si="17"/>
        <v>1.1363000000000125E-2</v>
      </c>
    </row>
    <row r="37" spans="1:11" x14ac:dyDescent="0.25">
      <c r="A37" s="69" t="s">
        <v>24</v>
      </c>
      <c r="B37" s="70">
        <v>44768</v>
      </c>
      <c r="C37" s="62">
        <v>207</v>
      </c>
      <c r="D37" s="59">
        <v>0.84722222222222221</v>
      </c>
      <c r="E37" s="59">
        <v>0.9375</v>
      </c>
      <c r="F37" s="60">
        <v>2.8797999999999999</v>
      </c>
      <c r="G37" s="60">
        <v>2.9466999999999999</v>
      </c>
      <c r="H37" s="60">
        <f t="shared" si="18"/>
        <v>6.6899999999999959E-2</v>
      </c>
      <c r="I37" s="60">
        <f t="shared" si="19"/>
        <v>0.4146461999999998</v>
      </c>
      <c r="J37" s="60">
        <v>1.4771899999998389E-2</v>
      </c>
      <c r="K37" s="60">
        <f t="shared" si="17"/>
        <v>0.42941809999999819</v>
      </c>
    </row>
    <row r="38" spans="1:11" x14ac:dyDescent="0.25">
      <c r="A38" s="69" t="s">
        <v>24</v>
      </c>
      <c r="B38" s="70">
        <v>44770</v>
      </c>
      <c r="C38" s="62">
        <v>209</v>
      </c>
      <c r="D38" s="59">
        <v>0.90972222222222221</v>
      </c>
      <c r="E38" s="59">
        <v>1</v>
      </c>
      <c r="F38" s="60">
        <v>2.8824000000000001</v>
      </c>
      <c r="G38" s="60">
        <v>2.8881999999999999</v>
      </c>
      <c r="H38" s="60">
        <f t="shared" si="18"/>
        <v>5.7999999999998053E-3</v>
      </c>
      <c r="I38" s="60">
        <f t="shared" si="19"/>
        <v>3.5948399999998798E-2</v>
      </c>
      <c r="J38" s="60">
        <v>6.7144999999843591E-4</v>
      </c>
      <c r="K38" s="60">
        <f t="shared" si="17"/>
        <v>3.6619849999997234E-2</v>
      </c>
    </row>
    <row r="39" spans="1:11" x14ac:dyDescent="0.25">
      <c r="A39" s="69" t="s">
        <v>24</v>
      </c>
      <c r="B39" s="70">
        <v>44771</v>
      </c>
      <c r="C39" s="62">
        <v>210</v>
      </c>
      <c r="D39" s="59">
        <v>0</v>
      </c>
      <c r="E39" s="59">
        <v>4.8611111111111112E-2</v>
      </c>
      <c r="F39" s="60">
        <v>2.8881999999999999</v>
      </c>
      <c r="G39" s="60">
        <v>2.8904000000000001</v>
      </c>
      <c r="H39" s="60">
        <f t="shared" si="18"/>
        <v>2.2000000000002018E-3</v>
      </c>
      <c r="I39" s="60">
        <f t="shared" si="19"/>
        <v>1.3635600000001252E-2</v>
      </c>
      <c r="J39" s="60">
        <v>0</v>
      </c>
      <c r="K39" s="60">
        <f t="shared" si="17"/>
        <v>1.3635600000001252E-2</v>
      </c>
    </row>
    <row r="40" spans="1:11" x14ac:dyDescent="0.25">
      <c r="A40" s="69" t="s">
        <v>24</v>
      </c>
      <c r="B40" s="70">
        <v>44779</v>
      </c>
      <c r="C40" s="62">
        <v>218</v>
      </c>
      <c r="D40" s="59">
        <v>0.69097222222222221</v>
      </c>
      <c r="E40" s="59">
        <v>0.73958333333333337</v>
      </c>
      <c r="F40" s="60">
        <v>2.6478000000000002</v>
      </c>
      <c r="G40" s="60">
        <v>2.702</v>
      </c>
      <c r="H40" s="60">
        <f t="shared" si="18"/>
        <v>5.4199999999999804E-2</v>
      </c>
      <c r="I40" s="60">
        <f t="shared" si="19"/>
        <v>0.33593159999999883</v>
      </c>
      <c r="J40" s="60">
        <v>6.8694500000000599E-3</v>
      </c>
      <c r="K40" s="60">
        <f t="shared" si="17"/>
        <v>0.34280104999999889</v>
      </c>
    </row>
    <row r="41" spans="1:11" x14ac:dyDescent="0.25">
      <c r="A41" s="69" t="s">
        <v>24</v>
      </c>
      <c r="B41" s="70">
        <v>44788</v>
      </c>
      <c r="C41" s="62">
        <v>227</v>
      </c>
      <c r="D41" s="59">
        <v>0.84722222222222221</v>
      </c>
      <c r="E41" s="59">
        <v>0.97222222222222221</v>
      </c>
      <c r="F41" s="60">
        <v>2.9883000000000002</v>
      </c>
      <c r="G41" s="60">
        <v>2.9996</v>
      </c>
      <c r="H41" s="60">
        <f t="shared" si="18"/>
        <v>1.1299999999999866E-2</v>
      </c>
      <c r="I41" s="60">
        <f t="shared" si="19"/>
        <v>7.0037399999999167E-2</v>
      </c>
      <c r="J41" s="60">
        <v>5.5781999999993913E-3</v>
      </c>
      <c r="K41" s="60">
        <f t="shared" si="17"/>
        <v>7.5615599999998562E-2</v>
      </c>
    </row>
    <row r="42" spans="1:11" x14ac:dyDescent="0.25">
      <c r="A42" s="69" t="s">
        <v>121</v>
      </c>
      <c r="B42" s="70">
        <v>44789</v>
      </c>
      <c r="C42" s="62">
        <v>228</v>
      </c>
      <c r="D42" s="59">
        <v>3.8194444444444441E-2</v>
      </c>
      <c r="E42" s="59">
        <v>6.25E-2</v>
      </c>
      <c r="F42" s="60">
        <v>2.9988999999999999</v>
      </c>
      <c r="G42" s="60">
        <v>3.0123000000000002</v>
      </c>
      <c r="H42" s="60">
        <f t="shared" ref="H42:H53" si="20">G42-F42</f>
        <v>1.3400000000000301E-2</v>
      </c>
      <c r="I42" s="60">
        <f t="shared" ref="I42:I53" si="21">H42*$C$7</f>
        <v>8.3053200000001867E-2</v>
      </c>
      <c r="J42" s="60">
        <v>2.4651136363673795E-4</v>
      </c>
      <c r="K42" s="60">
        <f t="shared" si="17"/>
        <v>8.3299711363638604E-2</v>
      </c>
    </row>
    <row r="43" spans="1:11" x14ac:dyDescent="0.25">
      <c r="A43" s="69" t="s">
        <v>122</v>
      </c>
      <c r="B43" s="70">
        <v>44789</v>
      </c>
      <c r="C43" s="62">
        <v>228</v>
      </c>
      <c r="D43" s="59">
        <v>0.76736111111111116</v>
      </c>
      <c r="E43" s="59">
        <v>0.99305555555555547</v>
      </c>
      <c r="F43" s="60">
        <v>2.9870000000000001</v>
      </c>
      <c r="G43" s="60">
        <v>3.2381000000000002</v>
      </c>
      <c r="H43" s="60">
        <f t="shared" si="20"/>
        <v>0.2511000000000001</v>
      </c>
      <c r="I43" s="60">
        <f t="shared" si="21"/>
        <v>1.5563178000000006</v>
      </c>
      <c r="J43" s="60">
        <v>3.3572499999996318E-3</v>
      </c>
      <c r="K43" s="60">
        <f t="shared" si="17"/>
        <v>1.5596750500000003</v>
      </c>
    </row>
    <row r="44" spans="1:11" x14ac:dyDescent="0.25">
      <c r="A44" s="69" t="s">
        <v>24</v>
      </c>
      <c r="B44" s="70">
        <v>44790</v>
      </c>
      <c r="C44" s="62">
        <v>229</v>
      </c>
      <c r="D44" s="59">
        <v>2.4305555555555556E-2</v>
      </c>
      <c r="E44" s="59">
        <v>3.4722222222222224E-2</v>
      </c>
      <c r="F44" s="60">
        <v>3.238</v>
      </c>
      <c r="G44" s="60">
        <v>3.2387000000000001</v>
      </c>
      <c r="H44" s="60">
        <f t="shared" si="20"/>
        <v>7.0000000000014495E-4</v>
      </c>
      <c r="I44" s="60">
        <f t="shared" si="21"/>
        <v>4.3386000000008983E-3</v>
      </c>
      <c r="J44" s="60">
        <v>0</v>
      </c>
      <c r="K44" s="60">
        <f t="shared" si="17"/>
        <v>4.3386000000008983E-3</v>
      </c>
    </row>
    <row r="45" spans="1:11" x14ac:dyDescent="0.25">
      <c r="A45" s="69" t="s">
        <v>121</v>
      </c>
      <c r="B45" s="70">
        <v>44799</v>
      </c>
      <c r="C45" s="62">
        <v>238</v>
      </c>
      <c r="D45" s="59">
        <v>0.65972222222222221</v>
      </c>
      <c r="E45" s="59">
        <v>0.69444444444444453</v>
      </c>
      <c r="F45" s="60">
        <v>2.9628999999999999</v>
      </c>
      <c r="G45" s="60">
        <v>2.9954999999999998</v>
      </c>
      <c r="H45" s="60">
        <f t="shared" si="20"/>
        <v>3.2599999999999962E-2</v>
      </c>
      <c r="I45" s="60">
        <f t="shared" si="21"/>
        <v>0.20205479999999978</v>
      </c>
      <c r="J45" s="60">
        <v>4.3902500000001067E-3</v>
      </c>
      <c r="K45" s="60">
        <f t="shared" si="17"/>
        <v>0.20644504999999988</v>
      </c>
    </row>
    <row r="46" spans="1:11" x14ac:dyDescent="0.25">
      <c r="A46" s="69" t="s">
        <v>122</v>
      </c>
      <c r="B46" s="70">
        <v>44799</v>
      </c>
      <c r="C46" s="62">
        <v>238</v>
      </c>
      <c r="D46" s="59">
        <v>0.78472222222222221</v>
      </c>
      <c r="E46" s="59">
        <v>0.8125</v>
      </c>
      <c r="F46" s="60">
        <v>2.9944000000000002</v>
      </c>
      <c r="G46" s="60">
        <v>2.9992000000000001</v>
      </c>
      <c r="H46" s="60">
        <f t="shared" si="20"/>
        <v>4.7999999999999154E-3</v>
      </c>
      <c r="I46" s="60">
        <f t="shared" si="21"/>
        <v>2.9750399999999479E-2</v>
      </c>
      <c r="J46" s="60">
        <v>8.2639999999991026E-4</v>
      </c>
      <c r="K46" s="60">
        <f t="shared" si="17"/>
        <v>3.0576799999999391E-2</v>
      </c>
    </row>
    <row r="47" spans="1:11" x14ac:dyDescent="0.25">
      <c r="A47" s="69" t="s">
        <v>24</v>
      </c>
      <c r="B47" s="70">
        <v>44804</v>
      </c>
      <c r="C47" s="62">
        <v>243</v>
      </c>
      <c r="D47" s="59">
        <v>0.81597222222222221</v>
      </c>
      <c r="E47" s="59">
        <v>0.85069444444444453</v>
      </c>
      <c r="F47" s="60">
        <v>2.8589000000000002</v>
      </c>
      <c r="G47" s="60">
        <v>2.9243999999999999</v>
      </c>
      <c r="H47" s="60">
        <f t="shared" si="20"/>
        <v>6.549999999999967E-2</v>
      </c>
      <c r="I47" s="60">
        <f t="shared" si="21"/>
        <v>0.40596899999999797</v>
      </c>
      <c r="J47" s="60">
        <v>7.2309999999980844E-3</v>
      </c>
      <c r="K47" s="60">
        <f t="shared" si="17"/>
        <v>0.41319999999999607</v>
      </c>
    </row>
    <row r="48" spans="1:11" x14ac:dyDescent="0.25">
      <c r="A48" s="69" t="s">
        <v>24</v>
      </c>
      <c r="B48" s="70">
        <v>44806</v>
      </c>
      <c r="C48" s="62">
        <v>245</v>
      </c>
      <c r="D48" s="59">
        <v>0.87847222222222221</v>
      </c>
      <c r="E48" s="59">
        <v>0.89930555555555547</v>
      </c>
      <c r="F48" s="60">
        <v>2.8611</v>
      </c>
      <c r="G48" s="60">
        <v>2.8889999999999998</v>
      </c>
      <c r="H48" s="60">
        <f t="shared" si="20"/>
        <v>2.7899999999999814E-2</v>
      </c>
      <c r="I48" s="60">
        <f t="shared" si="21"/>
        <v>0.17292419999999886</v>
      </c>
      <c r="J48" s="60">
        <v>2.6341500000000469E-3</v>
      </c>
      <c r="K48" s="60">
        <f t="shared" si="17"/>
        <v>0.17555834999999892</v>
      </c>
    </row>
    <row r="49" spans="1:11" x14ac:dyDescent="0.25">
      <c r="A49" s="69" t="s">
        <v>24</v>
      </c>
      <c r="B49" s="70">
        <v>44807</v>
      </c>
      <c r="C49" s="62">
        <v>246</v>
      </c>
      <c r="D49" s="59">
        <v>2.7777777777777776E-2</v>
      </c>
      <c r="E49" s="59">
        <v>0.1076388888888889</v>
      </c>
      <c r="F49" s="60">
        <v>2.8864000000000001</v>
      </c>
      <c r="G49" s="60">
        <v>2.8919000000000001</v>
      </c>
      <c r="H49" s="60">
        <f t="shared" si="20"/>
        <v>5.5000000000000604E-3</v>
      </c>
      <c r="I49" s="60">
        <f t="shared" si="21"/>
        <v>3.4089000000000376E-2</v>
      </c>
      <c r="J49" s="60">
        <v>7.1277000000005367E-3</v>
      </c>
      <c r="K49" s="60">
        <f t="shared" si="17"/>
        <v>4.1216700000000911E-2</v>
      </c>
    </row>
    <row r="50" spans="1:11" x14ac:dyDescent="0.25">
      <c r="A50" s="69" t="s">
        <v>24</v>
      </c>
      <c r="B50" s="70">
        <v>44814</v>
      </c>
      <c r="C50" s="62">
        <v>253</v>
      </c>
      <c r="D50" s="59">
        <v>0.4548611111111111</v>
      </c>
      <c r="E50" s="59">
        <v>0.77777777777777779</v>
      </c>
      <c r="F50" s="60">
        <v>2.7261000000000002</v>
      </c>
      <c r="G50" s="60">
        <v>2.734</v>
      </c>
      <c r="H50" s="60">
        <f t="shared" si="20"/>
        <v>7.8999999999997961E-3</v>
      </c>
      <c r="I50" s="60">
        <f t="shared" si="21"/>
        <v>4.8964199999998737E-2</v>
      </c>
      <c r="J50" s="60">
        <v>7.2051749999938715E-3</v>
      </c>
      <c r="K50" s="60">
        <f t="shared" si="17"/>
        <v>5.6169374999992611E-2</v>
      </c>
    </row>
    <row r="51" spans="1:11" x14ac:dyDescent="0.25">
      <c r="A51" s="69" t="s">
        <v>121</v>
      </c>
      <c r="B51" s="70">
        <v>44825</v>
      </c>
      <c r="C51" s="62">
        <v>264</v>
      </c>
      <c r="D51" s="59">
        <v>0.90625</v>
      </c>
      <c r="E51" s="59">
        <v>0.93402777777777779</v>
      </c>
      <c r="F51" s="60">
        <v>2.9756999999999998</v>
      </c>
      <c r="G51" s="60">
        <v>2.9813000000000001</v>
      </c>
      <c r="H51" s="60">
        <f t="shared" si="20"/>
        <v>5.6000000000002714E-3</v>
      </c>
      <c r="I51" s="60">
        <f t="shared" si="21"/>
        <v>3.4708800000001684E-2</v>
      </c>
      <c r="J51" s="60">
        <v>8.264000000008276E-4</v>
      </c>
      <c r="K51" s="60">
        <f t="shared" si="17"/>
        <v>3.5535200000002515E-2</v>
      </c>
    </row>
    <row r="52" spans="1:11" x14ac:dyDescent="0.25">
      <c r="A52" s="69" t="s">
        <v>122</v>
      </c>
      <c r="B52" s="70">
        <v>44825</v>
      </c>
      <c r="C52" s="62">
        <v>264</v>
      </c>
      <c r="D52" s="59">
        <v>0.98263888888888884</v>
      </c>
      <c r="E52" s="59">
        <v>1</v>
      </c>
      <c r="F52" s="60">
        <v>2.9809000000000001</v>
      </c>
      <c r="G52" s="60">
        <v>2.9819</v>
      </c>
      <c r="H52" s="60">
        <f t="shared" si="20"/>
        <v>9.9999999999988987E-4</v>
      </c>
      <c r="I52" s="60">
        <f t="shared" si="21"/>
        <v>6.1979999999993178E-3</v>
      </c>
      <c r="J52" s="60">
        <v>0</v>
      </c>
      <c r="K52" s="60">
        <f t="shared" si="17"/>
        <v>6.1979999999993178E-3</v>
      </c>
    </row>
    <row r="53" spans="1:11" x14ac:dyDescent="0.25">
      <c r="A53" s="69" t="s">
        <v>24</v>
      </c>
      <c r="B53" s="70">
        <v>44826</v>
      </c>
      <c r="C53" s="62">
        <v>265</v>
      </c>
      <c r="D53" s="59">
        <v>1.0416666666666666E-2</v>
      </c>
      <c r="E53" s="59">
        <v>2.7777777777777776E-2</v>
      </c>
      <c r="F53" s="60">
        <v>2.9817999999999998</v>
      </c>
      <c r="G53" s="60">
        <v>2.9828999999999999</v>
      </c>
      <c r="H53" s="60">
        <f t="shared" si="20"/>
        <v>1.1000000000001009E-3</v>
      </c>
      <c r="I53" s="60">
        <f t="shared" si="21"/>
        <v>6.817800000000626E-3</v>
      </c>
      <c r="J53" s="60">
        <v>0</v>
      </c>
      <c r="K53" s="60">
        <f t="shared" si="17"/>
        <v>6.817800000000626E-3</v>
      </c>
    </row>
    <row r="54" spans="1:11" x14ac:dyDescent="0.25">
      <c r="A54" s="69" t="s">
        <v>24</v>
      </c>
      <c r="B54" s="70">
        <v>44858</v>
      </c>
      <c r="C54" s="62">
        <v>297</v>
      </c>
      <c r="D54" s="59">
        <v>0.43055555555555558</v>
      </c>
      <c r="E54" s="59">
        <v>0.46527777777777773</v>
      </c>
      <c r="F54" s="60">
        <v>2.7871000000000001</v>
      </c>
      <c r="G54" s="60">
        <v>2.7892000000000001</v>
      </c>
      <c r="H54" s="60">
        <f t="shared" ref="H54" si="22">G54-F54</f>
        <v>2.0999999999999908E-3</v>
      </c>
      <c r="I54" s="60">
        <f t="shared" ref="I54" si="23">H54*$C$7</f>
        <v>1.3015799999999944E-2</v>
      </c>
      <c r="J54" s="60">
        <v>2.5825000000008532E-3</v>
      </c>
      <c r="K54" s="60">
        <f t="shared" ref="K54" si="24">I54+J54</f>
        <v>1.5598300000000797E-2</v>
      </c>
    </row>
    <row r="55" spans="1:11" x14ac:dyDescent="0.25">
      <c r="A55" s="69" t="s">
        <v>127</v>
      </c>
      <c r="B55" s="70">
        <v>44879</v>
      </c>
      <c r="C55" s="62">
        <v>318</v>
      </c>
      <c r="D55" s="59">
        <v>0.24305555555555555</v>
      </c>
      <c r="E55" s="59">
        <v>0.31944444444444448</v>
      </c>
      <c r="F55" s="60">
        <v>2.8010000000000002</v>
      </c>
      <c r="G55" s="60">
        <v>2.8052000000000001</v>
      </c>
      <c r="H55" s="60">
        <f t="shared" ref="H55:H56" si="25">G55-F55</f>
        <v>4.1999999999999815E-3</v>
      </c>
      <c r="I55" s="60">
        <f t="shared" ref="I55:I56" si="26">H55*$C$7</f>
        <v>2.6031599999999887E-2</v>
      </c>
      <c r="J55" s="60">
        <v>0</v>
      </c>
      <c r="K55" s="60">
        <f t="shared" ref="K55:K56" si="27">I55+J55</f>
        <v>2.6031599999999887E-2</v>
      </c>
    </row>
    <row r="56" spans="1:11" x14ac:dyDescent="0.25">
      <c r="A56" s="69" t="s">
        <v>127</v>
      </c>
      <c r="B56" s="70">
        <v>44883</v>
      </c>
      <c r="C56" s="62">
        <v>322</v>
      </c>
      <c r="D56" s="59">
        <v>2.0833333333333332E-2</v>
      </c>
      <c r="E56" s="59">
        <v>0.36805555555555558</v>
      </c>
      <c r="F56" s="60">
        <v>2.7906</v>
      </c>
      <c r="G56" s="60">
        <v>2.7972999999999999</v>
      </c>
      <c r="H56" s="60">
        <f t="shared" si="25"/>
        <v>6.6999999999999282E-3</v>
      </c>
      <c r="I56" s="60">
        <f t="shared" si="26"/>
        <v>4.152659999999956E-2</v>
      </c>
      <c r="J56" s="60">
        <v>0</v>
      </c>
      <c r="K56" s="60">
        <f t="shared" si="27"/>
        <v>4.152659999999956E-2</v>
      </c>
    </row>
    <row r="57" spans="1:11" x14ac:dyDescent="0.25">
      <c r="A57" s="69"/>
      <c r="B57" s="70"/>
      <c r="D57" s="59"/>
      <c r="E57" s="59"/>
      <c r="F57" s="60"/>
      <c r="G57" s="60"/>
      <c r="H57" s="60"/>
      <c r="I57" s="60"/>
      <c r="J57" s="60"/>
      <c r="K57" s="60"/>
    </row>
    <row r="58" spans="1:11" x14ac:dyDescent="0.25">
      <c r="A58" s="69"/>
      <c r="B58" s="70"/>
      <c r="D58" s="59"/>
      <c r="E58" s="59"/>
      <c r="F58" s="60"/>
      <c r="G58" s="60"/>
      <c r="H58" s="60"/>
      <c r="I58" s="60"/>
      <c r="J58" s="60"/>
      <c r="K58" s="60"/>
    </row>
    <row r="59" spans="1:11" x14ac:dyDescent="0.25">
      <c r="A59" s="69" t="s">
        <v>31</v>
      </c>
      <c r="B59" s="70">
        <v>44685</v>
      </c>
      <c r="C59" s="62">
        <v>124</v>
      </c>
      <c r="D59" s="59">
        <v>0.37152777777777773</v>
      </c>
      <c r="E59" s="59">
        <v>0.375</v>
      </c>
      <c r="F59" s="60">
        <v>2.5316000000000001</v>
      </c>
      <c r="G59" s="60">
        <v>2.5417000000000001</v>
      </c>
      <c r="H59" s="60">
        <f t="shared" ref="H59" si="28">G59-F59</f>
        <v>1.0099999999999998E-2</v>
      </c>
      <c r="I59" s="60">
        <f t="shared" ref="I59" si="29">H59*$C$7</f>
        <v>6.2599799999999997E-2</v>
      </c>
      <c r="J59" s="60">
        <v>8.2640000000003364E-4</v>
      </c>
      <c r="K59" s="60">
        <f t="shared" ref="K59" si="30">I59+J59</f>
        <v>6.342620000000003E-2</v>
      </c>
    </row>
    <row r="60" spans="1:11" x14ac:dyDescent="0.25">
      <c r="A60" s="69" t="s">
        <v>31</v>
      </c>
      <c r="B60" s="70">
        <v>44719</v>
      </c>
      <c r="C60" s="62">
        <v>158</v>
      </c>
      <c r="D60" s="59">
        <v>0.37152777777777773</v>
      </c>
      <c r="E60" s="59">
        <v>0.375</v>
      </c>
      <c r="F60" s="60">
        <v>2.4799000000000002</v>
      </c>
      <c r="G60" s="60">
        <v>2.4914999999999998</v>
      </c>
      <c r="H60" s="60">
        <f t="shared" ref="H60" si="31">G60-F60</f>
        <v>1.1599999999999611E-2</v>
      </c>
      <c r="I60" s="60">
        <f t="shared" ref="I60" si="32">H60*$C$7</f>
        <v>7.1896799999997596E-2</v>
      </c>
      <c r="J60" s="60">
        <v>8.0057499999988181E-4</v>
      </c>
      <c r="K60" s="60">
        <f t="shared" ref="K60" si="33">I60+J60</f>
        <v>7.2697374999997483E-2</v>
      </c>
    </row>
    <row r="61" spans="1:11" x14ac:dyDescent="0.25">
      <c r="A61" s="69"/>
      <c r="B61" s="70"/>
      <c r="D61" s="59"/>
      <c r="E61" s="59"/>
      <c r="F61" s="60"/>
      <c r="G61" s="60"/>
      <c r="H61" s="60"/>
      <c r="I61" s="60"/>
      <c r="J61" s="60"/>
      <c r="K61" s="60"/>
    </row>
    <row r="62" spans="1:11" x14ac:dyDescent="0.25">
      <c r="A62" s="71" t="s">
        <v>32</v>
      </c>
      <c r="B62" s="72">
        <v>44648</v>
      </c>
      <c r="C62" s="73">
        <v>87</v>
      </c>
      <c r="D62" s="74">
        <v>0.39583333333333331</v>
      </c>
      <c r="E62" s="74">
        <v>0.43402777777777773</v>
      </c>
      <c r="F62" s="75">
        <v>2.5084</v>
      </c>
      <c r="G62" s="75">
        <v>2.3574000000000002</v>
      </c>
      <c r="H62" s="75">
        <f t="shared" ref="H62" si="34">G62-F62</f>
        <v>-0.1509999999999998</v>
      </c>
      <c r="I62" s="75">
        <f>H62*$C$7</f>
        <v>-0.93589799999999879</v>
      </c>
      <c r="J62" s="75">
        <v>1.9885250000004099E-3</v>
      </c>
      <c r="K62" s="75">
        <f t="shared" ref="K62:K71" si="35">I62+J62</f>
        <v>-0.93390947499999832</v>
      </c>
    </row>
    <row r="63" spans="1:11" x14ac:dyDescent="0.25">
      <c r="A63" s="71" t="s">
        <v>32</v>
      </c>
      <c r="B63" s="72">
        <v>44721</v>
      </c>
      <c r="C63" s="73">
        <v>160</v>
      </c>
      <c r="D63" s="74">
        <v>0.52430555555555558</v>
      </c>
      <c r="E63" s="74">
        <v>0.53472222222222221</v>
      </c>
      <c r="F63" s="75">
        <v>4.0792000000000002</v>
      </c>
      <c r="G63" s="75">
        <v>3.9601999999999999</v>
      </c>
      <c r="H63" s="75">
        <f t="shared" ref="H63:H66" si="36">G63-F63</f>
        <v>-0.11900000000000022</v>
      </c>
      <c r="I63" s="75">
        <f t="shared" ref="I63:I66" si="37">H63*$C$7</f>
        <v>-0.73756200000000138</v>
      </c>
      <c r="J63" s="75">
        <v>6.2754750000001509E-3</v>
      </c>
      <c r="K63" s="75">
        <f t="shared" si="35"/>
        <v>-0.73128652500000124</v>
      </c>
    </row>
    <row r="64" spans="1:11" x14ac:dyDescent="0.25">
      <c r="A64" s="71" t="s">
        <v>32</v>
      </c>
      <c r="B64" s="72">
        <v>44754</v>
      </c>
      <c r="C64" s="73">
        <v>193</v>
      </c>
      <c r="D64" s="74">
        <v>0.2986111111111111</v>
      </c>
      <c r="E64" s="74">
        <v>0.31944444444444448</v>
      </c>
      <c r="F64" s="75">
        <v>3.3549000000000002</v>
      </c>
      <c r="G64" s="75">
        <v>3.2042999999999999</v>
      </c>
      <c r="H64" s="75">
        <f t="shared" si="36"/>
        <v>-0.15060000000000029</v>
      </c>
      <c r="I64" s="75">
        <f t="shared" si="37"/>
        <v>-0.93341880000000188</v>
      </c>
      <c r="J64" s="75">
        <v>6.3529499999996544E-3</v>
      </c>
      <c r="K64" s="75">
        <f t="shared" si="35"/>
        <v>-0.92706585000000219</v>
      </c>
    </row>
    <row r="65" spans="1:11" x14ac:dyDescent="0.25">
      <c r="A65" s="71" t="s">
        <v>32</v>
      </c>
      <c r="B65" s="58">
        <v>44785</v>
      </c>
      <c r="C65" s="54">
        <v>224</v>
      </c>
      <c r="D65" s="59">
        <v>0.42708333333333331</v>
      </c>
      <c r="E65" s="59">
        <v>0.44444444444444442</v>
      </c>
      <c r="F65" s="60">
        <v>3.2887</v>
      </c>
      <c r="G65" s="60">
        <v>3.1244999999999998</v>
      </c>
      <c r="H65" s="75">
        <f t="shared" si="36"/>
        <v>-0.16420000000000012</v>
      </c>
      <c r="I65" s="75">
        <f t="shared" si="37"/>
        <v>-1.0177116000000008</v>
      </c>
      <c r="J65" s="75">
        <v>8.9096249999998725E-3</v>
      </c>
      <c r="K65" s="75">
        <f t="shared" si="35"/>
        <v>-1.008801975000001</v>
      </c>
    </row>
    <row r="66" spans="1:11" x14ac:dyDescent="0.25">
      <c r="A66" s="71" t="s">
        <v>123</v>
      </c>
      <c r="B66" s="72">
        <v>44827</v>
      </c>
      <c r="C66" s="73">
        <v>266</v>
      </c>
      <c r="D66" s="74">
        <v>0.29166666666666669</v>
      </c>
      <c r="E66" s="74">
        <v>0.34722222222222227</v>
      </c>
      <c r="F66" s="75">
        <v>2.9742000000000002</v>
      </c>
      <c r="G66" s="75">
        <v>2.8851</v>
      </c>
      <c r="H66" s="75">
        <f t="shared" si="36"/>
        <v>-8.9100000000000179E-2</v>
      </c>
      <c r="I66" s="75">
        <f t="shared" si="37"/>
        <v>-0.55224180000000112</v>
      </c>
      <c r="J66" s="75">
        <v>4.5451999999985828E-3</v>
      </c>
      <c r="K66" s="75">
        <f t="shared" si="35"/>
        <v>-0.54769660000000253</v>
      </c>
    </row>
    <row r="67" spans="1:11" x14ac:dyDescent="0.25">
      <c r="A67" s="71" t="s">
        <v>32</v>
      </c>
      <c r="B67" s="58">
        <v>44858</v>
      </c>
      <c r="C67" s="54">
        <v>297</v>
      </c>
      <c r="D67" s="59">
        <v>0.39583333333333331</v>
      </c>
      <c r="E67" s="59">
        <v>0.41319444444444442</v>
      </c>
      <c r="F67" s="60">
        <v>2.9458000000000002</v>
      </c>
      <c r="G67" s="60">
        <v>2.7877000000000001</v>
      </c>
      <c r="H67" s="75">
        <f t="shared" ref="H67" si="38">G67-F67</f>
        <v>-0.15810000000000013</v>
      </c>
      <c r="I67" s="75">
        <f t="shared" ref="I67" si="39">H67*$C$7</f>
        <v>-0.97990380000000088</v>
      </c>
      <c r="J67" s="75">
        <v>2.5824999999997134E-4</v>
      </c>
      <c r="K67" s="75">
        <f t="shared" ref="K67" si="40">I67+J67</f>
        <v>-0.97964555000000086</v>
      </c>
    </row>
    <row r="68" spans="1:11" x14ac:dyDescent="0.25">
      <c r="A68" s="71"/>
      <c r="B68" s="58"/>
      <c r="C68" s="54"/>
      <c r="D68" s="59"/>
      <c r="E68" s="59"/>
      <c r="F68" s="60"/>
      <c r="G68" s="60"/>
      <c r="H68" s="75"/>
      <c r="I68" s="75"/>
      <c r="J68" s="75"/>
      <c r="K68" s="75"/>
    </row>
    <row r="69" spans="1:11" x14ac:dyDescent="0.25">
      <c r="A69" s="71"/>
      <c r="B69" s="58"/>
      <c r="C69" s="54"/>
      <c r="D69" s="59"/>
      <c r="E69" s="59"/>
      <c r="F69" s="60"/>
      <c r="G69" s="60"/>
      <c r="H69" s="75"/>
      <c r="I69" s="75"/>
      <c r="J69" s="75"/>
      <c r="K69" s="75"/>
    </row>
    <row r="70" spans="1:11" x14ac:dyDescent="0.25">
      <c r="A70" s="71" t="s">
        <v>125</v>
      </c>
      <c r="B70" s="72">
        <v>44715</v>
      </c>
      <c r="C70" s="73">
        <v>154</v>
      </c>
      <c r="D70" s="74">
        <v>0.30902777777777779</v>
      </c>
      <c r="E70" s="74">
        <v>0.3263888888888889</v>
      </c>
      <c r="F70" s="75">
        <v>2.524</v>
      </c>
      <c r="G70" s="75">
        <v>2.5217000000000001</v>
      </c>
      <c r="H70" s="75">
        <f t="shared" ref="H70:H71" si="41">G70-F70</f>
        <v>-2.2999999999999687E-3</v>
      </c>
      <c r="I70" s="75">
        <f t="shared" ref="I70:I71" si="42">H70*$C$7</f>
        <v>-1.4255399999999807E-2</v>
      </c>
      <c r="J70" s="75">
        <v>6.4562499999964171E-4</v>
      </c>
      <c r="K70" s="75">
        <f t="shared" si="35"/>
        <v>-1.3609775000000166E-2</v>
      </c>
    </row>
    <row r="71" spans="1:11" x14ac:dyDescent="0.25">
      <c r="A71" s="71" t="s">
        <v>126</v>
      </c>
      <c r="B71" s="72">
        <v>44816</v>
      </c>
      <c r="C71" s="73">
        <v>255</v>
      </c>
      <c r="D71" s="74">
        <v>0.51388888888888895</v>
      </c>
      <c r="E71" s="74">
        <v>0.53472222222222221</v>
      </c>
      <c r="F71" s="75">
        <v>2.7101999999999999</v>
      </c>
      <c r="G71" s="75">
        <v>2.7056</v>
      </c>
      <c r="H71" s="75">
        <f t="shared" si="41"/>
        <v>-4.5999999999999375E-3</v>
      </c>
      <c r="I71" s="75">
        <f t="shared" si="42"/>
        <v>-2.8510799999999614E-2</v>
      </c>
      <c r="J71" s="75">
        <v>4.1836499999998696E-3</v>
      </c>
      <c r="K71" s="75">
        <f t="shared" si="35"/>
        <v>-2.4327149999999746E-2</v>
      </c>
    </row>
    <row r="72" spans="1:11" x14ac:dyDescent="0.25">
      <c r="A72" s="71"/>
      <c r="B72" s="72"/>
      <c r="C72" s="73"/>
      <c r="D72" s="74"/>
      <c r="E72" s="74"/>
      <c r="F72" s="75"/>
      <c r="G72" s="75"/>
      <c r="H72" s="75"/>
      <c r="I72" s="75"/>
      <c r="J72" s="75"/>
      <c r="K72" s="75"/>
    </row>
    <row r="73" spans="1:11" x14ac:dyDescent="0.25">
      <c r="A73" s="71"/>
      <c r="B73" s="72"/>
      <c r="C73" s="73"/>
      <c r="D73" s="74"/>
      <c r="E73" s="74"/>
      <c r="F73" s="75"/>
      <c r="G73" s="75"/>
      <c r="H73" s="75"/>
      <c r="I73" s="75"/>
      <c r="J73" s="75"/>
      <c r="K73" s="75"/>
    </row>
    <row r="74" spans="1:11" x14ac:dyDescent="0.25">
      <c r="G74" s="75"/>
      <c r="H74" s="75"/>
      <c r="I74" s="75"/>
      <c r="J74" s="75"/>
      <c r="K74" s="75"/>
    </row>
    <row r="75" spans="1:11" x14ac:dyDescent="0.25">
      <c r="A75" s="69" t="s">
        <v>25</v>
      </c>
      <c r="B75" s="70" t="s">
        <v>26</v>
      </c>
      <c r="C75" s="62" t="s">
        <v>27</v>
      </c>
      <c r="D75" s="59">
        <v>0.19444444444444445</v>
      </c>
      <c r="E75" s="59">
        <v>0.19097222222222221</v>
      </c>
      <c r="F75" s="60">
        <v>3.2259000000000002</v>
      </c>
      <c r="G75" s="60">
        <v>3.569</v>
      </c>
      <c r="H75" s="75"/>
      <c r="I75" s="75"/>
      <c r="J75" s="75"/>
      <c r="K75" s="75"/>
    </row>
    <row r="76" spans="1:11" x14ac:dyDescent="0.25">
      <c r="A76" s="69" t="s">
        <v>28</v>
      </c>
      <c r="B76" s="70"/>
      <c r="D76" s="59"/>
      <c r="E76" s="59"/>
      <c r="F76" s="60"/>
      <c r="G76" s="60"/>
      <c r="H76" s="75"/>
      <c r="I76" s="75"/>
      <c r="J76" s="75"/>
      <c r="K76" s="75"/>
    </row>
    <row r="77" spans="1:11" x14ac:dyDescent="0.25">
      <c r="A77" s="69" t="s">
        <v>29</v>
      </c>
      <c r="B77" s="70"/>
      <c r="D77" s="59"/>
      <c r="E77" s="59"/>
      <c r="F77" s="60"/>
      <c r="G77" s="60"/>
      <c r="H77" s="75"/>
      <c r="I77" s="75"/>
      <c r="J77" s="75"/>
      <c r="K77" s="75"/>
    </row>
    <row r="78" spans="1:11" s="76" customFormat="1" x14ac:dyDescent="0.25">
      <c r="A78" s="69" t="s">
        <v>30</v>
      </c>
      <c r="B78" s="70"/>
      <c r="C78" s="62"/>
      <c r="D78" s="59"/>
      <c r="E78" s="59"/>
      <c r="F78" s="60"/>
      <c r="G78" s="60"/>
      <c r="H78" s="75"/>
      <c r="I78" s="75"/>
      <c r="J78" s="75"/>
      <c r="K78" s="75"/>
    </row>
    <row r="79" spans="1:11" s="76" customFormat="1" x14ac:dyDescent="0.25">
      <c r="A79" s="71"/>
      <c r="B79" s="72"/>
      <c r="C79" s="73"/>
      <c r="D79" s="74"/>
      <c r="E79" s="74"/>
      <c r="F79" s="75"/>
      <c r="G79" s="75"/>
      <c r="H79" s="75"/>
      <c r="I79" s="75"/>
      <c r="J79" s="75"/>
      <c r="K79" s="75"/>
    </row>
    <row r="80" spans="1:11" x14ac:dyDescent="0.25">
      <c r="A80" s="71"/>
      <c r="B80" s="72"/>
      <c r="C80" s="73"/>
      <c r="D80" s="74"/>
      <c r="E80" s="74"/>
      <c r="F80" s="75"/>
      <c r="G80" s="75"/>
      <c r="H80" s="75"/>
      <c r="I80" s="75"/>
      <c r="J80" s="75"/>
      <c r="K80" s="75"/>
    </row>
    <row r="81" spans="1:13" x14ac:dyDescent="0.25">
      <c r="A81" s="71" t="s">
        <v>124</v>
      </c>
      <c r="B81" s="72"/>
      <c r="C81" s="73"/>
      <c r="D81" s="74"/>
      <c r="E81" s="74"/>
      <c r="F81" s="75"/>
      <c r="G81" s="75"/>
      <c r="H81" s="75"/>
      <c r="I81" s="75"/>
      <c r="J81" s="75"/>
      <c r="K81" s="75"/>
      <c r="L81" s="77"/>
      <c r="M81" s="77"/>
    </row>
    <row r="82" spans="1:13" x14ac:dyDescent="0.25">
      <c r="A82" s="71"/>
      <c r="B82" s="72"/>
      <c r="C82" s="73"/>
      <c r="D82" s="74"/>
      <c r="E82" s="74"/>
      <c r="F82" s="75"/>
      <c r="G82" s="75"/>
      <c r="H82" s="75"/>
      <c r="I82" s="75"/>
      <c r="J82" s="75"/>
      <c r="K82" s="75"/>
      <c r="L82" s="77"/>
      <c r="M82" s="77"/>
    </row>
    <row r="83" spans="1:13" x14ac:dyDescent="0.25">
      <c r="A83" s="71"/>
      <c r="B83" s="72"/>
      <c r="C83" s="73"/>
      <c r="D83" s="74"/>
      <c r="E83" s="74"/>
      <c r="F83" s="75"/>
      <c r="G83" s="75"/>
      <c r="H83" s="75"/>
      <c r="I83" s="75"/>
      <c r="J83" s="75"/>
      <c r="K83" s="75"/>
      <c r="L83" s="77"/>
      <c r="M83" s="77"/>
    </row>
    <row r="84" spans="1:13" x14ac:dyDescent="0.25">
      <c r="A84" s="71"/>
      <c r="B84" s="72"/>
      <c r="C84" s="73"/>
      <c r="D84" s="74"/>
      <c r="E84" s="74"/>
      <c r="F84" s="75"/>
      <c r="G84" s="75"/>
      <c r="H84" s="75"/>
      <c r="I84" s="75"/>
      <c r="J84" s="75"/>
      <c r="K84" s="75"/>
      <c r="L84" s="77"/>
      <c r="M84" s="77"/>
    </row>
    <row r="85" spans="1:13" x14ac:dyDescent="0.25">
      <c r="A85" s="71"/>
      <c r="B85" s="72"/>
      <c r="C85" s="73"/>
      <c r="D85" s="74"/>
      <c r="E85" s="74"/>
      <c r="F85" s="75"/>
      <c r="G85" s="75"/>
      <c r="H85" s="75"/>
      <c r="I85" s="75"/>
      <c r="J85" s="75"/>
      <c r="K85" s="75"/>
      <c r="L85" s="77"/>
      <c r="M85" s="77"/>
    </row>
    <row r="86" spans="1:13" x14ac:dyDescent="0.25">
      <c r="A86" s="71"/>
      <c r="B86" s="72"/>
      <c r="C86" s="73"/>
      <c r="D86" s="74"/>
      <c r="E86" s="74"/>
      <c r="F86" s="75"/>
      <c r="G86" s="75"/>
      <c r="H86" s="75"/>
      <c r="I86" s="75"/>
      <c r="J86" s="75"/>
      <c r="K86" s="75"/>
      <c r="L86" s="77"/>
      <c r="M86" s="77"/>
    </row>
    <row r="87" spans="1:13" x14ac:dyDescent="0.25">
      <c r="A87" s="71"/>
      <c r="B87" s="72"/>
      <c r="C87" s="73"/>
      <c r="D87" s="74"/>
      <c r="E87" s="74"/>
      <c r="F87" s="75"/>
      <c r="G87" s="75"/>
      <c r="H87" s="75"/>
      <c r="I87" s="75"/>
      <c r="J87" s="75"/>
      <c r="K87" s="75"/>
      <c r="L87" s="77"/>
      <c r="M87" s="77"/>
    </row>
    <row r="88" spans="1:13" x14ac:dyDescent="0.25">
      <c r="A88" s="71"/>
      <c r="B88" s="72"/>
      <c r="C88" s="73"/>
      <c r="D88" s="74"/>
      <c r="E88" s="74"/>
      <c r="F88" s="75"/>
      <c r="G88" s="75"/>
      <c r="H88" s="75"/>
      <c r="I88" s="75"/>
      <c r="J88" s="75"/>
      <c r="K88" s="75"/>
      <c r="L88" s="77"/>
      <c r="M88" s="77"/>
    </row>
    <row r="89" spans="1:13" x14ac:dyDescent="0.25">
      <c r="A89" s="71"/>
      <c r="B89" s="72"/>
      <c r="C89" s="73"/>
      <c r="D89" s="74"/>
      <c r="E89" s="74"/>
      <c r="F89" s="75"/>
      <c r="G89" s="75"/>
      <c r="H89" s="75"/>
      <c r="I89" s="75"/>
      <c r="J89" s="75"/>
      <c r="K89" s="75"/>
    </row>
    <row r="90" spans="1:13" x14ac:dyDescent="0.25">
      <c r="A90" s="71"/>
      <c r="B90" s="72"/>
      <c r="C90" s="73"/>
      <c r="D90" s="74"/>
      <c r="E90" s="74"/>
      <c r="F90" s="75"/>
      <c r="G90" s="75"/>
      <c r="H90" s="75"/>
      <c r="I90" s="75"/>
      <c r="J90" s="75"/>
      <c r="K90" s="75"/>
    </row>
    <row r="91" spans="1:13" x14ac:dyDescent="0.25">
      <c r="A91" s="71"/>
      <c r="B91" s="72"/>
      <c r="C91" s="73"/>
      <c r="D91" s="74"/>
      <c r="E91" s="74"/>
      <c r="F91" s="75"/>
      <c r="G91" s="75"/>
      <c r="H91" s="75"/>
      <c r="I91" s="75"/>
      <c r="J91" s="75"/>
      <c r="K91" s="75"/>
    </row>
    <row r="92" spans="1:13" x14ac:dyDescent="0.25">
      <c r="B92" s="78"/>
      <c r="D92" s="59"/>
      <c r="E92" s="59"/>
      <c r="F92" s="60"/>
      <c r="G92" s="60"/>
      <c r="H92" s="75"/>
      <c r="I92" s="75"/>
      <c r="J92" s="75"/>
      <c r="K92" s="75"/>
    </row>
    <row r="93" spans="1:13" x14ac:dyDescent="0.25">
      <c r="B93" s="78"/>
      <c r="D93" s="59"/>
      <c r="E93" s="59"/>
      <c r="F93" s="60"/>
      <c r="G93" s="60"/>
      <c r="H93" s="75"/>
      <c r="I93" s="75"/>
      <c r="J93" s="75"/>
      <c r="K93" s="75"/>
    </row>
    <row r="94" spans="1:13" x14ac:dyDescent="0.25">
      <c r="B94" s="78"/>
      <c r="D94" s="59"/>
      <c r="E94" s="59"/>
      <c r="F94" s="60"/>
      <c r="G94" s="60"/>
      <c r="H94" s="75"/>
      <c r="I94" s="75"/>
      <c r="J94" s="75"/>
      <c r="K94" s="75"/>
    </row>
    <row r="95" spans="1:13" x14ac:dyDescent="0.25">
      <c r="B95" s="78"/>
      <c r="D95" s="59"/>
      <c r="E95" s="59"/>
      <c r="F95" s="60"/>
      <c r="G95" s="60"/>
      <c r="H95" s="75"/>
      <c r="I95" s="75"/>
      <c r="J95" s="75"/>
      <c r="K95" s="75"/>
    </row>
    <row r="96" spans="1:13" x14ac:dyDescent="0.25">
      <c r="B96" s="78"/>
      <c r="D96" s="59"/>
      <c r="E96" s="59"/>
      <c r="F96" s="60"/>
      <c r="G96" s="60"/>
      <c r="H96" s="75"/>
      <c r="I96" s="75"/>
      <c r="J96" s="75"/>
      <c r="K96" s="75"/>
    </row>
    <row r="97" spans="2:11" x14ac:dyDescent="0.25">
      <c r="B97" s="78"/>
      <c r="D97" s="59"/>
      <c r="E97" s="59"/>
      <c r="F97" s="60"/>
      <c r="G97" s="60"/>
      <c r="H97" s="75"/>
      <c r="I97" s="75"/>
      <c r="J97" s="75"/>
      <c r="K97" s="75"/>
    </row>
    <row r="98" spans="2:11" x14ac:dyDescent="0.25">
      <c r="B98" s="78"/>
      <c r="D98" s="59"/>
      <c r="E98" s="59"/>
      <c r="F98" s="60"/>
      <c r="G98" s="60"/>
      <c r="H98" s="75"/>
      <c r="I98" s="75"/>
      <c r="J98" s="75"/>
      <c r="K98" s="75"/>
    </row>
    <row r="99" spans="2:11" x14ac:dyDescent="0.25">
      <c r="B99" s="78"/>
      <c r="D99" s="59"/>
      <c r="E99" s="59"/>
      <c r="F99" s="60"/>
      <c r="G99" s="60"/>
      <c r="H99" s="75"/>
      <c r="I99" s="75"/>
      <c r="J99" s="75"/>
      <c r="K99" s="75"/>
    </row>
    <row r="100" spans="2:11" x14ac:dyDescent="0.25">
      <c r="B100" s="78"/>
      <c r="D100" s="59"/>
      <c r="E100" s="59"/>
      <c r="F100" s="60"/>
      <c r="G100" s="60"/>
      <c r="H100" s="75"/>
      <c r="I100" s="75"/>
      <c r="J100" s="75"/>
      <c r="K100" s="75"/>
    </row>
    <row r="101" spans="2:11" x14ac:dyDescent="0.25">
      <c r="B101" s="78"/>
      <c r="D101" s="59"/>
      <c r="E101" s="59"/>
      <c r="F101" s="60"/>
      <c r="G101" s="60"/>
      <c r="H101" s="75"/>
      <c r="I101" s="75"/>
      <c r="J101" s="75"/>
      <c r="K101" s="75"/>
    </row>
    <row r="102" spans="2:11" x14ac:dyDescent="0.25">
      <c r="B102" s="78"/>
      <c r="D102" s="59"/>
      <c r="E102" s="59"/>
      <c r="F102" s="60"/>
      <c r="G102" s="60"/>
      <c r="H102" s="75"/>
      <c r="I102" s="75"/>
      <c r="J102" s="75"/>
      <c r="K102" s="75"/>
    </row>
    <row r="103" spans="2:11" x14ac:dyDescent="0.25">
      <c r="B103" s="78"/>
      <c r="D103" s="59"/>
      <c r="E103" s="59"/>
      <c r="F103" s="60"/>
      <c r="G103" s="60"/>
      <c r="H103" s="75"/>
      <c r="I103" s="75"/>
      <c r="J103" s="75"/>
      <c r="K103" s="75"/>
    </row>
    <row r="104" spans="2:11" x14ac:dyDescent="0.25">
      <c r="B104" s="78"/>
      <c r="D104" s="59"/>
      <c r="E104" s="59"/>
      <c r="F104" s="60"/>
      <c r="G104" s="60"/>
      <c r="H104" s="75"/>
      <c r="I104" s="75"/>
      <c r="J104" s="75"/>
      <c r="K104" s="75"/>
    </row>
    <row r="105" spans="2:11" x14ac:dyDescent="0.25">
      <c r="B105" s="78"/>
      <c r="D105" s="59"/>
      <c r="E105" s="59"/>
      <c r="F105" s="60"/>
      <c r="G105" s="60"/>
      <c r="H105" s="75"/>
      <c r="I105" s="75"/>
      <c r="J105" s="75"/>
      <c r="K105" s="75"/>
    </row>
    <row r="106" spans="2:11" x14ac:dyDescent="0.25">
      <c r="B106" s="78"/>
      <c r="D106" s="59"/>
      <c r="E106" s="59"/>
      <c r="F106" s="60"/>
      <c r="G106" s="60"/>
      <c r="H106" s="75"/>
      <c r="I106" s="75"/>
      <c r="J106" s="75"/>
      <c r="K106" s="75"/>
    </row>
    <row r="107" spans="2:11" x14ac:dyDescent="0.25">
      <c r="B107" s="78"/>
      <c r="D107" s="59"/>
      <c r="E107" s="59"/>
      <c r="F107" s="60"/>
      <c r="G107" s="60"/>
      <c r="H107" s="75"/>
      <c r="I107" s="75"/>
      <c r="J107" s="75"/>
      <c r="K107" s="75"/>
    </row>
    <row r="108" spans="2:11" x14ac:dyDescent="0.25">
      <c r="B108" s="78"/>
      <c r="D108" s="59"/>
      <c r="E108" s="59"/>
      <c r="F108" s="60"/>
      <c r="G108" s="60"/>
      <c r="H108" s="75"/>
      <c r="I108" s="75"/>
      <c r="J108" s="75"/>
      <c r="K108" s="75"/>
    </row>
    <row r="109" spans="2:11" x14ac:dyDescent="0.25">
      <c r="B109" s="78"/>
      <c r="D109" s="59"/>
      <c r="E109" s="59"/>
      <c r="F109" s="60"/>
      <c r="G109" s="60"/>
      <c r="H109" s="75"/>
      <c r="I109" s="75"/>
      <c r="J109" s="75"/>
      <c r="K109" s="75"/>
    </row>
    <row r="110" spans="2:11" x14ac:dyDescent="0.25">
      <c r="B110" s="78"/>
      <c r="D110" s="59"/>
      <c r="E110" s="59"/>
      <c r="F110" s="60"/>
      <c r="G110" s="60"/>
      <c r="H110" s="75"/>
      <c r="I110" s="75"/>
      <c r="J110" s="75"/>
      <c r="K110" s="75"/>
    </row>
    <row r="111" spans="2:11" x14ac:dyDescent="0.25">
      <c r="B111" s="78"/>
      <c r="D111" s="59"/>
      <c r="E111" s="59"/>
      <c r="F111" s="60"/>
      <c r="G111" s="60"/>
      <c r="H111" s="75"/>
      <c r="I111" s="75"/>
      <c r="J111" s="75"/>
      <c r="K111" s="75"/>
    </row>
    <row r="112" spans="2:11" x14ac:dyDescent="0.25">
      <c r="B112" s="78"/>
      <c r="D112" s="59"/>
      <c r="E112" s="59"/>
      <c r="F112" s="60"/>
      <c r="G112" s="60"/>
      <c r="H112" s="75"/>
      <c r="I112" s="75"/>
      <c r="J112" s="75"/>
      <c r="K112" s="75"/>
    </row>
    <row r="113" spans="2:11" x14ac:dyDescent="0.25">
      <c r="B113" s="78"/>
      <c r="D113" s="59"/>
      <c r="E113" s="59"/>
      <c r="F113" s="60"/>
      <c r="G113" s="60"/>
      <c r="H113" s="75"/>
      <c r="I113" s="75"/>
      <c r="J113" s="75"/>
      <c r="K113" s="75"/>
    </row>
    <row r="114" spans="2:11" x14ac:dyDescent="0.25">
      <c r="B114" s="78"/>
      <c r="D114" s="59"/>
      <c r="E114" s="59"/>
      <c r="F114" s="60"/>
      <c r="G114" s="60"/>
      <c r="H114" s="75"/>
      <c r="I114" s="75"/>
      <c r="J114" s="75"/>
      <c r="K114" s="75"/>
    </row>
    <row r="115" spans="2:11" x14ac:dyDescent="0.25">
      <c r="B115" s="78"/>
      <c r="D115" s="59"/>
      <c r="E115" s="59"/>
      <c r="F115" s="60"/>
      <c r="G115" s="60"/>
      <c r="H115" s="75"/>
      <c r="I115" s="75"/>
      <c r="J115" s="75"/>
      <c r="K115" s="75"/>
    </row>
    <row r="116" spans="2:11" x14ac:dyDescent="0.25">
      <c r="B116" s="78"/>
      <c r="D116" s="59"/>
      <c r="E116" s="59"/>
      <c r="F116" s="60"/>
      <c r="G116" s="60"/>
      <c r="H116" s="75"/>
      <c r="I116" s="75"/>
      <c r="J116" s="75"/>
      <c r="K116" s="75"/>
    </row>
    <row r="117" spans="2:11" x14ac:dyDescent="0.25">
      <c r="B117" s="78"/>
      <c r="D117" s="59"/>
      <c r="E117" s="59"/>
      <c r="F117" s="60"/>
      <c r="G117" s="60"/>
      <c r="H117" s="75"/>
      <c r="I117" s="75"/>
      <c r="J117" s="75"/>
      <c r="K117" s="75"/>
    </row>
  </sheetData>
  <phoneticPr fontId="22" type="noConversion"/>
  <pageMargins left="0.7" right="0.7" top="0.75" bottom="0.75" header="0.3" footer="0.3"/>
  <pageSetup scale="56" orientation="landscape" horizontalDpi="4294967293" r:id="rId1"/>
  <headerFoot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46"/>
  <sheetViews>
    <sheetView zoomScaleNormal="100" workbookViewId="0">
      <selection activeCell="J12" sqref="J12"/>
    </sheetView>
  </sheetViews>
  <sheetFormatPr defaultRowHeight="15" x14ac:dyDescent="0.25"/>
  <cols>
    <col min="1" max="1" width="23.85546875" customWidth="1"/>
    <col min="2" max="13" width="9.7109375" customWidth="1"/>
  </cols>
  <sheetData>
    <row r="1" spans="1:15" ht="18" x14ac:dyDescent="0.25">
      <c r="A1" s="10" t="s">
        <v>33</v>
      </c>
    </row>
    <row r="4" spans="1:15" x14ac:dyDescent="0.25">
      <c r="B4" s="19"/>
    </row>
    <row r="5" spans="1:15" ht="15.75" thickBot="1" x14ac:dyDescent="0.3">
      <c r="A5" s="7" t="s">
        <v>34</v>
      </c>
      <c r="B5" s="32">
        <v>44685</v>
      </c>
      <c r="C5" s="32">
        <v>44694</v>
      </c>
      <c r="D5" s="32">
        <v>44707</v>
      </c>
      <c r="E5" s="32">
        <v>44712</v>
      </c>
      <c r="F5" s="32">
        <v>44728</v>
      </c>
      <c r="G5" s="32">
        <v>44736</v>
      </c>
      <c r="H5" s="32">
        <v>44748</v>
      </c>
      <c r="I5" s="32">
        <v>44769</v>
      </c>
      <c r="J5" s="32">
        <v>44776</v>
      </c>
      <c r="K5" s="32">
        <v>44803</v>
      </c>
      <c r="L5" s="32">
        <v>44814</v>
      </c>
      <c r="M5" s="33">
        <v>44816</v>
      </c>
      <c r="N5" s="33">
        <v>44831</v>
      </c>
      <c r="O5" s="33">
        <v>44851</v>
      </c>
    </row>
    <row r="6" spans="1:15" ht="14.1" customHeight="1" x14ac:dyDescent="0.25">
      <c r="A6" s="8" t="s">
        <v>35</v>
      </c>
      <c r="B6">
        <v>10</v>
      </c>
      <c r="C6">
        <v>18</v>
      </c>
      <c r="D6">
        <v>33</v>
      </c>
      <c r="E6">
        <v>5</v>
      </c>
      <c r="F6">
        <v>8</v>
      </c>
      <c r="G6">
        <v>9</v>
      </c>
      <c r="H6">
        <v>10</v>
      </c>
      <c r="I6">
        <v>12</v>
      </c>
      <c r="J6">
        <v>12</v>
      </c>
      <c r="K6">
        <v>12</v>
      </c>
      <c r="L6">
        <v>5</v>
      </c>
      <c r="M6">
        <v>5</v>
      </c>
      <c r="N6">
        <v>5</v>
      </c>
      <c r="O6">
        <v>4</v>
      </c>
    </row>
    <row r="7" spans="1:15" ht="14.1" customHeight="1" x14ac:dyDescent="0.25">
      <c r="A7" s="8" t="s">
        <v>36</v>
      </c>
      <c r="B7">
        <v>9</v>
      </c>
      <c r="C7">
        <v>16</v>
      </c>
      <c r="D7">
        <v>24</v>
      </c>
      <c r="E7">
        <v>24</v>
      </c>
      <c r="F7">
        <v>8</v>
      </c>
      <c r="G7">
        <v>9</v>
      </c>
      <c r="H7">
        <v>10</v>
      </c>
      <c r="I7" s="11">
        <v>12</v>
      </c>
      <c r="J7">
        <v>12</v>
      </c>
      <c r="K7">
        <v>12</v>
      </c>
      <c r="L7">
        <v>12</v>
      </c>
      <c r="M7">
        <v>5</v>
      </c>
      <c r="N7">
        <v>6</v>
      </c>
      <c r="O7">
        <v>4</v>
      </c>
    </row>
    <row r="8" spans="1:15" x14ac:dyDescent="0.25">
      <c r="A8" s="5" t="s">
        <v>37</v>
      </c>
      <c r="B8" s="11" t="s">
        <v>38</v>
      </c>
      <c r="C8" s="11" t="s">
        <v>38</v>
      </c>
      <c r="D8" s="11" t="s">
        <v>38</v>
      </c>
      <c r="E8" s="11" t="s">
        <v>38</v>
      </c>
      <c r="F8" s="11" t="s">
        <v>38</v>
      </c>
      <c r="G8" s="11" t="s">
        <v>38</v>
      </c>
      <c r="H8" s="11" t="s">
        <v>38</v>
      </c>
      <c r="I8" s="11" t="s">
        <v>38</v>
      </c>
      <c r="J8" s="11" t="s">
        <v>38</v>
      </c>
      <c r="K8" s="11" t="s">
        <v>38</v>
      </c>
      <c r="L8" s="11" t="s">
        <v>38</v>
      </c>
      <c r="M8" s="11" t="s">
        <v>38</v>
      </c>
      <c r="N8" s="11" t="s">
        <v>38</v>
      </c>
      <c r="O8" s="11" t="s">
        <v>38</v>
      </c>
    </row>
    <row r="10" spans="1:15" x14ac:dyDescent="0.25">
      <c r="A10" s="7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27"/>
    </row>
    <row r="11" spans="1:15" x14ac:dyDescent="0.25">
      <c r="A11" s="41" t="s">
        <v>39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2" spans="1:15" x14ac:dyDescent="0.25">
      <c r="A12" s="14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</row>
    <row r="13" spans="1:15" x14ac:dyDescent="0.25">
      <c r="A13" s="14"/>
    </row>
    <row r="34" spans="1:3" x14ac:dyDescent="0.25">
      <c r="B34" s="19"/>
    </row>
    <row r="35" spans="1:3" x14ac:dyDescent="0.25">
      <c r="B35" s="19"/>
    </row>
    <row r="37" spans="1:3" x14ac:dyDescent="0.25">
      <c r="B37" s="19"/>
      <c r="C37" s="11"/>
    </row>
    <row r="38" spans="1:3" x14ac:dyDescent="0.25">
      <c r="B38" s="19"/>
    </row>
    <row r="39" spans="1:3" x14ac:dyDescent="0.25">
      <c r="B39" s="19"/>
    </row>
    <row r="40" spans="1:3" x14ac:dyDescent="0.25">
      <c r="B40" s="19"/>
    </row>
    <row r="41" spans="1:3" x14ac:dyDescent="0.25">
      <c r="B41" s="19"/>
    </row>
    <row r="42" spans="1:3" x14ac:dyDescent="0.25">
      <c r="B42" s="19"/>
    </row>
    <row r="43" spans="1:3" ht="15.75" x14ac:dyDescent="0.25">
      <c r="A43" s="42"/>
      <c r="B43" s="19"/>
    </row>
    <row r="44" spans="1:3" x14ac:dyDescent="0.25">
      <c r="B44" s="19"/>
    </row>
    <row r="45" spans="1:3" x14ac:dyDescent="0.25">
      <c r="B45" s="19"/>
    </row>
    <row r="46" spans="1:3" x14ac:dyDescent="0.25">
      <c r="B46" s="19"/>
    </row>
  </sheetData>
  <pageMargins left="0.45" right="0.45" top="0.5" bottom="0.5" header="0.3" footer="0.3"/>
  <pageSetup scale="82" orientation="landscape" horizontalDpi="4294967293" r:id="rId1"/>
  <headerFoot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6"/>
  <sheetViews>
    <sheetView workbookViewId="0">
      <selection activeCell="C16" sqref="C16"/>
    </sheetView>
  </sheetViews>
  <sheetFormatPr defaultRowHeight="15" x14ac:dyDescent="0.25"/>
  <cols>
    <col min="1" max="1" width="21.140625" customWidth="1"/>
    <col min="2" max="2" width="17.85546875" customWidth="1"/>
    <col min="3" max="3" width="19.42578125" customWidth="1"/>
    <col min="4" max="4" width="15" customWidth="1"/>
    <col min="5" max="5" width="16.5703125" customWidth="1"/>
    <col min="6" max="6" width="14.140625" customWidth="1"/>
    <col min="7" max="7" width="12.28515625" customWidth="1"/>
  </cols>
  <sheetData>
    <row r="1" spans="1:7" ht="18.75" x14ac:dyDescent="0.3">
      <c r="A1" s="2" t="s">
        <v>40</v>
      </c>
    </row>
    <row r="3" spans="1:7" x14ac:dyDescent="0.25">
      <c r="A3" s="19" t="s">
        <v>41</v>
      </c>
      <c r="B3" s="3">
        <v>9</v>
      </c>
    </row>
    <row r="4" spans="1:7" x14ac:dyDescent="0.25">
      <c r="A4" t="s">
        <v>42</v>
      </c>
      <c r="B4" s="3">
        <v>5.7846648300000005E-4</v>
      </c>
    </row>
    <row r="5" spans="1:7" x14ac:dyDescent="0.25">
      <c r="A5" s="19" t="s">
        <v>43</v>
      </c>
    </row>
    <row r="6" spans="1:7" x14ac:dyDescent="0.25">
      <c r="A6" s="15"/>
    </row>
    <row r="7" spans="1:7" x14ac:dyDescent="0.25">
      <c r="A7" s="15"/>
    </row>
    <row r="8" spans="1:7" x14ac:dyDescent="0.25">
      <c r="A8" s="5" t="s">
        <v>44</v>
      </c>
      <c r="B8" s="5" t="s">
        <v>45</v>
      </c>
      <c r="C8" s="5" t="s">
        <v>46</v>
      </c>
      <c r="D8" s="5" t="s">
        <v>47</v>
      </c>
      <c r="E8" s="5" t="s">
        <v>48</v>
      </c>
    </row>
    <row r="9" spans="1:7" x14ac:dyDescent="0.25">
      <c r="A9" s="43">
        <v>44712</v>
      </c>
      <c r="C9" s="11"/>
      <c r="D9" s="11"/>
      <c r="E9" s="22">
        <f>B9/$B$3</f>
        <v>0</v>
      </c>
      <c r="G9">
        <f>C9*D9</f>
        <v>0</v>
      </c>
    </row>
    <row r="10" spans="1:7" x14ac:dyDescent="0.25">
      <c r="A10" s="43">
        <v>44814</v>
      </c>
      <c r="C10" s="11"/>
      <c r="D10" s="39"/>
      <c r="E10" s="22">
        <f>B10/$B$3</f>
        <v>0</v>
      </c>
      <c r="G10">
        <f>C10*D10</f>
        <v>0</v>
      </c>
    </row>
    <row r="11" spans="1:7" x14ac:dyDescent="0.25">
      <c r="A11" s="43"/>
      <c r="C11" s="11"/>
      <c r="D11" s="39"/>
      <c r="E11" s="22"/>
    </row>
    <row r="12" spans="1:7" x14ac:dyDescent="0.25">
      <c r="A12" s="6"/>
      <c r="C12" s="11"/>
    </row>
    <row r="13" spans="1:7" x14ac:dyDescent="0.25">
      <c r="A13" s="5" t="s">
        <v>49</v>
      </c>
      <c r="B13" s="5" t="s">
        <v>50</v>
      </c>
      <c r="C13" s="5" t="s">
        <v>51</v>
      </c>
      <c r="D13" s="5" t="s">
        <v>45</v>
      </c>
      <c r="E13" s="5" t="s">
        <v>48</v>
      </c>
    </row>
    <row r="14" spans="1:7" x14ac:dyDescent="0.25">
      <c r="A14" s="43">
        <v>44715</v>
      </c>
      <c r="B14" s="24">
        <v>1.95</v>
      </c>
      <c r="C14" s="24">
        <v>0.75</v>
      </c>
      <c r="D14" s="49">
        <f>C14/2000</f>
        <v>3.7500000000000001E-4</v>
      </c>
      <c r="E14" s="22">
        <f>D14/$B$4</f>
        <v>0.6482657353892014</v>
      </c>
    </row>
    <row r="15" spans="1:7" x14ac:dyDescent="0.25">
      <c r="A15" s="43">
        <v>44816</v>
      </c>
      <c r="B15" s="24">
        <v>2.5</v>
      </c>
      <c r="C15" s="24">
        <v>1.2</v>
      </c>
      <c r="D15" s="49">
        <f>C15/2000</f>
        <v>5.9999999999999995E-4</v>
      </c>
      <c r="E15" s="22">
        <f>D15/$B$4</f>
        <v>1.0372251766227221</v>
      </c>
    </row>
    <row r="16" spans="1:7" x14ac:dyDescent="0.25">
      <c r="A16" s="6"/>
      <c r="B16" s="43"/>
      <c r="C16" s="11"/>
    </row>
    <row r="17" spans="1:3" x14ac:dyDescent="0.25">
      <c r="A17" s="6"/>
      <c r="B17" s="43"/>
      <c r="C17" s="5"/>
    </row>
    <row r="18" spans="1:3" x14ac:dyDescent="0.25">
      <c r="A18" s="6"/>
      <c r="B18" s="43"/>
      <c r="C18" s="11"/>
    </row>
    <row r="19" spans="1:3" x14ac:dyDescent="0.25">
      <c r="A19" s="20"/>
    </row>
    <row r="20" spans="1:3" x14ac:dyDescent="0.25">
      <c r="A20" s="38" t="s">
        <v>52</v>
      </c>
    </row>
    <row r="21" spans="1:3" x14ac:dyDescent="0.25">
      <c r="A21" t="s">
        <v>53</v>
      </c>
    </row>
    <row r="23" spans="1:3" x14ac:dyDescent="0.25">
      <c r="A23" s="17"/>
    </row>
    <row r="24" spans="1:3" x14ac:dyDescent="0.25">
      <c r="A24" s="14"/>
    </row>
    <row r="37" spans="1:5" x14ac:dyDescent="0.25">
      <c r="C37" s="39"/>
    </row>
    <row r="38" spans="1:5" x14ac:dyDescent="0.25">
      <c r="A38" s="38"/>
      <c r="C38" s="39"/>
    </row>
    <row r="39" spans="1:5" x14ac:dyDescent="0.25">
      <c r="A39" s="38"/>
      <c r="C39" s="39"/>
    </row>
    <row r="40" spans="1:5" x14ac:dyDescent="0.25">
      <c r="A40" s="38"/>
      <c r="C40" s="39"/>
    </row>
    <row r="41" spans="1:5" x14ac:dyDescent="0.25">
      <c r="A41" s="38"/>
      <c r="C41" s="40"/>
      <c r="D41" s="11"/>
      <c r="E41" s="11"/>
    </row>
    <row r="42" spans="1:5" x14ac:dyDescent="0.25">
      <c r="A42" s="38"/>
      <c r="C42" s="39"/>
      <c r="E42" s="39"/>
    </row>
    <row r="43" spans="1:5" x14ac:dyDescent="0.25">
      <c r="A43" s="38"/>
      <c r="C43" s="39"/>
      <c r="E43" s="39"/>
    </row>
    <row r="44" spans="1:5" x14ac:dyDescent="0.25">
      <c r="A44" s="38"/>
      <c r="C44" s="39"/>
      <c r="E44" s="39"/>
    </row>
    <row r="45" spans="1:5" x14ac:dyDescent="0.25">
      <c r="A45" s="38"/>
      <c r="C45" s="39"/>
      <c r="E45" s="39"/>
    </row>
    <row r="46" spans="1:5" x14ac:dyDescent="0.25">
      <c r="A46" s="38"/>
      <c r="C46" s="39"/>
    </row>
    <row r="47" spans="1:5" x14ac:dyDescent="0.25">
      <c r="A47" s="38"/>
      <c r="C47" s="39"/>
    </row>
    <row r="48" spans="1:5" x14ac:dyDescent="0.25">
      <c r="A48" s="38"/>
      <c r="C48" s="40"/>
      <c r="D48" s="11"/>
      <c r="E48" s="11"/>
    </row>
    <row r="49" spans="1:5" x14ac:dyDescent="0.25">
      <c r="A49" s="38"/>
      <c r="C49" s="39"/>
      <c r="E49" s="39"/>
    </row>
    <row r="50" spans="1:5" x14ac:dyDescent="0.25">
      <c r="A50" s="38"/>
      <c r="C50" s="39"/>
      <c r="E50" s="39"/>
    </row>
    <row r="51" spans="1:5" x14ac:dyDescent="0.25">
      <c r="A51" s="38"/>
      <c r="C51" s="39"/>
      <c r="E51" s="39"/>
    </row>
    <row r="52" spans="1:5" x14ac:dyDescent="0.25">
      <c r="A52" s="38"/>
      <c r="C52" s="39"/>
      <c r="E52" s="39"/>
    </row>
    <row r="53" spans="1:5" x14ac:dyDescent="0.25">
      <c r="A53" s="38"/>
      <c r="C53" s="39"/>
    </row>
    <row r="54" spans="1:5" x14ac:dyDescent="0.25">
      <c r="A54" s="38"/>
      <c r="C54" s="39"/>
    </row>
    <row r="55" spans="1:5" x14ac:dyDescent="0.25">
      <c r="A55" s="38"/>
      <c r="C55" s="40"/>
      <c r="D55" s="11"/>
      <c r="E55" s="11"/>
    </row>
    <row r="56" spans="1:5" x14ac:dyDescent="0.25">
      <c r="A56" s="38"/>
      <c r="C56" s="39"/>
      <c r="E56" s="39"/>
    </row>
    <row r="57" spans="1:5" x14ac:dyDescent="0.25">
      <c r="A57" s="38"/>
      <c r="C57" s="39"/>
      <c r="E57" s="39"/>
    </row>
    <row r="58" spans="1:5" x14ac:dyDescent="0.25">
      <c r="A58" s="38"/>
      <c r="C58" s="39"/>
      <c r="E58" s="39"/>
    </row>
    <row r="59" spans="1:5" x14ac:dyDescent="0.25">
      <c r="A59" s="38"/>
      <c r="C59" s="39"/>
      <c r="E59" s="39"/>
    </row>
    <row r="60" spans="1:5" x14ac:dyDescent="0.25">
      <c r="A60" s="38"/>
      <c r="C60" s="39"/>
    </row>
    <row r="61" spans="1:5" x14ac:dyDescent="0.25">
      <c r="A61" s="38"/>
      <c r="C61" s="39"/>
    </row>
    <row r="62" spans="1:5" x14ac:dyDescent="0.25">
      <c r="A62" s="38"/>
      <c r="C62" s="40"/>
      <c r="D62" s="11"/>
      <c r="E62" s="11"/>
    </row>
    <row r="63" spans="1:5" x14ac:dyDescent="0.25">
      <c r="A63" s="38"/>
      <c r="C63" s="39"/>
      <c r="E63" s="39"/>
    </row>
    <row r="64" spans="1:5" x14ac:dyDescent="0.25">
      <c r="A64" s="38"/>
      <c r="C64" s="39"/>
      <c r="E64" s="39"/>
    </row>
    <row r="65" spans="1:5" x14ac:dyDescent="0.25">
      <c r="A65" s="38"/>
      <c r="C65" s="39"/>
      <c r="E65" s="39"/>
    </row>
    <row r="66" spans="1:5" x14ac:dyDescent="0.25">
      <c r="A66" s="38"/>
      <c r="C66" s="39"/>
      <c r="E66" s="39"/>
    </row>
    <row r="67" spans="1:5" x14ac:dyDescent="0.25">
      <c r="A67" s="38"/>
      <c r="C67" s="39"/>
    </row>
    <row r="68" spans="1:5" x14ac:dyDescent="0.25">
      <c r="A68" s="38"/>
      <c r="C68" s="39"/>
    </row>
    <row r="69" spans="1:5" x14ac:dyDescent="0.25">
      <c r="A69" s="38"/>
      <c r="C69" s="40"/>
      <c r="D69" s="11"/>
      <c r="E69" s="11"/>
    </row>
    <row r="70" spans="1:5" x14ac:dyDescent="0.25">
      <c r="A70" s="38"/>
      <c r="C70" s="39"/>
      <c r="E70" s="39"/>
    </row>
    <row r="71" spans="1:5" x14ac:dyDescent="0.25">
      <c r="A71" s="38"/>
      <c r="C71" s="39"/>
      <c r="E71" s="39"/>
    </row>
    <row r="72" spans="1:5" x14ac:dyDescent="0.25">
      <c r="A72" s="38"/>
      <c r="C72" s="39"/>
      <c r="E72" s="39"/>
    </row>
    <row r="73" spans="1:5" x14ac:dyDescent="0.25">
      <c r="A73" s="38"/>
      <c r="C73" s="39"/>
      <c r="E73" s="39"/>
    </row>
    <row r="74" spans="1:5" x14ac:dyDescent="0.25">
      <c r="A74" s="38"/>
      <c r="C74" s="39"/>
    </row>
    <row r="75" spans="1:5" x14ac:dyDescent="0.25">
      <c r="A75" s="38"/>
      <c r="C75" s="39"/>
    </row>
    <row r="76" spans="1:5" x14ac:dyDescent="0.25">
      <c r="A76" s="38"/>
      <c r="C76" s="39"/>
    </row>
  </sheetData>
  <pageMargins left="0.7" right="0.7" top="0.75" bottom="0.75" header="0.3" footer="0.3"/>
  <pageSetup orientation="landscape" horizontalDpi="4294967293" r:id="rId1"/>
  <headerFoot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30"/>
  <sheetViews>
    <sheetView zoomScaleNormal="100" workbookViewId="0">
      <selection activeCell="A11" sqref="A11"/>
    </sheetView>
  </sheetViews>
  <sheetFormatPr defaultRowHeight="15" x14ac:dyDescent="0.25"/>
  <cols>
    <col min="1" max="1" width="16.140625" customWidth="1"/>
    <col min="2" max="2" width="15.42578125" customWidth="1"/>
    <col min="3" max="3" width="20" customWidth="1"/>
    <col min="4" max="4" width="31.140625" bestFit="1" customWidth="1"/>
    <col min="5" max="5" width="36.28515625" customWidth="1"/>
    <col min="6" max="6" width="55.140625" customWidth="1"/>
    <col min="7" max="7" width="13.7109375" customWidth="1"/>
    <col min="8" max="8" width="18.5703125" customWidth="1"/>
  </cols>
  <sheetData>
    <row r="1" spans="1:8" ht="18.75" x14ac:dyDescent="0.3">
      <c r="A1" s="2" t="s">
        <v>54</v>
      </c>
    </row>
    <row r="2" spans="1:8" x14ac:dyDescent="0.25">
      <c r="A2" s="1"/>
    </row>
    <row r="4" spans="1:8" ht="15.75" thickBot="1" x14ac:dyDescent="0.3">
      <c r="A4" s="4" t="s">
        <v>55</v>
      </c>
      <c r="B4" s="4" t="s">
        <v>56</v>
      </c>
      <c r="C4" s="4" t="s">
        <v>57</v>
      </c>
      <c r="D4" s="4" t="s">
        <v>58</v>
      </c>
      <c r="E4" s="4" t="s">
        <v>59</v>
      </c>
      <c r="F4" s="4" t="s">
        <v>60</v>
      </c>
      <c r="H4" s="21"/>
    </row>
    <row r="5" spans="1:8" x14ac:dyDescent="0.25">
      <c r="A5" s="16">
        <v>44685</v>
      </c>
      <c r="B5" s="16" t="s">
        <v>38</v>
      </c>
      <c r="C5" s="3" t="s">
        <v>61</v>
      </c>
      <c r="D5" s="3" t="s">
        <v>62</v>
      </c>
      <c r="E5" s="3" t="s">
        <v>63</v>
      </c>
      <c r="F5" s="3" t="s">
        <v>64</v>
      </c>
    </row>
    <row r="6" spans="1:8" x14ac:dyDescent="0.25">
      <c r="A6" s="16">
        <v>44719</v>
      </c>
      <c r="B6" s="16" t="s">
        <v>38</v>
      </c>
      <c r="C6" s="3" t="s">
        <v>61</v>
      </c>
      <c r="D6" s="3" t="s">
        <v>62</v>
      </c>
      <c r="E6" s="3" t="s">
        <v>65</v>
      </c>
      <c r="F6" s="3" t="s">
        <v>66</v>
      </c>
    </row>
    <row r="7" spans="1:8" x14ac:dyDescent="0.25">
      <c r="A7" s="46">
        <v>44723</v>
      </c>
      <c r="B7" s="46">
        <v>44723</v>
      </c>
      <c r="C7" s="37" t="s">
        <v>67</v>
      </c>
      <c r="D7" s="36" t="s">
        <v>68</v>
      </c>
      <c r="E7" s="35" t="s">
        <v>69</v>
      </c>
      <c r="F7" s="3"/>
    </row>
    <row r="8" spans="1:8" x14ac:dyDescent="0.25">
      <c r="A8" s="46">
        <v>44754</v>
      </c>
      <c r="B8" s="46" t="s">
        <v>38</v>
      </c>
      <c r="C8" s="34" t="s">
        <v>61</v>
      </c>
      <c r="D8" s="3" t="s">
        <v>62</v>
      </c>
      <c r="E8" s="3" t="s">
        <v>65</v>
      </c>
      <c r="F8" s="3"/>
    </row>
    <row r="9" spans="1:8" x14ac:dyDescent="0.25">
      <c r="A9" s="46" t="s">
        <v>38</v>
      </c>
      <c r="B9" s="46">
        <v>44789</v>
      </c>
      <c r="C9" s="34" t="s">
        <v>67</v>
      </c>
      <c r="D9" s="3" t="s">
        <v>117</v>
      </c>
      <c r="E9" s="3" t="s">
        <v>118</v>
      </c>
      <c r="F9" s="3" t="s">
        <v>119</v>
      </c>
    </row>
    <row r="10" spans="1:8" x14ac:dyDescent="0.25">
      <c r="A10" s="46"/>
      <c r="B10" s="46"/>
      <c r="C10" s="34"/>
      <c r="D10" s="3"/>
      <c r="E10" s="3"/>
      <c r="F10" s="3" t="s">
        <v>120</v>
      </c>
    </row>
    <row r="11" spans="1:8" x14ac:dyDescent="0.25">
      <c r="A11" s="46"/>
      <c r="B11" s="46"/>
      <c r="C11" s="34"/>
      <c r="D11" s="3"/>
      <c r="E11" s="3"/>
      <c r="F11" s="3"/>
    </row>
    <row r="12" spans="1:8" x14ac:dyDescent="0.25">
      <c r="A12" s="19"/>
      <c r="B12" s="19"/>
    </row>
    <row r="13" spans="1:8" x14ac:dyDescent="0.25">
      <c r="A13" s="19"/>
      <c r="B13" s="19"/>
    </row>
    <row r="14" spans="1:8" x14ac:dyDescent="0.25">
      <c r="A14" s="19"/>
      <c r="B14" s="19"/>
    </row>
    <row r="15" spans="1:8" x14ac:dyDescent="0.25">
      <c r="A15" s="19"/>
      <c r="B15" s="19"/>
    </row>
    <row r="16" spans="1:8" x14ac:dyDescent="0.25">
      <c r="A16" s="19"/>
      <c r="B16" s="19"/>
    </row>
    <row r="17" spans="1:2" x14ac:dyDescent="0.25">
      <c r="A17" s="19"/>
      <c r="B17" s="19"/>
    </row>
    <row r="18" spans="1:2" x14ac:dyDescent="0.25">
      <c r="A18" s="19"/>
      <c r="B18" s="19"/>
    </row>
    <row r="19" spans="1:2" x14ac:dyDescent="0.25">
      <c r="A19" s="19"/>
      <c r="B19" s="19"/>
    </row>
    <row r="20" spans="1:2" x14ac:dyDescent="0.25">
      <c r="A20" s="19"/>
      <c r="B20" s="19"/>
    </row>
    <row r="21" spans="1:2" x14ac:dyDescent="0.25">
      <c r="A21" s="19"/>
      <c r="B21" s="19"/>
    </row>
    <row r="22" spans="1:2" x14ac:dyDescent="0.25">
      <c r="A22" s="19"/>
      <c r="B22" s="19"/>
    </row>
    <row r="23" spans="1:2" x14ac:dyDescent="0.25">
      <c r="A23" s="19"/>
      <c r="B23" s="19"/>
    </row>
    <row r="24" spans="1:2" x14ac:dyDescent="0.25">
      <c r="A24" s="19"/>
      <c r="B24" s="19"/>
    </row>
    <row r="25" spans="1:2" x14ac:dyDescent="0.25">
      <c r="A25" s="19"/>
      <c r="B25" s="19"/>
    </row>
    <row r="26" spans="1:2" x14ac:dyDescent="0.25">
      <c r="A26" s="19"/>
      <c r="B26" s="19"/>
    </row>
    <row r="27" spans="1:2" x14ac:dyDescent="0.25">
      <c r="A27" s="19"/>
      <c r="B27" s="19"/>
    </row>
    <row r="28" spans="1:2" x14ac:dyDescent="0.25">
      <c r="B28" s="19"/>
    </row>
    <row r="29" spans="1:2" x14ac:dyDescent="0.25">
      <c r="B29" s="19"/>
    </row>
    <row r="30" spans="1:2" x14ac:dyDescent="0.25">
      <c r="B30" s="19"/>
    </row>
  </sheetData>
  <pageMargins left="0.2" right="0.2" top="0.75" bottom="0.75" header="0.3" footer="0.3"/>
  <pageSetup scale="79" orientation="landscape" horizontalDpi="4294967293" r:id="rId1"/>
  <headerFooter>
    <oddFooter>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D21"/>
  <sheetViews>
    <sheetView zoomScaleNormal="100" workbookViewId="0">
      <selection activeCell="G20" sqref="G20:H20"/>
    </sheetView>
  </sheetViews>
  <sheetFormatPr defaultRowHeight="15" x14ac:dyDescent="0.25"/>
  <cols>
    <col min="1" max="1" width="14.7109375" customWidth="1"/>
    <col min="2" max="2" width="20.7109375" bestFit="1" customWidth="1"/>
    <col min="3" max="3" width="23.140625" customWidth="1"/>
  </cols>
  <sheetData>
    <row r="1" spans="1:4" ht="18.75" x14ac:dyDescent="0.3">
      <c r="A1" s="2" t="s">
        <v>70</v>
      </c>
    </row>
    <row r="2" spans="1:4" ht="18.75" x14ac:dyDescent="0.3">
      <c r="A2" s="2"/>
      <c r="B2" s="29"/>
    </row>
    <row r="3" spans="1:4" x14ac:dyDescent="0.25">
      <c r="A3" s="6" t="s">
        <v>71</v>
      </c>
      <c r="B3" s="29"/>
    </row>
    <row r="4" spans="1:4" x14ac:dyDescent="0.25">
      <c r="B4" s="6" t="s">
        <v>72</v>
      </c>
      <c r="C4" s="5" t="s">
        <v>73</v>
      </c>
    </row>
    <row r="5" spans="1:4" ht="15.75" thickBot="1" x14ac:dyDescent="0.3">
      <c r="A5" s="9" t="s">
        <v>19</v>
      </c>
      <c r="B5" s="18" t="s">
        <v>74</v>
      </c>
      <c r="C5" s="18" t="s">
        <v>75</v>
      </c>
      <c r="D5" s="6"/>
    </row>
    <row r="6" spans="1:4" x14ac:dyDescent="0.25">
      <c r="A6" s="13"/>
      <c r="C6" s="30"/>
    </row>
    <row r="7" spans="1:4" x14ac:dyDescent="0.25">
      <c r="A7" s="12"/>
      <c r="C7" s="30"/>
    </row>
    <row r="8" spans="1:4" x14ac:dyDescent="0.25">
      <c r="A8" s="12"/>
      <c r="C8" s="30"/>
    </row>
    <row r="9" spans="1:4" x14ac:dyDescent="0.25">
      <c r="A9" s="13"/>
      <c r="C9" s="30"/>
    </row>
    <row r="11" spans="1:4" x14ac:dyDescent="0.25">
      <c r="A11" s="13"/>
      <c r="C11" s="30"/>
    </row>
    <row r="12" spans="1:4" x14ac:dyDescent="0.25">
      <c r="A12" s="26" t="s">
        <v>76</v>
      </c>
    </row>
    <row r="13" spans="1:4" x14ac:dyDescent="0.25">
      <c r="A13" s="13"/>
      <c r="B13" s="5" t="s">
        <v>77</v>
      </c>
      <c r="C13" s="5" t="s">
        <v>73</v>
      </c>
    </row>
    <row r="14" spans="1:4" ht="15.75" thickBot="1" x14ac:dyDescent="0.3">
      <c r="A14" s="9" t="s">
        <v>19</v>
      </c>
      <c r="B14" s="18" t="s">
        <v>78</v>
      </c>
      <c r="C14" s="18" t="s">
        <v>75</v>
      </c>
    </row>
    <row r="15" spans="1:4" x14ac:dyDescent="0.25">
      <c r="A15" s="48"/>
    </row>
    <row r="16" spans="1:4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  <row r="20" spans="1:1" x14ac:dyDescent="0.25">
      <c r="A20" s="48"/>
    </row>
    <row r="21" spans="1:1" x14ac:dyDescent="0.25">
      <c r="A21" s="13"/>
    </row>
  </sheetData>
  <pageMargins left="0.7" right="0.7" top="0.75" bottom="0.75" header="0.3" footer="0.3"/>
  <pageSetup scale="75" orientation="landscape" r:id="rId1"/>
  <headerFooter>
    <oddFooter>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2"/>
  <sheetViews>
    <sheetView workbookViewId="0">
      <selection activeCell="A3" sqref="A3"/>
    </sheetView>
  </sheetViews>
  <sheetFormatPr defaultRowHeight="15" x14ac:dyDescent="0.25"/>
  <cols>
    <col min="1" max="1" width="20.7109375" customWidth="1"/>
    <col min="2" max="2" width="15.7109375" customWidth="1"/>
    <col min="3" max="3" width="21.7109375" customWidth="1"/>
    <col min="4" max="4" width="14.5703125" customWidth="1"/>
    <col min="5" max="5" width="24.140625" bestFit="1" customWidth="1"/>
    <col min="6" max="6" width="15.7109375" customWidth="1"/>
    <col min="7" max="7" width="19.28515625" customWidth="1"/>
  </cols>
  <sheetData>
    <row r="1" spans="1:7" ht="18.75" x14ac:dyDescent="0.3">
      <c r="A1" s="44" t="s">
        <v>79</v>
      </c>
      <c r="B1" s="45"/>
      <c r="C1" s="45"/>
    </row>
    <row r="2" spans="1:7" x14ac:dyDescent="0.25">
      <c r="A2" s="45" t="s">
        <v>80</v>
      </c>
      <c r="B2" s="45"/>
      <c r="C2" s="45"/>
    </row>
    <row r="4" spans="1:7" x14ac:dyDescent="0.25">
      <c r="A4" s="5" t="s">
        <v>81</v>
      </c>
      <c r="B4" s="5" t="s">
        <v>82</v>
      </c>
      <c r="C4" s="5" t="s">
        <v>83</v>
      </c>
      <c r="D4" s="5" t="s">
        <v>84</v>
      </c>
      <c r="E4" s="5" t="s">
        <v>85</v>
      </c>
      <c r="F4" s="5" t="s">
        <v>86</v>
      </c>
      <c r="G4" s="5" t="s">
        <v>87</v>
      </c>
    </row>
    <row r="5" spans="1:7" ht="17.25" x14ac:dyDescent="0.25">
      <c r="A5" s="11" t="s">
        <v>88</v>
      </c>
      <c r="B5" s="11" t="s">
        <v>89</v>
      </c>
      <c r="C5" s="11" t="s">
        <v>90</v>
      </c>
      <c r="D5" s="25">
        <v>125.47</v>
      </c>
      <c r="E5" s="11" t="s">
        <v>91</v>
      </c>
      <c r="F5" s="19">
        <v>42090</v>
      </c>
      <c r="G5" s="11"/>
    </row>
    <row r="6" spans="1:7" ht="17.25" x14ac:dyDescent="0.25">
      <c r="A6" s="11" t="s">
        <v>92</v>
      </c>
      <c r="B6" s="11" t="s">
        <v>93</v>
      </c>
      <c r="C6" s="11" t="s">
        <v>94</v>
      </c>
      <c r="D6" s="25">
        <v>200</v>
      </c>
      <c r="E6" s="11" t="s">
        <v>91</v>
      </c>
      <c r="F6" s="19">
        <v>43598</v>
      </c>
      <c r="G6" s="11" t="s">
        <v>95</v>
      </c>
    </row>
    <row r="7" spans="1:7" ht="17.25" x14ac:dyDescent="0.25">
      <c r="A7" s="11" t="s">
        <v>96</v>
      </c>
      <c r="B7" s="11" t="s">
        <v>97</v>
      </c>
      <c r="C7" s="11" t="s">
        <v>98</v>
      </c>
      <c r="D7" s="25">
        <v>322.17</v>
      </c>
      <c r="E7" s="47" t="s">
        <v>99</v>
      </c>
      <c r="F7" s="19">
        <v>43598</v>
      </c>
      <c r="G7" s="11"/>
    </row>
    <row r="8" spans="1:7" ht="18.75" x14ac:dyDescent="0.3">
      <c r="A8" s="11" t="s">
        <v>100</v>
      </c>
      <c r="B8" s="11" t="s">
        <v>101</v>
      </c>
      <c r="C8" s="11" t="s">
        <v>102</v>
      </c>
      <c r="D8" s="25">
        <v>10.4</v>
      </c>
      <c r="E8" s="11" t="s">
        <v>91</v>
      </c>
      <c r="F8" s="19">
        <v>43598</v>
      </c>
      <c r="G8" s="23" t="s">
        <v>103</v>
      </c>
    </row>
    <row r="9" spans="1:7" ht="18.75" x14ac:dyDescent="0.3">
      <c r="A9" s="11" t="s">
        <v>100</v>
      </c>
      <c r="B9" s="11" t="s">
        <v>101</v>
      </c>
      <c r="C9" s="11" t="s">
        <v>102</v>
      </c>
      <c r="D9" s="25">
        <v>13.14</v>
      </c>
      <c r="E9" s="11" t="s">
        <v>91</v>
      </c>
      <c r="F9" s="19">
        <v>43598</v>
      </c>
      <c r="G9" s="23" t="s">
        <v>104</v>
      </c>
    </row>
    <row r="10" spans="1:7" ht="17.25" x14ac:dyDescent="0.25">
      <c r="A10" s="11" t="s">
        <v>105</v>
      </c>
      <c r="B10" s="11" t="s">
        <v>106</v>
      </c>
      <c r="C10" s="11" t="s">
        <v>107</v>
      </c>
      <c r="D10" s="24">
        <v>34.700000000000003</v>
      </c>
      <c r="E10" s="11" t="s">
        <v>91</v>
      </c>
      <c r="F10" s="19">
        <v>40407</v>
      </c>
      <c r="G10" s="11"/>
    </row>
    <row r="11" spans="1:7" ht="17.25" x14ac:dyDescent="0.25">
      <c r="A11" s="11" t="s">
        <v>108</v>
      </c>
      <c r="B11" s="11" t="s">
        <v>109</v>
      </c>
      <c r="C11" s="11" t="s">
        <v>110</v>
      </c>
      <c r="D11" s="24">
        <v>40.6</v>
      </c>
      <c r="E11" s="11" t="s">
        <v>91</v>
      </c>
      <c r="F11" s="19">
        <v>40407</v>
      </c>
      <c r="G11" s="11"/>
    </row>
    <row r="12" spans="1:7" ht="17.25" x14ac:dyDescent="0.25">
      <c r="A12" s="11" t="s">
        <v>111</v>
      </c>
      <c r="B12" s="11" t="s">
        <v>112</v>
      </c>
      <c r="C12" s="11" t="s">
        <v>113</v>
      </c>
      <c r="D12" s="24">
        <v>38.9</v>
      </c>
      <c r="E12" s="11" t="s">
        <v>91</v>
      </c>
      <c r="F12" s="19">
        <v>40407</v>
      </c>
      <c r="G12" s="11"/>
    </row>
    <row r="13" spans="1:7" ht="17.25" x14ac:dyDescent="0.25">
      <c r="A13" s="11" t="s">
        <v>114</v>
      </c>
      <c r="B13" s="11" t="s">
        <v>115</v>
      </c>
      <c r="C13" s="11" t="s">
        <v>116</v>
      </c>
      <c r="D13" s="24">
        <v>36</v>
      </c>
      <c r="E13" s="11" t="s">
        <v>91</v>
      </c>
      <c r="F13" s="19">
        <v>40407</v>
      </c>
      <c r="G13" s="11"/>
    </row>
    <row r="14" spans="1:7" x14ac:dyDescent="0.25">
      <c r="D14" s="11"/>
      <c r="E14" s="11"/>
    </row>
    <row r="15" spans="1:7" x14ac:dyDescent="0.25">
      <c r="D15" s="11"/>
      <c r="E15" s="11"/>
    </row>
    <row r="16" spans="1:7" x14ac:dyDescent="0.25">
      <c r="D16" s="11"/>
      <c r="E16" s="11"/>
    </row>
    <row r="17" spans="4:5" x14ac:dyDescent="0.25">
      <c r="D17" s="11"/>
      <c r="E17" s="11"/>
    </row>
    <row r="18" spans="4:5" x14ac:dyDescent="0.25">
      <c r="D18" s="11"/>
      <c r="E18" s="11"/>
    </row>
    <row r="19" spans="4:5" x14ac:dyDescent="0.25">
      <c r="D19" s="11"/>
      <c r="E19" s="11"/>
    </row>
    <row r="20" spans="4:5" x14ac:dyDescent="0.25">
      <c r="D20" s="11"/>
      <c r="E20" s="11"/>
    </row>
    <row r="21" spans="4:5" x14ac:dyDescent="0.25">
      <c r="D21" s="11"/>
      <c r="E21" s="11"/>
    </row>
    <row r="22" spans="4:5" x14ac:dyDescent="0.25">
      <c r="D22" s="11"/>
      <c r="E22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SL Surface Irrigation</vt:lpstr>
      <vt:lpstr>SL Weight Change</vt:lpstr>
      <vt:lpstr>SL Crop Height and Development</vt:lpstr>
      <vt:lpstr>SL Harvest</vt:lpstr>
      <vt:lpstr>SL Chemical - Seed - Fertilizer</vt:lpstr>
      <vt:lpstr>SL Water Samples</vt:lpstr>
      <vt:lpstr>SL Sensor Coefficients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Lane Simmons</dc:creator>
  <cp:keywords/>
  <dc:description/>
  <cp:lastModifiedBy>A.J. Brown</cp:lastModifiedBy>
  <cp:revision/>
  <dcterms:created xsi:type="dcterms:W3CDTF">2009-03-19T20:56:09Z</dcterms:created>
  <dcterms:modified xsi:type="dcterms:W3CDTF">2024-08-14T19:58:56Z</dcterms:modified>
  <cp:category/>
  <cp:contentStatus/>
</cp:coreProperties>
</file>