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évisions" sheetId="1" r:id="rId4"/>
  </sheets>
  <definedNames/>
  <calcPr/>
</workbook>
</file>

<file path=xl/sharedStrings.xml><?xml version="1.0" encoding="utf-8"?>
<sst xmlns="http://schemas.openxmlformats.org/spreadsheetml/2006/main" count="31" uniqueCount="31">
  <si>
    <t>Date</t>
  </si>
  <si>
    <t>a = a0 e(-lambda . t)</t>
  </si>
  <si>
    <t>Activité mesurée (MBq)</t>
  </si>
  <si>
    <t>lambda = ln(2/T)</t>
  </si>
  <si>
    <t>Heure de mesure</t>
  </si>
  <si>
    <t>T : demi vie recu</t>
  </si>
  <si>
    <t>Volume  reçu  (ml)</t>
  </si>
  <si>
    <t>Demi-vie reçue (min)</t>
  </si>
  <si>
    <t>Patient N°</t>
  </si>
  <si>
    <t>Nom et prénom</t>
  </si>
  <si>
    <t>Poids (Kg)</t>
  </si>
  <si>
    <t>Age</t>
  </si>
  <si>
    <t>Tel</t>
  </si>
  <si>
    <t>Adresse</t>
  </si>
  <si>
    <t>Indication</t>
  </si>
  <si>
    <t>Demande</t>
  </si>
  <si>
    <t>Diabète</t>
  </si>
  <si>
    <t xml:space="preserve">Suivi TEP </t>
  </si>
  <si>
    <t>Duréé de l'examen</t>
  </si>
  <si>
    <t>Posologie (MBq/Kg)</t>
  </si>
  <si>
    <t>Heure d'injection</t>
  </si>
  <si>
    <t>Activité totale au temps d'injection (MBq)</t>
  </si>
  <si>
    <t>Volume (ml)</t>
  </si>
  <si>
    <t>Activité patient (MBq)</t>
  </si>
  <si>
    <t>Volume à injecter (ml)</t>
  </si>
  <si>
    <t>Volume total restant (ml)</t>
  </si>
  <si>
    <t>Volume utilisable réstant (ml)</t>
  </si>
  <si>
    <t>Activité restante (MBq)</t>
  </si>
  <si>
    <t>Activité utilisable (MBq)</t>
  </si>
  <si>
    <t>Délai entre injection et passage salle TEP</t>
  </si>
  <si>
    <t>Heure passage  salle TEP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</si>
</sst>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/M/YYYY"/>
    <numFmt numFmtId="165" formatCode="0.0"/>
  </numFmts>
  <fonts count="10">
    <font>
      <sz val="11.0"/>
      <color theme="1"/>
      <name val="Arial"/>
    </font>
    <font>
      <sz val="11.0"/>
      <color theme="1"/>
      <name val="Calibri"/>
    </font>
    <font>
      <b/>
      <sz val="11.0"/>
      <color theme="1"/>
      <name val="Calibri"/>
    </font>
    <font>
      <sz val="11.0"/>
      <color rgb="FF000000"/>
      <name val="Arial"/>
    </font>
    <font>
      <sz val="11.0"/>
      <color rgb="FFFF0000"/>
      <name val="Calibri"/>
    </font>
    <font>
      <b/>
      <sz val="11.0"/>
      <color rgb="FF00B050"/>
      <name val="Calibri"/>
    </font>
    <font>
      <sz val="11.0"/>
      <color rgb="FF00B050"/>
      <name val="Calibri"/>
    </font>
    <font>
      <b/>
      <sz val="11.0"/>
      <color rgb="FFFF0000"/>
      <name val="Calibri"/>
    </font>
    <font>
      <b/>
      <sz val="11.0"/>
      <color theme="5"/>
      <name val="Calibri"/>
    </font>
    <font>
      <b/>
      <sz val="11.0"/>
      <color rgb="FF00B0F0"/>
      <name val="Calibri"/>
    </font>
  </fonts>
  <fills count="2">
    <fill>
      <patternFill patternType="none"/>
    </fill>
    <fill>
      <patternFill patternType="lightGray"/>
    </fill>
  </fills>
  <borders count="11">
    <border/>
    <border>
      <left style="double">
        <color rgb="FF000000"/>
      </left>
      <top style="double">
        <color rgb="FF000000"/>
      </top>
    </border>
    <border>
      <right style="double">
        <color rgb="FF000000"/>
      </right>
      <top style="double">
        <color rgb="FF000000"/>
      </top>
    </border>
    <border>
      <left style="double">
        <color rgb="FF000000"/>
      </left>
    </border>
    <border>
      <right style="double">
        <color rgb="FF000000"/>
      </right>
    </border>
    <border>
      <left style="double">
        <color rgb="FF000000"/>
      </left>
      <bottom style="double">
        <color rgb="FF000000"/>
      </bottom>
    </border>
    <border>
      <right style="double">
        <color rgb="FF000000"/>
      </right>
      <bottom style="double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49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2" fillId="0" fontId="2" numFmtId="164" xfId="0" applyAlignment="1" applyBorder="1" applyFont="1" applyNumberFormat="1">
      <alignment horizontal="center" vertical="center"/>
    </xf>
    <xf borderId="0" fillId="0" fontId="3" numFmtId="0" xfId="0" applyAlignment="1" applyFont="1">
      <alignment readingOrder="0"/>
    </xf>
    <xf borderId="3" fillId="0" fontId="1" numFmtId="0" xfId="0" applyAlignment="1" applyBorder="1" applyFont="1">
      <alignment horizontal="left"/>
    </xf>
    <xf borderId="4" fillId="0" fontId="4" numFmtId="0" xfId="0" applyAlignment="1" applyBorder="1" applyFont="1">
      <alignment horizontal="center"/>
    </xf>
    <xf borderId="0" fillId="0" fontId="1" numFmtId="0" xfId="0" applyAlignment="1" applyFont="1">
      <alignment horizontal="center"/>
    </xf>
    <xf borderId="4" fillId="0" fontId="4" numFmtId="20" xfId="0" applyAlignment="1" applyBorder="1" applyFont="1" applyNumberFormat="1">
      <alignment horizontal="center"/>
    </xf>
    <xf borderId="0" fillId="0" fontId="3" numFmtId="0" xfId="0" applyFont="1"/>
    <xf borderId="5" fillId="0" fontId="1" numFmtId="0" xfId="0" applyAlignment="1" applyBorder="1" applyFont="1">
      <alignment horizontal="left"/>
    </xf>
    <xf borderId="6" fillId="0" fontId="1" numFmtId="0" xfId="0" applyAlignment="1" applyBorder="1" applyFont="1">
      <alignment horizontal="center"/>
    </xf>
    <xf borderId="0" fillId="0" fontId="1" numFmtId="0" xfId="0" applyAlignment="1" applyFont="1">
      <alignment horizontal="left"/>
    </xf>
    <xf borderId="7" fillId="0" fontId="5" numFmtId="0" xfId="0" applyAlignment="1" applyBorder="1" applyFont="1">
      <alignment horizontal="left"/>
    </xf>
    <xf borderId="7" fillId="0" fontId="5" numFmtId="0" xfId="0" applyAlignment="1" applyBorder="1" applyFont="1">
      <alignment horizontal="center"/>
    </xf>
    <xf borderId="7" fillId="0" fontId="6" numFmtId="0" xfId="0" applyBorder="1" applyFont="1"/>
    <xf borderId="7" fillId="0" fontId="1" numFmtId="0" xfId="0" applyBorder="1" applyFont="1"/>
    <xf borderId="8" fillId="0" fontId="2" numFmtId="0" xfId="0" applyAlignment="1" applyBorder="1" applyFont="1">
      <alignment horizontal="left"/>
    </xf>
    <xf borderId="8" fillId="0" fontId="2" numFmtId="0" xfId="0" applyAlignment="1" applyBorder="1" applyFont="1">
      <alignment horizontal="center"/>
    </xf>
    <xf borderId="8" fillId="0" fontId="2" numFmtId="0" xfId="0" applyBorder="1" applyFont="1"/>
    <xf borderId="8" fillId="0" fontId="1" numFmtId="0" xfId="0" applyBorder="1" applyFont="1"/>
    <xf borderId="8" fillId="0" fontId="1" numFmtId="0" xfId="0" applyAlignment="1" applyBorder="1" applyFont="1">
      <alignment horizontal="left"/>
    </xf>
    <xf borderId="8" fillId="0" fontId="1" numFmtId="0" xfId="0" applyAlignment="1" applyBorder="1" applyFont="1">
      <alignment horizontal="center"/>
    </xf>
    <xf borderId="8" fillId="0" fontId="1" numFmtId="3" xfId="0" applyAlignment="1" applyBorder="1" applyFont="1" applyNumberFormat="1">
      <alignment horizontal="center"/>
    </xf>
    <xf borderId="8" fillId="0" fontId="1" numFmtId="3" xfId="0" applyBorder="1" applyFont="1" applyNumberFormat="1"/>
    <xf borderId="8" fillId="0" fontId="1" numFmtId="0" xfId="0" applyAlignment="1" applyBorder="1" applyFont="1">
      <alignment horizontal="left" vertical="center"/>
    </xf>
    <xf borderId="8" fillId="0" fontId="1" numFmtId="0" xfId="0" applyAlignment="1" applyBorder="1" applyFont="1">
      <alignment horizontal="center" shrinkToFit="0" vertical="center" wrapText="1"/>
    </xf>
    <xf borderId="8" fillId="0" fontId="1" numFmtId="0" xfId="0" applyAlignment="1" applyBorder="1" applyFont="1">
      <alignment shrinkToFit="0" vertical="center" wrapText="1"/>
    </xf>
    <xf borderId="8" fillId="0" fontId="7" numFmtId="0" xfId="0" applyAlignment="1" applyBorder="1" applyFont="1">
      <alignment horizontal="center"/>
    </xf>
    <xf borderId="8" fillId="0" fontId="2" numFmtId="20" xfId="0" applyAlignment="1" applyBorder="1" applyFont="1" applyNumberFormat="1">
      <alignment horizontal="center"/>
    </xf>
    <xf borderId="8" fillId="0" fontId="2" numFmtId="21" xfId="0" applyBorder="1" applyFont="1" applyNumberFormat="1"/>
    <xf borderId="0" fillId="0" fontId="2" numFmtId="0" xfId="0" applyFont="1"/>
    <xf borderId="9" fillId="0" fontId="7" numFmtId="0" xfId="0" applyAlignment="1" applyBorder="1" applyFont="1">
      <alignment horizontal="left"/>
    </xf>
    <xf borderId="9" fillId="0" fontId="7" numFmtId="20" xfId="0" applyAlignment="1" applyBorder="1" applyFont="1" applyNumberFormat="1">
      <alignment horizontal="center"/>
    </xf>
    <xf borderId="9" fillId="0" fontId="7" numFmtId="20" xfId="0" applyBorder="1" applyFont="1" applyNumberFormat="1"/>
    <xf borderId="9" fillId="0" fontId="1" numFmtId="0" xfId="0" applyBorder="1" applyFont="1"/>
    <xf borderId="8" fillId="0" fontId="1" numFmtId="1" xfId="0" applyAlignment="1" applyBorder="1" applyFont="1" applyNumberFormat="1">
      <alignment horizontal="center"/>
    </xf>
    <xf borderId="8" fillId="0" fontId="1" numFmtId="1" xfId="0" applyBorder="1" applyFont="1" applyNumberFormat="1"/>
    <xf borderId="8" fillId="0" fontId="1" numFmtId="165" xfId="0" applyAlignment="1" applyBorder="1" applyFont="1" applyNumberFormat="1">
      <alignment horizontal="center"/>
    </xf>
    <xf borderId="8" fillId="0" fontId="1" numFmtId="165" xfId="0" applyBorder="1" applyFont="1" applyNumberFormat="1"/>
    <xf borderId="8" fillId="0" fontId="4" numFmtId="0" xfId="0" applyAlignment="1" applyBorder="1" applyFont="1">
      <alignment horizontal="left"/>
    </xf>
    <xf borderId="8" fillId="0" fontId="4" numFmtId="165" xfId="0" applyAlignment="1" applyBorder="1" applyFont="1" applyNumberFormat="1">
      <alignment horizontal="center"/>
    </xf>
    <xf borderId="8" fillId="0" fontId="8" numFmtId="0" xfId="0" applyAlignment="1" applyBorder="1" applyFont="1">
      <alignment horizontal="left"/>
    </xf>
    <xf borderId="8" fillId="0" fontId="8" numFmtId="1" xfId="0" applyAlignment="1" applyBorder="1" applyFont="1" applyNumberFormat="1">
      <alignment horizontal="center"/>
    </xf>
    <xf borderId="8" fillId="0" fontId="1" numFmtId="20" xfId="0" applyAlignment="1" applyBorder="1" applyFont="1" applyNumberFormat="1">
      <alignment horizontal="center"/>
    </xf>
    <xf borderId="10" fillId="0" fontId="9" numFmtId="0" xfId="0" applyAlignment="1" applyBorder="1" applyFont="1">
      <alignment horizontal="left"/>
    </xf>
    <xf borderId="10" fillId="0" fontId="9" numFmtId="20" xfId="0" applyAlignment="1" applyBorder="1" applyFont="1" applyNumberFormat="1">
      <alignment horizontal="center"/>
    </xf>
    <xf borderId="10" fillId="0" fontId="9" numFmtId="0" xfId="0" applyBorder="1" applyFont="1"/>
    <xf borderId="0" fillId="0" fontId="1" numFmtId="0" xfId="0" applyAlignment="1" applyFont="1">
      <alignment shrinkToFit="0" vertical="center" wrapText="1"/>
    </xf>
    <xf borderId="0" fillId="0" fontId="1" numFmtId="0" xfId="0" applyAlignment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23.0"/>
    <col customWidth="1" min="2" max="12" width="16.38"/>
    <col customWidth="1" min="13" max="26" width="9.38"/>
  </cols>
  <sheetData>
    <row r="1">
      <c r="A1" s="1" t="s">
        <v>0</v>
      </c>
      <c r="B1" s="2">
        <v>44258.0</v>
      </c>
      <c r="D1" s="3" t="s">
        <v>1</v>
      </c>
    </row>
    <row r="2">
      <c r="A2" s="4" t="s">
        <v>2</v>
      </c>
      <c r="B2" s="5">
        <v>3825.0</v>
      </c>
      <c r="C2" s="6"/>
      <c r="D2" s="3" t="s">
        <v>3</v>
      </c>
      <c r="E2" s="6"/>
      <c r="F2" s="6"/>
      <c r="G2" s="6"/>
      <c r="H2" s="6"/>
      <c r="I2" s="6"/>
    </row>
    <row r="3">
      <c r="A3" s="4" t="s">
        <v>4</v>
      </c>
      <c r="B3" s="7">
        <v>0.3333333333333333</v>
      </c>
      <c r="C3" s="6"/>
      <c r="D3" s="3" t="s">
        <v>5</v>
      </c>
      <c r="E3" s="6"/>
      <c r="F3" s="6"/>
      <c r="G3" s="6"/>
      <c r="H3" s="6"/>
      <c r="I3" s="6"/>
    </row>
    <row r="4">
      <c r="A4" s="4" t="s">
        <v>6</v>
      </c>
      <c r="B4" s="5">
        <v>8.5</v>
      </c>
      <c r="C4" s="6"/>
      <c r="D4" s="8"/>
      <c r="E4" s="6"/>
      <c r="F4" s="6"/>
      <c r="G4" s="6"/>
      <c r="H4" s="6"/>
      <c r="I4" s="6"/>
    </row>
    <row r="5">
      <c r="A5" s="9" t="s">
        <v>7</v>
      </c>
      <c r="B5" s="10">
        <v>109.8</v>
      </c>
      <c r="C5" s="6"/>
      <c r="D5" s="6"/>
      <c r="E5" s="6"/>
      <c r="F5" s="6"/>
      <c r="G5" s="6"/>
      <c r="H5" s="6"/>
      <c r="I5" s="6"/>
    </row>
    <row r="6">
      <c r="A6" s="11"/>
      <c r="B6" s="6"/>
      <c r="C6" s="6"/>
      <c r="D6" s="6"/>
      <c r="E6" s="6"/>
      <c r="F6" s="6"/>
      <c r="G6" s="6"/>
      <c r="H6" s="6"/>
      <c r="I6" s="6"/>
    </row>
    <row r="7">
      <c r="A7" s="12" t="s">
        <v>8</v>
      </c>
      <c r="B7" s="13">
        <v>1.0</v>
      </c>
      <c r="C7" s="13">
        <v>2.0</v>
      </c>
      <c r="D7" s="13">
        <v>3.0</v>
      </c>
      <c r="E7" s="13">
        <v>4.0</v>
      </c>
      <c r="F7" s="13">
        <v>5.0</v>
      </c>
      <c r="G7" s="13">
        <v>6.0</v>
      </c>
      <c r="H7" s="13">
        <v>7.0</v>
      </c>
      <c r="I7" s="13">
        <v>8.0</v>
      </c>
      <c r="J7" s="14"/>
      <c r="K7" s="15"/>
      <c r="L7" s="15"/>
    </row>
    <row r="8">
      <c r="A8" s="16" t="s">
        <v>9</v>
      </c>
      <c r="B8" s="17"/>
      <c r="C8" s="17"/>
      <c r="D8" s="17"/>
      <c r="E8" s="17"/>
      <c r="F8" s="17"/>
      <c r="G8" s="17"/>
      <c r="H8" s="17"/>
      <c r="I8" s="17"/>
      <c r="J8" s="18"/>
      <c r="K8" s="19"/>
      <c r="L8" s="19"/>
    </row>
    <row r="9">
      <c r="A9" s="20" t="s">
        <v>10</v>
      </c>
      <c r="B9" s="21">
        <v>100.0</v>
      </c>
      <c r="C9" s="21">
        <v>75.0</v>
      </c>
      <c r="D9" s="21">
        <v>70.0</v>
      </c>
      <c r="E9" s="21">
        <v>84.0</v>
      </c>
      <c r="F9" s="21">
        <v>52.0</v>
      </c>
      <c r="G9" s="21">
        <v>67.0</v>
      </c>
      <c r="H9" s="21">
        <v>61.0</v>
      </c>
      <c r="I9" s="21">
        <v>70.0</v>
      </c>
      <c r="J9" s="19"/>
      <c r="K9" s="19"/>
      <c r="L9" s="19"/>
    </row>
    <row r="10">
      <c r="A10" s="20" t="s">
        <v>11</v>
      </c>
      <c r="B10" s="21"/>
      <c r="C10" s="21"/>
      <c r="D10" s="21"/>
      <c r="E10" s="21"/>
      <c r="F10" s="21"/>
      <c r="G10" s="21"/>
      <c r="H10" s="21"/>
      <c r="I10" s="21"/>
      <c r="J10" s="19"/>
      <c r="K10" s="19"/>
      <c r="L10" s="19"/>
    </row>
    <row r="11">
      <c r="A11" s="20" t="s">
        <v>12</v>
      </c>
      <c r="B11" s="22"/>
      <c r="C11" s="22"/>
      <c r="D11" s="22"/>
      <c r="E11" s="22"/>
      <c r="F11" s="22"/>
      <c r="G11" s="22"/>
      <c r="H11" s="22"/>
      <c r="I11" s="22"/>
      <c r="J11" s="23"/>
      <c r="K11" s="23"/>
      <c r="L11" s="23"/>
    </row>
    <row r="12">
      <c r="A12" s="20" t="s">
        <v>13</v>
      </c>
      <c r="B12" s="21"/>
      <c r="C12" s="21"/>
      <c r="D12" s="21"/>
      <c r="E12" s="21"/>
      <c r="F12" s="21"/>
      <c r="G12" s="21"/>
      <c r="H12" s="21"/>
      <c r="I12" s="21"/>
      <c r="J12" s="19"/>
      <c r="K12" s="19"/>
      <c r="L12" s="19"/>
    </row>
    <row r="13">
      <c r="A13" s="24" t="s">
        <v>14</v>
      </c>
      <c r="B13" s="25"/>
      <c r="C13" s="25"/>
      <c r="D13" s="25"/>
      <c r="E13" s="25"/>
      <c r="F13" s="25"/>
      <c r="G13" s="25"/>
      <c r="H13" s="25"/>
      <c r="I13" s="25"/>
      <c r="J13" s="26"/>
      <c r="K13" s="26"/>
      <c r="L13" s="26"/>
    </row>
    <row r="14">
      <c r="A14" s="24" t="s">
        <v>15</v>
      </c>
      <c r="B14" s="25"/>
      <c r="C14" s="25"/>
      <c r="D14" s="25"/>
      <c r="E14" s="25"/>
      <c r="F14" s="25"/>
      <c r="G14" s="25"/>
      <c r="H14" s="25"/>
      <c r="I14" s="25"/>
      <c r="J14" s="26"/>
      <c r="K14" s="26"/>
      <c r="L14" s="26"/>
    </row>
    <row r="15">
      <c r="A15" s="20" t="s">
        <v>16</v>
      </c>
      <c r="B15" s="21"/>
      <c r="C15" s="17"/>
      <c r="D15" s="21"/>
      <c r="E15" s="17"/>
      <c r="F15" s="21"/>
      <c r="G15" s="21"/>
      <c r="H15" s="27"/>
      <c r="I15" s="21"/>
      <c r="J15" s="19"/>
      <c r="K15" s="19"/>
      <c r="L15" s="19"/>
    </row>
    <row r="16">
      <c r="A16" s="20" t="s">
        <v>17</v>
      </c>
      <c r="B16" s="21"/>
      <c r="C16" s="21"/>
      <c r="D16" s="21"/>
      <c r="E16" s="21"/>
      <c r="F16" s="21"/>
      <c r="G16" s="21"/>
      <c r="H16" s="27"/>
      <c r="I16" s="21"/>
      <c r="J16" s="19"/>
      <c r="K16" s="19"/>
      <c r="L16" s="19"/>
    </row>
    <row r="17">
      <c r="A17" s="16" t="s">
        <v>18</v>
      </c>
      <c r="B17" s="28">
        <v>0.020833333333333332</v>
      </c>
      <c r="C17" s="28">
        <v>0.020833333333333332</v>
      </c>
      <c r="D17" s="28">
        <v>0.020833333333333332</v>
      </c>
      <c r="E17" s="28">
        <v>0.03125</v>
      </c>
      <c r="F17" s="28">
        <v>0.020833333333333332</v>
      </c>
      <c r="G17" s="28">
        <v>0.03125</v>
      </c>
      <c r="H17" s="28">
        <v>0.020833333333333332</v>
      </c>
      <c r="I17" s="28">
        <v>0.027777777777777776</v>
      </c>
      <c r="J17" s="29"/>
      <c r="K17" s="29"/>
      <c r="L17" s="18"/>
      <c r="M17" s="30"/>
      <c r="N17" s="30"/>
      <c r="O17" s="30"/>
    </row>
    <row r="18">
      <c r="A18" s="20" t="s">
        <v>19</v>
      </c>
      <c r="B18" s="21">
        <v>3.0</v>
      </c>
      <c r="C18" s="21">
        <v>3.0</v>
      </c>
      <c r="D18" s="21">
        <v>3.0</v>
      </c>
      <c r="E18" s="21">
        <v>3.0</v>
      </c>
      <c r="F18" s="21">
        <v>3.0</v>
      </c>
      <c r="G18" s="21">
        <v>3.0</v>
      </c>
      <c r="H18" s="21">
        <v>3.0</v>
      </c>
      <c r="I18" s="21">
        <v>3.0</v>
      </c>
      <c r="J18" s="19"/>
      <c r="K18" s="19"/>
      <c r="L18" s="19"/>
    </row>
    <row r="19">
      <c r="A19" s="31" t="s">
        <v>20</v>
      </c>
      <c r="B19" s="32">
        <v>0.3229166666666667</v>
      </c>
      <c r="C19" s="32">
        <f t="shared" ref="C19:I19" si="1">B19+B17</f>
        <v>0.34375</v>
      </c>
      <c r="D19" s="32">
        <f t="shared" si="1"/>
        <v>0.3645833333</v>
      </c>
      <c r="E19" s="32">
        <f t="shared" si="1"/>
        <v>0.3854166667</v>
      </c>
      <c r="F19" s="32">
        <f t="shared" si="1"/>
        <v>0.4166666667</v>
      </c>
      <c r="G19" s="32">
        <f t="shared" si="1"/>
        <v>0.4375</v>
      </c>
      <c r="H19" s="32">
        <f t="shared" si="1"/>
        <v>0.46875</v>
      </c>
      <c r="I19" s="32">
        <f t="shared" si="1"/>
        <v>0.4895833333</v>
      </c>
      <c r="J19" s="33"/>
      <c r="K19" s="33"/>
      <c r="L19" s="34"/>
    </row>
    <row r="20">
      <c r="A20" s="20" t="s">
        <v>21</v>
      </c>
      <c r="B20" s="35">
        <f>(B21/B4)*(B2*EXP(-LN(2)*(((HOUR(B19)*60)+MINUTE(B19))-((HOUR(B3)*60)+MINUTE(B3)))/(B5)))</f>
        <v>3957.553706</v>
      </c>
      <c r="C20" s="35">
        <f t="shared" ref="C20:I20" si="2">B26*EXP(-LN(2)*(((HOUR(C19)*60)+MINUTE(C19))-((HOUR(B19)*60)+MINUTE(B19)))/($B$5))</f>
        <v>3026.509762</v>
      </c>
      <c r="D20" s="35">
        <f t="shared" si="2"/>
        <v>2318.160532</v>
      </c>
      <c r="E20" s="35">
        <f t="shared" si="2"/>
        <v>1744.43602</v>
      </c>
      <c r="F20" s="35">
        <f t="shared" si="2"/>
        <v>1123.369875</v>
      </c>
      <c r="G20" s="35">
        <f t="shared" si="2"/>
        <v>800.4679098</v>
      </c>
      <c r="H20" s="35">
        <f t="shared" si="2"/>
        <v>451.2248308</v>
      </c>
      <c r="I20" s="35">
        <f t="shared" si="2"/>
        <v>221.9475459</v>
      </c>
      <c r="J20" s="36"/>
      <c r="K20" s="36"/>
      <c r="L20" s="36"/>
    </row>
    <row r="21" ht="15.75" customHeight="1">
      <c r="A21" s="20" t="s">
        <v>22</v>
      </c>
      <c r="B21" s="37">
        <f>B4-0.5</f>
        <v>8</v>
      </c>
      <c r="C21" s="37">
        <f t="shared" ref="C21:I21" si="3">B24</f>
        <v>7.393564768</v>
      </c>
      <c r="D21" s="37">
        <f t="shared" si="3"/>
        <v>6.843904531</v>
      </c>
      <c r="E21" s="37">
        <f t="shared" si="3"/>
        <v>6.223921604</v>
      </c>
      <c r="F21" s="37">
        <f t="shared" si="3"/>
        <v>5.324818269</v>
      </c>
      <c r="G21" s="37">
        <f t="shared" si="3"/>
        <v>4.585372011</v>
      </c>
      <c r="H21" s="37">
        <f t="shared" si="3"/>
        <v>3.433970733</v>
      </c>
      <c r="I21" s="37">
        <f t="shared" si="3"/>
        <v>2.041279992</v>
      </c>
      <c r="J21" s="38"/>
      <c r="K21" s="38"/>
      <c r="L21" s="38"/>
    </row>
    <row r="22" ht="15.75" customHeight="1">
      <c r="A22" s="20" t="s">
        <v>23</v>
      </c>
      <c r="B22" s="21">
        <f t="shared" ref="B22:I22" si="4">B18*B9</f>
        <v>300</v>
      </c>
      <c r="C22" s="21">
        <f t="shared" si="4"/>
        <v>225</v>
      </c>
      <c r="D22" s="21">
        <f t="shared" si="4"/>
        <v>210</v>
      </c>
      <c r="E22" s="21">
        <f t="shared" si="4"/>
        <v>252</v>
      </c>
      <c r="F22" s="21">
        <f t="shared" si="4"/>
        <v>156</v>
      </c>
      <c r="G22" s="21">
        <f t="shared" si="4"/>
        <v>201</v>
      </c>
      <c r="H22" s="21">
        <f t="shared" si="4"/>
        <v>183</v>
      </c>
      <c r="I22" s="21">
        <f t="shared" si="4"/>
        <v>210</v>
      </c>
      <c r="J22" s="19"/>
      <c r="K22" s="19"/>
      <c r="L22" s="19"/>
    </row>
    <row r="23" ht="15.75" customHeight="1">
      <c r="A23" s="20" t="s">
        <v>24</v>
      </c>
      <c r="B23" s="37">
        <f t="shared" ref="B23:I23" si="5">B22*B21/B20</f>
        <v>0.6064352321</v>
      </c>
      <c r="C23" s="37">
        <f t="shared" si="5"/>
        <v>0.5496602369</v>
      </c>
      <c r="D23" s="37">
        <f t="shared" si="5"/>
        <v>0.6199829268</v>
      </c>
      <c r="E23" s="37">
        <f t="shared" si="5"/>
        <v>0.8991033353</v>
      </c>
      <c r="F23" s="37">
        <f t="shared" si="5"/>
        <v>0.7394462577</v>
      </c>
      <c r="G23" s="37">
        <f t="shared" si="5"/>
        <v>1.151401278</v>
      </c>
      <c r="H23" s="37">
        <f t="shared" si="5"/>
        <v>1.392690742</v>
      </c>
      <c r="I23" s="37">
        <f t="shared" si="5"/>
        <v>1.931396883</v>
      </c>
      <c r="J23" s="38"/>
      <c r="K23" s="38"/>
      <c r="L23" s="38"/>
    </row>
    <row r="24" ht="15.75" customHeight="1">
      <c r="A24" s="20" t="s">
        <v>25</v>
      </c>
      <c r="B24" s="37">
        <f t="shared" ref="B24:I24" si="6">B21-B23</f>
        <v>7.393564768</v>
      </c>
      <c r="C24" s="37">
        <f t="shared" si="6"/>
        <v>6.843904531</v>
      </c>
      <c r="D24" s="37">
        <f t="shared" si="6"/>
        <v>6.223921604</v>
      </c>
      <c r="E24" s="37">
        <f t="shared" si="6"/>
        <v>5.324818269</v>
      </c>
      <c r="F24" s="37">
        <f t="shared" si="6"/>
        <v>4.585372011</v>
      </c>
      <c r="G24" s="37">
        <f t="shared" si="6"/>
        <v>3.433970733</v>
      </c>
      <c r="H24" s="37">
        <f t="shared" si="6"/>
        <v>2.041279992</v>
      </c>
      <c r="I24" s="37">
        <f t="shared" si="6"/>
        <v>0.1098831087</v>
      </c>
      <c r="J24" s="38"/>
      <c r="K24" s="38"/>
      <c r="L24" s="38"/>
    </row>
    <row r="25" ht="15.75" customHeight="1">
      <c r="A25" s="39" t="s">
        <v>26</v>
      </c>
      <c r="B25" s="40">
        <f t="shared" ref="B25:I25" si="7">B24-0.64</f>
        <v>6.753564768</v>
      </c>
      <c r="C25" s="40">
        <f t="shared" si="7"/>
        <v>6.203904531</v>
      </c>
      <c r="D25" s="40">
        <f t="shared" si="7"/>
        <v>5.583921604</v>
      </c>
      <c r="E25" s="40">
        <f t="shared" si="7"/>
        <v>4.684818269</v>
      </c>
      <c r="F25" s="40">
        <f t="shared" si="7"/>
        <v>3.945372011</v>
      </c>
      <c r="G25" s="40">
        <f t="shared" si="7"/>
        <v>2.793970733</v>
      </c>
      <c r="H25" s="40">
        <f t="shared" si="7"/>
        <v>1.401279992</v>
      </c>
      <c r="I25" s="40">
        <f t="shared" si="7"/>
        <v>-0.5301168913</v>
      </c>
      <c r="J25" s="38"/>
      <c r="K25" s="38"/>
      <c r="L25" s="38"/>
    </row>
    <row r="26" ht="15.75" customHeight="1">
      <c r="A26" s="20" t="s">
        <v>27</v>
      </c>
      <c r="B26" s="35">
        <f t="shared" ref="B26:I26" si="8">B20-B22</f>
        <v>3657.553706</v>
      </c>
      <c r="C26" s="35">
        <f t="shared" si="8"/>
        <v>2801.509762</v>
      </c>
      <c r="D26" s="35">
        <f t="shared" si="8"/>
        <v>2108.160532</v>
      </c>
      <c r="E26" s="35">
        <f t="shared" si="8"/>
        <v>1492.43602</v>
      </c>
      <c r="F26" s="35">
        <f t="shared" si="8"/>
        <v>967.3698748</v>
      </c>
      <c r="G26" s="35">
        <f t="shared" si="8"/>
        <v>599.4679098</v>
      </c>
      <c r="H26" s="35">
        <f t="shared" si="8"/>
        <v>268.2248308</v>
      </c>
      <c r="I26" s="35">
        <f t="shared" si="8"/>
        <v>11.94754585</v>
      </c>
      <c r="J26" s="38"/>
      <c r="K26" s="38"/>
      <c r="L26" s="19"/>
    </row>
    <row r="27" ht="15.75" customHeight="1">
      <c r="A27" s="41" t="s">
        <v>28</v>
      </c>
      <c r="B27" s="42">
        <f t="shared" ref="B27:I27" si="9">(B24-0.64)*B26/B24</f>
        <v>3340.949409</v>
      </c>
      <c r="C27" s="42">
        <f t="shared" si="9"/>
        <v>2539.529742</v>
      </c>
      <c r="D27" s="42">
        <f t="shared" si="9"/>
        <v>1891.380369</v>
      </c>
      <c r="E27" s="42">
        <f t="shared" si="9"/>
        <v>1313.057306</v>
      </c>
      <c r="F27" s="42">
        <f t="shared" si="9"/>
        <v>832.3499204</v>
      </c>
      <c r="G27" s="42">
        <f t="shared" si="9"/>
        <v>487.7431771</v>
      </c>
      <c r="H27" s="42">
        <f t="shared" si="9"/>
        <v>184.1286302</v>
      </c>
      <c r="I27" s="42">
        <f t="shared" si="9"/>
        <v>-57.63939466</v>
      </c>
      <c r="J27" s="19"/>
      <c r="K27" s="19"/>
      <c r="L27" s="19"/>
    </row>
    <row r="28" ht="15.75" hidden="1" customHeight="1">
      <c r="A28" s="20" t="s">
        <v>29</v>
      </c>
      <c r="B28" s="43">
        <v>0.041666666666666664</v>
      </c>
      <c r="C28" s="43">
        <v>0.041666666666666664</v>
      </c>
      <c r="D28" s="43">
        <v>0.041666666666666664</v>
      </c>
      <c r="E28" s="43">
        <v>0.041666666666666664</v>
      </c>
      <c r="F28" s="43">
        <v>0.041666666666666664</v>
      </c>
      <c r="G28" s="43">
        <v>0.041666666666666664</v>
      </c>
      <c r="H28" s="43">
        <v>0.041666666666666664</v>
      </c>
      <c r="I28" s="43">
        <v>0.041666666666666664</v>
      </c>
      <c r="J28" s="19"/>
      <c r="K28" s="19"/>
      <c r="L28" s="19"/>
    </row>
    <row r="29" ht="15.75" customHeight="1">
      <c r="A29" s="44" t="s">
        <v>30</v>
      </c>
      <c r="B29" s="45">
        <f t="shared" ref="B29:I29" si="10">B19+B28</f>
        <v>0.3645833333</v>
      </c>
      <c r="C29" s="45">
        <f t="shared" si="10"/>
        <v>0.3854166667</v>
      </c>
      <c r="D29" s="45">
        <f t="shared" si="10"/>
        <v>0.40625</v>
      </c>
      <c r="E29" s="45">
        <f t="shared" si="10"/>
        <v>0.4270833333</v>
      </c>
      <c r="F29" s="45">
        <f t="shared" si="10"/>
        <v>0.4583333333</v>
      </c>
      <c r="G29" s="45">
        <f t="shared" si="10"/>
        <v>0.4791666667</v>
      </c>
      <c r="H29" s="45">
        <f t="shared" si="10"/>
        <v>0.5104166667</v>
      </c>
      <c r="I29" s="45">
        <f t="shared" si="10"/>
        <v>0.53125</v>
      </c>
      <c r="J29" s="46"/>
      <c r="K29" s="46"/>
      <c r="L29" s="46"/>
    </row>
    <row r="30" ht="15.75" customHeight="1"/>
    <row r="31" ht="15.75" customHeight="1">
      <c r="M31" s="47"/>
      <c r="N31" s="48"/>
      <c r="O31" s="48"/>
    </row>
    <row r="32" ht="15.75" customHeight="1">
      <c r="M32" s="47"/>
      <c r="N32" s="48"/>
      <c r="O32" s="48"/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25" right="0.25" top="0.75"/>
  <pageSetup paperSize="9" orientation="landscape"/>
  <drawing r:id="rId1"/>
</worksheet>
</file>