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autoCompressPictures="0" defaultThemeVersion="124226"/>
  <bookViews>
    <workbookView xWindow="-15" yWindow="375" windowWidth="13500" windowHeight="12000"/>
  </bookViews>
  <sheets>
    <sheet name="Data" sheetId="1" r:id="rId1"/>
    <sheet name="for gis" sheetId="2" r:id="rId2"/>
    <sheet name="read me" sheetId="3" r:id="rId3"/>
  </sheets>
  <calcPr calcId="144525"/>
  <extLst>
    <ext xmlns:mx="http://schemas.microsoft.com/office/mac/excel/2008/main" uri="http://schemas.microsoft.com/office/mac/excel/2008/main">
      <mx:ArchID Flags="2"/>
    </ext>
  </extLst>
</workbook>
</file>

<file path=xl/calcChain.xml><?xml version="1.0" encoding="utf-8"?>
<calcChain xmlns="http://schemas.openxmlformats.org/spreadsheetml/2006/main">
  <c r="M355" i="1" l="1"/>
  <c r="M354" i="1"/>
  <c r="Z355" i="1" l="1"/>
  <c r="S355" i="1"/>
  <c r="Z354" i="1"/>
  <c r="S354" i="1"/>
  <c r="M283" i="1"/>
  <c r="L283" i="1"/>
  <c r="K283" i="1"/>
  <c r="L281" i="1"/>
  <c r="M281" i="1" s="1"/>
  <c r="K281" i="1"/>
  <c r="L308" i="1"/>
  <c r="K308" i="1"/>
  <c r="M308" i="1" s="1"/>
  <c r="L290" i="1"/>
  <c r="K290" i="1"/>
  <c r="M290" i="1" s="1"/>
  <c r="M301" i="1"/>
  <c r="L301" i="1"/>
  <c r="K301" i="1"/>
  <c r="K300" i="1"/>
  <c r="M300" i="1" s="1"/>
  <c r="L300" i="1"/>
  <c r="L289" i="1"/>
  <c r="K289" i="1"/>
  <c r="M289" i="1" s="1"/>
  <c r="L288" i="1"/>
  <c r="K288" i="1"/>
  <c r="M288" i="1" s="1"/>
  <c r="M305" i="1"/>
  <c r="L305" i="1"/>
  <c r="K305" i="1"/>
  <c r="K304" i="1"/>
  <c r="M304" i="1" s="1"/>
  <c r="L304" i="1"/>
  <c r="K298" i="1"/>
  <c r="M298" i="1" s="1"/>
  <c r="L298" i="1"/>
  <c r="K299" i="1"/>
  <c r="M299" i="1" s="1"/>
  <c r="L299" i="1"/>
  <c r="M292" i="1"/>
  <c r="L292" i="1"/>
  <c r="K292" i="1"/>
  <c r="L306" i="1"/>
  <c r="M306" i="1" s="1"/>
  <c r="K306" i="1"/>
  <c r="K286" i="1"/>
  <c r="M286" i="1" s="1"/>
  <c r="L286" i="1"/>
  <c r="L296" i="1"/>
  <c r="K296" i="1"/>
  <c r="M296" i="1" s="1"/>
  <c r="M278" i="1"/>
  <c r="L278" i="1"/>
  <c r="K278" i="1"/>
  <c r="L303" i="1"/>
  <c r="M303" i="1" s="1"/>
  <c r="K303" i="1"/>
  <c r="L302" i="1"/>
  <c r="K302" i="1"/>
  <c r="M302" i="1" s="1"/>
  <c r="K348" i="1"/>
  <c r="M348" i="1" s="1"/>
  <c r="L348" i="1"/>
  <c r="M347" i="1"/>
  <c r="L347" i="1"/>
  <c r="M277" i="1"/>
  <c r="K295" i="1"/>
  <c r="M295" i="1" s="1"/>
  <c r="L295" i="1"/>
  <c r="L294" i="1"/>
  <c r="K294" i="1"/>
  <c r="M294" i="1" s="1"/>
  <c r="S128" i="1" l="1"/>
  <c r="I296" i="1" l="1"/>
  <c r="H296" i="1"/>
  <c r="I278" i="1"/>
  <c r="H278" i="1"/>
  <c r="E278" i="1"/>
  <c r="F278" i="1"/>
  <c r="F333" i="1"/>
  <c r="E333" i="1"/>
  <c r="Z264" i="1" l="1"/>
  <c r="S264" i="1"/>
  <c r="Z263" i="1"/>
  <c r="S263" i="1"/>
  <c r="Z244" i="1"/>
  <c r="S244" i="1"/>
  <c r="Z128" i="1" l="1"/>
  <c r="Z129" i="1"/>
  <c r="S349" i="1"/>
  <c r="Z349" i="1"/>
  <c r="Z306" i="1"/>
  <c r="S306" i="1"/>
  <c r="S278" i="1"/>
  <c r="Z303" i="1"/>
  <c r="S303" i="1"/>
  <c r="S302" i="1"/>
  <c r="Z302" i="1"/>
  <c r="Z273" i="1"/>
  <c r="S273" i="1"/>
  <c r="S274" i="1"/>
  <c r="S275" i="1"/>
  <c r="S277" i="1"/>
  <c r="S280" i="1"/>
  <c r="S281" i="1"/>
  <c r="S282" i="1"/>
  <c r="S283" i="1"/>
  <c r="S286" i="1"/>
  <c r="S287" i="1"/>
  <c r="S289" i="1"/>
  <c r="S288" i="1"/>
  <c r="S290" i="1"/>
  <c r="S292" i="1"/>
  <c r="S293" i="1"/>
  <c r="S294" i="1"/>
  <c r="S295" i="1"/>
  <c r="S296" i="1"/>
  <c r="S298" i="1"/>
  <c r="S299" i="1"/>
  <c r="S300" i="1"/>
  <c r="S301" i="1"/>
  <c r="S304" i="1"/>
  <c r="S305" i="1"/>
  <c r="S308" i="1"/>
  <c r="S346" i="1"/>
  <c r="S348" i="1"/>
  <c r="S347" i="1"/>
  <c r="S271" i="1"/>
  <c r="Z277" i="1"/>
  <c r="Z346" i="1"/>
  <c r="Z348" i="1"/>
  <c r="Z347" i="1"/>
  <c r="Z287" i="1"/>
  <c r="Z289" i="1"/>
  <c r="Z288" i="1"/>
  <c r="Z290" i="1"/>
  <c r="Z292" i="1"/>
  <c r="Z293" i="1"/>
  <c r="Z294" i="1"/>
  <c r="Z295" i="1"/>
  <c r="Z296" i="1"/>
  <c r="Z298" i="1"/>
  <c r="Z299" i="1"/>
  <c r="Z300" i="1"/>
  <c r="Z301" i="1"/>
  <c r="Z304" i="1"/>
  <c r="Z305" i="1"/>
  <c r="Z308" i="1"/>
  <c r="Z286" i="1"/>
  <c r="Z281" i="1"/>
  <c r="Z282" i="1"/>
  <c r="Z283" i="1"/>
  <c r="Z280" i="1"/>
  <c r="Z278" i="1"/>
  <c r="Z274" i="1"/>
  <c r="Z275" i="1"/>
  <c r="Z271" i="1"/>
  <c r="Z139" i="1"/>
  <c r="Z138" i="1"/>
  <c r="S139" i="1"/>
  <c r="S138" i="1"/>
  <c r="Z270" i="1"/>
  <c r="Z269" i="1"/>
  <c r="Z268" i="1"/>
  <c r="Z267" i="1"/>
  <c r="Z266" i="1"/>
  <c r="Z265" i="1"/>
  <c r="Z252" i="1"/>
  <c r="Z251" i="1"/>
  <c r="Z249" i="1"/>
  <c r="Z250" i="1"/>
  <c r="Z247" i="1"/>
  <c r="Z248" i="1"/>
  <c r="Z245" i="1"/>
  <c r="Z246" i="1"/>
  <c r="Z219" i="1"/>
  <c r="Z220" i="1"/>
  <c r="Z215" i="1"/>
  <c r="Z216" i="1"/>
  <c r="Z213" i="1"/>
  <c r="Z214" i="1"/>
  <c r="Z188" i="1"/>
  <c r="Z187" i="1"/>
  <c r="Z185" i="1"/>
  <c r="Z184" i="1"/>
  <c r="Z183" i="1"/>
  <c r="Z182" i="1"/>
  <c r="Z181" i="1"/>
  <c r="Z180" i="1"/>
  <c r="Z179" i="1"/>
  <c r="Z177" i="1"/>
  <c r="Z176" i="1"/>
  <c r="Z175" i="1"/>
  <c r="Z172" i="1"/>
  <c r="Z171" i="1"/>
  <c r="Z170" i="1"/>
  <c r="Z169" i="1"/>
  <c r="Z137" i="1"/>
  <c r="Z136" i="1"/>
  <c r="Z135" i="1"/>
  <c r="Z134" i="1"/>
  <c r="Z132" i="1"/>
  <c r="Z133" i="1"/>
  <c r="Z127" i="1"/>
  <c r="Z126" i="1"/>
  <c r="Z124" i="1"/>
  <c r="Z125" i="1"/>
  <c r="Z119" i="1"/>
  <c r="Z118" i="1"/>
  <c r="Z93" i="1"/>
  <c r="Z92" i="1"/>
  <c r="Z91" i="1"/>
  <c r="Z90" i="1"/>
  <c r="Z89" i="1"/>
  <c r="Z88" i="1"/>
  <c r="Z55" i="1"/>
  <c r="Z54" i="1"/>
  <c r="Z52" i="1"/>
  <c r="Z53" i="1"/>
  <c r="Z51" i="1"/>
  <c r="Z50" i="1"/>
  <c r="Z47" i="1"/>
  <c r="Z46" i="1"/>
  <c r="Z45" i="1"/>
  <c r="Z44" i="1"/>
  <c r="Z42" i="1"/>
  <c r="Z29" i="1"/>
  <c r="Z28" i="1"/>
  <c r="Z27" i="1"/>
  <c r="Z26" i="1"/>
  <c r="S270" i="1"/>
  <c r="S269" i="1"/>
  <c r="S268" i="1"/>
  <c r="S267" i="1"/>
  <c r="S266" i="1"/>
  <c r="S265" i="1"/>
  <c r="S252" i="1"/>
  <c r="S251" i="1"/>
  <c r="S249" i="1"/>
  <c r="S250" i="1"/>
  <c r="S247" i="1"/>
  <c r="S248" i="1"/>
  <c r="S245" i="1"/>
  <c r="S246" i="1"/>
  <c r="S219" i="1"/>
  <c r="S220" i="1"/>
  <c r="S215" i="1"/>
  <c r="S213" i="1"/>
  <c r="S214" i="1"/>
  <c r="S188" i="1"/>
  <c r="S187" i="1"/>
  <c r="S185" i="1"/>
  <c r="S184" i="1"/>
  <c r="S183" i="1"/>
  <c r="S182" i="1"/>
  <c r="S181" i="1"/>
  <c r="S180" i="1"/>
  <c r="S179" i="1"/>
  <c r="S177" i="1"/>
  <c r="S176" i="1"/>
  <c r="S175" i="1"/>
  <c r="S172" i="1"/>
  <c r="S171" i="1"/>
  <c r="S170" i="1"/>
  <c r="S169" i="1"/>
  <c r="S137" i="1"/>
  <c r="S136" i="1"/>
  <c r="S135" i="1"/>
  <c r="S134" i="1"/>
  <c r="S132" i="1"/>
  <c r="S133" i="1"/>
  <c r="S127" i="1"/>
  <c r="S126" i="1"/>
  <c r="S124" i="1"/>
  <c r="S125" i="1"/>
  <c r="S119" i="1"/>
  <c r="S118" i="1"/>
  <c r="S93" i="1"/>
  <c r="S92" i="1"/>
  <c r="S91" i="1"/>
  <c r="S90" i="1"/>
  <c r="S89" i="1"/>
  <c r="S88" i="1"/>
  <c r="S55" i="1"/>
  <c r="S54" i="1"/>
  <c r="S52" i="1"/>
  <c r="S53" i="1"/>
  <c r="S51" i="1"/>
  <c r="S50" i="1"/>
  <c r="S47" i="1"/>
  <c r="S46" i="1"/>
  <c r="S45" i="1"/>
  <c r="S44" i="1"/>
  <c r="S42" i="1"/>
  <c r="S29" i="1"/>
  <c r="S28" i="1"/>
  <c r="S27" i="1"/>
  <c r="S26" i="1"/>
  <c r="Z350" i="1"/>
  <c r="S57" i="1"/>
  <c r="S56" i="1"/>
  <c r="S254" i="1"/>
  <c r="S253" i="1"/>
  <c r="S193" i="1"/>
  <c r="S190" i="1"/>
  <c r="S189" i="1"/>
  <c r="S58" i="1"/>
  <c r="S200" i="1"/>
  <c r="S199" i="1"/>
  <c r="S149" i="1"/>
  <c r="S148" i="1"/>
  <c r="S202" i="1"/>
  <c r="S201" i="1"/>
  <c r="S150" i="1"/>
  <c r="S198" i="1"/>
  <c r="S197" i="1"/>
  <c r="S145" i="1"/>
  <c r="S144" i="1"/>
  <c r="S147" i="1"/>
  <c r="S146" i="1"/>
  <c r="S192" i="1"/>
  <c r="S191" i="1"/>
  <c r="S143" i="1"/>
  <c r="S142" i="1"/>
  <c r="S196" i="1"/>
  <c r="S195" i="1"/>
  <c r="S225" i="1"/>
  <c r="S226" i="1"/>
  <c r="S256" i="1"/>
  <c r="S255" i="1"/>
  <c r="S141" i="1"/>
  <c r="S140" i="1"/>
  <c r="Z57" i="1"/>
  <c r="Z56" i="1"/>
  <c r="Z254" i="1"/>
  <c r="Z253" i="1"/>
  <c r="Z193" i="1"/>
  <c r="Z190" i="1"/>
  <c r="Z189" i="1"/>
  <c r="Z58" i="1"/>
  <c r="Z200" i="1"/>
  <c r="Z199" i="1"/>
  <c r="Z149" i="1"/>
  <c r="Z148" i="1"/>
  <c r="Z202" i="1"/>
  <c r="Z201" i="1"/>
  <c r="Z150" i="1"/>
  <c r="Z198" i="1"/>
  <c r="Z197" i="1"/>
  <c r="Z145" i="1"/>
  <c r="Z144" i="1"/>
  <c r="Z147" i="1"/>
  <c r="Z146" i="1"/>
  <c r="Z192" i="1"/>
  <c r="Z191" i="1"/>
  <c r="Z143" i="1"/>
  <c r="Z142" i="1"/>
  <c r="Z196" i="1"/>
  <c r="Z195" i="1"/>
  <c r="Z225" i="1"/>
  <c r="Z226" i="1"/>
  <c r="Z256" i="1"/>
  <c r="Z255" i="1"/>
  <c r="Z141" i="1"/>
  <c r="Z140" i="1"/>
  <c r="Z21" i="1"/>
  <c r="S20" i="1"/>
  <c r="S22" i="1"/>
  <c r="S23" i="1"/>
  <c r="S24" i="1"/>
  <c r="S25" i="1"/>
  <c r="S32" i="1"/>
  <c r="S33" i="1"/>
  <c r="S36" i="1"/>
  <c r="S37" i="1"/>
  <c r="S38" i="1"/>
  <c r="S39" i="1"/>
  <c r="S48" i="1"/>
  <c r="S49" i="1"/>
  <c r="S78" i="1"/>
  <c r="S82" i="1"/>
  <c r="S83" i="1"/>
  <c r="S108" i="1"/>
  <c r="S109" i="1"/>
  <c r="S110" i="1"/>
  <c r="S111" i="1"/>
  <c r="S112" i="1"/>
  <c r="S113" i="1"/>
  <c r="S116" i="1"/>
  <c r="S117" i="1"/>
  <c r="S120" i="1"/>
  <c r="S129" i="1"/>
  <c r="S130" i="1"/>
  <c r="S131" i="1"/>
  <c r="S162" i="1"/>
  <c r="S163" i="1"/>
  <c r="S173" i="1"/>
  <c r="S209" i="1"/>
  <c r="S210" i="1"/>
  <c r="S211" i="1"/>
  <c r="S212" i="1"/>
  <c r="S217" i="1"/>
  <c r="S221" i="1"/>
  <c r="S222" i="1"/>
  <c r="S223" i="1"/>
  <c r="S224" i="1"/>
  <c r="S235" i="1"/>
  <c r="S236" i="1"/>
  <c r="S237" i="1"/>
  <c r="S238" i="1"/>
  <c r="S239" i="1"/>
  <c r="S240" i="1"/>
  <c r="S241" i="1"/>
  <c r="S243" i="1"/>
  <c r="S259" i="1"/>
  <c r="S260" i="1"/>
  <c r="S261" i="1"/>
  <c r="S262" i="1"/>
  <c r="S34" i="1"/>
  <c r="S35" i="1"/>
  <c r="S165" i="1"/>
  <c r="S166" i="1"/>
  <c r="S122" i="1"/>
  <c r="S123" i="1"/>
  <c r="S167" i="1"/>
  <c r="S168" i="1"/>
  <c r="S86" i="1"/>
  <c r="S87" i="1"/>
  <c r="S40" i="1"/>
  <c r="S41" i="1"/>
  <c r="S16" i="1"/>
  <c r="S17" i="1"/>
  <c r="S84" i="1"/>
  <c r="S85" i="1"/>
  <c r="S114" i="1"/>
  <c r="S80" i="1"/>
  <c r="S81" i="1"/>
  <c r="S14" i="1"/>
  <c r="S15" i="1"/>
  <c r="S12" i="1"/>
  <c r="S13" i="1"/>
  <c r="S72" i="1"/>
  <c r="S73" i="1"/>
  <c r="S10" i="1"/>
  <c r="S11" i="1"/>
  <c r="S74" i="1"/>
  <c r="S159" i="1"/>
  <c r="S158" i="1"/>
  <c r="S76" i="1"/>
  <c r="S77" i="1"/>
  <c r="S70" i="1"/>
  <c r="S71" i="1"/>
  <c r="S104" i="1"/>
  <c r="S105" i="1"/>
  <c r="S100" i="1"/>
  <c r="S101" i="1"/>
  <c r="S30" i="1"/>
  <c r="S31" i="1"/>
  <c r="S352" i="1"/>
  <c r="S353" i="1"/>
  <c r="S18" i="1"/>
  <c r="S19" i="1"/>
  <c r="S68" i="1"/>
  <c r="S69" i="1"/>
  <c r="S97" i="1"/>
  <c r="S96" i="1"/>
  <c r="S62" i="1"/>
  <c r="S2" i="1"/>
  <c r="S3" i="1"/>
  <c r="S6" i="1"/>
  <c r="S7" i="1"/>
  <c r="S4" i="1"/>
  <c r="S5" i="1"/>
  <c r="S60" i="1"/>
  <c r="S61" i="1"/>
  <c r="S64" i="1"/>
  <c r="S65" i="1"/>
  <c r="S94" i="1"/>
  <c r="S95" i="1"/>
  <c r="S9" i="1"/>
  <c r="S8" i="1"/>
  <c r="S66" i="1"/>
  <c r="S67" i="1"/>
  <c r="S153" i="1"/>
  <c r="S152" i="1"/>
  <c r="S98" i="1"/>
  <c r="S99" i="1"/>
  <c r="S154" i="1"/>
  <c r="S155" i="1"/>
  <c r="S227" i="1"/>
  <c r="S228" i="1"/>
  <c r="S203" i="1"/>
  <c r="S204" i="1"/>
  <c r="S157" i="1"/>
  <c r="S156" i="1"/>
  <c r="S205" i="1"/>
  <c r="S206" i="1"/>
  <c r="S257" i="1"/>
  <c r="S258" i="1"/>
  <c r="S231" i="1"/>
  <c r="S232" i="1"/>
  <c r="S229" i="1"/>
  <c r="S160" i="1"/>
  <c r="S161" i="1"/>
  <c r="S106" i="1"/>
  <c r="S107" i="1"/>
  <c r="S233" i="1"/>
  <c r="S234" i="1"/>
  <c r="S207" i="1"/>
  <c r="S208" i="1"/>
  <c r="S21" i="1"/>
  <c r="Z20" i="1"/>
  <c r="Z22" i="1"/>
  <c r="Z23" i="1"/>
  <c r="Z24" i="1"/>
  <c r="Z25" i="1"/>
  <c r="Z32" i="1"/>
  <c r="Z33" i="1"/>
  <c r="Z36" i="1"/>
  <c r="Z37" i="1"/>
  <c r="Z38" i="1"/>
  <c r="Z39" i="1"/>
  <c r="Z48" i="1"/>
  <c r="Z49" i="1"/>
  <c r="Z78" i="1"/>
  <c r="Z82" i="1"/>
  <c r="Z83" i="1"/>
  <c r="Z108" i="1"/>
  <c r="Z109" i="1"/>
  <c r="Z110" i="1"/>
  <c r="Z111" i="1"/>
  <c r="Z112" i="1"/>
  <c r="Z113" i="1"/>
  <c r="Z116" i="1"/>
  <c r="Z117" i="1"/>
  <c r="Z120" i="1"/>
  <c r="Z130" i="1"/>
  <c r="Z131" i="1"/>
  <c r="Z162" i="1"/>
  <c r="Z163" i="1"/>
  <c r="Z173" i="1"/>
  <c r="Z209" i="1"/>
  <c r="Z210" i="1"/>
  <c r="Z211" i="1"/>
  <c r="Z212" i="1"/>
  <c r="Z217" i="1"/>
  <c r="Z221" i="1"/>
  <c r="Z222" i="1"/>
  <c r="Z223" i="1"/>
  <c r="Z224" i="1"/>
  <c r="Z235" i="1"/>
  <c r="Z236" i="1"/>
  <c r="Z237" i="1"/>
  <c r="Z238" i="1"/>
  <c r="Z239" i="1"/>
  <c r="Z240" i="1"/>
  <c r="Z241" i="1"/>
  <c r="Z243" i="1"/>
  <c r="Z259" i="1"/>
  <c r="Z260" i="1"/>
  <c r="Z261" i="1"/>
  <c r="Z262" i="1"/>
  <c r="Z34" i="1"/>
  <c r="Z35" i="1"/>
  <c r="Z165" i="1"/>
  <c r="Z166" i="1"/>
  <c r="Z122" i="1"/>
  <c r="Z123" i="1"/>
  <c r="Z167" i="1"/>
  <c r="Z168" i="1"/>
  <c r="Z86" i="1"/>
  <c r="Z87" i="1"/>
  <c r="Z40" i="1"/>
  <c r="Z41" i="1"/>
  <c r="Z16" i="1"/>
  <c r="Z17" i="1"/>
  <c r="Z84" i="1"/>
  <c r="Z85" i="1"/>
  <c r="Z114" i="1"/>
  <c r="Z80" i="1"/>
  <c r="Z81" i="1"/>
  <c r="Z14" i="1"/>
  <c r="Z15" i="1"/>
  <c r="Z12" i="1"/>
  <c r="Z13" i="1"/>
  <c r="Z72" i="1"/>
  <c r="Z73" i="1"/>
  <c r="Z10" i="1"/>
  <c r="Z11" i="1"/>
  <c r="Z74" i="1"/>
  <c r="Z159" i="1"/>
  <c r="Z158" i="1"/>
  <c r="Z76" i="1"/>
  <c r="Z77" i="1"/>
  <c r="Z70" i="1"/>
  <c r="Z71" i="1"/>
  <c r="Z104" i="1"/>
  <c r="Z105" i="1"/>
  <c r="Z100" i="1"/>
  <c r="Z101" i="1"/>
  <c r="Z30" i="1"/>
  <c r="Z31" i="1"/>
  <c r="Z352" i="1"/>
  <c r="Z353" i="1"/>
  <c r="Z18" i="1"/>
  <c r="Z19" i="1"/>
  <c r="Z68" i="1"/>
  <c r="Z69" i="1"/>
  <c r="Z97" i="1"/>
  <c r="Z96" i="1"/>
  <c r="Z62" i="1"/>
  <c r="Z2" i="1"/>
  <c r="Z3" i="1"/>
  <c r="Z6" i="1"/>
  <c r="Z7" i="1"/>
  <c r="Z4" i="1"/>
  <c r="Z5" i="1"/>
  <c r="Z60" i="1"/>
  <c r="Z61" i="1"/>
  <c r="Z64" i="1"/>
  <c r="Z65" i="1"/>
  <c r="Z94" i="1"/>
  <c r="Z95" i="1"/>
  <c r="Z9" i="1"/>
  <c r="Z8" i="1"/>
  <c r="Z66" i="1"/>
  <c r="Z67" i="1"/>
  <c r="Z153" i="1"/>
  <c r="Z152" i="1"/>
  <c r="Z98" i="1"/>
  <c r="Z99" i="1"/>
  <c r="Z154" i="1"/>
  <c r="Z155" i="1"/>
  <c r="Z227" i="1"/>
  <c r="Z228" i="1"/>
  <c r="Z203" i="1"/>
  <c r="Z204" i="1"/>
  <c r="Z157" i="1"/>
  <c r="Z156" i="1"/>
  <c r="Z205" i="1"/>
  <c r="Z206" i="1"/>
  <c r="Z257" i="1"/>
  <c r="Z258" i="1"/>
  <c r="Z231" i="1"/>
  <c r="Z232" i="1"/>
  <c r="Z102" i="1"/>
  <c r="Z229" i="1"/>
  <c r="Z160" i="1"/>
  <c r="Z161" i="1"/>
  <c r="Z106" i="1"/>
  <c r="Z107" i="1"/>
  <c r="Z233" i="1"/>
  <c r="Z234" i="1"/>
  <c r="Z207" i="1"/>
  <c r="Z208" i="1"/>
</calcChain>
</file>

<file path=xl/sharedStrings.xml><?xml version="1.0" encoding="utf-8"?>
<sst xmlns="http://schemas.openxmlformats.org/spreadsheetml/2006/main" count="6472" uniqueCount="1194">
  <si>
    <t>Cascade Creek (near mouth of Crystal caves)</t>
  </si>
  <si>
    <t>PB0639-PB0649</t>
  </si>
  <si>
    <t>Bear Creek</t>
  </si>
  <si>
    <t>At turnout after bridge and at confluence</t>
  </si>
  <si>
    <t>PB0681-PB0683</t>
  </si>
  <si>
    <t>Tissue collected 9-18-2010; PB0684-PB0689 (6 total), 37.63532 x 119.93307</t>
  </si>
  <si>
    <t>Cherokee Creek (downstream of ChL1R2)</t>
  </si>
  <si>
    <t>PB0690-PB0699, PB0720-PB0729</t>
  </si>
  <si>
    <t>Not entered; missing PB0690, only 19 tissue samples total</t>
  </si>
  <si>
    <t>Only 29 tissue samples, missing AW0029</t>
  </si>
  <si>
    <t>COTTONWOOD CREEK</t>
  </si>
  <si>
    <t>PB0549-PB0552, AC0573-AC0579; AC0580 (CARD FRUIT)</t>
  </si>
  <si>
    <t xml:space="preserve">PB0553-PB00565, AC0581-AC0600 (CARD TISS); PB0566-PB0573, AC0601-AC0605 (CARD FRUIT0 </t>
  </si>
  <si>
    <t>13 (= demog. Fruits.)</t>
  </si>
  <si>
    <t>creek dry. Card only abundant 10-15m on either side of culvert. Poison oak blkberry abundant. Stream only accessible via a long slow road, but a quicker route is available if a gate can be unlocked.  *Demography Fruits Ha1A-HA8B.</t>
  </si>
  <si>
    <t>WA</t>
  </si>
  <si>
    <t>WAWONA Dem site</t>
  </si>
  <si>
    <t>4*</t>
  </si>
  <si>
    <t>Alders, willow, mugwort, mint, grass, sedge, aster, lewisii, phlox, sage, ponderosa pine, lotus</t>
  </si>
  <si>
    <t xml:space="preserve">* encompasses line 1 from plot 9, don't add in plants. Only 1 transect. </t>
  </si>
  <si>
    <t>WfMo</t>
  </si>
  <si>
    <t>West Fork Mojave River</t>
  </si>
  <si>
    <t>BOULDERS AND SILT W/ COBBLE</t>
  </si>
  <si>
    <t>3 (w/ some thickets)</t>
  </si>
  <si>
    <t>12:? (can't read data sheet)</t>
  </si>
  <si>
    <t>willows, alders, mint, sedges, grasses, m. guttatus, mugwort, muellin (sp?), indian paint, thistle</t>
  </si>
  <si>
    <t>2 samples of AC0622= 48 samples total</t>
  </si>
  <si>
    <t>PB0001</t>
  </si>
  <si>
    <t>AC0628-AC0657 goes here?</t>
  </si>
  <si>
    <t>Silver Creek</t>
  </si>
  <si>
    <t>Medford BLM, OR</t>
  </si>
  <si>
    <t>AC0800-AC0829</t>
  </si>
  <si>
    <t>Not entered</t>
  </si>
  <si>
    <t>17:09 (Seema's camera)</t>
  </si>
  <si>
    <t>" + bedstraw</t>
  </si>
  <si>
    <t>OREGON CREEK @ RIDGE ROAD (YUBA)</t>
  </si>
  <si>
    <t>2 (CHANNEL OPEN BUT BANKS CHOKED BY BLKBERRY</t>
  </si>
  <si>
    <t>Alders, maples, doug-fir, blkberry, willow, darmera, sedges, guttatus, ferns, colts foot, saxifrage</t>
  </si>
  <si>
    <t>Pa</t>
  </si>
  <si>
    <t>PARADISE CREEK (KAWEAH)</t>
  </si>
  <si>
    <t>METAMORPHIC AND GRANITE</t>
  </si>
  <si>
    <t>SLAB W/COBBLE</t>
  </si>
  <si>
    <t>AC0668-0677; PB0609-PB0628; Pa1A-Pa7B</t>
  </si>
  <si>
    <t>ginger, mint, oak, moss, alders, native berry, fern, guttatus, grass, willow, stream orchid</t>
  </si>
  <si>
    <t>SLAB W/COBBLE, SAND</t>
  </si>
  <si>
    <t>Re</t>
  </si>
  <si>
    <t>REDWOOD CREEK</t>
  </si>
  <si>
    <t>BOULDERS, COBBLE, SAND, AND SILT</t>
  </si>
  <si>
    <t>3 (there is a mature conifer canopy, but it is off the stream and still lets in sunlight)</t>
  </si>
  <si>
    <t>SFMFTU</t>
  </si>
  <si>
    <t>South Fork Middle Fork Tule</t>
  </si>
  <si>
    <t>BOULDERS W/SILT</t>
  </si>
  <si>
    <t>ACO658-AC0667, PB0599-PB0608, PB0629-PB0638</t>
  </si>
  <si>
    <t>Sugar pine, alders, ferns, thimbleberry, grass, incense cedar, doug-fir, aster, seqouia, bedstraw, moss, mint, ribes, nettle</t>
  </si>
  <si>
    <t>BOUDLERS W/SILT</t>
  </si>
  <si>
    <t>SwMe</t>
  </si>
  <si>
    <t>Sweet water Merced</t>
  </si>
  <si>
    <t>14:02, 14:03</t>
  </si>
  <si>
    <t>LITTLE NORTH FORK MIDDLE FORK FEATHER</t>
  </si>
  <si>
    <t>SLAB AND BOULDER W/COBBLE</t>
  </si>
  <si>
    <t>3 - but banks open</t>
  </si>
  <si>
    <t>PB0730-PB0745, AC0718-AC0729</t>
  </si>
  <si>
    <t>Li 1A, 2A, 3A/B, 4A, 5A-7B</t>
  </si>
  <si>
    <t>LiJa</t>
  </si>
  <si>
    <t>Little Jamison Creek</t>
  </si>
  <si>
    <t>willow, incense cedar</t>
  </si>
  <si>
    <t>Mi</t>
  </si>
  <si>
    <t>COBBLE AND SAND W/ BOULDERS</t>
  </si>
  <si>
    <t>1 (w/ short thicket at end)</t>
  </si>
  <si>
    <t>alders, willows, muellin, yellow asters, blazing star, big-cone doug-fir, sugar pine, incense-cedar, white fir (all conifers off transect)</t>
  </si>
  <si>
    <t>GRANITE W/ METAMORPHIC</t>
  </si>
  <si>
    <t>BOULDERS, GRAVEL, SAND</t>
  </si>
  <si>
    <t>1-2 (w/ 1 mature stand of alders)</t>
  </si>
  <si>
    <t>MoMe</t>
  </si>
  <si>
    <t>Moss Creek Merced</t>
  </si>
  <si>
    <t>SLAB W/BOULDERS</t>
  </si>
  <si>
    <t>1 (w/some sections of 3)</t>
  </si>
  <si>
    <t>PB0690-PB0693</t>
  </si>
  <si>
    <t>NfTu</t>
  </si>
  <si>
    <t>North fork Tuolomne</t>
  </si>
  <si>
    <t xml:space="preserve">SLAB AND BOULDERS  </t>
  </si>
  <si>
    <t>3(w/open areas over stream)</t>
  </si>
  <si>
    <t xml:space="preserve">SLAB AND BOULDERS </t>
  </si>
  <si>
    <t>NFTU1A-NFTU1B</t>
  </si>
  <si>
    <t xml:space="preserve">* tissue collected here in august. No more fruits found. </t>
  </si>
  <si>
    <t>On</t>
  </si>
  <si>
    <t>O'NEIL CREEK</t>
  </si>
  <si>
    <t>SEDIMENTARY W/ GRANITE</t>
  </si>
  <si>
    <t>SLAB AND BOULDERS W/ SAND</t>
  </si>
  <si>
    <t>3 (w/ open patches)</t>
  </si>
  <si>
    <t>14:30, 14:31 (Seema's camera)</t>
  </si>
  <si>
    <t>demog. fruits downstream: On1a-On15c (not all plants had two fruits)</t>
  </si>
  <si>
    <t xml:space="preserve">maple, alnus, fern (pentagramma), equisetum, madrone, blackberry, heuchera, toxicodendron, moss, grass, saxifrage, doug-fir </t>
  </si>
  <si>
    <t>Fi</t>
  </si>
  <si>
    <t>FIDDLE CREEK (YUBA)</t>
  </si>
  <si>
    <t>collected for demography. AC0708-AC0717</t>
  </si>
  <si>
    <t>Fi1A-Fi3B</t>
  </si>
  <si>
    <t>doug-fir, maples, alders, willow, darmera (="umbrella plant"), unknown vine, blackberry, m. guttatus, ferns</t>
  </si>
  <si>
    <t>Ha</t>
  </si>
  <si>
    <t>HAUSER CREEK</t>
  </si>
  <si>
    <t>20*</t>
  </si>
  <si>
    <t>UNKNOWN (PROBABLY GRANITE)</t>
  </si>
  <si>
    <t>1 (w/ scatterd mature oaks)</t>
  </si>
  <si>
    <t>oaks, manzanita, mugwort, asters, grasses, penstemon, artemesia, poison oak, m. guttatus, m. floribundus</t>
  </si>
  <si>
    <t xml:space="preserve">*counts are for first 15m of transect only. cardinalis continues through channel (~1m wide) for last 15m of transect - impossible to count w/o trampling. </t>
  </si>
  <si>
    <t>1 (w/ scattered mature oaks)</t>
  </si>
  <si>
    <t>11:20 @ 9m</t>
  </si>
  <si>
    <t>Ki</t>
  </si>
  <si>
    <t>KITCHEN CREEK TRIBUTARY</t>
  </si>
  <si>
    <t>3 w/ patches of 1</t>
  </si>
  <si>
    <t>SLAB AND SILT</t>
  </si>
  <si>
    <t>1 (w/ scattered adult trees)</t>
  </si>
  <si>
    <t>KiTiss1</t>
  </si>
  <si>
    <t xml:space="preserve">KITCHEN CREEK </t>
  </si>
  <si>
    <t>AC0606-AC0627, PB0574-PB0598</t>
  </si>
  <si>
    <t>GUTT (43 total): SS2790-SS2832</t>
  </si>
  <si>
    <t>Tissue collection site is downstream of demography plots. Access point is turn-out along Kitchen Creek Rd. Upstream of waypoint  there is potential for new demography plots (sand/gravel bars, seedlings and adults)</t>
  </si>
  <si>
    <t>KiTiss2</t>
  </si>
  <si>
    <t>KITCHEN CREEK</t>
  </si>
  <si>
    <t>Ki1A-Ki10B, Ki11-Ki30</t>
  </si>
  <si>
    <t>Seed collection site is at bridge on Kitchen Creek Rd.</t>
  </si>
  <si>
    <t>Li</t>
  </si>
  <si>
    <t>Site may be inconvenient in terms of camping options. Also, there was a fence between the culvert and the road. There were no signs marking private property or asking people to stay off out of stream, so I walked around the fence to access the creek… not sure if I was allowed to do that?</t>
  </si>
  <si>
    <t>Lab Notes</t>
  </si>
  <si>
    <t>Random point 402 has information for 404 on label.</t>
  </si>
  <si>
    <t>Test point</t>
  </si>
  <si>
    <t>AC0628-AC0657</t>
  </si>
  <si>
    <t>Tissue labeled as originating from coordinates for "B"</t>
  </si>
  <si>
    <t>BUCK MEADOWS</t>
  </si>
  <si>
    <t>Ca</t>
  </si>
  <si>
    <t>Carlon Dem Site</t>
  </si>
  <si>
    <t>SAND W/SOME COBBLE</t>
  </si>
  <si>
    <t>2-3 (but stream wide-lets in light)</t>
  </si>
  <si>
    <t>Ponderosa pines, sugar pines, equisetum, colts foot, willow, alder, hazelnut, rhododendron, grasses, moshattus, lewisii, DARMERA = UMBRELLA PLANT!! Mugwort, incense-cedar, doug-fir, mint, ferns, yarrow, thimble berry, colombine, lupine</t>
  </si>
  <si>
    <t xml:space="preserve">only 1 transect due to limited time. </t>
  </si>
  <si>
    <t>SWEETWATER RIVER</t>
  </si>
  <si>
    <t>3 (but pretty open)</t>
  </si>
  <si>
    <t xml:space="preserve">demography site </t>
  </si>
  <si>
    <t>SLAB AND SILT W/ SAND AND GRAVEL</t>
  </si>
  <si>
    <t>"</t>
  </si>
  <si>
    <t>CuTiss</t>
  </si>
  <si>
    <t>PB0700-PB0719, CU1-CU10</t>
  </si>
  <si>
    <t>demography site</t>
  </si>
  <si>
    <t>De</t>
  </si>
  <si>
    <t>Deep Creek</t>
  </si>
  <si>
    <t>SLAB, SILT, BOULDERS</t>
  </si>
  <si>
    <t>ACO478-AC0492; PB0463-PB0477</t>
  </si>
  <si>
    <t xml:space="preserve">GUTT: 30 </t>
  </si>
  <si>
    <t>cardinalis present in ~ large #, but most were small and only a few were flowering. The stream is hardly running and will likely dry up by end of summer. Bees, flies over abundant!</t>
  </si>
  <si>
    <t>UNNAMED (near jct of Swarthout Canyon Rd. and Historic Hwy 66)</t>
  </si>
  <si>
    <t>AC0445-AC0459, PB0414-PB0440</t>
  </si>
  <si>
    <t>UNNAMED TRIB TO W FORK MOJAVE RIVER</t>
  </si>
  <si>
    <t>AC0460-AC0477; PB0441-PB0457; PBO458-PB0462 (FRUITS)</t>
  </si>
  <si>
    <t xml:space="preserve">Overflowing w/card, but inconvenient due to poison oak, many bees and flies, blkberry. Downstream of road unaccessible. </t>
  </si>
  <si>
    <t>UNNAMED SPRING (just past Black Gulch on 26S06)</t>
  </si>
  <si>
    <t>AC0501, PB0493-PB0494</t>
  </si>
  <si>
    <t>mugwort, mint, poison oak.</t>
  </si>
  <si>
    <t>small spring with some water - couldn't safely continue up road to larger creeks because the road became too rutted and the truck didn't have enough clearance.</t>
  </si>
  <si>
    <t>BEAR CANYON CREEK (at Upper San Jaun CG)</t>
  </si>
  <si>
    <t>AC0502-ACO520, PB0495-PB0516 (card tissue); AC0521-AC0531, PB0517-PB0526 (gutt fruits)</t>
  </si>
  <si>
    <t>GUTT: 21</t>
  </si>
  <si>
    <t>Campground is closed and parking is limited. Stream is recently dry (w/ a few patches of stagnant water). card is abundant, but mostly seedlings and non-reproductive juveniles that may not survive the season w/ no more water. Site inconvenient due to poison oak.</t>
  </si>
  <si>
    <t>CHARIOT CANYON</t>
  </si>
  <si>
    <t>AC0532-AC0547, PB0527-PB0541 (tissue), PB0542-PB0548 (fruits)</t>
  </si>
  <si>
    <t>Site extremely dry (no water at all). Plants (for the most part) are wilting and dessicated. Without any water, we expect the few healthy looking individuals to decline rapidly. Road up to the site is rough and slow. Camping at site is possible, but may not be very comfortable. Site is hot with little shade.</t>
  </si>
  <si>
    <t>ARROYO SEQUIT</t>
  </si>
  <si>
    <t>AC0548-AC0567 (tissue), ACO568-ACO572 (fruits)</t>
  </si>
  <si>
    <t>Creek right between highway and train tracks and pretty trashed/dirty.</t>
  </si>
  <si>
    <t>pines, alders, willow, juniper, aspen, moss, rushes</t>
  </si>
  <si>
    <t/>
  </si>
  <si>
    <t>banks overgrown with willows, grasses, and blackberry</t>
  </si>
  <si>
    <t xml:space="preserve">tried searching along Putah Creek at a few other access points, but the creek was too deep/wide and the banks overgrown. Most access points required a fee. </t>
  </si>
  <si>
    <t>Easily accessible and likely used by public sometimes, but doesn't appear trampled or compromised.</t>
  </si>
  <si>
    <t xml:space="preserve">site dominated by cardinalis and guttatus, one lewisii found. </t>
  </si>
  <si>
    <t>guttatus</t>
  </si>
  <si>
    <t>ivy</t>
  </si>
  <si>
    <t>X1474</t>
  </si>
  <si>
    <t>extra point for the climate bin 33/lat band 3 combo.</t>
  </si>
  <si>
    <t>second transect too dangerous to do. See picture 19:41 for visual, same as transect A.</t>
  </si>
  <si>
    <t>thicket in center, so stream gradient done in 2 short segments</t>
  </si>
  <si>
    <t>veg too thick for stream gradient</t>
  </si>
  <si>
    <t>collected tissue up fivemile creek from confluence with south fork stanislaus, which occurred in transect B</t>
  </si>
  <si>
    <t>stream dries up partway through transect B (small man-made rock/log dam separates two transects). Couldn't do two upstream transects to avoid dam because the thickets became too dense.</t>
  </si>
  <si>
    <t>TISS1</t>
  </si>
  <si>
    <t>TISS2</t>
  </si>
  <si>
    <t>TISS3</t>
  </si>
  <si>
    <t>TISS4</t>
  </si>
  <si>
    <t>TISS5</t>
  </si>
  <si>
    <t>TISS6</t>
  </si>
  <si>
    <t>TISS7</t>
  </si>
  <si>
    <t>TISS8</t>
  </si>
  <si>
    <t>TISS9</t>
  </si>
  <si>
    <t>TISS11</t>
  </si>
  <si>
    <t>TISS12</t>
  </si>
  <si>
    <t>TISS13</t>
  </si>
  <si>
    <t>TISS16</t>
  </si>
  <si>
    <t>TISS17</t>
  </si>
  <si>
    <t>TISS18</t>
  </si>
  <si>
    <t>TISS19</t>
  </si>
  <si>
    <t>TISS20</t>
  </si>
  <si>
    <t>TISS21</t>
  </si>
  <si>
    <t>TISS10</t>
  </si>
  <si>
    <t>CARD_PRES</t>
  </si>
  <si>
    <t>2-3</t>
  </si>
  <si>
    <t>3-5</t>
  </si>
  <si>
    <t>AW0188-AW0218 (cardinalis); AW0157-AW0187 (parishii)</t>
  </si>
  <si>
    <t>TAR CREEK</t>
  </si>
  <si>
    <t>SEPSIE CREEK</t>
  </si>
  <si>
    <t>UNNAMED CREEK ALONG HWY 78</t>
  </si>
  <si>
    <t>IRVINE RANCH LAND RESERVE (OC PARKS, OWNED BY NATURE CONSERVANCY 714-832-7478);  guided tours: 714-508-4757; Trish @NC 949-263-0933 x312</t>
  </si>
  <si>
    <t>BIG ROCK CREEK</t>
  </si>
  <si>
    <t>creek was extremely dry, but so were all other options in this climate bin (we checked around point 733 also). We decided to sample here because it was the biggest/most promising creek on the map.</t>
  </si>
  <si>
    <t>W FORK MOJAVE RIVER</t>
  </si>
  <si>
    <t>-</t>
  </si>
  <si>
    <t>AC0238-AC0252, PB0187-PB0207 (cardinalis leaf tissue) and AC0253-AC0257, PB0208-PB0219 (guttatus fruits)</t>
  </si>
  <si>
    <t>17 (guttatus)</t>
  </si>
  <si>
    <t>HULL CREEK</t>
  </si>
  <si>
    <t>AC0323-AC0342; PB0280-PB0297</t>
  </si>
  <si>
    <t>Perennial guttatus abundant but fruits not ready</t>
  </si>
  <si>
    <t>indication of degradation (hose for pumping water, fence and culvert), though not from recreation. Water wasn't abundant, but cardinalis was</t>
  </si>
  <si>
    <t>N FORK TUOLOMNE</t>
  </si>
  <si>
    <t>AC0302-AC0322; PB0264-PB0279</t>
  </si>
  <si>
    <t>Cardinalis present, but very spread out. It took us 45 minutes to find 11 individuals. Forgot to take waypoint for TISS 17, but coordinates were recorded in field book.</t>
  </si>
  <si>
    <t>MIDDLE FORK TULE RIVER</t>
  </si>
  <si>
    <t>12:01, 12:02, 12:05</t>
  </si>
  <si>
    <t>ACO365</t>
  </si>
  <si>
    <t>also collected guttatus seeds (AC0366-AC0373, PBO321-PB0335)</t>
  </si>
  <si>
    <t>MARBLE FORK KAWEAH RIVER</t>
  </si>
  <si>
    <t>AC0390-AC0394</t>
  </si>
  <si>
    <t>collected along two different seeps trickling into the river (near the bridge) - no other cardinalis up or down stream, but some guttatus</t>
  </si>
  <si>
    <t>MANZANA CREEK</t>
  </si>
  <si>
    <t xml:space="preserve">ACO416-AC0428 (427-428 = fruits), PB0375-PB0390 </t>
  </si>
  <si>
    <t>Only found cardinalis in a very limited portion of the stream. It was abundant in that section, but more or less absent elsewhere. The section where we found cardinalis was shaded, but the rest of the stream was really sunny and the water really shallow (might dry up towards end of summer?). Waypoint not saved in GPS.</t>
  </si>
  <si>
    <t>NF MANTILIJA CREEK</t>
  </si>
  <si>
    <t>AC0430-AC0444, PB0395-PB0413</t>
  </si>
  <si>
    <t xml:space="preserve">stream was pretty dirty and invaded by ivy downstream. </t>
  </si>
  <si>
    <t>TISS14</t>
  </si>
  <si>
    <t>NORTH FORK STANISLAUS</t>
  </si>
  <si>
    <t>AC0258-AC0281; PB0237-PB0245</t>
  </si>
  <si>
    <t>bank is large granite boulders - easy to navigate but may pose some difficulty with demography work. Otherwise the site is easily accessible and abundant with cardinalis.</t>
  </si>
  <si>
    <t>TISS15</t>
  </si>
  <si>
    <t>SAN ANTONIO CREEK</t>
  </si>
  <si>
    <t>AC0282-AC0299; PB0246-PB0258</t>
  </si>
  <si>
    <t>site was easy to get to and abundant with cardinalis, but most of the plants were clustered along a seep going up a steep bank that was kind of tricky to navigate.</t>
  </si>
  <si>
    <t>DEAD MAN CREEK</t>
  </si>
  <si>
    <t>BAKER CREEK</t>
  </si>
  <si>
    <t>GRAVEL, SILT W/ BOULDERS</t>
  </si>
  <si>
    <t>AC0343-AC0364, PB0298-PB0320</t>
  </si>
  <si>
    <t>3 (b/c invaded by locust trees and thistle), 4 (because inconvenient to navigate, location easy to get to from 395, but 395 might be out of the way)</t>
  </si>
  <si>
    <t>willow, locust/acacia, aspen, lupine, angelica, cow parsnip, m. guttatus, mint, sedges, asters, indian paintbrush, mugwort, sage, primrose</t>
  </si>
  <si>
    <t>cardinalis so large and abundant that it was more or less continuous for a large portion of the transect so we counted one individual every 2 square meters</t>
  </si>
  <si>
    <t>LONE PINE CREEK</t>
  </si>
  <si>
    <t>SAND, SILT AND GRAVEL W/BOULDERS</t>
  </si>
  <si>
    <t>SF KERN RIVER</t>
  </si>
  <si>
    <t>SAND W/BOULDERS AND SLAB AND SILT</t>
  </si>
  <si>
    <t>Willow, sedge, indian paintbrush, rush, clover, lupine, grasses, asters, angelica, lotus, yarrow, wild rose, evening primrose</t>
  </si>
  <si>
    <t>ROBINSON CREEK</t>
  </si>
  <si>
    <t>COBBLE, GRAVEL, SAND W/ BOULDERS</t>
  </si>
  <si>
    <t>9:39, 9:40</t>
  </si>
  <si>
    <t>jeffrey pines, lodgepole pines, willows, aspen, sedges, grasses, asters, rose, artemesia, creosote, ribes, evening primrose</t>
  </si>
  <si>
    <t>COBBLE, GRAVEL W/ BOULDERS AND SAND</t>
  </si>
  <si>
    <t>SHERWIN CREEK</t>
  </si>
  <si>
    <t>SAND, SILT AND GRAVEL</t>
  </si>
  <si>
    <t>12:47 @ 25, 12:48 @ 0</t>
  </si>
  <si>
    <t>Red fir, jeffrey pine, alder, aspen, grasses, asters, wild rose, colombine</t>
  </si>
  <si>
    <t>SILT, SAND AND BOULDERS</t>
  </si>
  <si>
    <t>MAHOGANY CREEK</t>
  </si>
  <si>
    <t>BOULDERS, COBBLE AND SAND</t>
  </si>
  <si>
    <t>White fir, jeffrey pine, willow, angelica, mint, mugwort, asters, colombine, evening primrose, corn lilly, explorers' gentian</t>
  </si>
  <si>
    <t>Intermittent</t>
  </si>
  <si>
    <t>SILT, BOULDERS AND COBBLE</t>
  </si>
  <si>
    <t>UNNAMED (just before China Camp off 18S02)</t>
  </si>
  <si>
    <t>10:35 (upstream, dry section); 11:48 (downstream, some water)</t>
  </si>
  <si>
    <t>AC0201-AC0220; PB0163-PB0172</t>
  </si>
  <si>
    <t>4 (stream steep and hard to navigate)</t>
  </si>
  <si>
    <t>PUTAH  CREEK (at confluence w/ Cold Canyon Creek)</t>
  </si>
  <si>
    <t>AC0236</t>
  </si>
  <si>
    <t>JAMISON CREEK (Plumas-Eureka State Park)</t>
  </si>
  <si>
    <t>incense cedar, bay, alder, willow, aspen, interior live oak, mugwort, horsetail, pea, poison oak, mint, blackberry, stinging nettle, unknown vine</t>
  </si>
  <si>
    <t>NORTH FORK MIDDLE FORK TULE RIVER</t>
  </si>
  <si>
    <t>BOULDERS, COBBLE, AND SAND</t>
  </si>
  <si>
    <t>CEDAR CREEK</t>
  </si>
  <si>
    <t>ponderosa pine, sugar pine, incense cedar, alder, interior live oak, m. moschatus, stinging nettle, sedges, berry, grasses, rushes,mint, thistle</t>
  </si>
  <si>
    <t>BOULDERS AND SAND W/ COBBLE</t>
  </si>
  <si>
    <t>EAST FORK MORRO CREEK</t>
  </si>
  <si>
    <t>GRAVEL AND SILT W/ COBBLE</t>
  </si>
  <si>
    <t>ACO410-ACO414, PB0367-PB0370</t>
  </si>
  <si>
    <t xml:space="preserve">interior live oak, bay, sycamore, willow, mint, mugwort, poison oak, blackberry, stinging nettle. </t>
  </si>
  <si>
    <t>only one transect because stream so overgrown with poison oak. About 1/2 the cardinalis population looked unhealthy/eaten up by insects. The other 1/2 looked very healthy and we saw butterflies visiting the flowers (see photo)</t>
  </si>
  <si>
    <t>DAVY BROWN CREEK</t>
  </si>
  <si>
    <t>PB0371-PB0374; AC0415</t>
  </si>
  <si>
    <t>Blue oak, sycamore, alder, willow, poison oak, stinging nettle, mugwort, rose, grass</t>
  </si>
  <si>
    <t>BOULDERS AND SILT W/GRAVEL</t>
  </si>
  <si>
    <t>SAGEHEN CREEK</t>
  </si>
  <si>
    <t xml:space="preserve">BOULDERS AND SILT W/ COBBLE </t>
  </si>
  <si>
    <t>lodgepole pines (not mature), willow, grasses, asters, lupine, paintbrush, mint, yarrow, ribes, m. guttatus</t>
  </si>
  <si>
    <t>SILT AND COBBLE W/ SMALL BOULDERS</t>
  </si>
  <si>
    <t xml:space="preserve">TRIBUTARY TO SOUTH FORK AMERICAN </t>
  </si>
  <si>
    <t>Lodgepoles, firs, per gutattus, alder, ferns, grass, aster, checker lilly, bedstraw,  larkspur, monkshood, mallow, corn lilly, lupine, cow parsnip</t>
  </si>
  <si>
    <t>SILT AND SAND W/GRAVEL</t>
  </si>
  <si>
    <t>16:58, 17:00</t>
  </si>
  <si>
    <t>NIAGRA CREEK</t>
  </si>
  <si>
    <t>COBBLE, BOULDERS, GRAVEL</t>
  </si>
  <si>
    <t>17:47 @ 25</t>
  </si>
  <si>
    <t>Populus, juniper, lodgepole, white fir, jeffrey pine, alder, willow, guttatus, bedstraw, ribes, horsetail, asters, lupine, M. lewisii, yarrow, mallow, paintbrush, colombine</t>
  </si>
  <si>
    <t xml:space="preserve">37.5 x 23 m </t>
  </si>
  <si>
    <t>COBBLE, GRAVEL W/BOULDERS</t>
  </si>
  <si>
    <t>18:03 @ 19</t>
  </si>
  <si>
    <t>The second waypoint was not saved in the GPS unit by accident.</t>
  </si>
  <si>
    <t>EAST FORK CARSON RIVER</t>
  </si>
  <si>
    <t>Willow, aster, artemesia, horsetail</t>
  </si>
  <si>
    <t>SEDIMENTARY AND GRANITE</t>
  </si>
  <si>
    <t xml:space="preserve">Photo 12:40 is cardinalis found growing in a pot outside the ranger station at the Mitchell Creek entrance to Mt. Diablo SP. Cardinalis found more in open areas of transect  w/ less vegetation. Many individuals too eaten up by insects to collect tissue. </t>
  </si>
  <si>
    <t>14:16, 14:17</t>
  </si>
  <si>
    <t>SMITH CREEK</t>
  </si>
  <si>
    <t>COBBLE W/SILT AND BOULDERS</t>
  </si>
  <si>
    <t>AC0179-AC0200; PB0147-PB0154; PB0156-0158;PB0160-0161</t>
  </si>
  <si>
    <t>5 - 3</t>
  </si>
  <si>
    <t xml:space="preserve">Alders, bay, grass, mint, mugwort, blackberry, guttatus, stinging nettle :) </t>
  </si>
  <si>
    <t>collection numbers are disjoint for PB b/c some were collected for Angela. Perennial gutattus moderately abundant (~10 plants) but few fruiting. Site rated as a 5 for demography, but only 1 flowering adult seen and signs of recent grazing, but entire section (4 sides) of stream are fenced off and one strm-crossing fence was trampled so grazing may have been accidental. Also upstream a bridge constructed 8 yrs prior.</t>
  </si>
  <si>
    <t>TABOOSE CREEK</t>
  </si>
  <si>
    <t>SAND W/ GRAVEL</t>
  </si>
  <si>
    <t>alder, willow, locust, grasses, sedges, rushes</t>
  </si>
  <si>
    <t>only one transect because stream uniform (walked a bit up and downstream and it looked the same)</t>
  </si>
  <si>
    <t>ARROYO SECO</t>
  </si>
  <si>
    <t xml:space="preserve">SAND W/ COBBLE </t>
  </si>
  <si>
    <t>3 (overall, but card most abundant in more open sand bar area ~1-1.5)</t>
  </si>
  <si>
    <t>AC0227-ACO235; PB0177-PB0184</t>
  </si>
  <si>
    <t>3 (compromised by human use)</t>
  </si>
  <si>
    <t>alders, sycamore, willows, sedges, rushes, mugwort, grape, m. guttatus, unknown mimulus with really really tiny yellow flowers, red spots on inside of corolla, slimy leaves… floribundus?)</t>
  </si>
  <si>
    <t>public recreation area, so we sampled in side channels on the far side of the river from the public beaches. The right bank (if looking downstream) was actually a long island separating our transects from the main channel/swimming area.</t>
  </si>
  <si>
    <t>3 (but card only found on a small, open bar)</t>
  </si>
  <si>
    <t>NORTH FORK  MIDDLE FORK TULE RIVER</t>
  </si>
  <si>
    <t>SLAB, BOULDERS, AND COBBLE</t>
  </si>
  <si>
    <t>ACO374-AC0389; PB0336-PB0352</t>
  </si>
  <si>
    <t>SLAB W/ BOULDER AND SILT</t>
  </si>
  <si>
    <t>19:35, 19:36</t>
  </si>
  <si>
    <t>sugar pine, giant sequoia, jeffery pine, incense cedar, willow, tiger lily, pea, mallow,ferns, angelica, m. guttatus, rushes, mint, grasses, indian paint, asters, ribes, unknown small yellow mimulus w/ orange dots on corolla and slimy leaves (not moschatus... floribundus?)</t>
  </si>
  <si>
    <t>BOULDERS AND SLAB W/ SILT</t>
  </si>
  <si>
    <t>UNNAMED (tributary to the Miller Fork of the Carmel River, near China Camp off 18S02)</t>
  </si>
  <si>
    <t>COBBLE AND SILT W/ BOULDERS</t>
  </si>
  <si>
    <t>1 (turns into 3 at end of transect)</t>
  </si>
  <si>
    <t>AC0221-AC0226; PB0173-PB0176</t>
  </si>
  <si>
    <t>bay, interior live oak, blue oak, fern, grasses, tan oak, madrone, alder, willow, mint</t>
  </si>
  <si>
    <t>transect cut short at 17m because the vegetation became to thick to crawl through. The one reproductive adult we saw was sprawled out over ~5 square meters. It likely was more than one individual, but we would have had to trample the plant by wading into it to tell for sure, so we counted it as one plant. The site was great for demography: several small streams abundant with cardinalis, easy enough to get to, all stages observed, very little alteration, and a dispersed campsite (China Camp) very close.</t>
  </si>
  <si>
    <t>BOULDERS AND SILT W/ COBBLE AND GRAVEL</t>
  </si>
  <si>
    <t>SCHULTZ CREEK</t>
  </si>
  <si>
    <t xml:space="preserve">GRANITE </t>
  </si>
  <si>
    <t>1 (1ST 15M) &amp; 3 (2ND 15 M)</t>
  </si>
  <si>
    <t>sugar pine, incense cedar, white fir, willow, violet, mint, moschattus, fern, corn lilly, asters, colombine, ribes, horsetail, sedge, grass, mallow, maybe guttatus or tillingii (huge corollas/fruit, opp roundish leaves slightly serrated)</t>
  </si>
  <si>
    <t>STEBBINS/COLD CANYON</t>
  </si>
  <si>
    <t>SANDSTONE AND GRANITE</t>
  </si>
  <si>
    <t>BOULDERS AND SAND W/COBBLE</t>
  </si>
  <si>
    <t>bay, willow, interior live oak, cottonwood, grape, toyon, poison oak, grass, rose, sage (salvia)</t>
  </si>
  <si>
    <t>DEER FLAT CREEK</t>
  </si>
  <si>
    <t>GRAVEL W/ BOULDERS AND SILT</t>
  </si>
  <si>
    <t>AC0172-ACO173, AC0175 (tissue) and AC0170-AC0171, ACO174 (seed); PB0135-PB0142 (tissue)</t>
  </si>
  <si>
    <t>buckeye, alders, bay, mint, poison hemlock, poison oak, blackberry, mugwort, m. guttatus, asters, grape</t>
  </si>
  <si>
    <t xml:space="preserve">dem 4 b/c site is surrounded by private property and is next to a picnic area w/trail. </t>
  </si>
  <si>
    <t>2-3 (MATURE CANOPY W/THICKETS)</t>
  </si>
  <si>
    <t>CACHUMA CREEK</t>
  </si>
  <si>
    <t>ACO429;PBO391-PB0394</t>
  </si>
  <si>
    <t>Bay, alder, willow, sycamore, grass, mugwort, poison oak!, coffee berry?</t>
  </si>
  <si>
    <t>stream actually ~ 3 km away from sample point due to limited road X stream X climate bin intersections within the appropriate radius.</t>
  </si>
  <si>
    <t>FORBES CREEK</t>
  </si>
  <si>
    <t>14:38;14:43</t>
  </si>
  <si>
    <t>Ponderosa pine, doug-fir, alder, incense cedar, ferns, saxifrage, grass, rhododendron, unknown berry, 'umbrella plant,' bedstraw, ginger, tiger lillies</t>
  </si>
  <si>
    <t>CAMP CREEK</t>
  </si>
  <si>
    <t>SLAB, BOULDERS AND COBBLE</t>
  </si>
  <si>
    <t>3 (BUT W/OPEN AREAS)</t>
  </si>
  <si>
    <t>Sugar-pine, willow, doug-fir, alder, coltsfoot, mint, 'umbrella plant', ferns, moschatus, bedstraw, moss, mugwort</t>
  </si>
  <si>
    <t>didn't collect here b/c it was known Angert point</t>
  </si>
  <si>
    <t>SLAB W/BOULDERS AND SILT</t>
  </si>
  <si>
    <t>BEAVER CREEK</t>
  </si>
  <si>
    <t>SLAB AND SAND W/ BOULDERS AND COBBLE</t>
  </si>
  <si>
    <t>3 (mature canopy, but stream still somewhat open and sunny)</t>
  </si>
  <si>
    <t>incense-cedar, alder, hazelnut, willow, m. moschatus, m. guttatus, grasses, "umbrella plant", ferns, horsetail, columbine, rhododendron, asters, rushes, yarrow</t>
  </si>
  <si>
    <t>technically private, but locals down at creek said public access okay at bridge</t>
  </si>
  <si>
    <t>SLAB, BOULDERS</t>
  </si>
  <si>
    <t>JACKSON CREEK</t>
  </si>
  <si>
    <t>BOULDERS AND COBBLE W/ SILT</t>
  </si>
  <si>
    <t>incense cedar, alder, jeffery pines, willows, grasses, mint, broom, lupine, sedges, horsetail, m. moschatus, m. guttatus, ribes, thistle</t>
  </si>
  <si>
    <t>SILVER FORK AMERICAN RIVER</t>
  </si>
  <si>
    <t>BOULDERS AND SAND W/GRAVEL</t>
  </si>
  <si>
    <t>Lodgepoles, incense cedar, alder, jeffrey pine, willow, pea, 'umbrella plant' horsetail, sedges, grass, rushes, M. lewisii</t>
  </si>
  <si>
    <t>BOULDERS W/SAND</t>
  </si>
  <si>
    <t>LITTLE RATTLESNAKE CREEK</t>
  </si>
  <si>
    <t>BOULDERS W/ GRAVEL AND SAND</t>
  </si>
  <si>
    <t>sugar pine, doug-fir, incense-cedar, alder, thimbleberry, m. guttatus, m. moschatus, ribes, fern, bedstraw, asters, rushes, horsetail, phantom orchid, brassicaceae (small, purple), columbine</t>
  </si>
  <si>
    <t>BOULDERS W/ COBBLE AND SILT</t>
  </si>
  <si>
    <t>stream looked exactly the same up and downstream, and was difficult to navigate so we only did one transect</t>
  </si>
  <si>
    <t>3 (ALDERS MATURE BUT STILL A LOT OF SUN)</t>
  </si>
  <si>
    <t>VOLCANO CANYON OFF MOSQUITO RIDGE RD (RD 96)</t>
  </si>
  <si>
    <t xml:space="preserve">SAND AND BOULDERS  </t>
  </si>
  <si>
    <t>PB0185-PB0186, AC0237</t>
  </si>
  <si>
    <t>Doug-fir, alders, maples, blkberry, grass, locust tree, bay, Perennial guttatus</t>
  </si>
  <si>
    <t>more plants found along stream but were either too small to collect from or were destroyed by insects</t>
  </si>
  <si>
    <t>SAND AND BOULDERS W/COBBLE</t>
  </si>
  <si>
    <t>STONEBREAKER CREEK</t>
  </si>
  <si>
    <t xml:space="preserve">SILT W/BOULDERS  </t>
  </si>
  <si>
    <t>Doug-fir, incense cedar, maple, guttatus, moschatus, coltsfoot, bedstraw, mint, blkberry, fern, saxifrage, foxglove, asters, 'umbrella plant', sedges</t>
  </si>
  <si>
    <t>3 (but still very open)</t>
  </si>
  <si>
    <t>9:20, 9:21</t>
  </si>
  <si>
    <t>LESLIE CREEK</t>
  </si>
  <si>
    <t>3 on one side and 1 on the other (cardinalis found on both sides)</t>
  </si>
  <si>
    <t>AC0176-AC0178; PB0143-AC0146</t>
  </si>
  <si>
    <t>alder, bay, willow, blacberry, mint, asters, mugwort, grasses, poison oak, lupin</t>
  </si>
  <si>
    <t>only one transect because stream fairly uniform and it was getting dark (did search up and downstream for tissue collection)</t>
  </si>
  <si>
    <t>SOUTH FORK STANISLAUS</t>
  </si>
  <si>
    <t>SLAB, BOULDER, AND COBBLE</t>
  </si>
  <si>
    <t>AC0300-AC0301, PB0259-PB0263</t>
  </si>
  <si>
    <t>maple, willow, alder, buckeye, canyon live oak, grasses, sedges, rushes, blackberry, grape, m. guttatus (dried up annual found up on bank)</t>
  </si>
  <si>
    <t>BOULDERS</t>
  </si>
  <si>
    <t>WILDCAT CREEK</t>
  </si>
  <si>
    <t>IGNEOUS- NON GRANITE</t>
  </si>
  <si>
    <t>BOULDERS W/COBBLE AND SILT</t>
  </si>
  <si>
    <t>redwood, bay, maple,rushes, native berry, horsetail, grass, alder, moss</t>
  </si>
  <si>
    <t>IGNEOUS - NON GRANITE</t>
  </si>
  <si>
    <t>BOULDERS &amp; COBBLE WITH SILT</t>
  </si>
  <si>
    <t>LITTLE BUTANO CREEK</t>
  </si>
  <si>
    <t>GRAVEL &amp; SILT</t>
  </si>
  <si>
    <t>Redwood, fern, saxifrage, oxalis, bedstraw, alder, horsetail, araceae, trillium</t>
  </si>
  <si>
    <t xml:space="preserve">GRAVEL AND SILT  </t>
  </si>
  <si>
    <t>BOULDERS AND COBBLE W/SILT</t>
  </si>
  <si>
    <t>7:53; 7:55</t>
  </si>
  <si>
    <t>AC0395-AC0409; PB0353-PB0366</t>
  </si>
  <si>
    <t>nutmeg, maple, doug-fir, incense cedar, hazelnut, alder, grass, bedstraw, tiger lilly, moschatus, angelica, thimbleberry, ribes, blkberry, ginger, colombine</t>
  </si>
  <si>
    <t>Creek too full to cross so we searched one bank only. Creek appears to be ungrazed/fenced off from cattle, but surrounding area is cattle ranch. Site was extremely windy.</t>
  </si>
  <si>
    <t>PIC ON ADAM'S CAMERA</t>
  </si>
  <si>
    <t xml:space="preserve">The AC tiss ID's were collected from same small island and likely same genetic individuals but found &gt;5cm apart. Searched for ~ 1 hr only 3 cards found. Collected so few b/c river was too swift/deep to backtrack if more found later. </t>
  </si>
  <si>
    <t>Willows, alders, mint, blckberry (though not really where we found cards), no other mimulus spp. found</t>
  </si>
  <si>
    <t>tissue collected upstream of transect A and downstream of transect B; site slightly farther than 20km from the random point - creeks accessible by main road w/ in 20km range were beneath v. high bridges and terrain was too steep to  get down to the water to sample. Creeks of 4WD roads were too overgrown and steep to sample.</t>
  </si>
  <si>
    <t>only 1 transect due to blocked access on both sides (steep slope down to stream and impenetrable brush)</t>
  </si>
  <si>
    <t>Some public use from dispersed campsites nearby</t>
  </si>
  <si>
    <t>public use at confluence w/ Illinois River</t>
  </si>
  <si>
    <t>Site in public park and compromised by human use. Found two juveniles, but only one large/healthy enough to collect. Both were eaten up by insects.</t>
  </si>
  <si>
    <t xml:space="preserve">Full of invasive grasses and blackberry. </t>
  </si>
  <si>
    <t>The creek was very swift and overgrown with vegetation. We took what measurements we could, but the current was too fast to cross and the vegetation too thick to get stream gradient or valley slope. We did not see any mimulus at all. This point was intended to be an extra one for this climate bin/lat band combination, so if the data is not useful, just scrap it.</t>
  </si>
  <si>
    <t>GUTTATUS, SAGE, LUPINE, PAINTBRUSH</t>
  </si>
  <si>
    <t>DRY AREA WITH SOME CATTLE GRAZING</t>
  </si>
  <si>
    <t>5586-5587</t>
  </si>
  <si>
    <t>SKYLINE ROAD</t>
  </si>
  <si>
    <t>5605-5606</t>
  </si>
  <si>
    <t>BUSH MIM, GRASS</t>
  </si>
  <si>
    <t>VERY DRY - MOST PLANTS BROWN]</t>
  </si>
  <si>
    <t>5607-5608</t>
  </si>
  <si>
    <t>TISSA1</t>
  </si>
  <si>
    <t>AW0010-AW0011</t>
  </si>
  <si>
    <t>TISSA2</t>
  </si>
  <si>
    <t>AW0012-AW0017</t>
  </si>
  <si>
    <t>ALL PLANTS &lt; 20CM; GUTTATUS IN FULL BLOOM</t>
  </si>
  <si>
    <t>TISSA3</t>
  </si>
  <si>
    <t>AW0018-AW0047</t>
  </si>
  <si>
    <t>UPSTREAM OF RAND PT 1287. LIMITED PARKING</t>
  </si>
  <si>
    <t>TISSA4</t>
  </si>
  <si>
    <t>AW0084-AW0118</t>
  </si>
  <si>
    <t>TISSA5</t>
  </si>
  <si>
    <t>AW0188-AW0218</t>
  </si>
  <si>
    <t>FOREST RD JUST PAST HEMET LAKE</t>
  </si>
  <si>
    <t>WHITEWATER CANYON</t>
  </si>
  <si>
    <t>ASPECT_QUAD</t>
  </si>
  <si>
    <t>UNKNOWN CREEK (off NFD 30 near Mary's Peak)</t>
  </si>
  <si>
    <t>UNNAMED CREEK @ tombstone pass trail off hwy 20</t>
  </si>
  <si>
    <t>E. FORK SWAGGER CREEK</t>
  </si>
  <si>
    <t>AC0011-AC0017, PB0011-PB0020</t>
  </si>
  <si>
    <t>AC0018-AC0020, PB0021</t>
  </si>
  <si>
    <t>AC0072-ACOO80; PB0047-PB0052</t>
  </si>
  <si>
    <t>AC0021-AC0038, PB0022-PB0034</t>
  </si>
  <si>
    <t>ACOOO1-AC0010; PB0002-PB0010; AW0001-AW0006</t>
  </si>
  <si>
    <t>AC0134-AC0144, PB0073-PB0089</t>
  </si>
  <si>
    <t>ACO118-AC0125, PB0071-PB0075</t>
  </si>
  <si>
    <t>lots of decaying logs in stream; valley too steep to climb in this stream</t>
  </si>
  <si>
    <t>2 Juv cardinalis  observed just ouside of most upstream point, but none others observed in ~ 100 meters; No cards observed downstream of bridge.</t>
  </si>
  <si>
    <t>3 FLOWERING ADULTS UPSTREAM OF TRANSECT A; M. GUTTATUS PRESENT; OVERGROWN WITH BLACKBERRIES AND GRASSES</t>
  </si>
  <si>
    <t>HABITAT DEGRADED BY PUBLIC USE</t>
  </si>
  <si>
    <t>steep canyon, walls to0 steep to climb to get accurate valley slope</t>
  </si>
  <si>
    <t>truncated by waterfall</t>
  </si>
  <si>
    <t>~3 J's found outside searchable area; tissue collected from plants outside transect at confluence. All individuals were reproductive, though no repro. Plants occurred in the transects</t>
  </si>
  <si>
    <t>M. moschatus, incense cedar/dout-fir canopy, black oak/hazelnut understory</t>
  </si>
  <si>
    <t>THISTLE, INVASIVE GRASSES, FEW WILLOWS, BLACKBERRY</t>
  </si>
  <si>
    <t>HORSETHIEF CREEK</t>
  </si>
  <si>
    <t>moist meadow with small creek, searchable area mostly 0.4.</t>
  </si>
  <si>
    <t xml:space="preserve">only 1 transect due  to private cabins along creek </t>
  </si>
  <si>
    <t>M.lewisii, 2 unknown mimulus sp., conifer overstory</t>
  </si>
  <si>
    <t>AW0219-AW0229</t>
  </si>
  <si>
    <t>GUTTATUS, PAINTBRUSH, SAGE, COLUMBINE, YARROW, ROSE</t>
  </si>
  <si>
    <t>NICE SITE, NEAT CAMPING, BUT PLANTS ARE FEW AND FAR BETWEEN</t>
  </si>
  <si>
    <t>BOULDER/SAND</t>
  </si>
  <si>
    <t>5698-5699</t>
  </si>
  <si>
    <t>ENCELIA AVE</t>
  </si>
  <si>
    <t>5688-5689</t>
  </si>
  <si>
    <t>5690-5691</t>
  </si>
  <si>
    <t>ITALY MINE WASH</t>
  </si>
  <si>
    <t>5684-5685</t>
  </si>
  <si>
    <t>IN JOSHUA TREE NATL MONUMENT</t>
  </si>
  <si>
    <t>5686-5687</t>
  </si>
  <si>
    <t>DRY WASH</t>
  </si>
  <si>
    <t>COBBLE/SAND</t>
  </si>
  <si>
    <t>5676-5677</t>
  </si>
  <si>
    <t>DRY, HOT AREA (115 DEGREES)</t>
  </si>
  <si>
    <t>5678-5679</t>
  </si>
  <si>
    <t>5680-5681</t>
  </si>
  <si>
    <t>HOT DRY AREA (105 DEGREES)</t>
  </si>
  <si>
    <t>GRANTE</t>
  </si>
  <si>
    <t>5682-5683</t>
  </si>
  <si>
    <t>SPRINGVIEW ROAD</t>
  </si>
  <si>
    <t>SLAB/BOULDER</t>
  </si>
  <si>
    <t>BAD JUNKY SITE, HARD TO ACCESS CREEKS IN THIS AREA</t>
  </si>
  <si>
    <t>SLAB/COBBLE/SAND</t>
  </si>
  <si>
    <t xml:space="preserve">UNNAMED (DRY) CREEK </t>
  </si>
  <si>
    <t>5666-5667</t>
  </si>
  <si>
    <t>ONLY DID LINE A B/C OF LIGHTNING.</t>
  </si>
  <si>
    <t>DULZURA CREEK</t>
  </si>
  <si>
    <t>5627-5628</t>
  </si>
  <si>
    <t>GUTTATUS</t>
  </si>
  <si>
    <t>GUTTATUS VERY DEAD, DRY CREEK, ECO PRESERVE, BORDER PATROL EVERYWHERE</t>
  </si>
  <si>
    <t>5630-5631</t>
  </si>
  <si>
    <t>TRUCKHAVEN TRAIL AREA</t>
  </si>
  <si>
    <t>SAND/BOULDER/COBBLE</t>
  </si>
  <si>
    <t>5670-5671</t>
  </si>
  <si>
    <t>VERY DRY AREA, SONORAN DESERT LIKE, NO FLOWERING PLANTS</t>
  </si>
  <si>
    <t>SAND/BOULDER</t>
  </si>
  <si>
    <t>5668-5669</t>
  </si>
  <si>
    <t xml:space="preserve">COTTONWOOD CR. </t>
  </si>
  <si>
    <t>5645-5646</t>
  </si>
  <si>
    <t>AW0119-AW0156</t>
  </si>
  <si>
    <t xml:space="preserve">GUTTATUS, POSS OTHERS TOO. </t>
  </si>
  <si>
    <t xml:space="preserve">BELOW DAM. MOST PLANTS I'VE EVER SEEN.  BURNED IN 2007. </t>
  </si>
  <si>
    <t>5653-5654</t>
  </si>
  <si>
    <t>UNNAMED CR. OFF S6-S7</t>
  </si>
  <si>
    <t>BOULDER/COBBLE/SAND</t>
  </si>
  <si>
    <t>5620-5621</t>
  </si>
  <si>
    <t>AW0056-AW0083</t>
  </si>
  <si>
    <t>BUSH MIM, GUTTATUS</t>
  </si>
  <si>
    <t xml:space="preserve">LOTS OF POISON OAK, VERY STEEP ACCESS TO CREEK ON DRY SANDY HILL. </t>
  </si>
  <si>
    <t xml:space="preserve">ONLY DID A LINE AS B HAD MUCH POISON OAK. </t>
  </si>
  <si>
    <t>BIG TUJUNGA RIVER</t>
  </si>
  <si>
    <t>SAND/COBBLE/BOULDER</t>
  </si>
  <si>
    <t>5600-5601</t>
  </si>
  <si>
    <t>GUTTATUS, MOSCHATUS</t>
  </si>
  <si>
    <t xml:space="preserve">BURN IN ~ 2007? ACCESS IS LIMITED B/C OF FIRE DANGER AND NO PARKING ON ROADWAYS. GOT TISS UPSTREAM (TISS3). VERY LG. GRAVEL BARS AND RIVER HAS LOTS OF SAND FLOWING IN IT. </t>
  </si>
  <si>
    <t>5602-5603</t>
  </si>
  <si>
    <t>LIMESTONE CANYON</t>
  </si>
  <si>
    <t>5610-5611</t>
  </si>
  <si>
    <t>AW0048-AW0055</t>
  </si>
  <si>
    <t>IRVINE RANCH LAND RESERVE (OC PARKS, OWNED BY NATURE CONSERVANCY )714-832-7478</t>
  </si>
  <si>
    <t>DIDN'T DO TRANSECT B AS LAND OWNERSHIP WAS IN QUESTION</t>
  </si>
  <si>
    <t>LOCKWOOD CREEK</t>
  </si>
  <si>
    <t>13-07-2010</t>
  </si>
  <si>
    <t>5585-5584</t>
  </si>
  <si>
    <t>alders, rushes, willow, grass, asters, rumex, pea, mint, rose, poison oak, unknown shrub w/ fuzzy, pink, spike infloresences, blackberry</t>
  </si>
  <si>
    <t>" + madrones, ponderosa pines, valley oaks</t>
  </si>
  <si>
    <t>River too wide and deep to cross. Transect only includes one side.</t>
  </si>
  <si>
    <t>SAND W/ COBBLE AND BOULDERS</t>
  </si>
  <si>
    <t>ACO166-AC0169; PB0127-PB0134</t>
  </si>
  <si>
    <t>2-3 (some human use)</t>
  </si>
  <si>
    <t>River was moving too fast and rocks were too slippery to cross, so transect was only one side. We drove around to access the other side and look for tissue (near Flumet Flat CG).</t>
  </si>
  <si>
    <t>APPLEGATE RIVER (Jackson CG side)</t>
  </si>
  <si>
    <t>ASHLAND CREEK</t>
  </si>
  <si>
    <t>black oaks, alders, incense cedars, madrones, hazelnut, blackberry, horsetail, orchid</t>
  </si>
  <si>
    <t>SAND, SILT, AND BOULDERS</t>
  </si>
  <si>
    <t>3 (but slightly off stream and still allowing some sunlight)</t>
  </si>
  <si>
    <t>sugar pines, doug-fir, white fir, alders, ferns, ribes, oxalis, orchids, rose, ginger, mint, grasses, trillium, bedstraw, mallow, perrenial m. guttatus (fruits not ready to collect)</t>
  </si>
  <si>
    <t>?</t>
  </si>
  <si>
    <t>STREAM_GRADIENT_SEG1</t>
  </si>
  <si>
    <t>SEG1_LENGTH</t>
  </si>
  <si>
    <t>STREAM_GRADIENT_SEG2</t>
  </si>
  <si>
    <t>SEG2_LENGTH</t>
  </si>
  <si>
    <t>VALLEY_SLOPE_SEG</t>
  </si>
  <si>
    <t>VALLEY_SLOPE_POSN</t>
  </si>
  <si>
    <t>transect only 11m long, truncated by unpassable debris; too steep to climb for valley slope</t>
  </si>
  <si>
    <t>STREAM_WIDTH_POSN</t>
  </si>
  <si>
    <t>ASPECT_POSN</t>
  </si>
  <si>
    <t>ASPECT_DEG</t>
  </si>
  <si>
    <t>STREAM_GRAD_AVE</t>
  </si>
  <si>
    <t>SNOW CREEK</t>
  </si>
  <si>
    <t>SILT/BOULDER</t>
  </si>
  <si>
    <t>5738-5739</t>
  </si>
  <si>
    <t>AW0230-AW0269</t>
  </si>
  <si>
    <t>GRAPE, MOSCHATUS, LUPINE, COLUMBINE, FERN, ALDER</t>
  </si>
  <si>
    <t>STEEP CREEK VERY DIFFICULT TERRAIN (POSS NOT ABLE TO DO DEMOG). BURN IN ~2007.</t>
  </si>
  <si>
    <t>COBBLE/BOULDER</t>
  </si>
  <si>
    <t>5724-5725</t>
  </si>
  <si>
    <t>GRAPEVINE CREEK</t>
  </si>
  <si>
    <t>SAND/COBBLE</t>
  </si>
  <si>
    <t>5757-5758</t>
  </si>
  <si>
    <t>PINYON, SAGE, JOSHUA TREES</t>
  </si>
  <si>
    <t>DRY DESERT AREA</t>
  </si>
  <si>
    <t>5759-5760</t>
  </si>
  <si>
    <t>BELKYHORSE CANYON</t>
  </si>
  <si>
    <t>COBBLE/SILT/BOULDER</t>
  </si>
  <si>
    <t>5748-5749</t>
  </si>
  <si>
    <t>COLUMBINE, PINES</t>
  </si>
  <si>
    <t>DRY PINES AREA, SIMILAR TO FRONT RANGE</t>
  </si>
  <si>
    <t>COBBLE/SILT</t>
  </si>
  <si>
    <t>5746-5747</t>
  </si>
  <si>
    <t>HURKEY CREEK</t>
  </si>
  <si>
    <t>SAND/BOULDERS</t>
  </si>
  <si>
    <t>5694-5695</t>
  </si>
  <si>
    <t>alders, hemlocks, firs, grasses, lichen (ramolina), saxifrage, ribes, unknown shrub (vegetation looks like rose, but no bigger leaves and no thorns, fruits are blue and resemble vaccinium berries, flowers are small, pink, fuzzy infloresences), ginger, moss, soloman's seal, amarillidaceae, apiaceae, bluebells, asters,, lupins, orchids, horsetail, rush</t>
  </si>
  <si>
    <t>1 (there is a mature conifer canopy, but well off the banks of the stream. The stream is open and sunny)</t>
  </si>
  <si>
    <t>FALL RIVER</t>
  </si>
  <si>
    <t>SILT AND GRAVEL</t>
  </si>
  <si>
    <t>willows, lodgepole pines, indian paintbrush, asters, artemesia, creosote bush, grasses, yarrow, rose, brassicaceae (small, purple), mimulus guttatus</t>
  </si>
  <si>
    <t>CULTUS CREEK</t>
  </si>
  <si>
    <t>COBBLE AND GRAVEL W/ SILT</t>
  </si>
  <si>
    <t>lodgepole pine, spruce, alders, mint, rushes, grasses, apiaceae (angelica?), bedstraw, blazing star (w/ small flowers), rose</t>
  </si>
  <si>
    <t>PB0097-PBO126; AC0147-AC0165</t>
  </si>
  <si>
    <t>Collected M. guttatus fruits for Seema</t>
  </si>
  <si>
    <t>GROUSE CREEK</t>
  </si>
  <si>
    <t xml:space="preserve">doug-fir, hemlock, grass, asters, orchid, colombine, saxifrag, yarrow, montiaceae, moschatus? </t>
  </si>
  <si>
    <t>BOULDERS, SILT AND COBBLE</t>
  </si>
  <si>
    <t>WIZARD CREEK</t>
  </si>
  <si>
    <t>willow, hemlock, lodgepole pine, alder, grass, moss, asters, bedstraw, coltsfoot?, rushes, mint, indian paint, false solomon's seal?, floribundus, annual guttatus, pea, yarrow, saxifrage, tiger lilly, horsetail, blazing  star, ferns</t>
  </si>
  <si>
    <t>NORTH FORK LITTLE BUTTE CREEK</t>
  </si>
  <si>
    <t>IGNEOUS NON GRANITE</t>
  </si>
  <si>
    <t>8:29, 8:30</t>
  </si>
  <si>
    <t>alders, sedges, horsetail, rose, orchids, wild berry, ginger, ferns, bedstraw</t>
  </si>
  <si>
    <t>CLOVER CREEK</t>
  </si>
  <si>
    <t>SILT AND GRAVEL W/ BOULDERS</t>
  </si>
  <si>
    <t>lodgepole pines, mugwort, asters, orchid, rose, sweet sicily (apiaceae), fern, grasses</t>
  </si>
  <si>
    <t>SPENCER CREEK</t>
  </si>
  <si>
    <t>lodgepole pines, grasses, angelica (apiaceae), rushes, marsh mallow, owl's clover, blazing star, orchid, sedges, yarrow, rose, m. moschatus, m. guttatus (annual)</t>
  </si>
  <si>
    <t>DRY CREEK</t>
  </si>
  <si>
    <t>9:15 @ 0</t>
  </si>
  <si>
    <t>blackberry, alders, grape</t>
  </si>
  <si>
    <t>ROGUE RIVER</t>
  </si>
  <si>
    <t>SLAB W/ SILT</t>
  </si>
  <si>
    <t>maple, alder, willow, sedge, orchid, rushes, blkberry, mint, ferns native berry, saxifrage, bedstraw, grasses, asters (thistle and native daisy)</t>
  </si>
  <si>
    <t>BOULDERS AND SILT AND SAND</t>
  </si>
  <si>
    <t>MCDOWELL CREEK</t>
  </si>
  <si>
    <t>GRANITE W/SOME SEDIMENTARY</t>
  </si>
  <si>
    <t>doug-fir, cedar, maples, ferns, grasses, oxalis, native berry,bedstraw, moss, apiaceae, hazelnut</t>
  </si>
  <si>
    <t>PAYNE CREEK</t>
  </si>
  <si>
    <t>SILT W/GRAVEL</t>
  </si>
  <si>
    <t>alders, maples, dou-fir, moscatus, ferns hazelnut, moss, giner, bedstraw, colombine</t>
  </si>
  <si>
    <t>probably the coldest stream that has ever existed - burning feet</t>
  </si>
  <si>
    <t>15:08 @ 2M</t>
  </si>
  <si>
    <t>IGNEOUS NOT GRANITE</t>
  </si>
  <si>
    <t>COBBLE &amp; SAND &amp; SILT W/BOLDERS</t>
  </si>
  <si>
    <t>Maples, doug-fir, bedstraw, colombine, tiger lillies, grasses, false solomon, saxifrage,wild ginger, artemesia, blckberry, pea</t>
  </si>
  <si>
    <t>BOULDER &amp; SILT W/SAND AND GRAVEL</t>
  </si>
  <si>
    <t>MILL CREEK</t>
  </si>
  <si>
    <t>SAND AND SILT</t>
  </si>
  <si>
    <t>Incense cedar, maples, doug-fir, hazelnut, saxifrage, moss, false solomon, ferns, catalpa?, trilium, oxalis, apiacea, holly?, bedstraw, pink lamiaceae, native berry</t>
  </si>
  <si>
    <t>SILT AND GRAVEL W/BOULDERS</t>
  </si>
  <si>
    <t>BALM CREEK</t>
  </si>
  <si>
    <t>COBBLE W/BOULDERS, LOGS AND SAND</t>
  </si>
  <si>
    <t>BOULDERS W/ COBBLE AND SAND</t>
  </si>
  <si>
    <t>Doug-fir, cedar, maple, saxifrage, oxalis, berry, bedstraw, grasses</t>
  </si>
  <si>
    <t>ROARING RIVER</t>
  </si>
  <si>
    <t>SILT W/ BOULDERS</t>
  </si>
  <si>
    <t>maple, doug-fir, bay, tiger lily, ribes, bedstraw, false soloman, ferns, trilium, saxifrage, moss, ginger, huckleberry, native berry (orange raspberries?), asters</t>
  </si>
  <si>
    <t>transect cut short at 25m because vegetation was too thick to crash through. Measurements were taken at the middle (12.5m)</t>
  </si>
  <si>
    <t>SALT CREEK</t>
  </si>
  <si>
    <t>COBBLE AND SAND W/ SOME BOULDERS</t>
  </si>
  <si>
    <t>willows, alders, maples, asters, mint, bedstraw, large apiaceae, grasses, foxglove, native berry, ribes, m. guttatus, m. floribundus (?), unknown mimulus (flowers and fruits resemble guttatus, but leaves are smaller, more crumpled, and have undulating margins)</t>
  </si>
  <si>
    <t>DEER CREEK</t>
  </si>
  <si>
    <t>SILT, GRAVEL, AND SAND</t>
  </si>
  <si>
    <t>Willow, sedges, rushes, alders, rose, horsetail, mint</t>
  </si>
  <si>
    <t>SILT AND SLAB</t>
  </si>
  <si>
    <t>X DENOTES EXTRA POINT only 1 side of transect due to uncrossable river</t>
  </si>
  <si>
    <t>SEDIMENTARY/SAND STONE?</t>
  </si>
  <si>
    <t>SLAB W/SILT</t>
  </si>
  <si>
    <t>Grass, sedges, blkberry, alders, ferns, horsetail,rose, mystery mimulus, asters</t>
  </si>
  <si>
    <t>only 1 side searched b/c too deep to cross. Both sides were similar in topography, veg and canopy cover though</t>
  </si>
  <si>
    <t>BOULDERS W/COBBLE AND SAND</t>
  </si>
  <si>
    <t>BOTH SIDES SEARCHED</t>
  </si>
  <si>
    <t>TIRE CREEK</t>
  </si>
  <si>
    <t>doug-fir, alder, maple, hazelnut, native  berry, unknown Ericaceae shrub, bedstraw, grasses, saxifrag, moss</t>
  </si>
  <si>
    <t>BUCKHEAD CREEK</t>
  </si>
  <si>
    <t>BOULDERS AND COBBLE W/ GRAVEL AND SILT</t>
  </si>
  <si>
    <t>doug-fir, incense cedar, ferns, rose, moss, alders, maples, blackberry, oxalis, grasses, horsetail, bedstraw, mint</t>
  </si>
  <si>
    <t>the two transects are separated by a culvert running under train tracks - the two sides look very different: A is much more wooded. B ends in marsh-like conditions and is more choked out by blackberry.</t>
  </si>
  <si>
    <t>GRANITE W/ CONGLOMERATE</t>
  </si>
  <si>
    <t>COBBLE AND SAND W/ SILT</t>
  </si>
  <si>
    <t>WELLS CREEK</t>
  </si>
  <si>
    <t>16:52 @ 15</t>
  </si>
  <si>
    <t>doug-fir, maples, ferns, oxalis, berry, ginger, unknown plant w/ large, flat, palmately compound leaves and thorns. Photo: 16:57)</t>
  </si>
  <si>
    <t>Transect truncated at 25m. Stream became too overgrown to continue.</t>
  </si>
  <si>
    <t>BOULDERS AND LOGS</t>
  </si>
  <si>
    <t>maples, alders, doug-fir, oxalis, ferns, bedstraw, moss, nettle, lilies, grasses, mystery mimulus</t>
  </si>
  <si>
    <t xml:space="preserve">not w/in 20km of random point, but limited options for this particular climate bin/lat band combination. We sampled as close to the climate bin as roads/creeks would allow. </t>
  </si>
  <si>
    <t>SLAB AND BOULDERS W/ SILT</t>
  </si>
  <si>
    <t>SILT AND COBBLE W/ BOULDERS</t>
  </si>
  <si>
    <t xml:space="preserve">doug-fir, maple, bedstraw, fern, oxalis, columbines, abundant mystery mimulus </t>
  </si>
  <si>
    <t>Transect truncated by waterfalls - only 16m long</t>
  </si>
  <si>
    <t xml:space="preserve">GRANITE W/ SEDIMENTARY </t>
  </si>
  <si>
    <t>SEDIMENTARY WALLS, COBBLE AND SILT</t>
  </si>
  <si>
    <t>SOUTH SANTIAM RIVER</t>
  </si>
  <si>
    <t>SAND AND COBBLE W/BOULDERS</t>
  </si>
  <si>
    <t>alders, digitalis, fern, blackberry, mint, sedges, grasses, saxifrag, m. moschatus</t>
  </si>
  <si>
    <t>SEDIMENTARY AND METAMORPHIC</t>
  </si>
  <si>
    <t>AC0126</t>
  </si>
  <si>
    <t>UNNAMED CREEK</t>
  </si>
  <si>
    <t>COBBLE AND SILT W/BOULDERS</t>
  </si>
  <si>
    <t>Doug fir, tab oak, bay, fern, huckleberry, wild berry, horsetail, moss</t>
  </si>
  <si>
    <t>BOULDER AND SILT</t>
  </si>
  <si>
    <t xml:space="preserve">doug fir, alders, cedars, tan oak, lichen (Ramonlina?) Ericaceae shrub, pine drops, moss, madrone, azalea, chinquapin, fabaceae herb, sedges, grass, wild rose, saxifrage, grass </t>
  </si>
  <si>
    <t>SILT W/BOULDERS AND GRAVEL</t>
  </si>
  <si>
    <t>SISKIYOU FORK OF SMITH CREEK</t>
  </si>
  <si>
    <t xml:space="preserve">COBBLE AND BOULDERS  </t>
  </si>
  <si>
    <t>alder, grasses, willow, colombine, ferns, maple, horsetail, rubiaceae vine</t>
  </si>
  <si>
    <t>COBBLE AND SHALE</t>
  </si>
  <si>
    <t>LITTLE SIXMILE CREEK</t>
  </si>
  <si>
    <t>JIM HUNT CREEK</t>
  </si>
  <si>
    <t>PB0070</t>
  </si>
  <si>
    <t xml:space="preserve">Near the confluence of Jim Hunt Creek and the Rogue River. found only one large flowering adult off path leading down to creek. </t>
  </si>
  <si>
    <t>PATRICK CREEK</t>
  </si>
  <si>
    <t>PB0071-PB0072; AC0127-ACO133</t>
  </si>
  <si>
    <t>Near confluence w/ Middle Fork Smith River</t>
  </si>
  <si>
    <t>BOULDERS, GRAVEL, AND SILT</t>
  </si>
  <si>
    <t>PB0090-PB0096; ACO145-AC0147</t>
  </si>
  <si>
    <t>alder, grape, oak, bay, doug-fir, madrone, poison-oak, "umbrella plant", blackberry, saxifrag, horsetail</t>
  </si>
  <si>
    <t>BOULDERS W/ GRAVEL, SILT, AND SLAB</t>
  </si>
  <si>
    <t>WATERS CREEK</t>
  </si>
  <si>
    <t>doug-fir, bay, alder, maple, ferns, orchids, grasses, moss, native berry, saxifrag</t>
  </si>
  <si>
    <t>CANYON CREEK</t>
  </si>
  <si>
    <t>PB0097</t>
  </si>
  <si>
    <t>ELK CREEK</t>
  </si>
  <si>
    <t>GRANITE AND METAMORPHIC</t>
  </si>
  <si>
    <t>BOULDERS AND COBBLE W/ SAND</t>
  </si>
  <si>
    <t>poison oak, grasses, sedges, pea, alder, maple, orchids, blackberry, klamath weed (or st. john's wort?) rose</t>
  </si>
  <si>
    <t>BOULDERS, COBLE AND SAND</t>
  </si>
  <si>
    <t>WOLF CREEK</t>
  </si>
  <si>
    <t>SEDIMENTARY SLAB W/GRANITE SAND</t>
  </si>
  <si>
    <t>COBBLE  &amp; SILT W/SLAB</t>
  </si>
  <si>
    <t xml:space="preserve">hazelnut, bay, alders, ferns, colombines, blkberry, native berry, sedges, bedstraw, mystery mimulus, nettle, saxifrage, rose, sweet sicily </t>
  </si>
  <si>
    <t>this strm not w/in 20 km due to access restrictions around the real random point</t>
  </si>
  <si>
    <t>SEDIMENTARY SLAB AND GRANITE</t>
  </si>
  <si>
    <t>SILT W/ COBBLE AND SLAB</t>
  </si>
  <si>
    <t>X99</t>
  </si>
  <si>
    <t>UMPQUA RIVER</t>
  </si>
  <si>
    <t>SEDIMENTARY</t>
  </si>
  <si>
    <t>SILT W/SLAB</t>
  </si>
  <si>
    <t>cards found not on large bar, but on other side of stream and where a tributary comes down. Waypoint for A1 recorded but not saved on GPS.</t>
  </si>
  <si>
    <t>2, 2.5</t>
  </si>
  <si>
    <t>CHAMBERLAIN CREEK</t>
  </si>
  <si>
    <t>COBBLE</t>
  </si>
  <si>
    <t xml:space="preserve">Redwood, huckleberry, ferns, tanbar oak, horsetail, hazelnut, moschatus, poison oak, tiger lillies, saxifrage (Alum roots?) </t>
  </si>
  <si>
    <t>ALBEE CREEK</t>
  </si>
  <si>
    <t>redwood canopy, ferns, redwood sorrel, tan oaks, maples, bay</t>
  </si>
  <si>
    <t>BOULDERS AND SILT W/ GRAVEL</t>
  </si>
  <si>
    <t>" w/ also alders and blackberry</t>
  </si>
  <si>
    <t xml:space="preserve">BULL CREEK </t>
  </si>
  <si>
    <t>willow, alders, blackberry, grasses, horsetail, thistle (v. tall, purple), sedges, white asters, saxifrag spp., M. moschatus</t>
  </si>
  <si>
    <t>BOULDERS AND COBBLE W/ GRAVEL</t>
  </si>
  <si>
    <t>FRESHWATER CREEK</t>
  </si>
  <si>
    <t>SEDIMENTARY (SANDSTONE LIKE)</t>
  </si>
  <si>
    <t>SLAB W/ COBBLE AND SILT</t>
  </si>
  <si>
    <t>alders, willows, blackberry, ivy, ferns (just a few), grasses</t>
  </si>
  <si>
    <t>only one transect because limited public land - creek ran into private property</t>
  </si>
  <si>
    <t>SOUTH FORK BIG RIVER</t>
  </si>
  <si>
    <t>AC0107-AC0117; PB0058-PB0069</t>
  </si>
  <si>
    <t>alders, willows, blackberry, sedges</t>
  </si>
  <si>
    <t>ACOO88-ACOO89</t>
  </si>
  <si>
    <t>LOST MAN CREEK</t>
  </si>
  <si>
    <t xml:space="preserve">redwood canopy, maples, ferns, native berry, alders, cycads, cucurbitaceae, oxalis, apiaceae, colombine, mint, buttercup, mimulus species (photo 10:12) rubiaceae spp </t>
  </si>
  <si>
    <t>COBBLE AND GRAVEL</t>
  </si>
  <si>
    <t>UNKNOWN TRIBUTARY TO SF SMITH RIVER</t>
  </si>
  <si>
    <t>SLAB/BOULDERS W/ COBBLE</t>
  </si>
  <si>
    <t>cedar? Doug fir, tan oak, huckleberry, ferns, oxalis, ribes spp</t>
  </si>
  <si>
    <t>WINCHUCK RIVER</t>
  </si>
  <si>
    <t>GRANITE AND SOME METAMORPHIC</t>
  </si>
  <si>
    <t>BOULDER AND COBBLE W/ SAND</t>
  </si>
  <si>
    <t>doug-fir, alders, maples, bay, ferns, columbine, cucrbitaceae vine, saxifrag, oxalis, orchids, horsetail, sedges, abundant with unknown yellow mimulus</t>
  </si>
  <si>
    <t>GRANITE W/ SOME METAMORPHIC</t>
  </si>
  <si>
    <t>BOULDER AND COBBLE W/ SILT</t>
  </si>
  <si>
    <t>SHASTA COSTA CREEK</t>
  </si>
  <si>
    <t>GRAVEL AND COBBLE W/ SAND AND SLAB</t>
  </si>
  <si>
    <t>hazelnut, alders, saxifrag, redwood sorrel/oxalis, ferns, blackberry, grape, horsetail, grasses</t>
  </si>
  <si>
    <t>COBBLE W/ BOULDERS, SAND AND SILT</t>
  </si>
  <si>
    <t>2-3 (slightly altered w/ small rock dams)</t>
  </si>
  <si>
    <t>LOBSTER CREEK</t>
  </si>
  <si>
    <t>METAMORPHIC</t>
  </si>
  <si>
    <t>BOULDERS AND SAND W/ SILT</t>
  </si>
  <si>
    <t>tiger lillies, rhododendron, umbrella plant, blk berry, grasses, ferns, maple, doug fir, sedges, oregon oaks</t>
  </si>
  <si>
    <t>3 (but some open area)</t>
  </si>
  <si>
    <t>BUCKEYE CREEK</t>
  </si>
  <si>
    <t>UNKNOWN SEE PHOTO</t>
  </si>
  <si>
    <t>9:55, :56</t>
  </si>
  <si>
    <t>Buckeye, blkberry (limited), tiger lilly, alders, grass, hazelnut, colombines, doug fir</t>
  </si>
  <si>
    <t>INDIAN CREEK/PT 76</t>
  </si>
  <si>
    <t>COBBLE AND SAND WITH BOULDERS</t>
  </si>
  <si>
    <t>AC0064-AC0071, PB0040-PB0046</t>
  </si>
  <si>
    <t>No public roads or trails along creeks in this region. Terrain steep and overgrown with blackberry. Planned to hike ~500 meters up this creek to get in correct climate bin and start our transects. Creek got steadily steeper and more difficult to climb so we started the transect at ~100 from the access point. Transect was truncated by a waterfall at 21m. only 1 transect</t>
  </si>
  <si>
    <t>NOT GRANITE (SEE PHOTO 11:18)</t>
  </si>
  <si>
    <t>SLAB AND SAND</t>
  </si>
  <si>
    <t>willows,muillen, mint, ceonothus, star thistle, poison oak, sedges, invasive grasses, mugwort, pea, western redbud, grape</t>
  </si>
  <si>
    <t>BENNET CREEK</t>
  </si>
  <si>
    <t>GRANITE/SOME NOT GRANITE?</t>
  </si>
  <si>
    <t>GRAVEL AND SILT W/ BOULDERS</t>
  </si>
  <si>
    <t>STONEY CREEK</t>
  </si>
  <si>
    <t>COBBLE W/ SILT AND SAND</t>
  </si>
  <si>
    <t>willows, muillen, alders, sedges, cottonwoods</t>
  </si>
  <si>
    <t>COBBLE AND SILT</t>
  </si>
  <si>
    <t>ACO0081-AC0087; PB0053-PB0057</t>
  </si>
  <si>
    <t>TROUT CREEK</t>
  </si>
  <si>
    <t>BOULDERS W/ SILT AND COBBLE</t>
  </si>
  <si>
    <t>15:44, 15:47</t>
  </si>
  <si>
    <t>conifer canopy, maples, ferns, bay, moss, unknown w/ broad leaves 6-8in long x 4-6in wide, opposite pinnately compound, serrated margins; habit is large, spreading shrub to small tree;  very abundant</t>
  </si>
  <si>
    <t>" with also canyon live oak</t>
  </si>
  <si>
    <t xml:space="preserve">SERPENTINE </t>
  </si>
  <si>
    <t>SERPENTINE</t>
  </si>
  <si>
    <t>one medium sized juvenile at access point; photo of substrate taken at 15:53</t>
  </si>
  <si>
    <t>STANTON CREEK</t>
  </si>
  <si>
    <t>UNKNOWN</t>
  </si>
  <si>
    <t>grasses, indian paintbrush, asters, pea, m. guttatus (annual), no trees</t>
  </si>
  <si>
    <t>SE EEL RIVER</t>
  </si>
  <si>
    <t>GRANITE AND SEDIMENTARY</t>
  </si>
  <si>
    <t>COBBLE W/BOULDER</t>
  </si>
  <si>
    <t>AC0090-AC0106</t>
  </si>
  <si>
    <t>willows, alders, little blkberry, catalpa? Small pea</t>
  </si>
  <si>
    <t>UNKNOWN (NO ROCKS)</t>
  </si>
  <si>
    <t>sparse conifer canopy (jeffery pines, juniper spp.), onagraceae, iris, yarrow, penstemon, onion, rose</t>
  </si>
  <si>
    <t xml:space="preserve">heavily grazed </t>
  </si>
  <si>
    <t>SILT (LIGHT ASHY-BROWN IN COLOR… VOLCANIC?)</t>
  </si>
  <si>
    <t>sampled as close to the climate bin (~1km from edge) as we could get on public land. All other regions of the climate bin w/in 20km of the random point were either on private land or not reasonably accessible by road; extra photo is of a small mimulus spp. we saw near the road at our access point - not anywhere near the stream</t>
  </si>
  <si>
    <t>McKINNEY CREEK</t>
  </si>
  <si>
    <t>alders, blkberry, sapindaceae unknown, mint, grasses, ash trees</t>
  </si>
  <si>
    <t>thicket of blkberry too thick to climb up for valley slope</t>
  </si>
  <si>
    <t>SILT AND COBBLE W/BOULDERS</t>
  </si>
  <si>
    <t>MIDDLE CREEK</t>
  </si>
  <si>
    <t>SILT AND BOULDERS W/GRAVEL</t>
  </si>
  <si>
    <t>alders, grasses, maples, locust tree, native berry (vine with thorns non dominating</t>
  </si>
  <si>
    <t>PB0035-PB0038, AC0039-AC0040</t>
  </si>
  <si>
    <t>FRYINGPAN CREEK</t>
  </si>
  <si>
    <t>GRANITE/SOME SLATE?</t>
  </si>
  <si>
    <t>COBBLE AND BOULDERS W/SILT</t>
  </si>
  <si>
    <t>BOULDERS W/GRAVEL AND SILT</t>
  </si>
  <si>
    <t>doug fir/black oak canopy, ferns, Alders, hazelnut, moss, Equisetum, native berry</t>
  </si>
  <si>
    <t>BENJAMIN CREEK</t>
  </si>
  <si>
    <t>SLATE/SERPENTINE?</t>
  </si>
  <si>
    <t>BOULDERS AND GRAVEL</t>
  </si>
  <si>
    <t>17:25; 17:28</t>
  </si>
  <si>
    <t>doug-fir/black oak canopy, ferns, hazelnut, moss, native berry, tan oak</t>
  </si>
  <si>
    <t>SLATE-LIKE (NOT GRANITE)</t>
  </si>
  <si>
    <t>UNNAMED CREEK (between Eyese Creek and Sandy Bar Creek)</t>
  </si>
  <si>
    <t>SERPENTINE/SLATE LIKE</t>
  </si>
  <si>
    <t>BOULDER W/ SAND</t>
  </si>
  <si>
    <t>8:50 @ 0</t>
  </si>
  <si>
    <t>alder/black oak canopy, bay, maple, blackberry, moss</t>
  </si>
  <si>
    <t>UNNAMED CREEK (tributary to SF Trinity River, off 5N03)</t>
  </si>
  <si>
    <t>NOT GRANITE, SMOOTH, SHINY</t>
  </si>
  <si>
    <t>alders, tan oaks, ferns</t>
  </si>
  <si>
    <t>transect B dried out, but water flowing in transect A</t>
  </si>
  <si>
    <t>COBBLE W/ GRAVEL AND SILT</t>
  </si>
  <si>
    <t>SLATE CREEK (at confluence w/ Klamath River)</t>
  </si>
  <si>
    <t>AC0060-AC0063; PB0039</t>
  </si>
  <si>
    <t>willows, alders, blackberry, some ferns, mint, grasses</t>
  </si>
  <si>
    <t xml:space="preserve">plants very sparse and spread far apart. One flowering adult, the rest juveniles. </t>
  </si>
  <si>
    <t>CRYSTAL CREEK</t>
  </si>
  <si>
    <t>GRANITE?</t>
  </si>
  <si>
    <t>BOULDERS AND SAND</t>
  </si>
  <si>
    <t>Only one transect because creek dried up about 13m into the first transect and the gulch began to level out shortly after the end of the transect - there was no suitable habitat in which to run a second transect.</t>
  </si>
  <si>
    <t>mint, wild rose, mugwort, orchids, grasses/sedges, blackberry, wild grape, pea</t>
  </si>
  <si>
    <t>12:11 @28m</t>
  </si>
  <si>
    <t>man-made retaining wall on left (if facing downstream) bank. Small  (6in-1ft) man-made boulder/cobble dams running across stream every ~50m.</t>
  </si>
  <si>
    <t>LITTLE LAST CHANCE CREEK</t>
  </si>
  <si>
    <t>grasses, willows, wild rose, sage</t>
  </si>
  <si>
    <t>PARKER CREEK</t>
  </si>
  <si>
    <t>SILT W/ SAND</t>
  </si>
  <si>
    <t>conifer canopy, ribes spp., alders, grasses, black oak seedlings. Lilies, M. guttatus</t>
  </si>
  <si>
    <t>WEST FORK WILLOW CREEK</t>
  </si>
  <si>
    <t>VOLCANIC</t>
  </si>
  <si>
    <t>BOULDERS W/ SILT</t>
  </si>
  <si>
    <t>creek was dry, but growth along and in dry bed suggest recent moisture.</t>
  </si>
  <si>
    <t>BOULDERS AND SILT</t>
  </si>
  <si>
    <t>conifer canopy (but still open areas with sunlight), wild rose, asters, lupins, indian paintbrush, sparse manzanita</t>
  </si>
  <si>
    <t>SWEETWATER CREEK</t>
  </si>
  <si>
    <t>TISS1-26</t>
  </si>
  <si>
    <t>PINE CREEK @ ROUTE OF THE OLYMPIC TORCH)</t>
  </si>
  <si>
    <t>BOULDERS W/COBBLE</t>
  </si>
  <si>
    <t>conifer canopy (cypress/pine) Artemesia, mugwort, lupine, rushes, dried out bryophytes on rocks</t>
  </si>
  <si>
    <t>searchable area is recorded from bank to bank since stream was dry'</t>
  </si>
  <si>
    <t>PT 73 NF FEATHER RIVER</t>
  </si>
  <si>
    <t>overgrown blackberry, grasses, wild grape, mature willow/alders</t>
  </si>
  <si>
    <t>WILLOW CREEK</t>
  </si>
  <si>
    <t>SILT AND COBBLE</t>
  </si>
  <si>
    <t>17:22, :32</t>
  </si>
  <si>
    <t>guttatus, blkberry, some sapindaceae, mint, grape, pea.</t>
  </si>
  <si>
    <t xml:space="preserve">abundant cards, but may technically be private property. Accessible from fenders ferry rd bridge. </t>
  </si>
  <si>
    <t>BURNEY CREEK</t>
  </si>
  <si>
    <t xml:space="preserve">mixed alder/willow/conifer canopy. Sedges, </t>
  </si>
  <si>
    <t>SILT AND BOULDER</t>
  </si>
  <si>
    <t>14:53, :51</t>
  </si>
  <si>
    <t>MANZANITA CREEK</t>
  </si>
  <si>
    <t>BOULDERS, SILT AND GRAVEL</t>
  </si>
  <si>
    <t>Conifer canopy, rushes, willows/alders, thistle, sedges</t>
  </si>
  <si>
    <t>DUFF CREEK @ PROVINENCE CREEK RD</t>
  </si>
  <si>
    <t>FIRST CREEK</t>
  </si>
  <si>
    <t>SAND AND COBBLE</t>
  </si>
  <si>
    <t>conifer canopy (jeffery pines and juniper spp.), iris, onion, wild rose, artemesia, yarrow, asters, bunch grass, rushes, creosote bush, lupins, penstemon</t>
  </si>
  <si>
    <t>RAND_PT</t>
  </si>
  <si>
    <t>TRANS</t>
  </si>
  <si>
    <t>START_LAT</t>
  </si>
  <si>
    <t>START_LON</t>
  </si>
  <si>
    <t>START_ALT</t>
  </si>
  <si>
    <t>END_LAT</t>
  </si>
  <si>
    <t>END_LON</t>
  </si>
  <si>
    <t>END_ALT</t>
  </si>
  <si>
    <t>#_REPRO</t>
  </si>
  <si>
    <t>#_NON_REPRO</t>
  </si>
  <si>
    <t>#_TOTAL</t>
  </si>
  <si>
    <t>SUBST_ORIG</t>
  </si>
  <si>
    <t>SUBST_TEXT</t>
  </si>
  <si>
    <t>SUCC_INDX</t>
  </si>
  <si>
    <t>COMPET_INDX</t>
  </si>
  <si>
    <t>COLLECT_IDS</t>
  </si>
  <si>
    <t>#_TISSUE</t>
  </si>
  <si>
    <t>#_SEEDS</t>
  </si>
  <si>
    <t>DEMOG_SCORE</t>
  </si>
  <si>
    <t>ASSOC_SPP</t>
  </si>
  <si>
    <t>OTHER_NOTES</t>
  </si>
  <si>
    <t>A</t>
  </si>
  <si>
    <t>SEARCHABLE_AREA</t>
  </si>
  <si>
    <t>STREAM_WIDTH</t>
  </si>
  <si>
    <t>GRANITE</t>
  </si>
  <si>
    <t>SILT, SOME SAND</t>
  </si>
  <si>
    <t>PHOTO_TIME</t>
  </si>
  <si>
    <t>NA</t>
  </si>
  <si>
    <t>3/4-</t>
  </si>
  <si>
    <t>M. moschatus</t>
  </si>
  <si>
    <t>B</t>
  </si>
  <si>
    <t>BOULDERS W/ SAND</t>
  </si>
  <si>
    <t>DATE</t>
  </si>
  <si>
    <t>SITE_NAME</t>
  </si>
  <si>
    <t>FELICIANA CREEK</t>
  </si>
  <si>
    <t>LEWIS FORK</t>
  </si>
  <si>
    <t>SLAB</t>
  </si>
  <si>
    <t>BOULDER, SOME COBBLE</t>
  </si>
  <si>
    <t>one juvenile about 10m up bank, but outside searchable area</t>
  </si>
  <si>
    <t>no other mimulus present</t>
  </si>
  <si>
    <t>BEASORE RD</t>
  </si>
  <si>
    <t>SILT W/ GRAVEL</t>
  </si>
  <si>
    <t>M. guttatus</t>
  </si>
  <si>
    <t>alpine meadow, sparse conifer canopy, grazed part of the year</t>
  </si>
  <si>
    <t>CHOWCHILLA RIVER</t>
  </si>
  <si>
    <t>SAND AND BOULDERS W/ COBBLE</t>
  </si>
  <si>
    <t>site very uniform, so only one transect</t>
  </si>
  <si>
    <t>BEAR CREEK</t>
  </si>
  <si>
    <t xml:space="preserve">VALLEY_SLOPE </t>
  </si>
  <si>
    <t>BOULDER/COBBLE, SOME SAND</t>
  </si>
  <si>
    <t>SILT</t>
  </si>
  <si>
    <t>Polemonium, Equisetum, penstemon, watercress, meadow rue, scattered willos/aspens.</t>
  </si>
  <si>
    <t>THOMAS CREEK</t>
  </si>
  <si>
    <t>CLAY/SILT W/COBBLE AND BOULDER</t>
  </si>
  <si>
    <t>ASPEN, ALDER, WILD ROSE, GRASS, 1 SMALL MIM - POSS. GUTT.</t>
  </si>
  <si>
    <t>MIDDLE TUOLOMNE</t>
  </si>
  <si>
    <t>SANDY/COBBLE W/ BOULDER</t>
  </si>
  <si>
    <t>SAND</t>
  </si>
  <si>
    <t>SITE SURROUNDED BY RICE PADDIES, HEAVILY CHANNELED/CULVERTS, RIVER EUTROPHIC</t>
  </si>
  <si>
    <t>2 - FEW THATCHES OF WILLOWS</t>
  </si>
  <si>
    <t>BUTTE CREEK (Upper Butte Basin State Wildlife Refuge)</t>
  </si>
  <si>
    <t>BUTTE CREEK (Durham Dayton Rd.)</t>
  </si>
  <si>
    <t>COBBLE AND SAND</t>
  </si>
  <si>
    <t>COBBLE W/ BOULDERS</t>
  </si>
  <si>
    <t>FEATHER RIVER</t>
  </si>
  <si>
    <t>CONCOW CREEK</t>
  </si>
  <si>
    <t>LIMESTONE</t>
  </si>
  <si>
    <t>BOULDERS W/ GRAVEL AND SILT</t>
  </si>
  <si>
    <t>M. guttatus, M. moschatus, blackberry, wild rose, sedges,mint, 'umbrella plants'</t>
  </si>
  <si>
    <t>LIMESTONE &amp; GRANITE</t>
  </si>
  <si>
    <t>BOULDERS AND COBBLE</t>
  </si>
  <si>
    <t>LITTLE CHICO CREEK</t>
  </si>
  <si>
    <t>RED SOIL (VOLCANIC)</t>
  </si>
  <si>
    <t>BIG CHICO CREEK</t>
  </si>
  <si>
    <t>2.5-3</t>
  </si>
  <si>
    <t xml:space="preserve">Dense conifer canopy. No mimulus observed. </t>
  </si>
  <si>
    <t>Coordinates on tissue label = 33.68267, 116.68243</t>
  </si>
  <si>
    <t>Tissue checked?</t>
  </si>
  <si>
    <t>y</t>
  </si>
  <si>
    <t>Label reads, Willow Creek at confluence with Trinity River</t>
  </si>
  <si>
    <t>Y</t>
  </si>
  <si>
    <t>tissue # not on label, added by lab. "Ventana-off 18502 near China camp"=description on label</t>
  </si>
  <si>
    <t>downstream from this waypoint (34.07808 x 116.87558), to where the trail up to Vivian Falls meets the creek; San Bern National Forest</t>
  </si>
  <si>
    <t>tissue samples not entered</t>
  </si>
  <si>
    <t>Indian Creek at Trinity River</t>
  </si>
  <si>
    <t>South Fork Eel River, point not on label, added by lab</t>
  </si>
  <si>
    <t>Label reads, East Fork Big River, 39.23685, 123.39153</t>
  </si>
  <si>
    <t>4 tissue samples</t>
  </si>
  <si>
    <t>Label reads, known site # 80</t>
  </si>
  <si>
    <t>Label reads, Applegate River near Flumet Flat and Jackson CF. Drove to access points on each side to collect tissue.</t>
  </si>
  <si>
    <t>Site called Fivemile creek on bag. AC0301 missing (6 tissue samples total). Coordinates for tissue match B.</t>
  </si>
  <si>
    <t>Tissue is AC0445-AC0459 and PB0414-PB0430, still 32 total</t>
  </si>
  <si>
    <t>"Known 85" on label. Tissue labeled with coordinates for B.</t>
  </si>
  <si>
    <t>Tissue labeled with coordinates from B</t>
  </si>
  <si>
    <t>Joseph D. Grantz County Park</t>
  </si>
  <si>
    <t>One tissue sample labeled PB0084? In addition to a sample already labeled PB0184. 18 tissue samples total</t>
  </si>
  <si>
    <t>Coordinates on tissue label = 32.65822 X 116.53235</t>
  </si>
  <si>
    <t>Missing PB0381; 26 total tissue</t>
  </si>
  <si>
    <t>label reads, collected upriver of transect A</t>
  </si>
  <si>
    <t>Label calls these "Tiss 700"; CU10 missing; only 29 tissue samples total</t>
  </si>
  <si>
    <t>Tissue AC0302-AC0310, PB0264-PB065 (11 total)</t>
  </si>
  <si>
    <t>Tissue= AC0258-AC0274 and PB0220-PB0236 (34 total)</t>
  </si>
  <si>
    <t>Tissue = AC0342-ACO358 and PB0298-PB0320, 38 total tissue samples.</t>
  </si>
  <si>
    <t>AC0010 missing from label on bag. Lat/long not on label. AW has 6 total in bag, not 7 as labeled</t>
  </si>
  <si>
    <t>34.51324 on tissue label</t>
  </si>
  <si>
    <t>Duplicate of PB0074, missing PB0075 (13 tissue samples total); PB accessions downstream, AC accessions upstream</t>
  </si>
  <si>
    <t>tissue coordinates 42.50801 x 124.29588</t>
  </si>
  <si>
    <t>coordinates on tissue label= 37.67201 x 119.81832</t>
  </si>
  <si>
    <t>Oregon Creek</t>
  </si>
  <si>
    <t>downstream line 3</t>
  </si>
  <si>
    <t>AC0678, AC0680-AC0707</t>
  </si>
  <si>
    <t>Goes with "OR"? missing AC0679, AC0100 and AC0104 (assumed to be AC0700 and AC0704), duplicate of AC0699</t>
  </si>
  <si>
    <t>Sapsie/Tar Cr.</t>
  </si>
  <si>
    <t>Tissue label = 33.29504 x 116.88873, 28 tissue samples total; unnamed creek 3rd switch back up county highway S7 (on map)/S6 (where it actually was)</t>
  </si>
  <si>
    <t>Tissue=PB0609-PB0628, AC0668-AC0677; tissue label reads, "downstream of line R2 PaL1R2, 36.51883 x 118.76035</t>
  </si>
  <si>
    <t>35 tissue samples</t>
  </si>
  <si>
    <t>Coordinates on tissue label= 36.70665 x 119.01125</t>
  </si>
  <si>
    <t>Tissue labeled end coordinates; AC0025 is duplicated (two sample bags) and AC0024 is missing</t>
  </si>
  <si>
    <t>Tissue missing?</t>
  </si>
  <si>
    <t>doug-fir, oaks, madrone, maples, alders, ferns, grasses, equisetum, moss, blackberry (native and himalayan, but low abundance in places w/ card), bedstraw</t>
  </si>
  <si>
    <t>CoWi</t>
  </si>
  <si>
    <t>Coast Fork Willamette</t>
  </si>
  <si>
    <t>3 on one side, 1.5 on cardinalus sec</t>
  </si>
  <si>
    <t>missing PB0745, only 27 tissue samples, Tissue ID's not on occupancy sheet</t>
  </si>
  <si>
    <t>doug fir, maple, bay, alder, willow, canyon live oak, chinquapin, sedges, grasses, poison oak, guttatus, penstemon, darmera, saxifrage</t>
  </si>
  <si>
    <t>AC0678-AC0707,missing AC0679, AC0100 and AC0104 (assumed to be AC0700 and AC0704), 30 tissue samples total; 39.39653 x 121.08263, Tissue ID's not on occupancy sheet</t>
  </si>
  <si>
    <t>Ro</t>
  </si>
  <si>
    <t>Rock Creek, Roseburg BLM, OR</t>
  </si>
  <si>
    <t>COBBLE W/SOME BOULDERS</t>
  </si>
  <si>
    <t>2-3(but creek wide enough to let in sunlight)</t>
  </si>
  <si>
    <t>12:40 (Seema's)</t>
  </si>
  <si>
    <t>Doug-fir, maples, alders, willows, blackberry, equisetum, darmera, mint, grasses, thistle, other asters, sedges, thimbleberry, saxifrage, bedstraw</t>
  </si>
  <si>
    <t>3(but at away edge of 6m wide bar, sunny)</t>
  </si>
  <si>
    <t>15:10-11</t>
  </si>
  <si>
    <t>SfTu</t>
  </si>
  <si>
    <t>South Fork Tuolumne</t>
  </si>
  <si>
    <t>GRANITE AND SOMETHING ELSE</t>
  </si>
  <si>
    <t>SLAB W/BOULDERS AND SAND</t>
  </si>
  <si>
    <t>3(but w/open patches)</t>
  </si>
  <si>
    <t>foothill pines, interior live oaks, willows, alders, blackberry, grapes, sedges, rushes, ferns, grasses, mugwort</t>
  </si>
  <si>
    <t>sage, aster,willows, alders, oaks, buckwheat, m. guttatus, mugwort, sedges, grasses, rushes, roses</t>
  </si>
  <si>
    <t>couldn't get tag into rock to mark adults. We GPS'ed them and gave them the IDs "KiAad1" and "KiAad2&amp;3" (signifying Kitchen Creek Transect A adult 1 or 2&amp;3), Alder not listed as associated sp. On occupancy sheet.</t>
  </si>
  <si>
    <t>bay, canyon live oak, willow, alders, blkberry, sedges, asters, grape, penstemon, 'umbrella plant' grasses, poison oak, grasses</t>
  </si>
  <si>
    <t>label reads, downstream of SFMFTuL1R2 at 36.13756 x 118.57410, Tissue ID's not recorded on occupancy sheet.</t>
  </si>
  <si>
    <t>NA**</t>
  </si>
  <si>
    <t>11:34:00 AM, 11:40 upstream of transect A</t>
  </si>
  <si>
    <t>thistle not listed as an associated species on occupancy sheet</t>
  </si>
  <si>
    <t>Wh</t>
  </si>
  <si>
    <t>GRANITE W/METAMORPHIC</t>
  </si>
  <si>
    <t>COBBLE AND SAND W/BOULDERS</t>
  </si>
  <si>
    <t>cottonwood seedlings, willow, M. guttatus, parishii, pilosus, floribundus, grass, asters, ephedra</t>
  </si>
  <si>
    <t>Bay, alder, willow, sycamore, grass, mugwort, poison oak!, unknown rhamnus (coffee berry?)</t>
  </si>
  <si>
    <t>dem 4 b/c site is surrounded by private property and is next to a picnic area w/trail.  No convenient place close by to stay</t>
  </si>
  <si>
    <t>Intermittent stream</t>
  </si>
  <si>
    <t>Willow, sedge, indian paintbrush, rush, clover, lupine, grasses, asters, angelica, lotus, yarrow, wild rose, evening primrose, yellow pea</t>
  </si>
  <si>
    <t>Lotus not listed as associated sp. On occupancy sheet</t>
  </si>
  <si>
    <t>SAND W/SOME BOULDERS AND SILT</t>
  </si>
  <si>
    <t>unknown betulaceae, rose, populus, angelica, artemesia, Indian paint, sedges, lupine, sage, moss, mugwort</t>
  </si>
  <si>
    <t>Unknown betulaceae, wild rose, populus, angelica,artemesia, indian paintbrush, sedges, lupine, sage, moss, mugwort.</t>
  </si>
  <si>
    <t>cardinalis so large and abundant that it was more or less continuous for a large portion of the transect so we counted one individual every 2 square meters (transect B)</t>
  </si>
  <si>
    <t>incense-cedar, alder, hazelnut, willow, m. moschatus, m. guttatus, grasses, "umbrella plant", ferns, horsetail, columbine, rhododendron, asters, rushes, yarrow, bedstraw</t>
  </si>
  <si>
    <t>SILT AND SAND</t>
  </si>
  <si>
    <t>Lodgepoles, firs, per gutattus, alder, ferns, grass, aster, checker lilly, bedstraw,  larkspur, monkshood, mallow, corn lilly, lupine, cow parsnip, angelica</t>
  </si>
  <si>
    <t>alders, blackberry, pea, grasses, yellow-eyed susans, blazing star, asters, mint, horsetail, M. guttatus (annual)</t>
  </si>
  <si>
    <t>for associated species, cypress listed on occupancy sheet instead of juniper</t>
  </si>
  <si>
    <t>COBBLE AND SILT W/BOULDERS AND SAND, OTHER SIDE BOULDER AND GRAVEL</t>
  </si>
  <si>
    <t>SILT W/BOULDERS AND SLAB</t>
  </si>
  <si>
    <t>for associated species, sugar pine and violets do not appear on the hard copy</t>
  </si>
  <si>
    <t>sequoias, white fir, incense-cedar, sugar pine, hazelnut, dogwood, rhodendron, angelica, mint, grass, sedges, lupine, m. guttatus, moss, liverwort, tiger lily, asters, ferns, violets, bedstraw, wild ginger</t>
  </si>
  <si>
    <t>Label= PB0650-PB0680,  Missing PB0674, two PB0672 (31 total); collected downstream of line 2 (36.68952X118.90962); Redwood Creek in Kings NP</t>
  </si>
  <si>
    <t>end point coordinates and elevation not recorded on occupancy sheet.</t>
  </si>
  <si>
    <t>hardcopy calls this point 1899 (same as Robinson Creek)</t>
  </si>
  <si>
    <t xml:space="preserve">SLAB W/BOULDERS, cobble, and silt  </t>
  </si>
  <si>
    <t>canyon live oak, buck-eye, willow, alder, toyon, wild grape, poison oak, mugowrt, mint, moss, sedges, blkberry, ferns, tiger lilly</t>
  </si>
  <si>
    <t>Canon live oak, buck-eye, poison oak, sedges, moss, grasses, wild grape, 'umbrella plant', foothill pines, unknown sapindaceae, redbud, mint, guttatus, penstemon, alder willow</t>
  </si>
  <si>
    <t>BOULDERS AND SILT W/ SAND and gravel</t>
  </si>
  <si>
    <t>sedges, willow, cattails; dense vegetation but semi-open canopy.</t>
  </si>
  <si>
    <t>AC0176-AC0178; PB0143-PB0146</t>
  </si>
  <si>
    <t>Hardcopy gives 2 stream gradient segments: "1@15 and 1@30" left columns as were entered originally</t>
  </si>
  <si>
    <t>occupancy data was entered in the field and checked in the lab</t>
  </si>
  <si>
    <r>
      <t xml:space="preserve">this file was also used to check identity of </t>
    </r>
    <r>
      <rPr>
        <i/>
        <sz val="10"/>
        <color theme="1"/>
        <rFont val="Calibri"/>
        <family val="2"/>
        <scheme val="minor"/>
      </rPr>
      <t>cardinalis</t>
    </r>
    <r>
      <rPr>
        <sz val="10"/>
        <color theme="1"/>
        <rFont val="Calibri"/>
        <family val="2"/>
        <scheme val="minor"/>
      </rPr>
      <t xml:space="preserve"> tissue </t>
    </r>
  </si>
  <si>
    <t>2.5 (cardinalis growing in open areas)</t>
  </si>
  <si>
    <t>willow, hemlock, lodgepole pine, alder, grass, moss, asters, bedstraw, coltsfoot?, rushes, mint, indian paint, false solomon's seal?, floribundus, annual guttatus, pea, yarrow, saxifrage, tiger lilly, horsetail, blazing  star, ferns, unknown shrub with oval leaves and pink spikes/fuzzy inflorescences</t>
  </si>
  <si>
    <t>alders, hemlocks, firs, grasses, lichen (ramolina), saxifrage, ribes, unknown shrub (vegetation looks like rose, but no bigger leaves and no thorns, fruits are blue and resemble vaccinium berries, flowers are small, pink, fuzzy infloresences), ginger, moss, soloman's seal, amarillidaceae, apiaceae, bluebells, asters, lupins, orchids, horsetail, rush, spruce?</t>
  </si>
  <si>
    <t>unknown mimulus (photo 11:11)</t>
  </si>
  <si>
    <t>lodgepole pine, spruce, alders, mint, rushes, grasses, apiaceae (angelica?), bedstraw, blazing star (w/ small flowers), rose, aster</t>
  </si>
  <si>
    <t>Incense cedar, maples, doug-fir, hazelnut, saxifrage, moss, false solomon, ferns, catalpa?, trilium, oxalis, apiacea, holly?, bedstraw, pink lamiaceae, native berry, alder</t>
  </si>
  <si>
    <t>Maples, doug-fir, bedstraw, colombine, tiger lillies, grasses, false solomon, saxifrage,wild ginger, artemesia, blckberry, pea, alder</t>
  </si>
  <si>
    <t>The creek dries up ~ 5 m into transects</t>
  </si>
  <si>
    <t>LAVA - IGNEOUS- not granite</t>
  </si>
  <si>
    <t>alders, maples, doug-fir, moscatus, ferns, hazelnut, moss, ginger, bedstraw, colombine</t>
  </si>
  <si>
    <t>LAVA - IGNEOUS - not granite</t>
  </si>
  <si>
    <t>extremely dense vegetation (20 m transect)</t>
  </si>
  <si>
    <t>doug-fir, cedar, maples, ferns, grasses, oxalis, native berry,bedstraw, moss</t>
  </si>
  <si>
    <t>addition of apiaceae, hazelnut to species found in "A"</t>
  </si>
  <si>
    <t>SLAB AND BOULDERS W/SILT</t>
  </si>
  <si>
    <t>maple, alder, willow, sedge, orchid, rushes, blkberry, mint, ferns, native berry, saxifrage, bedstraw, grasses, asters (thistle and native daisy)</t>
  </si>
  <si>
    <t>doug-fir, incense cedar, ferns, rose, moss, alders, maples, blackberry, oxalis, grasses, horsetail, bedstraw, mint, thistle</t>
  </si>
  <si>
    <t>Oxalis, alders, maples, blackberry, grasses, horsetail, thistle, mint, bedstraw</t>
  </si>
  <si>
    <t>doug-fir, alder, maple, hazelnut, native  berry, unknown Ericaceae shrub, bedstraw, grasses, saxifrag, moss, ferns</t>
  </si>
  <si>
    <t>maples, alders, doug-fir, oxalis, ferns, bedstraw, moss, nettle, lilies, grasses, mystery mimulus, berry</t>
  </si>
  <si>
    <t>n</t>
  </si>
  <si>
    <t>doug fir/black oak canopy, ferns, Alders, hazelnut, moss, Equisetum, native berry, kaltapa?</t>
  </si>
  <si>
    <t>alders, grasses, maples, locust tree, native berry (vine with thorns non dominating)</t>
  </si>
  <si>
    <t>Conifer canopy, rushes, willows/alders, thistle, sedges, purple tubular mimulus</t>
  </si>
  <si>
    <t>mixed alder/willow/conifer canopy. Sedges, bush with pink/white fluffy inflorescences.</t>
  </si>
  <si>
    <t>VOLCANIC (pumice?)</t>
  </si>
  <si>
    <t>conifer canopy (cypress/pine) Artemesia, mugwort, lupine, rushes, dried out bryophytes on rocks, asters</t>
  </si>
  <si>
    <t>GRANITE? (just earth)</t>
  </si>
  <si>
    <t>20:29, :36, :37, :38</t>
  </si>
  <si>
    <t>SLABE</t>
  </si>
  <si>
    <t>M. moschatus, incense cedar/doug-fir canopy, black oak/hazelnut understory</t>
  </si>
  <si>
    <t>M. guttatus, alpine meadow, sparse conifer canopy, grazed part of the year</t>
  </si>
  <si>
    <t>CHOWCHILLA RIVER (off CA800)</t>
  </si>
  <si>
    <t>tiger lillies, rhododendron, umbrella plant, blk berry, grasses, ferns, maple, doug fir, sedges, oregon oaks, alders</t>
  </si>
  <si>
    <t>see pic 11:18 for substrate origin</t>
  </si>
  <si>
    <t>GRANITE AND SEDIMENTARY (composite)</t>
  </si>
  <si>
    <t>doug fir, alders, cedars, tan oak, lichen (Ramonlina?) Ericaceae shrub, pine drops, moss, madrone, azalea, chinquapin, fabaceae herb, sedges, grass, wild rose, saxifrage, grass, rhododendron</t>
  </si>
  <si>
    <t>Doug fir, tan oak, bay, fern, huckleberry, wild berry, horsetail, moss</t>
  </si>
  <si>
    <t>VALLEY_SLOPE_SEG not on datasheet</t>
  </si>
  <si>
    <t>tissue collected upstream of transect A and downstream of transect B; site slightly farther than 20km from the random point - creeks accessible by main road w/ in 20km range were beneath v. high bridges and terrain was too steep to  get down to the water to sample. Creeks of 4WD roads were too overgrown and steep to sample. One juvenile downstream of transect B</t>
  </si>
  <si>
    <t>Doug fir, tan oak, huckleberry, ferns, oxalis, ribes spp</t>
  </si>
  <si>
    <t>alders, saxifrag, redwood sorrel/oxalis, ferns, blackberry, grape, horsetail, grasses</t>
  </si>
  <si>
    <t>alders, digitalis, blackberry, mint, sedges, grasses, saxifrag, m. moschatus</t>
  </si>
  <si>
    <t>willow-alder development= not alders, but conifers</t>
  </si>
  <si>
    <t>Polemonium, Equisetum, penstemon, watercress, meadow rue, scattered willows/aspens.</t>
  </si>
  <si>
    <t>searchable area is recorded from bank to bank since stream was dry', bare stream bed included in searchable area</t>
  </si>
  <si>
    <t>5 large adults upstream and some juveniles outside of transect</t>
  </si>
  <si>
    <t>steep canyon, walls too steep to climb to get accurate valley slope, 1 juvenile about 10 m up the bank but outside of the searchable area.</t>
  </si>
  <si>
    <t>`</t>
  </si>
  <si>
    <t>SILT/SAND W/ GRAVEL, COBB</t>
  </si>
  <si>
    <t>ROCK CREEK, WALKER R.</t>
  </si>
  <si>
    <t>18:26, 18:47</t>
  </si>
  <si>
    <t>tall guttatus in flower, tall juacus, nettle, sage down to edge of creek, wild rose, small creek choked with willows</t>
  </si>
  <si>
    <t>in addition to A, herbaceous sage</t>
  </si>
  <si>
    <t>18:50, 19:16</t>
  </si>
  <si>
    <t>TISS31</t>
  </si>
  <si>
    <t>TISS30</t>
  </si>
  <si>
    <t>GUTT3</t>
  </si>
  <si>
    <t>TISS22</t>
  </si>
  <si>
    <t>TISS23</t>
  </si>
  <si>
    <t>TISS24</t>
  </si>
  <si>
    <t>TISS25</t>
  </si>
  <si>
    <t>TISS26</t>
  </si>
  <si>
    <t>TISS27</t>
  </si>
  <si>
    <t>Cu</t>
  </si>
  <si>
    <t>Or</t>
  </si>
  <si>
    <t>TISS28</t>
  </si>
  <si>
    <t>TISS29</t>
  </si>
  <si>
    <t>Ch</t>
  </si>
  <si>
    <t>Artemesia, penstemon, white fir, willow seedlings, scrub oak (?), salvia, canyon live oak, giant doug fir!!, blazing star, bigcone doug-firs</t>
  </si>
  <si>
    <t>Coordinates on tissue label, 39°31'13.5" x 120°59'53.4 Tissue ID's not recorded on occupancy sheet</t>
  </si>
  <si>
    <t>valley slope taken at access point</t>
  </si>
  <si>
    <t>only 1 side searched b/c too deep to cross. Both sides were similar in topography, veg and canopy cover though. Stream width estimated</t>
  </si>
  <si>
    <t>X DENOTES EXTRA POINT only 1 side of transect due to uncrossable river; stream width estimated</t>
  </si>
  <si>
    <t>; river too deep/wide to cross = only 1 side searched and transect truncated at 12 mHABITAT DEGRADED BY PUBLIC USE; Stream width estimated</t>
  </si>
  <si>
    <t>The creek was very swift and overgrown with vegetation. We took what measurements we could, but the current was too fast to cross and the vegetation too thick to get stream gradient or valley slope, or to do the downstream transect. We did not see any mimulus at all. This point was intended to be an extra one for this climate bin/lat band combination, so if the data is not useful, just scrap it. Stream width estimated</t>
  </si>
  <si>
    <t>River was moving too fast and rocks were too slippery to cross, so transect was only one side and stream width was estimated. We drove around to access the other side and look for tissue (near Flumet Flat CG).</t>
  </si>
  <si>
    <t>River too wide and deep to cross. Transect only includes one side, and stream width was estimated</t>
  </si>
  <si>
    <t xml:space="preserve">Creek too full to cross so we searched one bank only and stream width was estimated. Creek appears to be ungrazed/fenced off from cattle, but surrounding area is cattle ranch. Site was extremely windy. Only one transect because site was fairly uniform and downstream access was not possible due to private property/second upstream transect not possible due to small spillway. </t>
  </si>
  <si>
    <t>Stream width on transect B estimated</t>
  </si>
  <si>
    <t>Low abundance of card. Here sompared to some other sections. Stream width is channel width, there are multiple channels.</t>
  </si>
  <si>
    <t>3/5</t>
  </si>
  <si>
    <t>*add plants from demography lines 1 and 2_added 11.30.10</t>
  </si>
  <si>
    <t>*add plants from deomgraphy line 3_added 11.30.10</t>
  </si>
  <si>
    <t>*add plants from demography line 1_added 11.30.10</t>
  </si>
  <si>
    <t>dead salmon *plants from demog. Line 2_added 11.30.10</t>
  </si>
  <si>
    <t>dead salmon *plants from demog. Line 4_added 11.30.10</t>
  </si>
  <si>
    <t>*add in demog fruits from lines 1 and 2_added 11.30.10. Only one transect because plants not really present upstream; valley transect side was extremely steep, hard to climb up. The other side was less steep, but overgrown by blackberry</t>
  </si>
  <si>
    <t xml:space="preserve">restricted to (if facing downsteam) left channel island=right bank.  * add in plants from dem lines 1 and 3_added 11.30.10. only 1 transect done. </t>
  </si>
  <si>
    <t>* add in plants from dem line 2_added 11.30.10. only 1 transect</t>
  </si>
  <si>
    <t>*plants from demog. Line 1_added 11.30.10</t>
  </si>
  <si>
    <t xml:space="preserve">* add in plants from dem line 2._added 11.30.10 </t>
  </si>
  <si>
    <t>* Add in plants from dem line 1._added 11.30.10</t>
  </si>
  <si>
    <t>* Add in plants from demline 2_added 11.30.10</t>
  </si>
  <si>
    <t>*add in plants from dem line 1, transect encompasses dem line 1. _added 11.30.10</t>
  </si>
  <si>
    <t>*add in plants from demography line 2_added 11.30.10</t>
  </si>
  <si>
    <t>*add in plants from demography line 1_added 11.30.10 **collected downstream</t>
  </si>
  <si>
    <t>*add in plants from demography line 2)_added 11.30.10</t>
  </si>
  <si>
    <t>*add in plants from dem line 1_added 11.30.10, only 1 transect done, only 2 plants flowering = no fruits.</t>
  </si>
  <si>
    <t>* add plants from dem line 2_added 11.30.10. tissue collected at beginning of july see "Tiss1", no fruits, only 1 transect; walls too steep/covered in P-oak for valley gradient</t>
  </si>
  <si>
    <t>transect runs along demography lines 1 and 3; added plants from lines 11.30.10</t>
  </si>
  <si>
    <t>*waypoint same as HaL1R1_updated 11.30.10=N32.65793 W116.53255 **add in plants from demography line #1_added 11.30.10</t>
  </si>
  <si>
    <t>*same as  "ReL1R1" (=N36.69096 W118.90961)_updated (already entered correctly) 11.30.10 **add plants from demography line #1_added 11.30.10</t>
  </si>
  <si>
    <t>*same as SFMFTUL2R2_=N36.13801 W118.57330 updated 11.30.10**add in plants from  line 2 of dem._added 11.30.10</t>
  </si>
  <si>
    <t>*same as WfMoL3R1,_=(N34.28429 W117.37552) already entered correctly 11.30.10**add in plants from demography line 3_added 11.30.10</t>
  </si>
  <si>
    <t>See Tiss 23 in tributary *same as WfMoL1R1,_=N34.28420 W117.37754 already entered correctly 11.30.10 **add in plants from demography line 1_added 11.30.10, water has rusty looking silty gunk in it.</t>
  </si>
  <si>
    <t>8, 7</t>
  </si>
  <si>
    <t>RAIN</t>
  </si>
  <si>
    <t>RAINBOW POOLS</t>
  </si>
  <si>
    <t>BOULDERS W/ SLAB</t>
  </si>
  <si>
    <t>*ADD PLANTS FROM DEMOG LINE 1; USED SIDE CHANNEL FOR THIS TRANSECT, EXCLUDED MAIN CHANNEL</t>
  </si>
  <si>
    <t>9:36, 9:35</t>
  </si>
  <si>
    <t>*ADD PLANTS FROM DEMOG LINE 8 AND LINE 7; MAIN CHANNEL; WILLOW ALDER DEVELOPMENT VERY OPEN</t>
  </si>
  <si>
    <t>SEDGE, WILLOW, ALDER, PENSTEMON, GUTT, UMBRELLA PLANT, NETTLE, GRASS, MOSS, SAXIFRAGE</t>
  </si>
  <si>
    <t>CANYON LIVE OAKS, PONDEROSA PINES, FOOTHILL PINES</t>
  </si>
  <si>
    <t>Hardcopy checked?</t>
  </si>
  <si>
    <t>Label calls this site Random point 402. Duplicate of PB0089 and missing PB0084 (found in Arroyo Sequit bag) (29 total)</t>
  </si>
  <si>
    <t>ENTERED BY BETH, lines added 5.12.11</t>
  </si>
  <si>
    <t>1, 3 (Aug 2)</t>
  </si>
  <si>
    <t>Coordinates on tissue label= 33.03594 x 116.53623</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</si>
</sst>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409]d\-mmm\-yy;@"/>
    <numFmt numFmtId="165" formatCode="0.00000"/>
    <numFmt numFmtId="166" formatCode="0.0000"/>
  </numFmts>
  <fonts count="8" x14ac:knownFonts="1">
    <font>
      <sz val="11"/>
      <color theme="1"/>
      <name val="Calibri"/>
      <family val="2"/>
      <scheme val="minor"/>
    </font>
    <font>
      <b/>
      <sz val="10"/>
      <color theme="1"/>
      <name val="Calibri"/>
      <family val="2"/>
      <scheme val="minor"/>
    </font>
    <font>
      <sz val="10"/>
      <color theme="1"/>
      <name val="Calibri"/>
      <family val="2"/>
      <scheme val="minor"/>
    </font>
    <font>
      <sz val="10"/>
      <color rgb="FFFF0000"/>
      <name val="Calibri"/>
      <family val="2"/>
      <scheme val="minor"/>
    </font>
    <font>
      <sz val="10"/>
      <name val="Calibri"/>
      <family val="2"/>
      <scheme val="minor"/>
    </font>
    <font>
      <sz val="8"/>
      <name val="Verdana"/>
      <family val="2"/>
    </font>
    <font>
      <i/>
      <sz val="10"/>
      <color theme="1"/>
      <name val="Calibri"/>
      <family val="2"/>
      <scheme val="minor"/>
    </font>
    <font>
      <sz val="10"/>
      <color rgb="FF000000"/>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0"/>
        <bgColor indexed="64"/>
      </patternFill>
    </fill>
  </fills>
  <borders count="1">
    <border>
      <left/>
      <right/>
      <top/>
      <bottom/>
      <diagonal/>
    </border>
  </borders>
  <cellStyleXfs count="1">
    <xf numFmtId="0" fontId="0" fillId="0" borderId="0"/>
  </cellStyleXfs>
  <cellXfs count="58">
    <xf numFmtId="0" fontId="0" fillId="0" borderId="0" xfId="0"/>
    <xf numFmtId="0" fontId="1" fillId="0" borderId="0" xfId="0" applyFont="1" applyAlignment="1">
      <alignment horizontal="left"/>
    </xf>
    <xf numFmtId="0" fontId="2" fillId="0" borderId="0" xfId="0" applyFont="1" applyAlignment="1">
      <alignment horizontal="left"/>
    </xf>
    <xf numFmtId="165" fontId="1" fillId="0" borderId="0" xfId="0" applyNumberFormat="1" applyFont="1" applyAlignment="1">
      <alignment horizontal="left"/>
    </xf>
    <xf numFmtId="165" fontId="2" fillId="0" borderId="0" xfId="0" applyNumberFormat="1" applyFont="1" applyAlignment="1">
      <alignment horizontal="left"/>
    </xf>
    <xf numFmtId="0" fontId="2" fillId="2" borderId="0" xfId="0" applyFont="1" applyFill="1" applyAlignment="1">
      <alignment horizontal="left"/>
    </xf>
    <xf numFmtId="0" fontId="2" fillId="0" borderId="0" xfId="0" applyFont="1" applyFill="1" applyAlignment="1">
      <alignment horizontal="left"/>
    </xf>
    <xf numFmtId="20" fontId="2" fillId="0" borderId="0" xfId="0" applyNumberFormat="1" applyFont="1" applyFill="1" applyAlignment="1">
      <alignment horizontal="left"/>
    </xf>
    <xf numFmtId="0" fontId="2" fillId="0" borderId="0" xfId="0" quotePrefix="1" applyFont="1" applyFill="1" applyAlignment="1">
      <alignment horizontal="left"/>
    </xf>
    <xf numFmtId="49" fontId="2" fillId="0" borderId="0" xfId="0" applyNumberFormat="1" applyFont="1" applyAlignment="1">
      <alignment horizontal="left"/>
    </xf>
    <xf numFmtId="165" fontId="2" fillId="0" borderId="0" xfId="0" applyNumberFormat="1" applyFont="1" applyFill="1" applyAlignment="1">
      <alignment horizontal="left"/>
    </xf>
    <xf numFmtId="16" fontId="2" fillId="0" borderId="0" xfId="0" quotePrefix="1" applyNumberFormat="1" applyFont="1" applyAlignment="1">
      <alignment horizontal="left"/>
    </xf>
    <xf numFmtId="0" fontId="1" fillId="0" borderId="0" xfId="0" applyFont="1" applyFill="1" applyAlignment="1">
      <alignment horizontal="left"/>
    </xf>
    <xf numFmtId="1" fontId="1" fillId="0" borderId="0" xfId="0" applyNumberFormat="1" applyFont="1" applyFill="1" applyAlignment="1">
      <alignment horizontal="left"/>
    </xf>
    <xf numFmtId="0" fontId="2" fillId="0" borderId="0" xfId="0" applyFont="1"/>
    <xf numFmtId="20" fontId="2" fillId="0" borderId="0" xfId="0" applyNumberFormat="1" applyFont="1"/>
    <xf numFmtId="0" fontId="3" fillId="0" borderId="0" xfId="0" applyFont="1" applyAlignment="1">
      <alignment horizontal="left"/>
    </xf>
    <xf numFmtId="0" fontId="4" fillId="0" borderId="0" xfId="0" applyFont="1"/>
    <xf numFmtId="0" fontId="4" fillId="0" borderId="0" xfId="0" applyFont="1" applyFill="1" applyAlignment="1">
      <alignment horizontal="left"/>
    </xf>
    <xf numFmtId="20" fontId="4" fillId="0" borderId="0" xfId="0" applyNumberFormat="1" applyFont="1"/>
    <xf numFmtId="0" fontId="4" fillId="0" borderId="0" xfId="0" applyFont="1" applyFill="1"/>
    <xf numFmtId="0" fontId="3" fillId="0" borderId="0" xfId="0" applyFont="1" applyFill="1" applyAlignment="1">
      <alignment horizontal="left"/>
    </xf>
    <xf numFmtId="20" fontId="2" fillId="0" borderId="0" xfId="0" applyNumberFormat="1" applyFont="1" applyAlignment="1">
      <alignment horizontal="left"/>
    </xf>
    <xf numFmtId="16" fontId="2" fillId="0" borderId="0" xfId="0" quotePrefix="1" applyNumberFormat="1" applyFont="1" applyFill="1" applyAlignment="1">
      <alignment horizontal="left"/>
    </xf>
    <xf numFmtId="0" fontId="3" fillId="0" borderId="0" xfId="0" applyFont="1"/>
    <xf numFmtId="166" fontId="1" fillId="0" borderId="0" xfId="0" applyNumberFormat="1" applyFont="1" applyFill="1" applyAlignment="1">
      <alignment horizontal="left"/>
    </xf>
    <xf numFmtId="166" fontId="2" fillId="0" borderId="0" xfId="0" applyNumberFormat="1" applyFont="1" applyFill="1" applyAlignment="1">
      <alignment horizontal="right"/>
    </xf>
    <xf numFmtId="166" fontId="2" fillId="0" borderId="0" xfId="0" applyNumberFormat="1" applyFont="1" applyAlignment="1">
      <alignment horizontal="right"/>
    </xf>
    <xf numFmtId="166" fontId="4" fillId="0" borderId="0" xfId="0" applyNumberFormat="1" applyFont="1" applyAlignment="1">
      <alignment horizontal="right"/>
    </xf>
    <xf numFmtId="166" fontId="3" fillId="0" borderId="0" xfId="0" applyNumberFormat="1" applyFont="1" applyAlignment="1">
      <alignment horizontal="right"/>
    </xf>
    <xf numFmtId="166" fontId="7" fillId="0" borderId="0" xfId="0" applyNumberFormat="1" applyFont="1" applyAlignment="1">
      <alignment horizontal="right"/>
    </xf>
    <xf numFmtId="166" fontId="4" fillId="0" borderId="0" xfId="0" applyNumberFormat="1" applyFont="1" applyFill="1" applyAlignment="1">
      <alignment horizontal="right"/>
    </xf>
    <xf numFmtId="166" fontId="4" fillId="3" borderId="0" xfId="0" applyNumberFormat="1" applyFont="1" applyFill="1" applyAlignment="1">
      <alignment horizontal="right"/>
    </xf>
    <xf numFmtId="0" fontId="1" fillId="0" borderId="0" xfId="0" applyFont="1" applyFill="1" applyAlignment="1">
      <alignment horizontal="right"/>
    </xf>
    <xf numFmtId="0" fontId="2" fillId="0" borderId="0" xfId="0" applyFont="1" applyFill="1" applyAlignment="1">
      <alignment horizontal="right"/>
    </xf>
    <xf numFmtId="0" fontId="2" fillId="0" borderId="0" xfId="0" applyFont="1" applyAlignment="1">
      <alignment horizontal="right"/>
    </xf>
    <xf numFmtId="0" fontId="4" fillId="0" borderId="0" xfId="0" applyFont="1" applyAlignment="1">
      <alignment horizontal="right"/>
    </xf>
    <xf numFmtId="0" fontId="4" fillId="0" borderId="0" xfId="0" applyFont="1" applyFill="1" applyAlignment="1">
      <alignment horizontal="right"/>
    </xf>
    <xf numFmtId="0" fontId="3" fillId="0" borderId="0" xfId="0" applyFont="1" applyAlignment="1">
      <alignment horizontal="right"/>
    </xf>
    <xf numFmtId="0" fontId="4" fillId="0" borderId="0" xfId="0" applyFont="1" applyAlignment="1">
      <alignment horizontal="left"/>
    </xf>
    <xf numFmtId="165" fontId="2" fillId="0" borderId="0" xfId="0" applyNumberFormat="1" applyFont="1" applyFill="1" applyAlignment="1">
      <alignment horizontal="right"/>
    </xf>
    <xf numFmtId="1" fontId="2" fillId="0" borderId="0" xfId="0" applyNumberFormat="1" applyFont="1" applyFill="1" applyAlignment="1">
      <alignment horizontal="right"/>
    </xf>
    <xf numFmtId="1" fontId="3" fillId="0" borderId="0" xfId="0" applyNumberFormat="1" applyFont="1" applyAlignment="1">
      <alignment horizontal="right"/>
    </xf>
    <xf numFmtId="0" fontId="4" fillId="2" borderId="0" xfId="0" applyFont="1" applyFill="1" applyAlignment="1">
      <alignment horizontal="right"/>
    </xf>
    <xf numFmtId="1" fontId="2" fillId="0" borderId="0" xfId="0" applyNumberFormat="1" applyFont="1" applyAlignment="1">
      <alignment horizontal="right"/>
    </xf>
    <xf numFmtId="0" fontId="2" fillId="2" borderId="0" xfId="0" applyFont="1" applyFill="1" applyAlignment="1">
      <alignment horizontal="right"/>
    </xf>
    <xf numFmtId="15" fontId="2" fillId="0" borderId="0" xfId="0" applyNumberFormat="1" applyFont="1" applyFill="1" applyAlignment="1">
      <alignment horizontal="right"/>
    </xf>
    <xf numFmtId="15" fontId="2" fillId="0" borderId="0" xfId="0" applyNumberFormat="1" applyFont="1" applyAlignment="1">
      <alignment horizontal="right"/>
    </xf>
    <xf numFmtId="164" fontId="2" fillId="0" borderId="0" xfId="0" applyNumberFormat="1" applyFont="1" applyFill="1" applyAlignment="1">
      <alignment horizontal="right"/>
    </xf>
    <xf numFmtId="15" fontId="4" fillId="0" borderId="0" xfId="0" applyNumberFormat="1" applyFont="1" applyAlignment="1">
      <alignment horizontal="right"/>
    </xf>
    <xf numFmtId="164" fontId="3" fillId="0" borderId="0" xfId="0" applyNumberFormat="1" applyFont="1" applyAlignment="1">
      <alignment horizontal="right"/>
    </xf>
    <xf numFmtId="164" fontId="2" fillId="0" borderId="0" xfId="0" applyNumberFormat="1" applyFont="1" applyAlignment="1">
      <alignment horizontal="right"/>
    </xf>
    <xf numFmtId="49" fontId="2" fillId="0" borderId="0" xfId="0" quotePrefix="1" applyNumberFormat="1" applyFont="1" applyFill="1" applyAlignment="1">
      <alignment horizontal="left"/>
    </xf>
    <xf numFmtId="0" fontId="2" fillId="0" borderId="0" xfId="0" applyFont="1" applyFill="1" applyAlignment="1"/>
    <xf numFmtId="0" fontId="4" fillId="3" borderId="0" xfId="0" applyFont="1" applyFill="1" applyAlignment="1">
      <alignment horizontal="right"/>
    </xf>
    <xf numFmtId="0" fontId="2" fillId="3" borderId="0" xfId="0" applyFont="1" applyFill="1" applyAlignment="1">
      <alignment horizontal="right"/>
    </xf>
    <xf numFmtId="0" fontId="4" fillId="2" borderId="0" xfId="0" applyFont="1" applyFill="1"/>
    <xf numFmtId="0" fontId="3" fillId="2" borderId="0" xfId="0" applyFont="1" applyFill="1" applyAlignment="1">
      <alignment horizontal="left"/>
    </xf>
  </cellXfs>
  <cellStyles count="1">
    <cellStyle name="Normal" xfId="0" builtinId="0"/>
  </cellStyles>
  <dxfs count="0"/>
  <tableStyles count="0" defaultTableStyle="Table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G355"/>
  <sheetViews>
    <sheetView tabSelected="1" topLeftCell="G1" zoomScale="75" zoomScaleNormal="75" workbookViewId="0">
      <pane ySplit="420" topLeftCell="A295" activePane="bottomLeft"/>
      <selection activeCell="L1" sqref="L1"/>
      <selection pane="bottomLeft" activeCell="R302" sqref="R302"/>
    </sheetView>
  </sheetViews>
  <sheetFormatPr defaultColWidth="8.42578125" defaultRowHeight="12.75" x14ac:dyDescent="0.2"/>
  <cols>
    <col min="1" max="1" width="8.42578125" style="2"/>
    <col min="2" max="2" width="19.140625" style="2" customWidth="1"/>
    <col min="3" max="3" width="11.28515625" style="35" customWidth="1"/>
    <col min="4" max="4" width="6.140625" style="2" bestFit="1" customWidth="1"/>
    <col min="5" max="5" width="9.85546875" style="27" customWidth="1"/>
    <col min="6" max="6" width="13" style="27" customWidth="1"/>
    <col min="7" max="7" width="9.85546875" style="35" customWidth="1"/>
    <col min="8" max="8" width="9.85546875" style="27" customWidth="1"/>
    <col min="9" max="9" width="11.140625" style="27" customWidth="1"/>
    <col min="10" max="10" width="9.85546875" style="35" customWidth="1"/>
    <col min="11" max="24" width="8.42578125" style="35"/>
    <col min="25" max="25" width="8.42578125" style="44"/>
    <col min="26" max="27" width="8.42578125" style="35"/>
    <col min="28" max="32" width="8.42578125" style="2"/>
    <col min="33" max="33" width="16.140625" style="2" customWidth="1"/>
    <col min="34" max="38" width="8.42578125" style="2"/>
    <col min="39" max="39" width="18.7109375" style="24" customWidth="1"/>
    <col min="40" max="40" width="14" style="6" customWidth="1"/>
    <col min="41" max="41" width="23.140625" style="6" bestFit="1" customWidth="1"/>
    <col min="42" max="111" width="8.42578125" style="6"/>
    <col min="112" max="16384" width="8.42578125" style="2"/>
  </cols>
  <sheetData>
    <row r="1" spans="1:111" s="1" customFormat="1" x14ac:dyDescent="0.2">
      <c r="A1" s="12" t="s">
        <v>893</v>
      </c>
      <c r="B1" s="12" t="s">
        <v>926</v>
      </c>
      <c r="C1" s="33" t="s">
        <v>925</v>
      </c>
      <c r="D1" s="12" t="s">
        <v>894</v>
      </c>
      <c r="E1" s="25" t="s">
        <v>895</v>
      </c>
      <c r="F1" s="25" t="s">
        <v>896</v>
      </c>
      <c r="G1" s="12" t="s">
        <v>897</v>
      </c>
      <c r="H1" s="25" t="s">
        <v>898</v>
      </c>
      <c r="I1" s="25" t="s">
        <v>899</v>
      </c>
      <c r="J1" s="12" t="s">
        <v>900</v>
      </c>
      <c r="K1" s="12" t="s">
        <v>901</v>
      </c>
      <c r="L1" s="12" t="s">
        <v>902</v>
      </c>
      <c r="M1" s="12" t="s">
        <v>903</v>
      </c>
      <c r="N1" s="12" t="s">
        <v>915</v>
      </c>
      <c r="O1" s="12" t="s">
        <v>564</v>
      </c>
      <c r="P1" s="12" t="s">
        <v>565</v>
      </c>
      <c r="Q1" s="12" t="s">
        <v>566</v>
      </c>
      <c r="R1" s="12" t="s">
        <v>567</v>
      </c>
      <c r="S1" s="12" t="s">
        <v>574</v>
      </c>
      <c r="T1" s="12" t="s">
        <v>941</v>
      </c>
      <c r="U1" s="12" t="s">
        <v>568</v>
      </c>
      <c r="V1" s="12" t="s">
        <v>569</v>
      </c>
      <c r="W1" s="12" t="s">
        <v>916</v>
      </c>
      <c r="X1" s="12" t="s">
        <v>571</v>
      </c>
      <c r="Y1" s="13" t="s">
        <v>573</v>
      </c>
      <c r="Z1" s="12" t="s">
        <v>460</v>
      </c>
      <c r="AA1" s="12" t="s">
        <v>572</v>
      </c>
      <c r="AB1" s="12" t="s">
        <v>904</v>
      </c>
      <c r="AC1" s="12" t="s">
        <v>905</v>
      </c>
      <c r="AD1" s="12" t="s">
        <v>906</v>
      </c>
      <c r="AE1" s="12" t="s">
        <v>907</v>
      </c>
      <c r="AF1" s="12" t="s">
        <v>919</v>
      </c>
      <c r="AG1" s="12" t="s">
        <v>908</v>
      </c>
      <c r="AH1" s="12" t="s">
        <v>909</v>
      </c>
      <c r="AI1" s="12" t="s">
        <v>910</v>
      </c>
      <c r="AJ1" s="12" t="s">
        <v>911</v>
      </c>
      <c r="AK1" s="12" t="s">
        <v>912</v>
      </c>
      <c r="AL1" s="12" t="s">
        <v>913</v>
      </c>
      <c r="AM1" s="16" t="s">
        <v>123</v>
      </c>
      <c r="AN1" s="21" t="s">
        <v>970</v>
      </c>
      <c r="AO1" s="12" t="s">
        <v>1189</v>
      </c>
      <c r="AP1" s="12"/>
      <c r="AQ1" s="12"/>
      <c r="AR1" s="12"/>
      <c r="AS1" s="12"/>
      <c r="AT1" s="12"/>
      <c r="AU1" s="12"/>
      <c r="AV1" s="12"/>
      <c r="AW1" s="12"/>
      <c r="AX1" s="12"/>
      <c r="AY1" s="12"/>
      <c r="AZ1" s="12"/>
      <c r="BA1" s="12"/>
      <c r="BB1" s="12"/>
      <c r="BC1" s="12"/>
      <c r="BD1" s="12"/>
      <c r="BE1" s="12"/>
      <c r="BF1" s="12"/>
      <c r="BG1" s="12"/>
      <c r="BH1" s="12"/>
      <c r="BI1" s="12"/>
      <c r="BJ1" s="12"/>
      <c r="BK1" s="12"/>
      <c r="BL1" s="12"/>
      <c r="BM1" s="12"/>
      <c r="BN1" s="12"/>
      <c r="BO1" s="12"/>
      <c r="BP1" s="12"/>
      <c r="BQ1" s="12"/>
      <c r="BR1" s="12"/>
      <c r="BS1" s="12"/>
      <c r="BT1" s="12"/>
      <c r="BU1" s="12"/>
      <c r="BV1" s="12"/>
      <c r="BW1" s="12"/>
      <c r="BX1" s="12"/>
      <c r="BY1" s="12"/>
      <c r="BZ1" s="12"/>
      <c r="CA1" s="12"/>
      <c r="CB1" s="12"/>
      <c r="CC1" s="12"/>
      <c r="CD1" s="12"/>
      <c r="CE1" s="12"/>
      <c r="CF1" s="12"/>
      <c r="CG1" s="12"/>
      <c r="CH1" s="12"/>
      <c r="CI1" s="12"/>
      <c r="CJ1" s="12"/>
      <c r="CK1" s="12"/>
      <c r="CL1" s="12"/>
      <c r="CM1" s="12"/>
      <c r="CN1" s="12"/>
      <c r="CO1" s="12"/>
      <c r="CP1" s="12"/>
      <c r="CQ1" s="12"/>
      <c r="CR1" s="12"/>
      <c r="CS1" s="12"/>
      <c r="CT1" s="12"/>
      <c r="CU1" s="12"/>
      <c r="CV1" s="12"/>
      <c r="CW1" s="12"/>
      <c r="CX1" s="12"/>
      <c r="CY1" s="12"/>
      <c r="CZ1" s="12"/>
      <c r="DA1" s="12"/>
      <c r="DB1" s="12"/>
      <c r="DC1" s="12"/>
      <c r="DD1" s="12"/>
      <c r="DE1" s="12"/>
      <c r="DF1" s="12"/>
      <c r="DG1" s="12"/>
    </row>
    <row r="2" spans="1:111" x14ac:dyDescent="0.2">
      <c r="A2" s="6">
        <v>6</v>
      </c>
      <c r="B2" s="6" t="s">
        <v>860</v>
      </c>
      <c r="C2" s="46">
        <v>40386</v>
      </c>
      <c r="D2" s="6" t="s">
        <v>914</v>
      </c>
      <c r="E2" s="26">
        <v>44.499139999999997</v>
      </c>
      <c r="F2" s="26">
        <v>-123.56874000000001</v>
      </c>
      <c r="G2" s="34">
        <v>752</v>
      </c>
      <c r="H2" s="26">
        <v>44.499079999999999</v>
      </c>
      <c r="I2" s="26">
        <v>-123.56913</v>
      </c>
      <c r="J2" s="34">
        <v>754</v>
      </c>
      <c r="K2" s="34">
        <v>0</v>
      </c>
      <c r="L2" s="34">
        <v>0</v>
      </c>
      <c r="M2" s="34">
        <v>0</v>
      </c>
      <c r="N2" s="34">
        <v>198.5</v>
      </c>
      <c r="O2" s="34">
        <v>12</v>
      </c>
      <c r="P2" s="34">
        <v>30</v>
      </c>
      <c r="Q2" s="34" t="s">
        <v>920</v>
      </c>
      <c r="R2" s="34" t="s">
        <v>920</v>
      </c>
      <c r="S2" s="34">
        <f t="shared" ref="S2:S42" si="0">AVERAGE(O2,Q2)</f>
        <v>12</v>
      </c>
      <c r="T2" s="34">
        <v>13</v>
      </c>
      <c r="U2" s="34">
        <v>1.6</v>
      </c>
      <c r="V2" s="34">
        <v>15</v>
      </c>
      <c r="W2" s="34">
        <v>10.7</v>
      </c>
      <c r="X2" s="34">
        <v>15</v>
      </c>
      <c r="Y2" s="41">
        <v>198</v>
      </c>
      <c r="Z2" s="34" t="str">
        <f t="shared" ref="Z2:Z42" si="1">IF(Y2&gt;=343, "N", IF(Y2&gt;=298, "NW", IF(Y2&gt;=252, "W", IF(Y2&gt;=206, "SW", IF(Y2&gt;=160, "S", IF(Y2&gt;=114, "SE", IF(Y2&gt;=68, "E", IF(Y2&gt;= 23, "NE", IF(Y2&gt;=0, "N", "NA")))))))))</f>
        <v>S</v>
      </c>
      <c r="AA2" s="34">
        <v>15</v>
      </c>
      <c r="AB2" s="6" t="s">
        <v>917</v>
      </c>
      <c r="AC2" s="6" t="s">
        <v>680</v>
      </c>
      <c r="AD2" s="6">
        <v>3</v>
      </c>
      <c r="AE2" s="6">
        <v>2</v>
      </c>
      <c r="AF2" s="7">
        <v>0.75555555555555554</v>
      </c>
      <c r="AG2" s="6" t="s">
        <v>920</v>
      </c>
      <c r="AH2" s="6">
        <v>0</v>
      </c>
      <c r="AI2" s="6">
        <v>0</v>
      </c>
      <c r="AJ2" s="6">
        <v>0</v>
      </c>
      <c r="AK2" s="6" t="s">
        <v>1093</v>
      </c>
      <c r="AL2" s="6" t="s">
        <v>682</v>
      </c>
      <c r="AO2" s="6" t="s">
        <v>971</v>
      </c>
    </row>
    <row r="3" spans="1:111" s="5" customFormat="1" x14ac:dyDescent="0.2">
      <c r="A3" s="6">
        <v>6</v>
      </c>
      <c r="B3" s="6" t="s">
        <v>860</v>
      </c>
      <c r="C3" s="46">
        <v>40386</v>
      </c>
      <c r="D3" s="6" t="s">
        <v>923</v>
      </c>
      <c r="E3" s="26">
        <v>44.498840000000001</v>
      </c>
      <c r="F3" s="26">
        <v>-123.56886</v>
      </c>
      <c r="G3" s="34">
        <v>757</v>
      </c>
      <c r="H3" s="26">
        <v>44.498539999999998</v>
      </c>
      <c r="I3" s="26">
        <v>-123.56898</v>
      </c>
      <c r="J3" s="34">
        <v>724</v>
      </c>
      <c r="K3" s="34">
        <v>0</v>
      </c>
      <c r="L3" s="34">
        <v>0</v>
      </c>
      <c r="M3" s="34">
        <v>0</v>
      </c>
      <c r="N3" s="34">
        <v>96</v>
      </c>
      <c r="O3" s="34">
        <v>10</v>
      </c>
      <c r="P3" s="34">
        <v>30</v>
      </c>
      <c r="Q3" s="34" t="s">
        <v>920</v>
      </c>
      <c r="R3" s="34" t="s">
        <v>920</v>
      </c>
      <c r="S3" s="34">
        <f t="shared" si="0"/>
        <v>10</v>
      </c>
      <c r="T3" s="34">
        <v>22</v>
      </c>
      <c r="U3" s="34">
        <v>2.8</v>
      </c>
      <c r="V3" s="34">
        <v>15</v>
      </c>
      <c r="W3" s="34">
        <v>8.6999999999999993</v>
      </c>
      <c r="X3" s="34">
        <v>15</v>
      </c>
      <c r="Y3" s="41">
        <v>184</v>
      </c>
      <c r="Z3" s="34" t="str">
        <f t="shared" si="1"/>
        <v>S</v>
      </c>
      <c r="AA3" s="34">
        <v>15</v>
      </c>
      <c r="AB3" s="6" t="s">
        <v>917</v>
      </c>
      <c r="AC3" s="6" t="s">
        <v>683</v>
      </c>
      <c r="AD3" s="6">
        <v>3</v>
      </c>
      <c r="AE3" s="6">
        <v>1.5</v>
      </c>
      <c r="AF3" s="7">
        <v>0.74236111111111114</v>
      </c>
      <c r="AG3" s="6" t="s">
        <v>920</v>
      </c>
      <c r="AH3" s="6" t="s">
        <v>920</v>
      </c>
      <c r="AI3" s="6" t="s">
        <v>920</v>
      </c>
      <c r="AJ3" s="6" t="s">
        <v>920</v>
      </c>
      <c r="AK3" s="6" t="s">
        <v>681</v>
      </c>
      <c r="AL3" s="6" t="s">
        <v>920</v>
      </c>
      <c r="AM3" s="24"/>
      <c r="AN3" s="6"/>
      <c r="AO3" s="6" t="s">
        <v>971</v>
      </c>
      <c r="AP3" s="6"/>
      <c r="AQ3" s="6"/>
      <c r="AR3" s="6"/>
      <c r="AS3" s="6"/>
      <c r="AT3" s="6"/>
      <c r="AU3" s="6"/>
      <c r="AV3" s="6"/>
      <c r="AW3" s="6"/>
      <c r="AX3" s="6"/>
      <c r="AY3" s="6"/>
      <c r="AZ3" s="6"/>
      <c r="BA3" s="6"/>
      <c r="BB3" s="6"/>
      <c r="BC3" s="6"/>
      <c r="BD3" s="6"/>
      <c r="BE3" s="6"/>
      <c r="BF3" s="6"/>
      <c r="BG3" s="6"/>
      <c r="BH3" s="6"/>
      <c r="BI3" s="6"/>
      <c r="BJ3" s="6"/>
      <c r="BK3" s="6"/>
      <c r="BL3" s="6"/>
      <c r="BM3" s="6"/>
      <c r="BN3" s="6"/>
      <c r="BO3" s="6"/>
      <c r="BP3" s="6"/>
      <c r="BQ3" s="6"/>
      <c r="BR3" s="6"/>
      <c r="BS3" s="6"/>
      <c r="BT3" s="6"/>
      <c r="BU3" s="6"/>
      <c r="BV3" s="6"/>
      <c r="BW3" s="6"/>
      <c r="BX3" s="6"/>
      <c r="BY3" s="6"/>
      <c r="BZ3" s="6"/>
      <c r="CA3" s="6"/>
      <c r="CB3" s="6"/>
      <c r="CC3" s="6"/>
      <c r="CD3" s="6"/>
      <c r="CE3" s="6"/>
      <c r="CF3" s="6"/>
      <c r="CG3" s="6"/>
      <c r="CH3" s="6"/>
      <c r="CI3" s="6"/>
      <c r="CJ3" s="6"/>
      <c r="CK3" s="6"/>
      <c r="CL3" s="6"/>
      <c r="CM3" s="6"/>
      <c r="CN3" s="6"/>
      <c r="CO3" s="6"/>
      <c r="CP3" s="6"/>
      <c r="CQ3" s="6"/>
      <c r="CR3" s="6"/>
      <c r="CS3" s="6"/>
      <c r="CT3" s="6"/>
      <c r="CU3" s="6"/>
      <c r="CV3" s="6"/>
      <c r="CW3" s="6"/>
      <c r="CX3" s="6"/>
      <c r="CY3" s="6"/>
      <c r="CZ3" s="6"/>
      <c r="DA3" s="6"/>
      <c r="DB3" s="6"/>
      <c r="DC3" s="6"/>
      <c r="DD3" s="6"/>
      <c r="DE3" s="6"/>
      <c r="DF3" s="6"/>
      <c r="DG3" s="6"/>
    </row>
    <row r="4" spans="1:111" x14ac:dyDescent="0.2">
      <c r="A4" s="6">
        <v>23</v>
      </c>
      <c r="B4" s="6" t="s">
        <v>689</v>
      </c>
      <c r="C4" s="46">
        <v>40387</v>
      </c>
      <c r="D4" s="6" t="s">
        <v>914</v>
      </c>
      <c r="E4" s="26">
        <v>44.400129999999997</v>
      </c>
      <c r="F4" s="26">
        <v>-122.43201999999999</v>
      </c>
      <c r="G4" s="34">
        <v>277</v>
      </c>
      <c r="H4" s="26">
        <v>44.400309999999998</v>
      </c>
      <c r="I4" s="26">
        <v>-122.43243</v>
      </c>
      <c r="J4" s="34">
        <v>281</v>
      </c>
      <c r="K4" s="34">
        <v>0</v>
      </c>
      <c r="L4" s="34">
        <v>0</v>
      </c>
      <c r="M4" s="34">
        <v>0</v>
      </c>
      <c r="N4" s="34">
        <v>180</v>
      </c>
      <c r="O4" s="34">
        <v>0.5</v>
      </c>
      <c r="P4" s="34">
        <v>30</v>
      </c>
      <c r="Q4" s="34" t="s">
        <v>920</v>
      </c>
      <c r="R4" s="34" t="s">
        <v>920</v>
      </c>
      <c r="S4" s="34">
        <f t="shared" si="0"/>
        <v>0.5</v>
      </c>
      <c r="T4" s="34">
        <v>10</v>
      </c>
      <c r="U4" s="34">
        <v>3.6</v>
      </c>
      <c r="V4" s="34">
        <v>15</v>
      </c>
      <c r="W4" s="34">
        <v>30.1</v>
      </c>
      <c r="X4" s="34">
        <v>15</v>
      </c>
      <c r="Y4" s="41">
        <v>240</v>
      </c>
      <c r="Z4" s="34" t="str">
        <f t="shared" si="1"/>
        <v>SW</v>
      </c>
      <c r="AA4" s="34">
        <v>15</v>
      </c>
      <c r="AB4" s="6" t="s">
        <v>917</v>
      </c>
      <c r="AC4" s="6" t="s">
        <v>690</v>
      </c>
      <c r="AD4" s="6">
        <v>2.5</v>
      </c>
      <c r="AE4" s="6">
        <v>2</v>
      </c>
      <c r="AF4" s="7">
        <v>0.50972222222222219</v>
      </c>
      <c r="AG4" s="6" t="s">
        <v>920</v>
      </c>
      <c r="AH4" s="6">
        <v>0</v>
      </c>
      <c r="AI4" s="6">
        <v>0</v>
      </c>
      <c r="AJ4" s="6" t="s">
        <v>920</v>
      </c>
      <c r="AK4" s="6" t="s">
        <v>1089</v>
      </c>
      <c r="AL4" s="6" t="s">
        <v>920</v>
      </c>
      <c r="AO4" s="6" t="s">
        <v>971</v>
      </c>
    </row>
    <row r="5" spans="1:111" x14ac:dyDescent="0.2">
      <c r="A5" s="6">
        <v>23</v>
      </c>
      <c r="B5" s="6" t="s">
        <v>689</v>
      </c>
      <c r="C5" s="46">
        <v>40387</v>
      </c>
      <c r="D5" s="6" t="s">
        <v>923</v>
      </c>
      <c r="E5" s="26">
        <v>44.400329999999997</v>
      </c>
      <c r="F5" s="26">
        <v>-122.43317</v>
      </c>
      <c r="G5" s="34">
        <v>279</v>
      </c>
      <c r="H5" s="26">
        <v>44.400509999999997</v>
      </c>
      <c r="I5" s="26">
        <v>-122.43344</v>
      </c>
      <c r="J5" s="34">
        <v>279</v>
      </c>
      <c r="K5" s="34">
        <v>0</v>
      </c>
      <c r="L5" s="34">
        <v>0</v>
      </c>
      <c r="M5" s="34">
        <v>0</v>
      </c>
      <c r="N5" s="34">
        <v>143.5</v>
      </c>
      <c r="O5" s="34">
        <v>0</v>
      </c>
      <c r="P5" s="34">
        <v>30</v>
      </c>
      <c r="Q5" s="34" t="s">
        <v>920</v>
      </c>
      <c r="R5" s="34" t="s">
        <v>920</v>
      </c>
      <c r="S5" s="34">
        <f t="shared" si="0"/>
        <v>0</v>
      </c>
      <c r="T5" s="34">
        <v>17</v>
      </c>
      <c r="U5" s="34">
        <v>3.7</v>
      </c>
      <c r="V5" s="34">
        <v>15</v>
      </c>
      <c r="W5" s="34">
        <v>28.6</v>
      </c>
      <c r="X5" s="34">
        <v>15</v>
      </c>
      <c r="Y5" s="41">
        <v>268</v>
      </c>
      <c r="Z5" s="34" t="str">
        <f t="shared" si="1"/>
        <v>W</v>
      </c>
      <c r="AA5" s="34">
        <v>15</v>
      </c>
      <c r="AB5" s="6" t="s">
        <v>917</v>
      </c>
      <c r="AC5" s="6" t="s">
        <v>629</v>
      </c>
      <c r="AD5" s="6">
        <v>2.5</v>
      </c>
      <c r="AE5" s="6">
        <v>1.5</v>
      </c>
      <c r="AF5" s="7">
        <v>0.49513888888888885</v>
      </c>
      <c r="AG5" s="6" t="s">
        <v>920</v>
      </c>
      <c r="AH5" s="6" t="s">
        <v>920</v>
      </c>
      <c r="AI5" s="6" t="s">
        <v>920</v>
      </c>
      <c r="AJ5" s="6" t="s">
        <v>920</v>
      </c>
      <c r="AK5" s="6" t="s">
        <v>920</v>
      </c>
      <c r="AL5" s="6" t="s">
        <v>920</v>
      </c>
      <c r="AO5" s="6" t="s">
        <v>971</v>
      </c>
    </row>
    <row r="6" spans="1:111" x14ac:dyDescent="0.2">
      <c r="A6" s="6">
        <v>24</v>
      </c>
      <c r="B6" s="6" t="s">
        <v>461</v>
      </c>
      <c r="C6" s="46">
        <v>40386</v>
      </c>
      <c r="D6" s="6" t="s">
        <v>914</v>
      </c>
      <c r="E6" s="26">
        <v>44.498860000000001</v>
      </c>
      <c r="F6" s="26">
        <v>-123.56399999999999</v>
      </c>
      <c r="G6" s="34">
        <v>741</v>
      </c>
      <c r="H6" s="26">
        <v>44.498530000000002</v>
      </c>
      <c r="I6" s="26">
        <v>-123.56371</v>
      </c>
      <c r="J6" s="34">
        <v>738</v>
      </c>
      <c r="K6" s="34">
        <v>0</v>
      </c>
      <c r="L6" s="34">
        <v>0</v>
      </c>
      <c r="M6" s="34">
        <v>0</v>
      </c>
      <c r="N6" s="34">
        <v>37</v>
      </c>
      <c r="O6" s="34">
        <v>15</v>
      </c>
      <c r="P6" s="34">
        <v>16</v>
      </c>
      <c r="Q6" s="34" t="s">
        <v>920</v>
      </c>
      <c r="R6" s="34" t="s">
        <v>920</v>
      </c>
      <c r="S6" s="34">
        <f t="shared" si="0"/>
        <v>15</v>
      </c>
      <c r="T6" s="34">
        <v>22</v>
      </c>
      <c r="U6" s="34">
        <v>1.5</v>
      </c>
      <c r="V6" s="34">
        <v>8</v>
      </c>
      <c r="W6" s="34">
        <v>5.5</v>
      </c>
      <c r="X6" s="34">
        <v>8</v>
      </c>
      <c r="Y6" s="41">
        <v>164</v>
      </c>
      <c r="Z6" s="34" t="str">
        <f t="shared" si="1"/>
        <v>S</v>
      </c>
      <c r="AA6" s="34">
        <v>8</v>
      </c>
      <c r="AB6" s="6" t="s">
        <v>917</v>
      </c>
      <c r="AC6" s="6" t="s">
        <v>684</v>
      </c>
      <c r="AD6" s="6">
        <v>3</v>
      </c>
      <c r="AE6" s="6">
        <v>1</v>
      </c>
      <c r="AF6" s="7">
        <v>0.79999999999999993</v>
      </c>
      <c r="AG6" s="6" t="s">
        <v>920</v>
      </c>
      <c r="AH6" s="6">
        <v>0</v>
      </c>
      <c r="AI6" s="6">
        <v>0</v>
      </c>
      <c r="AJ6" s="6">
        <v>0</v>
      </c>
      <c r="AK6" s="6" t="s">
        <v>685</v>
      </c>
      <c r="AL6" s="6" t="s">
        <v>686</v>
      </c>
      <c r="AO6" s="6" t="s">
        <v>971</v>
      </c>
    </row>
    <row r="7" spans="1:111" x14ac:dyDescent="0.2">
      <c r="A7" s="6">
        <v>24</v>
      </c>
      <c r="B7" s="6" t="s">
        <v>461</v>
      </c>
      <c r="C7" s="46">
        <v>40386</v>
      </c>
      <c r="D7" s="6" t="s">
        <v>923</v>
      </c>
      <c r="E7" s="26">
        <v>44.498649999999998</v>
      </c>
      <c r="F7" s="26">
        <v>-123.5641</v>
      </c>
      <c r="G7" s="34">
        <v>731</v>
      </c>
      <c r="H7" s="26">
        <v>44.49832</v>
      </c>
      <c r="I7" s="26">
        <v>-123.56404999999999</v>
      </c>
      <c r="J7" s="34">
        <v>735</v>
      </c>
      <c r="K7" s="34">
        <v>0</v>
      </c>
      <c r="L7" s="34">
        <v>0</v>
      </c>
      <c r="M7" s="34">
        <v>0</v>
      </c>
      <c r="N7" s="34">
        <v>78</v>
      </c>
      <c r="O7" s="34">
        <v>7</v>
      </c>
      <c r="P7" s="34">
        <v>30</v>
      </c>
      <c r="Q7" s="34" t="s">
        <v>920</v>
      </c>
      <c r="R7" s="34" t="s">
        <v>920</v>
      </c>
      <c r="S7" s="34">
        <f t="shared" si="0"/>
        <v>7</v>
      </c>
      <c r="T7" s="34">
        <v>25</v>
      </c>
      <c r="U7" s="34">
        <v>1.4</v>
      </c>
      <c r="V7" s="34">
        <v>15</v>
      </c>
      <c r="W7" s="34">
        <v>5</v>
      </c>
      <c r="X7" s="34">
        <v>15</v>
      </c>
      <c r="Y7" s="41">
        <v>180</v>
      </c>
      <c r="Z7" s="34" t="str">
        <f t="shared" si="1"/>
        <v>S</v>
      </c>
      <c r="AA7" s="34">
        <v>15</v>
      </c>
      <c r="AB7" s="6" t="s">
        <v>687</v>
      </c>
      <c r="AC7" s="6" t="s">
        <v>688</v>
      </c>
      <c r="AD7" s="6">
        <v>3</v>
      </c>
      <c r="AE7" s="6">
        <v>1.5</v>
      </c>
      <c r="AF7" s="7">
        <v>0.7909722222222223</v>
      </c>
      <c r="AG7" s="6" t="s">
        <v>920</v>
      </c>
      <c r="AH7" s="6" t="s">
        <v>920</v>
      </c>
      <c r="AI7" s="6" t="s">
        <v>920</v>
      </c>
      <c r="AJ7" s="6" t="s">
        <v>920</v>
      </c>
      <c r="AK7" s="6" t="s">
        <v>920</v>
      </c>
      <c r="AL7" s="6" t="s">
        <v>920</v>
      </c>
      <c r="AO7" s="6" t="s">
        <v>971</v>
      </c>
    </row>
    <row r="8" spans="1:111" s="5" customFormat="1" x14ac:dyDescent="0.2">
      <c r="A8" s="6">
        <v>40</v>
      </c>
      <c r="B8" s="6" t="s">
        <v>642</v>
      </c>
      <c r="C8" s="46">
        <v>40387</v>
      </c>
      <c r="D8" s="6" t="s">
        <v>923</v>
      </c>
      <c r="E8" s="26">
        <v>44.18967</v>
      </c>
      <c r="F8" s="26">
        <v>-122.22417</v>
      </c>
      <c r="G8" s="34">
        <v>517</v>
      </c>
      <c r="H8" s="26">
        <v>44.189529999999998</v>
      </c>
      <c r="I8" s="26">
        <v>-122.22403</v>
      </c>
      <c r="J8" s="34">
        <v>519</v>
      </c>
      <c r="K8" s="34">
        <v>0</v>
      </c>
      <c r="L8" s="34">
        <v>0</v>
      </c>
      <c r="M8" s="34">
        <v>0</v>
      </c>
      <c r="N8" s="34">
        <v>98</v>
      </c>
      <c r="O8" s="34">
        <v>4</v>
      </c>
      <c r="P8" s="34">
        <v>15</v>
      </c>
      <c r="Q8" s="34">
        <v>4</v>
      </c>
      <c r="R8" s="34">
        <v>15</v>
      </c>
      <c r="S8" s="34">
        <f t="shared" si="0"/>
        <v>4</v>
      </c>
      <c r="T8" s="34">
        <v>11</v>
      </c>
      <c r="U8" s="34">
        <v>1</v>
      </c>
      <c r="V8" s="34">
        <v>15</v>
      </c>
      <c r="W8" s="34">
        <v>3.5</v>
      </c>
      <c r="X8" s="34">
        <v>15</v>
      </c>
      <c r="Y8" s="41">
        <v>108</v>
      </c>
      <c r="Z8" s="34" t="str">
        <f t="shared" si="1"/>
        <v>E</v>
      </c>
      <c r="AA8" s="34">
        <v>15</v>
      </c>
      <c r="AB8" s="6" t="s">
        <v>917</v>
      </c>
      <c r="AC8" s="6" t="s">
        <v>645</v>
      </c>
      <c r="AD8" s="6">
        <v>3</v>
      </c>
      <c r="AE8" s="6">
        <v>3</v>
      </c>
      <c r="AF8" s="7">
        <v>0.72013888888888899</v>
      </c>
      <c r="AG8" s="6" t="s">
        <v>920</v>
      </c>
      <c r="AH8" s="6" t="s">
        <v>920</v>
      </c>
      <c r="AI8" s="6" t="s">
        <v>920</v>
      </c>
      <c r="AJ8" s="6" t="s">
        <v>920</v>
      </c>
      <c r="AK8" s="6" t="s">
        <v>920</v>
      </c>
      <c r="AL8" s="6" t="s">
        <v>920</v>
      </c>
      <c r="AM8" s="24"/>
      <c r="AN8" s="6"/>
      <c r="AO8" s="6" t="s">
        <v>971</v>
      </c>
      <c r="AP8" s="6"/>
      <c r="AQ8" s="6"/>
      <c r="AR8" s="6"/>
      <c r="AS8" s="6"/>
      <c r="AT8" s="6"/>
      <c r="AU8" s="6"/>
      <c r="AV8" s="6"/>
      <c r="AW8" s="6"/>
      <c r="AX8" s="6"/>
      <c r="AY8" s="6"/>
      <c r="AZ8" s="6"/>
      <c r="BA8" s="6"/>
      <c r="BB8" s="6"/>
      <c r="BC8" s="6"/>
      <c r="BD8" s="6"/>
      <c r="BE8" s="6"/>
      <c r="BF8" s="6"/>
      <c r="BG8" s="6"/>
      <c r="BH8" s="6"/>
      <c r="BI8" s="6"/>
      <c r="BJ8" s="6"/>
      <c r="BK8" s="6"/>
      <c r="BL8" s="6"/>
      <c r="BM8" s="6"/>
      <c r="BN8" s="6"/>
      <c r="BO8" s="6"/>
      <c r="BP8" s="6"/>
      <c r="BQ8" s="6"/>
      <c r="BR8" s="6"/>
      <c r="BS8" s="6"/>
      <c r="BT8" s="6"/>
      <c r="BU8" s="6"/>
      <c r="BV8" s="6"/>
      <c r="BW8" s="6"/>
      <c r="BX8" s="6"/>
      <c r="BY8" s="6"/>
      <c r="BZ8" s="6"/>
      <c r="CA8" s="6"/>
      <c r="CB8" s="6"/>
      <c r="CC8" s="6"/>
      <c r="CD8" s="6"/>
      <c r="CE8" s="6"/>
      <c r="CF8" s="6"/>
      <c r="CG8" s="6"/>
      <c r="CH8" s="6"/>
      <c r="CI8" s="6"/>
      <c r="CJ8" s="6"/>
      <c r="CK8" s="6"/>
      <c r="CL8" s="6"/>
      <c r="CM8" s="6"/>
      <c r="CN8" s="6"/>
      <c r="CO8" s="6"/>
      <c r="CP8" s="6"/>
      <c r="CQ8" s="6"/>
      <c r="CR8" s="6"/>
      <c r="CS8" s="6"/>
      <c r="CT8" s="6"/>
      <c r="CU8" s="6"/>
      <c r="CV8" s="6"/>
      <c r="CW8" s="6"/>
      <c r="CX8" s="6"/>
      <c r="CY8" s="6"/>
      <c r="CZ8" s="6"/>
      <c r="DA8" s="6"/>
      <c r="DB8" s="6"/>
      <c r="DC8" s="6"/>
      <c r="DD8" s="6"/>
      <c r="DE8" s="6"/>
      <c r="DF8" s="6"/>
      <c r="DG8" s="6"/>
    </row>
    <row r="9" spans="1:111" x14ac:dyDescent="0.2">
      <c r="A9" s="6">
        <v>40</v>
      </c>
      <c r="B9" s="6" t="s">
        <v>642</v>
      </c>
      <c r="C9" s="46">
        <v>40387</v>
      </c>
      <c r="D9" s="6" t="s">
        <v>914</v>
      </c>
      <c r="E9" s="26">
        <v>44.190420000000003</v>
      </c>
      <c r="F9" s="26">
        <v>-122.22403</v>
      </c>
      <c r="G9" s="34">
        <v>523</v>
      </c>
      <c r="H9" s="26">
        <v>44.19023</v>
      </c>
      <c r="I9" s="26">
        <v>-122.22408</v>
      </c>
      <c r="J9" s="34">
        <v>517</v>
      </c>
      <c r="K9" s="34">
        <v>0</v>
      </c>
      <c r="L9" s="34">
        <v>0</v>
      </c>
      <c r="M9" s="34">
        <v>0</v>
      </c>
      <c r="N9" s="34">
        <v>103.75</v>
      </c>
      <c r="O9" s="34">
        <v>7</v>
      </c>
      <c r="P9" s="34">
        <v>30</v>
      </c>
      <c r="Q9" s="34" t="s">
        <v>920</v>
      </c>
      <c r="R9" s="34" t="s">
        <v>920</v>
      </c>
      <c r="S9" s="34">
        <f t="shared" si="0"/>
        <v>7</v>
      </c>
      <c r="T9" s="34">
        <v>17</v>
      </c>
      <c r="U9" s="34">
        <v>1.4</v>
      </c>
      <c r="V9" s="34">
        <v>15</v>
      </c>
      <c r="W9" s="34">
        <v>6.7</v>
      </c>
      <c r="X9" s="34">
        <v>15</v>
      </c>
      <c r="Y9" s="41">
        <v>184</v>
      </c>
      <c r="Z9" s="34" t="str">
        <f t="shared" si="1"/>
        <v>S</v>
      </c>
      <c r="AA9" s="34">
        <v>15</v>
      </c>
      <c r="AB9" s="6" t="s">
        <v>917</v>
      </c>
      <c r="AC9" s="6" t="s">
        <v>643</v>
      </c>
      <c r="AD9" s="6">
        <v>3</v>
      </c>
      <c r="AE9" s="6">
        <v>3</v>
      </c>
      <c r="AF9" s="7">
        <v>0.70694444444444438</v>
      </c>
      <c r="AG9" s="6" t="s">
        <v>920</v>
      </c>
      <c r="AH9" s="6">
        <v>0</v>
      </c>
      <c r="AI9" s="6">
        <v>0</v>
      </c>
      <c r="AJ9" s="6">
        <v>0</v>
      </c>
      <c r="AK9" s="6" t="s">
        <v>1079</v>
      </c>
      <c r="AL9" s="6" t="s">
        <v>920</v>
      </c>
      <c r="AO9" s="6" t="s">
        <v>971</v>
      </c>
      <c r="AP9" s="20"/>
      <c r="AQ9" s="20"/>
      <c r="AR9" s="20"/>
      <c r="AS9" s="20"/>
      <c r="AT9" s="20"/>
      <c r="AU9" s="20"/>
      <c r="AV9" s="20"/>
      <c r="AW9" s="20"/>
      <c r="AX9" s="20"/>
      <c r="AY9" s="20"/>
      <c r="AZ9" s="20"/>
      <c r="BA9" s="20"/>
      <c r="BB9" s="20"/>
      <c r="BC9" s="20"/>
      <c r="BD9" s="20"/>
      <c r="BE9" s="20"/>
      <c r="BF9" s="20"/>
      <c r="BG9" s="20"/>
      <c r="BH9" s="20"/>
      <c r="BI9" s="20"/>
      <c r="BJ9" s="20"/>
      <c r="BK9" s="20"/>
      <c r="BL9" s="20"/>
      <c r="BM9" s="20"/>
      <c r="BN9" s="20"/>
      <c r="BO9" s="20"/>
      <c r="BP9" s="20"/>
      <c r="BQ9" s="20"/>
      <c r="BR9" s="20"/>
      <c r="BS9" s="20"/>
      <c r="BT9" s="20"/>
      <c r="BU9" s="20"/>
      <c r="BV9" s="20"/>
      <c r="BW9" s="20"/>
      <c r="BX9" s="20"/>
      <c r="BY9" s="20"/>
      <c r="BZ9" s="20"/>
      <c r="CA9" s="20"/>
      <c r="CB9" s="20"/>
      <c r="CC9" s="20"/>
      <c r="CD9" s="20"/>
      <c r="CE9" s="20"/>
      <c r="CF9" s="20"/>
      <c r="CG9" s="20"/>
      <c r="CH9" s="20"/>
      <c r="CI9" s="20"/>
      <c r="CJ9" s="20"/>
      <c r="CK9" s="20"/>
      <c r="CL9" s="20"/>
      <c r="CM9" s="20"/>
      <c r="CN9" s="20"/>
      <c r="CO9" s="20"/>
      <c r="CP9" s="20"/>
      <c r="CQ9" s="20"/>
      <c r="CR9" s="20"/>
      <c r="CS9" s="20"/>
      <c r="CT9" s="20"/>
      <c r="CU9" s="20"/>
      <c r="CV9" s="20"/>
      <c r="CW9" s="20"/>
      <c r="CX9" s="20"/>
      <c r="CY9" s="20"/>
      <c r="CZ9" s="20"/>
      <c r="DA9" s="20"/>
      <c r="DB9" s="20"/>
      <c r="DC9" s="20"/>
      <c r="DD9" s="20"/>
      <c r="DE9" s="20"/>
      <c r="DF9" s="20"/>
      <c r="DG9" s="20"/>
    </row>
    <row r="10" spans="1:111" x14ac:dyDescent="0.2">
      <c r="A10" s="6">
        <v>58</v>
      </c>
      <c r="B10" s="6" t="s">
        <v>773</v>
      </c>
      <c r="C10" s="46">
        <v>40382</v>
      </c>
      <c r="D10" s="6" t="s">
        <v>914</v>
      </c>
      <c r="E10" s="26">
        <v>42.508879999999998</v>
      </c>
      <c r="F10" s="26">
        <v>-124.29604</v>
      </c>
      <c r="G10" s="34">
        <v>18</v>
      </c>
      <c r="H10" s="26">
        <v>42.508659999999999</v>
      </c>
      <c r="I10" s="26">
        <v>-124.29581</v>
      </c>
      <c r="J10" s="34">
        <v>10</v>
      </c>
      <c r="K10" s="34">
        <v>0</v>
      </c>
      <c r="L10" s="34">
        <v>0</v>
      </c>
      <c r="M10" s="34">
        <v>0</v>
      </c>
      <c r="N10" s="34">
        <v>106</v>
      </c>
      <c r="O10" s="34">
        <v>0</v>
      </c>
      <c r="P10" s="34">
        <v>30</v>
      </c>
      <c r="Q10" s="34" t="s">
        <v>920</v>
      </c>
      <c r="R10" s="34" t="s">
        <v>920</v>
      </c>
      <c r="S10" s="34">
        <f t="shared" si="0"/>
        <v>0</v>
      </c>
      <c r="T10" s="34">
        <v>17</v>
      </c>
      <c r="U10" s="34">
        <v>1.8</v>
      </c>
      <c r="V10" s="34">
        <v>15</v>
      </c>
      <c r="W10" s="34">
        <v>24.6</v>
      </c>
      <c r="X10" s="34">
        <v>15</v>
      </c>
      <c r="Y10" s="41">
        <v>166</v>
      </c>
      <c r="Z10" s="34" t="str">
        <f t="shared" si="1"/>
        <v>S</v>
      </c>
      <c r="AA10" s="34">
        <v>15</v>
      </c>
      <c r="AB10" s="6" t="s">
        <v>774</v>
      </c>
      <c r="AC10" s="6" t="s">
        <v>775</v>
      </c>
      <c r="AD10" s="6">
        <v>3</v>
      </c>
      <c r="AE10" s="6">
        <v>2</v>
      </c>
      <c r="AF10" s="7">
        <v>0.67847222222222225</v>
      </c>
      <c r="AG10" s="6" t="s">
        <v>693</v>
      </c>
      <c r="AH10" s="6">
        <v>1</v>
      </c>
      <c r="AI10" s="6">
        <v>0</v>
      </c>
      <c r="AJ10" s="6">
        <v>1</v>
      </c>
      <c r="AK10" s="6" t="s">
        <v>691</v>
      </c>
      <c r="AL10" s="6" t="s">
        <v>920</v>
      </c>
      <c r="AM10" s="24" t="s">
        <v>999</v>
      </c>
      <c r="AN10" s="6" t="s">
        <v>971</v>
      </c>
      <c r="AO10" s="6" t="s">
        <v>971</v>
      </c>
    </row>
    <row r="11" spans="1:111" x14ac:dyDescent="0.2">
      <c r="A11" s="6">
        <v>58</v>
      </c>
      <c r="B11" s="6" t="s">
        <v>773</v>
      </c>
      <c r="C11" s="46">
        <v>40382</v>
      </c>
      <c r="D11" s="6" t="s">
        <v>923</v>
      </c>
      <c r="E11" s="26">
        <v>42.508339999999997</v>
      </c>
      <c r="F11" s="26">
        <v>-124.29561</v>
      </c>
      <c r="G11" s="34">
        <v>1</v>
      </c>
      <c r="H11" s="26">
        <v>42.508009999999999</v>
      </c>
      <c r="I11" s="26">
        <v>-124.29588</v>
      </c>
      <c r="J11" s="34">
        <v>-2</v>
      </c>
      <c r="K11" s="34">
        <v>0</v>
      </c>
      <c r="L11" s="34">
        <v>1</v>
      </c>
      <c r="M11" s="34">
        <v>1</v>
      </c>
      <c r="N11" s="34">
        <v>154</v>
      </c>
      <c r="O11" s="34">
        <v>1</v>
      </c>
      <c r="P11" s="34">
        <v>30</v>
      </c>
      <c r="Q11" s="34" t="s">
        <v>920</v>
      </c>
      <c r="R11" s="34" t="s">
        <v>920</v>
      </c>
      <c r="S11" s="34">
        <f t="shared" si="0"/>
        <v>1</v>
      </c>
      <c r="T11" s="34">
        <v>18</v>
      </c>
      <c r="U11" s="34">
        <v>1.5</v>
      </c>
      <c r="V11" s="34">
        <v>15</v>
      </c>
      <c r="W11" s="34">
        <v>30.2</v>
      </c>
      <c r="X11" s="34">
        <v>23</v>
      </c>
      <c r="Y11" s="41">
        <v>170</v>
      </c>
      <c r="Z11" s="34" t="str">
        <f t="shared" si="1"/>
        <v>S</v>
      </c>
      <c r="AA11" s="34">
        <v>15</v>
      </c>
      <c r="AB11" s="6" t="s">
        <v>692</v>
      </c>
      <c r="AC11" s="6" t="s">
        <v>795</v>
      </c>
      <c r="AD11" s="6">
        <v>1</v>
      </c>
      <c r="AE11" s="6">
        <v>2</v>
      </c>
      <c r="AF11" s="7">
        <v>0.66527777777777775</v>
      </c>
      <c r="AG11" s="6" t="s">
        <v>920</v>
      </c>
      <c r="AH11" s="6" t="s">
        <v>920</v>
      </c>
      <c r="AI11" s="6" t="s">
        <v>920</v>
      </c>
      <c r="AJ11" s="6" t="s">
        <v>920</v>
      </c>
      <c r="AK11" s="6" t="s">
        <v>1116</v>
      </c>
      <c r="AL11" s="6" t="s">
        <v>920</v>
      </c>
      <c r="AO11" s="6" t="s">
        <v>971</v>
      </c>
    </row>
    <row r="12" spans="1:111" s="5" customFormat="1" x14ac:dyDescent="0.2">
      <c r="A12" s="6">
        <v>64</v>
      </c>
      <c r="B12" s="6" t="s">
        <v>762</v>
      </c>
      <c r="C12" s="46">
        <v>40381</v>
      </c>
      <c r="D12" s="6" t="s">
        <v>914</v>
      </c>
      <c r="E12" s="26">
        <v>42.01896</v>
      </c>
      <c r="F12" s="26">
        <v>-124.11102</v>
      </c>
      <c r="G12" s="34">
        <v>40</v>
      </c>
      <c r="H12" s="26">
        <v>42.018819999999998</v>
      </c>
      <c r="I12" s="26">
        <v>-124.11121</v>
      </c>
      <c r="J12" s="34">
        <v>38</v>
      </c>
      <c r="K12" s="34">
        <v>0</v>
      </c>
      <c r="L12" s="34">
        <v>0</v>
      </c>
      <c r="M12" s="34">
        <v>0</v>
      </c>
      <c r="N12" s="34">
        <v>309</v>
      </c>
      <c r="O12" s="34">
        <v>0</v>
      </c>
      <c r="P12" s="34">
        <v>30</v>
      </c>
      <c r="Q12" s="34" t="s">
        <v>920</v>
      </c>
      <c r="R12" s="34" t="s">
        <v>920</v>
      </c>
      <c r="S12" s="34">
        <f t="shared" si="0"/>
        <v>0</v>
      </c>
      <c r="T12" s="34">
        <v>35</v>
      </c>
      <c r="U12" s="34">
        <v>2.5</v>
      </c>
      <c r="V12" s="34">
        <v>15</v>
      </c>
      <c r="W12" s="34">
        <v>22.7</v>
      </c>
      <c r="X12" s="34">
        <v>15</v>
      </c>
      <c r="Y12" s="41">
        <v>180</v>
      </c>
      <c r="Z12" s="34" t="str">
        <f t="shared" si="1"/>
        <v>S</v>
      </c>
      <c r="AA12" s="34">
        <v>15</v>
      </c>
      <c r="AB12" s="6" t="s">
        <v>763</v>
      </c>
      <c r="AC12" s="6" t="s">
        <v>764</v>
      </c>
      <c r="AD12" s="6">
        <v>3</v>
      </c>
      <c r="AE12" s="6">
        <v>1</v>
      </c>
      <c r="AF12" s="7">
        <v>0.76666666666666661</v>
      </c>
      <c r="AG12" s="6" t="s">
        <v>920</v>
      </c>
      <c r="AH12" s="6">
        <v>0</v>
      </c>
      <c r="AI12" s="6">
        <v>0</v>
      </c>
      <c r="AJ12" s="6">
        <v>0</v>
      </c>
      <c r="AK12" s="6" t="s">
        <v>765</v>
      </c>
      <c r="AL12" s="6" t="s">
        <v>920</v>
      </c>
      <c r="AM12" s="24"/>
      <c r="AN12" s="6"/>
      <c r="AO12" s="6" t="s">
        <v>971</v>
      </c>
      <c r="AP12" s="6"/>
      <c r="AQ12" s="6"/>
      <c r="AR12" s="6"/>
      <c r="AS12" s="6"/>
      <c r="AT12" s="6"/>
      <c r="AU12" s="6"/>
      <c r="AV12" s="6"/>
      <c r="AW12" s="6"/>
      <c r="AX12" s="6"/>
      <c r="AY12" s="6"/>
      <c r="AZ12" s="6"/>
      <c r="BA12" s="6"/>
      <c r="BB12" s="6"/>
      <c r="BC12" s="6"/>
      <c r="BD12" s="6"/>
      <c r="BE12" s="6"/>
      <c r="BF12" s="6"/>
      <c r="BG12" s="6"/>
      <c r="BH12" s="6"/>
      <c r="BI12" s="6"/>
      <c r="BJ12" s="6"/>
      <c r="BK12" s="6"/>
      <c r="BL12" s="6"/>
      <c r="BM12" s="6"/>
      <c r="BN12" s="6"/>
      <c r="BO12" s="6"/>
      <c r="BP12" s="6"/>
      <c r="BQ12" s="6"/>
      <c r="BR12" s="6"/>
      <c r="BS12" s="6"/>
      <c r="BT12" s="6"/>
      <c r="BU12" s="6"/>
      <c r="BV12" s="6"/>
      <c r="BW12" s="6"/>
      <c r="BX12" s="6"/>
      <c r="BY12" s="6"/>
      <c r="BZ12" s="6"/>
      <c r="CA12" s="6"/>
      <c r="CB12" s="6"/>
      <c r="CC12" s="6"/>
      <c r="CD12" s="6"/>
      <c r="CE12" s="6"/>
      <c r="CF12" s="6"/>
      <c r="CG12" s="6"/>
      <c r="CH12" s="6"/>
      <c r="CI12" s="6"/>
      <c r="CJ12" s="6"/>
      <c r="CK12" s="6"/>
      <c r="CL12" s="6"/>
      <c r="CM12" s="6"/>
      <c r="CN12" s="6"/>
      <c r="CO12" s="6"/>
      <c r="CP12" s="6"/>
      <c r="CQ12" s="6"/>
      <c r="CR12" s="6"/>
      <c r="CS12" s="6"/>
      <c r="CT12" s="6"/>
      <c r="CU12" s="6"/>
      <c r="CV12" s="6"/>
      <c r="CW12" s="6"/>
      <c r="CX12" s="6"/>
      <c r="CY12" s="6"/>
      <c r="CZ12" s="6"/>
      <c r="DA12" s="6"/>
      <c r="DB12" s="6"/>
      <c r="DC12" s="6"/>
      <c r="DD12" s="6"/>
      <c r="DE12" s="6"/>
      <c r="DF12" s="6"/>
      <c r="DG12" s="6"/>
    </row>
    <row r="13" spans="1:111" x14ac:dyDescent="0.2">
      <c r="A13" s="6">
        <v>64</v>
      </c>
      <c r="B13" s="6" t="s">
        <v>762</v>
      </c>
      <c r="C13" s="46">
        <v>40381</v>
      </c>
      <c r="D13" s="6" t="s">
        <v>923</v>
      </c>
      <c r="E13" s="26">
        <v>42.018380000000001</v>
      </c>
      <c r="F13" s="26">
        <v>-124.11145</v>
      </c>
      <c r="G13" s="34">
        <v>39</v>
      </c>
      <c r="H13" s="26">
        <v>42.018169999999998</v>
      </c>
      <c r="I13" s="26">
        <v>-124.1114</v>
      </c>
      <c r="J13" s="34">
        <v>50</v>
      </c>
      <c r="K13" s="34">
        <v>0</v>
      </c>
      <c r="L13" s="34">
        <v>0</v>
      </c>
      <c r="M13" s="34">
        <v>0</v>
      </c>
      <c r="N13" s="34">
        <v>308.5</v>
      </c>
      <c r="O13" s="34">
        <v>0</v>
      </c>
      <c r="P13" s="34">
        <v>30</v>
      </c>
      <c r="Q13" s="34" t="s">
        <v>920</v>
      </c>
      <c r="R13" s="34" t="s">
        <v>920</v>
      </c>
      <c r="S13" s="34">
        <f t="shared" si="0"/>
        <v>0</v>
      </c>
      <c r="T13" s="34">
        <v>17</v>
      </c>
      <c r="U13" s="34">
        <v>1.5</v>
      </c>
      <c r="V13" s="34">
        <v>15</v>
      </c>
      <c r="W13" s="34">
        <v>21.1</v>
      </c>
      <c r="X13" s="34">
        <v>22</v>
      </c>
      <c r="Y13" s="41">
        <v>168</v>
      </c>
      <c r="Z13" s="34" t="str">
        <f t="shared" si="1"/>
        <v>S</v>
      </c>
      <c r="AA13" s="34">
        <v>15</v>
      </c>
      <c r="AB13" s="6" t="s">
        <v>766</v>
      </c>
      <c r="AC13" s="6" t="s">
        <v>767</v>
      </c>
      <c r="AD13" s="6">
        <v>3</v>
      </c>
      <c r="AE13" s="6">
        <v>2</v>
      </c>
      <c r="AF13" s="7">
        <v>0.78194444444444444</v>
      </c>
      <c r="AG13" s="6" t="s">
        <v>920</v>
      </c>
      <c r="AH13" s="6" t="s">
        <v>920</v>
      </c>
      <c r="AI13" s="6" t="s">
        <v>920</v>
      </c>
      <c r="AJ13" s="6" t="s">
        <v>920</v>
      </c>
      <c r="AK13" s="6" t="s">
        <v>920</v>
      </c>
      <c r="AL13" s="6" t="s">
        <v>920</v>
      </c>
      <c r="AO13" s="6" t="s">
        <v>971</v>
      </c>
    </row>
    <row r="14" spans="1:111" x14ac:dyDescent="0.2">
      <c r="A14" s="6">
        <v>66</v>
      </c>
      <c r="B14" s="6" t="s">
        <v>759</v>
      </c>
      <c r="C14" s="46">
        <v>40381</v>
      </c>
      <c r="D14" s="6" t="s">
        <v>914</v>
      </c>
      <c r="E14" s="26">
        <v>41.769509999999997</v>
      </c>
      <c r="F14" s="26">
        <v>-124.01398</v>
      </c>
      <c r="G14" s="34">
        <v>166</v>
      </c>
      <c r="H14" s="26">
        <v>41.769689999999997</v>
      </c>
      <c r="I14" s="26">
        <v>-124.01375</v>
      </c>
      <c r="J14" s="34">
        <v>154</v>
      </c>
      <c r="K14" s="34">
        <v>0</v>
      </c>
      <c r="L14" s="34">
        <v>0</v>
      </c>
      <c r="M14" s="34">
        <v>0</v>
      </c>
      <c r="N14" s="34">
        <v>128</v>
      </c>
      <c r="O14" s="34">
        <v>10</v>
      </c>
      <c r="P14" s="34">
        <v>30</v>
      </c>
      <c r="Q14" s="34" t="s">
        <v>920</v>
      </c>
      <c r="R14" s="34" t="s">
        <v>920</v>
      </c>
      <c r="S14" s="34">
        <f t="shared" si="0"/>
        <v>10</v>
      </c>
      <c r="T14" s="34">
        <v>18</v>
      </c>
      <c r="U14" s="34">
        <v>2.1</v>
      </c>
      <c r="V14" s="34">
        <v>15</v>
      </c>
      <c r="W14" s="34">
        <v>6.8</v>
      </c>
      <c r="X14" s="34">
        <v>15</v>
      </c>
      <c r="Y14" s="41">
        <v>38</v>
      </c>
      <c r="Z14" s="34" t="str">
        <f t="shared" si="1"/>
        <v>NE</v>
      </c>
      <c r="AA14" s="34">
        <v>15</v>
      </c>
      <c r="AB14" s="6" t="s">
        <v>917</v>
      </c>
      <c r="AC14" s="6" t="s">
        <v>760</v>
      </c>
      <c r="AD14" s="6">
        <v>3</v>
      </c>
      <c r="AE14" s="6">
        <v>1</v>
      </c>
      <c r="AF14" s="7">
        <v>0.58888888888888891</v>
      </c>
      <c r="AG14" s="6" t="s">
        <v>920</v>
      </c>
      <c r="AH14" s="6">
        <v>0</v>
      </c>
      <c r="AI14" s="6">
        <v>0</v>
      </c>
      <c r="AJ14" s="6">
        <v>0</v>
      </c>
      <c r="AK14" s="6" t="s">
        <v>761</v>
      </c>
      <c r="AL14" s="6" t="s">
        <v>920</v>
      </c>
      <c r="AO14" s="6" t="s">
        <v>971</v>
      </c>
    </row>
    <row r="15" spans="1:111" s="5" customFormat="1" x14ac:dyDescent="0.2">
      <c r="A15" s="6">
        <v>66</v>
      </c>
      <c r="B15" s="6" t="s">
        <v>759</v>
      </c>
      <c r="C15" s="46">
        <v>40381</v>
      </c>
      <c r="D15" s="6" t="s">
        <v>923</v>
      </c>
      <c r="E15" s="26">
        <v>41.769779999999997</v>
      </c>
      <c r="F15" s="26">
        <v>-124.01348</v>
      </c>
      <c r="G15" s="34">
        <v>138</v>
      </c>
      <c r="H15" s="26">
        <v>41.769820000000003</v>
      </c>
      <c r="I15" s="26">
        <v>-124.01331</v>
      </c>
      <c r="J15" s="34">
        <v>168</v>
      </c>
      <c r="K15" s="34">
        <v>0</v>
      </c>
      <c r="L15" s="34">
        <v>0</v>
      </c>
      <c r="M15" s="34">
        <v>0</v>
      </c>
      <c r="N15" s="34">
        <v>140.5</v>
      </c>
      <c r="O15" s="34">
        <v>2</v>
      </c>
      <c r="P15" s="34">
        <v>30</v>
      </c>
      <c r="Q15" s="34" t="s">
        <v>920</v>
      </c>
      <c r="R15" s="34" t="s">
        <v>920</v>
      </c>
      <c r="S15" s="34">
        <f t="shared" si="0"/>
        <v>2</v>
      </c>
      <c r="T15" s="34">
        <v>34</v>
      </c>
      <c r="U15" s="34">
        <v>2.2000000000000002</v>
      </c>
      <c r="V15" s="34">
        <v>15</v>
      </c>
      <c r="W15" s="34">
        <v>6.7</v>
      </c>
      <c r="X15" s="34">
        <v>15</v>
      </c>
      <c r="Y15" s="41">
        <v>60</v>
      </c>
      <c r="Z15" s="34" t="str">
        <f t="shared" si="1"/>
        <v>NE</v>
      </c>
      <c r="AA15" s="34">
        <v>15</v>
      </c>
      <c r="AB15" s="6" t="s">
        <v>917</v>
      </c>
      <c r="AC15" s="6" t="s">
        <v>760</v>
      </c>
      <c r="AD15" s="6">
        <v>3</v>
      </c>
      <c r="AE15" s="6">
        <v>1</v>
      </c>
      <c r="AF15" s="7">
        <v>0.57430555555555551</v>
      </c>
      <c r="AG15" s="6" t="s">
        <v>920</v>
      </c>
      <c r="AH15" s="6" t="s">
        <v>920</v>
      </c>
      <c r="AI15" s="6" t="s">
        <v>920</v>
      </c>
      <c r="AJ15" s="6" t="s">
        <v>920</v>
      </c>
      <c r="AK15" s="6" t="s">
        <v>1114</v>
      </c>
      <c r="AL15" s="6" t="s">
        <v>920</v>
      </c>
      <c r="AM15" s="24"/>
      <c r="AN15" s="6"/>
      <c r="AO15" s="6" t="s">
        <v>971</v>
      </c>
      <c r="AP15" s="6"/>
      <c r="AQ15" s="6"/>
      <c r="AR15" s="6"/>
      <c r="AS15" s="6"/>
      <c r="AT15" s="6"/>
      <c r="AU15" s="6"/>
      <c r="AV15" s="6"/>
      <c r="AW15" s="6"/>
      <c r="AX15" s="6"/>
      <c r="AY15" s="6"/>
      <c r="AZ15" s="6"/>
      <c r="BA15" s="6"/>
      <c r="BB15" s="6"/>
      <c r="BC15" s="6"/>
      <c r="BD15" s="6"/>
      <c r="BE15" s="6"/>
      <c r="BF15" s="6"/>
      <c r="BG15" s="6"/>
      <c r="BH15" s="6"/>
      <c r="BI15" s="6"/>
      <c r="BJ15" s="6"/>
      <c r="BK15" s="6"/>
      <c r="BL15" s="6"/>
      <c r="BM15" s="6"/>
      <c r="BN15" s="6"/>
      <c r="BO15" s="6"/>
      <c r="BP15" s="6"/>
      <c r="BQ15" s="6"/>
      <c r="BR15" s="6"/>
      <c r="BS15" s="6"/>
      <c r="BT15" s="6"/>
      <c r="BU15" s="6"/>
      <c r="BV15" s="6"/>
      <c r="BW15" s="6"/>
      <c r="BX15" s="6"/>
      <c r="BY15" s="6"/>
      <c r="BZ15" s="6"/>
      <c r="CA15" s="6"/>
      <c r="CB15" s="6"/>
      <c r="CC15" s="6"/>
      <c r="CD15" s="6"/>
      <c r="CE15" s="6"/>
      <c r="CF15" s="6"/>
      <c r="CG15" s="6"/>
      <c r="CH15" s="6"/>
      <c r="CI15" s="6"/>
      <c r="CJ15" s="6"/>
      <c r="CK15" s="6"/>
      <c r="CL15" s="6"/>
      <c r="CM15" s="6"/>
      <c r="CN15" s="6"/>
      <c r="CO15" s="6"/>
      <c r="CP15" s="6"/>
      <c r="CQ15" s="6"/>
      <c r="CR15" s="6"/>
      <c r="CS15" s="6"/>
      <c r="CT15" s="6"/>
      <c r="CU15" s="6"/>
      <c r="CV15" s="6"/>
      <c r="CW15" s="6"/>
      <c r="CX15" s="6"/>
      <c r="CY15" s="6"/>
      <c r="CZ15" s="6"/>
      <c r="DA15" s="6"/>
      <c r="DB15" s="6"/>
      <c r="DC15" s="6"/>
      <c r="DD15" s="6"/>
      <c r="DE15" s="6"/>
      <c r="DF15" s="6"/>
      <c r="DG15" s="6"/>
    </row>
    <row r="16" spans="1:111" x14ac:dyDescent="0.2">
      <c r="A16" s="6">
        <v>71</v>
      </c>
      <c r="B16" s="6" t="s">
        <v>740</v>
      </c>
      <c r="C16" s="46">
        <v>40380</v>
      </c>
      <c r="D16" s="6" t="s">
        <v>914</v>
      </c>
      <c r="E16" s="26">
        <v>40.353949999999998</v>
      </c>
      <c r="F16" s="26">
        <v>-124.00752</v>
      </c>
      <c r="G16" s="34">
        <v>97</v>
      </c>
      <c r="H16" s="26">
        <v>40.3536</v>
      </c>
      <c r="I16" s="26">
        <v>-124.00761</v>
      </c>
      <c r="J16" s="34">
        <v>90</v>
      </c>
      <c r="K16" s="34">
        <v>0</v>
      </c>
      <c r="L16" s="34">
        <v>0</v>
      </c>
      <c r="M16" s="34">
        <v>0</v>
      </c>
      <c r="N16" s="34">
        <v>150</v>
      </c>
      <c r="O16" s="34">
        <v>4</v>
      </c>
      <c r="P16" s="34">
        <v>30</v>
      </c>
      <c r="Q16" s="34" t="s">
        <v>920</v>
      </c>
      <c r="R16" s="34" t="s">
        <v>920</v>
      </c>
      <c r="S16" s="34">
        <f t="shared" si="0"/>
        <v>4</v>
      </c>
      <c r="T16" s="34">
        <v>27</v>
      </c>
      <c r="U16" s="34">
        <v>2</v>
      </c>
      <c r="V16" s="34">
        <v>15</v>
      </c>
      <c r="W16" s="34">
        <v>8.5</v>
      </c>
      <c r="X16" s="34">
        <v>15</v>
      </c>
      <c r="Y16" s="41">
        <v>320</v>
      </c>
      <c r="Z16" s="34" t="str">
        <f t="shared" si="1"/>
        <v>NW</v>
      </c>
      <c r="AA16" s="34">
        <v>15</v>
      </c>
      <c r="AB16" s="6" t="s">
        <v>917</v>
      </c>
      <c r="AC16" s="6" t="s">
        <v>867</v>
      </c>
      <c r="AD16" s="6">
        <v>3</v>
      </c>
      <c r="AE16" s="6">
        <v>1</v>
      </c>
      <c r="AF16" s="7">
        <v>0.35347222222222219</v>
      </c>
      <c r="AG16" s="6" t="s">
        <v>920</v>
      </c>
      <c r="AH16" s="6">
        <v>0</v>
      </c>
      <c r="AI16" s="6">
        <v>0</v>
      </c>
      <c r="AJ16" s="6">
        <v>0</v>
      </c>
      <c r="AK16" s="6" t="s">
        <v>741</v>
      </c>
      <c r="AL16" s="6" t="s">
        <v>920</v>
      </c>
      <c r="AO16" s="6" t="s">
        <v>971</v>
      </c>
    </row>
    <row r="17" spans="1:111" x14ac:dyDescent="0.2">
      <c r="A17" s="6">
        <v>71</v>
      </c>
      <c r="B17" s="6" t="s">
        <v>740</v>
      </c>
      <c r="C17" s="46">
        <v>40380</v>
      </c>
      <c r="D17" s="6" t="s">
        <v>923</v>
      </c>
      <c r="E17" s="26">
        <v>40.352960000000003</v>
      </c>
      <c r="F17" s="26">
        <v>-124.00790000000001</v>
      </c>
      <c r="G17" s="34">
        <v>93</v>
      </c>
      <c r="H17" s="26">
        <v>40.353000000000002</v>
      </c>
      <c r="I17" s="26">
        <v>-124.00743</v>
      </c>
      <c r="J17" s="34">
        <v>93</v>
      </c>
      <c r="K17" s="34">
        <v>0</v>
      </c>
      <c r="L17" s="34">
        <v>0</v>
      </c>
      <c r="M17" s="34">
        <v>0</v>
      </c>
      <c r="N17" s="34">
        <v>145</v>
      </c>
      <c r="O17" s="34">
        <v>2</v>
      </c>
      <c r="P17" s="34">
        <v>30</v>
      </c>
      <c r="Q17" s="34" t="s">
        <v>920</v>
      </c>
      <c r="R17" s="34" t="s">
        <v>920</v>
      </c>
      <c r="S17" s="34">
        <f t="shared" si="0"/>
        <v>2</v>
      </c>
      <c r="T17" s="34">
        <v>19</v>
      </c>
      <c r="U17" s="34">
        <v>5.5</v>
      </c>
      <c r="V17" s="34">
        <v>15</v>
      </c>
      <c r="W17" s="34">
        <v>10.5</v>
      </c>
      <c r="X17" s="34">
        <v>15</v>
      </c>
      <c r="Y17" s="41">
        <v>108</v>
      </c>
      <c r="Z17" s="34" t="str">
        <f t="shared" si="1"/>
        <v>E</v>
      </c>
      <c r="AA17" s="34">
        <v>15</v>
      </c>
      <c r="AB17" s="6" t="s">
        <v>917</v>
      </c>
      <c r="AC17" s="6" t="s">
        <v>742</v>
      </c>
      <c r="AD17" s="6">
        <v>3</v>
      </c>
      <c r="AE17" s="6">
        <v>1</v>
      </c>
      <c r="AF17" s="7">
        <v>0.3666666666666667</v>
      </c>
      <c r="AG17" s="6" t="s">
        <v>920</v>
      </c>
      <c r="AH17" s="6" t="s">
        <v>920</v>
      </c>
      <c r="AI17" s="6" t="s">
        <v>920</v>
      </c>
      <c r="AJ17" s="6" t="s">
        <v>920</v>
      </c>
      <c r="AK17" s="6" t="s">
        <v>743</v>
      </c>
      <c r="AL17" s="6" t="s">
        <v>920</v>
      </c>
      <c r="AO17" s="6" t="s">
        <v>971</v>
      </c>
    </row>
    <row r="18" spans="1:111" x14ac:dyDescent="0.2">
      <c r="A18" s="6">
        <v>73</v>
      </c>
      <c r="B18" s="6" t="s">
        <v>719</v>
      </c>
      <c r="C18" s="46">
        <v>40385</v>
      </c>
      <c r="D18" s="6" t="s">
        <v>914</v>
      </c>
      <c r="E18" s="26">
        <v>43.65381</v>
      </c>
      <c r="F18" s="26">
        <v>-123.51154</v>
      </c>
      <c r="G18" s="34">
        <v>74</v>
      </c>
      <c r="H18" s="26">
        <v>43.653449999999999</v>
      </c>
      <c r="I18" s="26">
        <v>-123.51151</v>
      </c>
      <c r="J18" s="34">
        <v>64</v>
      </c>
      <c r="K18" s="34">
        <v>0</v>
      </c>
      <c r="L18" s="34">
        <v>0</v>
      </c>
      <c r="M18" s="34">
        <v>0</v>
      </c>
      <c r="N18" s="34">
        <v>45</v>
      </c>
      <c r="O18" s="34">
        <v>0</v>
      </c>
      <c r="P18" s="34">
        <v>30</v>
      </c>
      <c r="Q18" s="34" t="s">
        <v>920</v>
      </c>
      <c r="R18" s="34" t="s">
        <v>920</v>
      </c>
      <c r="S18" s="34">
        <f t="shared" si="0"/>
        <v>0</v>
      </c>
      <c r="T18" s="34">
        <v>28</v>
      </c>
      <c r="U18" s="34">
        <v>3.6</v>
      </c>
      <c r="V18" s="34">
        <v>15</v>
      </c>
      <c r="W18" s="34">
        <v>25</v>
      </c>
      <c r="X18" s="34">
        <v>15</v>
      </c>
      <c r="Y18" s="41">
        <v>164</v>
      </c>
      <c r="Z18" s="34" t="str">
        <f t="shared" si="1"/>
        <v>S</v>
      </c>
      <c r="AA18" s="34">
        <v>15</v>
      </c>
      <c r="AB18" s="6" t="s">
        <v>662</v>
      </c>
      <c r="AC18" s="6" t="s">
        <v>663</v>
      </c>
      <c r="AD18" s="6">
        <v>1</v>
      </c>
      <c r="AE18" s="6" t="s">
        <v>920</v>
      </c>
      <c r="AF18" s="7">
        <v>0.61388888888888882</v>
      </c>
      <c r="AG18" s="6" t="s">
        <v>920</v>
      </c>
      <c r="AH18" s="6">
        <v>0</v>
      </c>
      <c r="AI18" s="6">
        <v>0</v>
      </c>
      <c r="AJ18" s="6">
        <v>0</v>
      </c>
      <c r="AK18" s="6" t="s">
        <v>664</v>
      </c>
      <c r="AL18" s="6" t="s">
        <v>1146</v>
      </c>
      <c r="AO18" s="6" t="s">
        <v>971</v>
      </c>
    </row>
    <row r="19" spans="1:111" s="5" customFormat="1" x14ac:dyDescent="0.2">
      <c r="A19" s="6">
        <v>73</v>
      </c>
      <c r="B19" s="6" t="s">
        <v>719</v>
      </c>
      <c r="C19" s="46">
        <v>40385</v>
      </c>
      <c r="D19" s="6" t="s">
        <v>923</v>
      </c>
      <c r="E19" s="26">
        <v>43.6526</v>
      </c>
      <c r="F19" s="26">
        <v>-123.51096</v>
      </c>
      <c r="G19" s="34">
        <v>52</v>
      </c>
      <c r="H19" s="26">
        <v>43.652439999999999</v>
      </c>
      <c r="I19" s="26">
        <v>-123.51096</v>
      </c>
      <c r="J19" s="34">
        <v>53</v>
      </c>
      <c r="K19" s="34">
        <v>0</v>
      </c>
      <c r="L19" s="34">
        <v>0</v>
      </c>
      <c r="M19" s="34">
        <v>0</v>
      </c>
      <c r="N19" s="34">
        <v>182</v>
      </c>
      <c r="O19" s="34">
        <v>2</v>
      </c>
      <c r="P19" s="34">
        <v>30</v>
      </c>
      <c r="Q19" s="34" t="s">
        <v>920</v>
      </c>
      <c r="R19" s="34" t="s">
        <v>920</v>
      </c>
      <c r="S19" s="34">
        <f t="shared" si="0"/>
        <v>2</v>
      </c>
      <c r="T19" s="34">
        <v>9</v>
      </c>
      <c r="U19" s="34">
        <v>5.5</v>
      </c>
      <c r="V19" s="34">
        <v>30</v>
      </c>
      <c r="W19" s="34">
        <v>33.799999999999997</v>
      </c>
      <c r="X19" s="34">
        <v>30</v>
      </c>
      <c r="Y19" s="41">
        <v>198</v>
      </c>
      <c r="Z19" s="34" t="str">
        <f t="shared" si="1"/>
        <v>S</v>
      </c>
      <c r="AA19" s="34">
        <v>15</v>
      </c>
      <c r="AB19" s="6" t="s">
        <v>917</v>
      </c>
      <c r="AC19" s="6" t="s">
        <v>666</v>
      </c>
      <c r="AD19" s="6">
        <v>1</v>
      </c>
      <c r="AE19" s="6">
        <v>2</v>
      </c>
      <c r="AF19" s="7">
        <v>0.60069444444444442</v>
      </c>
      <c r="AG19" s="6" t="s">
        <v>920</v>
      </c>
      <c r="AH19" s="6" t="s">
        <v>920</v>
      </c>
      <c r="AI19" s="6" t="s">
        <v>920</v>
      </c>
      <c r="AJ19" s="6" t="s">
        <v>920</v>
      </c>
      <c r="AK19" s="6" t="s">
        <v>920</v>
      </c>
      <c r="AL19" s="6" t="s">
        <v>667</v>
      </c>
      <c r="AM19" s="24"/>
      <c r="AN19" s="6"/>
      <c r="AO19" s="6" t="s">
        <v>971</v>
      </c>
      <c r="AP19" s="6"/>
      <c r="AQ19" s="6"/>
      <c r="AR19" s="6"/>
      <c r="AS19" s="6"/>
      <c r="AT19" s="6"/>
      <c r="AU19" s="6"/>
      <c r="AV19" s="6"/>
      <c r="AW19" s="6"/>
      <c r="AX19" s="6"/>
      <c r="AY19" s="6"/>
      <c r="AZ19" s="6"/>
      <c r="BA19" s="6"/>
      <c r="BB19" s="6"/>
      <c r="BC19" s="6"/>
      <c r="BD19" s="6"/>
      <c r="BE19" s="6"/>
      <c r="BF19" s="6"/>
      <c r="BG19" s="6"/>
      <c r="BH19" s="6"/>
      <c r="BI19" s="6"/>
      <c r="BJ19" s="6"/>
      <c r="BK19" s="6"/>
      <c r="BL19" s="6"/>
      <c r="BM19" s="6"/>
      <c r="BN19" s="6"/>
      <c r="BO19" s="6"/>
      <c r="BP19" s="6"/>
      <c r="BQ19" s="6"/>
      <c r="BR19" s="6"/>
      <c r="BS19" s="6"/>
      <c r="BT19" s="6"/>
      <c r="BU19" s="6"/>
      <c r="BV19" s="6"/>
      <c r="BW19" s="6"/>
      <c r="BX19" s="6"/>
      <c r="BY19" s="6"/>
      <c r="BZ19" s="6"/>
      <c r="CA19" s="6"/>
      <c r="CB19" s="6"/>
      <c r="CC19" s="6"/>
      <c r="CD19" s="6"/>
      <c r="CE19" s="6"/>
      <c r="CF19" s="6"/>
      <c r="CG19" s="6"/>
      <c r="CH19" s="6"/>
      <c r="CI19" s="6"/>
      <c r="CJ19" s="6"/>
      <c r="CK19" s="6"/>
      <c r="CL19" s="6"/>
      <c r="CM19" s="6"/>
      <c r="CN19" s="6"/>
      <c r="CO19" s="6"/>
      <c r="CP19" s="6"/>
      <c r="CQ19" s="6"/>
      <c r="CR19" s="6"/>
      <c r="CS19" s="6"/>
      <c r="CT19" s="6"/>
      <c r="CU19" s="6"/>
      <c r="CV19" s="6"/>
      <c r="CW19" s="6"/>
      <c r="CX19" s="6"/>
      <c r="CY19" s="6"/>
      <c r="CZ19" s="6"/>
      <c r="DA19" s="6"/>
      <c r="DB19" s="6"/>
      <c r="DC19" s="6"/>
      <c r="DD19" s="6"/>
      <c r="DE19" s="6"/>
      <c r="DF19" s="6"/>
      <c r="DG19" s="6"/>
    </row>
    <row r="20" spans="1:111" x14ac:dyDescent="0.2">
      <c r="A20" s="6">
        <v>74</v>
      </c>
      <c r="B20" s="6" t="s">
        <v>826</v>
      </c>
      <c r="C20" s="46">
        <v>40374</v>
      </c>
      <c r="D20" s="6" t="s">
        <v>923</v>
      </c>
      <c r="E20" s="26">
        <v>41.777830000000002</v>
      </c>
      <c r="F20" s="26">
        <v>-123.32680000000001</v>
      </c>
      <c r="G20" s="34">
        <v>362</v>
      </c>
      <c r="H20" s="26">
        <v>41.77769</v>
      </c>
      <c r="I20" s="26">
        <v>-123.32735</v>
      </c>
      <c r="J20" s="34">
        <v>356</v>
      </c>
      <c r="K20" s="34">
        <v>0</v>
      </c>
      <c r="L20" s="34">
        <v>0</v>
      </c>
      <c r="M20" s="34">
        <v>0</v>
      </c>
      <c r="N20" s="34">
        <v>90</v>
      </c>
      <c r="O20" s="34">
        <v>4</v>
      </c>
      <c r="P20" s="34">
        <v>15</v>
      </c>
      <c r="Q20" s="34">
        <v>2</v>
      </c>
      <c r="R20" s="34">
        <v>15</v>
      </c>
      <c r="S20" s="34">
        <f t="shared" si="0"/>
        <v>3</v>
      </c>
      <c r="T20" s="34" t="s">
        <v>920</v>
      </c>
      <c r="U20" s="34" t="s">
        <v>920</v>
      </c>
      <c r="V20" s="34" t="s">
        <v>920</v>
      </c>
      <c r="W20" s="34">
        <v>3.4</v>
      </c>
      <c r="X20" s="34">
        <v>15</v>
      </c>
      <c r="Y20" s="41">
        <v>288</v>
      </c>
      <c r="Z20" s="34" t="str">
        <f t="shared" si="1"/>
        <v>W</v>
      </c>
      <c r="AA20" s="34">
        <v>15</v>
      </c>
      <c r="AB20" s="6" t="s">
        <v>827</v>
      </c>
      <c r="AC20" s="6" t="s">
        <v>829</v>
      </c>
      <c r="AD20" s="6">
        <v>3</v>
      </c>
      <c r="AE20" s="6">
        <v>2.5</v>
      </c>
      <c r="AF20" s="7">
        <v>0.62708333333333333</v>
      </c>
      <c r="AG20" s="6" t="s">
        <v>920</v>
      </c>
      <c r="AH20" s="6" t="s">
        <v>920</v>
      </c>
      <c r="AI20" s="6" t="s">
        <v>920</v>
      </c>
      <c r="AJ20" s="6" t="s">
        <v>920</v>
      </c>
      <c r="AK20" s="6" t="s">
        <v>920</v>
      </c>
      <c r="AL20" s="6" t="s">
        <v>920</v>
      </c>
      <c r="AO20" s="6" t="s">
        <v>971</v>
      </c>
    </row>
    <row r="21" spans="1:111" x14ac:dyDescent="0.2">
      <c r="A21" s="6">
        <v>74</v>
      </c>
      <c r="B21" s="6" t="s">
        <v>826</v>
      </c>
      <c r="C21" s="46">
        <v>40374</v>
      </c>
      <c r="D21" s="6" t="s">
        <v>914</v>
      </c>
      <c r="E21" s="26">
        <v>41.7776</v>
      </c>
      <c r="F21" s="26">
        <v>-123.32648</v>
      </c>
      <c r="G21" s="34">
        <v>367</v>
      </c>
      <c r="H21" s="26">
        <v>41.777700000000003</v>
      </c>
      <c r="I21" s="26">
        <v>-123.32674</v>
      </c>
      <c r="J21" s="34">
        <v>364</v>
      </c>
      <c r="K21" s="34">
        <v>0</v>
      </c>
      <c r="L21" s="34">
        <v>0</v>
      </c>
      <c r="M21" s="34">
        <v>0</v>
      </c>
      <c r="N21" s="34">
        <v>101</v>
      </c>
      <c r="O21" s="34">
        <v>5</v>
      </c>
      <c r="P21" s="34">
        <v>26</v>
      </c>
      <c r="Q21" s="34" t="s">
        <v>920</v>
      </c>
      <c r="R21" s="34" t="s">
        <v>920</v>
      </c>
      <c r="S21" s="34">
        <f t="shared" si="0"/>
        <v>5</v>
      </c>
      <c r="T21" s="34" t="s">
        <v>920</v>
      </c>
      <c r="U21" s="34" t="s">
        <v>920</v>
      </c>
      <c r="V21" s="34" t="s">
        <v>920</v>
      </c>
      <c r="W21" s="34">
        <v>9.6999999999999993</v>
      </c>
      <c r="X21" s="34">
        <v>15</v>
      </c>
      <c r="Y21" s="41">
        <v>310</v>
      </c>
      <c r="Z21" s="34" t="str">
        <f t="shared" si="1"/>
        <v>NW</v>
      </c>
      <c r="AA21" s="34">
        <v>15</v>
      </c>
      <c r="AB21" s="6" t="s">
        <v>827</v>
      </c>
      <c r="AC21" s="6" t="s">
        <v>828</v>
      </c>
      <c r="AD21" s="6">
        <v>3</v>
      </c>
      <c r="AE21" s="6">
        <v>3</v>
      </c>
      <c r="AF21" s="7">
        <v>0.63958333333333328</v>
      </c>
      <c r="AG21" s="6" t="s">
        <v>920</v>
      </c>
      <c r="AH21" s="6">
        <v>0</v>
      </c>
      <c r="AI21" s="6">
        <v>0</v>
      </c>
      <c r="AJ21" s="6">
        <v>0</v>
      </c>
      <c r="AK21" s="6" t="s">
        <v>1095</v>
      </c>
      <c r="AL21" s="6" t="s">
        <v>471</v>
      </c>
      <c r="AO21" s="6" t="s">
        <v>971</v>
      </c>
    </row>
    <row r="22" spans="1:111" s="5" customFormat="1" ht="14.25" customHeight="1" x14ac:dyDescent="0.2">
      <c r="A22" s="6">
        <v>77</v>
      </c>
      <c r="B22" s="6" t="s">
        <v>877</v>
      </c>
      <c r="C22" s="46">
        <v>40372</v>
      </c>
      <c r="D22" s="6" t="s">
        <v>914</v>
      </c>
      <c r="E22" s="26">
        <v>40.824260000000002</v>
      </c>
      <c r="F22" s="26">
        <v>-121.93266</v>
      </c>
      <c r="G22" s="34">
        <v>616</v>
      </c>
      <c r="H22" s="26">
        <v>40.824399999999997</v>
      </c>
      <c r="I22" s="26">
        <v>-121.93248</v>
      </c>
      <c r="J22" s="34">
        <v>618</v>
      </c>
      <c r="K22" s="34">
        <v>0</v>
      </c>
      <c r="L22" s="34">
        <v>23</v>
      </c>
      <c r="M22" s="34">
        <v>23</v>
      </c>
      <c r="N22" s="34">
        <v>86</v>
      </c>
      <c r="O22" s="34">
        <v>1</v>
      </c>
      <c r="P22" s="34">
        <v>30</v>
      </c>
      <c r="Q22" s="34" t="s">
        <v>920</v>
      </c>
      <c r="R22" s="34" t="s">
        <v>920</v>
      </c>
      <c r="S22" s="34">
        <f t="shared" si="0"/>
        <v>1</v>
      </c>
      <c r="T22" s="34">
        <v>12</v>
      </c>
      <c r="U22" s="34">
        <v>8</v>
      </c>
      <c r="V22" s="34">
        <v>15</v>
      </c>
      <c r="W22" s="34">
        <v>13.5</v>
      </c>
      <c r="X22" s="34">
        <v>15</v>
      </c>
      <c r="Y22" s="41">
        <v>40</v>
      </c>
      <c r="Z22" s="34" t="str">
        <f t="shared" si="1"/>
        <v>NE</v>
      </c>
      <c r="AA22" s="34">
        <v>15</v>
      </c>
      <c r="AB22" s="6" t="s">
        <v>917</v>
      </c>
      <c r="AC22" s="6" t="s">
        <v>878</v>
      </c>
      <c r="AD22" s="6">
        <v>3</v>
      </c>
      <c r="AE22" s="6">
        <v>3</v>
      </c>
      <c r="AF22" s="6" t="s">
        <v>879</v>
      </c>
      <c r="AG22" s="6" t="s">
        <v>467</v>
      </c>
      <c r="AH22" s="6">
        <v>31</v>
      </c>
      <c r="AI22" s="6">
        <v>0</v>
      </c>
      <c r="AJ22" s="6">
        <v>4</v>
      </c>
      <c r="AK22" s="6" t="s">
        <v>880</v>
      </c>
      <c r="AL22" s="6" t="s">
        <v>881</v>
      </c>
      <c r="AM22" s="24" t="s">
        <v>1010</v>
      </c>
      <c r="AN22" s="6" t="s">
        <v>971</v>
      </c>
      <c r="AO22" s="6" t="s">
        <v>971</v>
      </c>
      <c r="AP22" s="6"/>
      <c r="AQ22" s="6"/>
      <c r="AR22" s="6"/>
      <c r="AS22" s="6"/>
      <c r="AT22" s="6"/>
      <c r="AU22" s="6"/>
      <c r="AV22" s="6"/>
      <c r="AW22" s="6"/>
      <c r="AX22" s="6"/>
      <c r="AY22" s="6"/>
      <c r="AZ22" s="6"/>
      <c r="BA22" s="6"/>
      <c r="BB22" s="6"/>
      <c r="BC22" s="6"/>
      <c r="BD22" s="6"/>
      <c r="BE22" s="6"/>
      <c r="BF22" s="6"/>
      <c r="BG22" s="6"/>
      <c r="BH22" s="6"/>
      <c r="BI22" s="6"/>
      <c r="BJ22" s="6"/>
      <c r="BK22" s="6"/>
      <c r="BL22" s="6"/>
      <c r="BM22" s="6"/>
      <c r="BN22" s="6"/>
      <c r="BO22" s="6"/>
      <c r="BP22" s="6"/>
      <c r="BQ22" s="6"/>
      <c r="BR22" s="6"/>
      <c r="BS22" s="6"/>
      <c r="BT22" s="6"/>
      <c r="BU22" s="6"/>
      <c r="BV22" s="6"/>
      <c r="BW22" s="6"/>
      <c r="BX22" s="6"/>
      <c r="BY22" s="6"/>
      <c r="BZ22" s="6"/>
      <c r="CA22" s="6"/>
      <c r="CB22" s="6"/>
      <c r="CC22" s="6"/>
      <c r="CD22" s="6"/>
      <c r="CE22" s="6"/>
      <c r="CF22" s="6"/>
      <c r="CG22" s="6"/>
      <c r="CH22" s="6"/>
      <c r="CI22" s="6"/>
      <c r="CJ22" s="6"/>
      <c r="CK22" s="6"/>
      <c r="CL22" s="6"/>
      <c r="CM22" s="6"/>
      <c r="CN22" s="6"/>
      <c r="CO22" s="6"/>
      <c r="CP22" s="6"/>
      <c r="CQ22" s="6"/>
      <c r="CR22" s="6"/>
      <c r="CS22" s="6"/>
      <c r="CT22" s="6"/>
      <c r="CU22" s="6"/>
      <c r="CV22" s="6"/>
      <c r="CW22" s="6"/>
      <c r="CX22" s="6"/>
      <c r="CY22" s="6"/>
      <c r="CZ22" s="6"/>
      <c r="DA22" s="6"/>
      <c r="DB22" s="6"/>
      <c r="DC22" s="6"/>
      <c r="DD22" s="6"/>
      <c r="DE22" s="6"/>
      <c r="DF22" s="6"/>
      <c r="DG22" s="6"/>
    </row>
    <row r="23" spans="1:111" x14ac:dyDescent="0.2">
      <c r="A23" s="6">
        <v>77</v>
      </c>
      <c r="B23" s="6" t="s">
        <v>877</v>
      </c>
      <c r="C23" s="46">
        <v>40372</v>
      </c>
      <c r="D23" s="6" t="s">
        <v>923</v>
      </c>
      <c r="E23" s="26">
        <v>40.824449999999999</v>
      </c>
      <c r="F23" s="26">
        <v>-121.93223999999999</v>
      </c>
      <c r="G23" s="34">
        <v>620</v>
      </c>
      <c r="H23" s="26">
        <v>40.824570000000001</v>
      </c>
      <c r="I23" s="26">
        <v>-121.93187</v>
      </c>
      <c r="J23" s="34">
        <v>620</v>
      </c>
      <c r="K23" s="34">
        <v>0</v>
      </c>
      <c r="L23" s="34">
        <v>17</v>
      </c>
      <c r="M23" s="34">
        <v>17</v>
      </c>
      <c r="N23" s="34">
        <v>157</v>
      </c>
      <c r="O23" s="34">
        <v>0</v>
      </c>
      <c r="P23" s="34">
        <v>30</v>
      </c>
      <c r="Q23" s="34" t="s">
        <v>920</v>
      </c>
      <c r="R23" s="34" t="s">
        <v>920</v>
      </c>
      <c r="S23" s="34">
        <f t="shared" si="0"/>
        <v>0</v>
      </c>
      <c r="T23" s="34">
        <v>3</v>
      </c>
      <c r="U23" s="34">
        <v>5.0999999999999996</v>
      </c>
      <c r="V23" s="34">
        <v>12.6</v>
      </c>
      <c r="W23" s="34">
        <v>7.4</v>
      </c>
      <c r="X23" s="34">
        <v>12.6</v>
      </c>
      <c r="Y23" s="41">
        <v>42</v>
      </c>
      <c r="Z23" s="34" t="str">
        <f t="shared" si="1"/>
        <v>NE</v>
      </c>
      <c r="AA23" s="34">
        <v>15</v>
      </c>
      <c r="AB23" s="6" t="s">
        <v>917</v>
      </c>
      <c r="AC23" s="6" t="s">
        <v>878</v>
      </c>
      <c r="AD23" s="6">
        <v>3</v>
      </c>
      <c r="AE23" s="6">
        <v>3</v>
      </c>
      <c r="AF23" s="7">
        <v>0.7597222222222223</v>
      </c>
      <c r="AG23" s="6" t="s">
        <v>920</v>
      </c>
      <c r="AH23" s="6" t="s">
        <v>920</v>
      </c>
      <c r="AI23" s="6" t="s">
        <v>920</v>
      </c>
      <c r="AJ23" s="6" t="s">
        <v>920</v>
      </c>
      <c r="AK23" s="6" t="s">
        <v>920</v>
      </c>
      <c r="AL23" s="6" t="s">
        <v>920</v>
      </c>
      <c r="AO23" s="6" t="s">
        <v>971</v>
      </c>
      <c r="AP23" s="20"/>
      <c r="AQ23" s="20"/>
      <c r="AR23" s="20"/>
      <c r="AS23" s="20"/>
      <c r="AT23" s="20"/>
      <c r="AU23" s="20"/>
      <c r="AV23" s="20"/>
      <c r="AW23" s="20"/>
      <c r="AX23" s="20"/>
      <c r="AY23" s="20"/>
      <c r="AZ23" s="20"/>
      <c r="BA23" s="20"/>
      <c r="BB23" s="20"/>
      <c r="BC23" s="20"/>
      <c r="BD23" s="20"/>
      <c r="BE23" s="20"/>
      <c r="BF23" s="20"/>
      <c r="BG23" s="20"/>
      <c r="BH23" s="20"/>
      <c r="BI23" s="20"/>
      <c r="BJ23" s="20"/>
      <c r="BK23" s="20"/>
      <c r="BL23" s="20"/>
      <c r="BM23" s="20"/>
      <c r="BN23" s="20"/>
      <c r="BO23" s="20"/>
      <c r="BP23" s="20"/>
      <c r="BQ23" s="20"/>
      <c r="BR23" s="20"/>
      <c r="BS23" s="20"/>
      <c r="BT23" s="20"/>
      <c r="BU23" s="20"/>
      <c r="BV23" s="20"/>
      <c r="BW23" s="20"/>
      <c r="BX23" s="20"/>
      <c r="BY23" s="20"/>
      <c r="BZ23" s="20"/>
      <c r="CA23" s="20"/>
      <c r="CB23" s="20"/>
      <c r="CC23" s="20"/>
      <c r="CD23" s="20"/>
      <c r="CE23" s="20"/>
      <c r="CF23" s="20"/>
      <c r="CG23" s="20"/>
      <c r="CH23" s="20"/>
      <c r="CI23" s="20"/>
      <c r="CJ23" s="20"/>
      <c r="CK23" s="20"/>
      <c r="CL23" s="20"/>
      <c r="CM23" s="20"/>
      <c r="CN23" s="20"/>
      <c r="CO23" s="20"/>
      <c r="CP23" s="20"/>
      <c r="CQ23" s="20"/>
      <c r="CR23" s="20"/>
      <c r="CS23" s="20"/>
      <c r="CT23" s="20"/>
      <c r="CU23" s="20"/>
      <c r="CV23" s="20"/>
      <c r="CW23" s="20"/>
      <c r="CX23" s="20"/>
      <c r="CY23" s="20"/>
      <c r="CZ23" s="20"/>
      <c r="DA23" s="20"/>
      <c r="DB23" s="20"/>
      <c r="DC23" s="20"/>
      <c r="DD23" s="20"/>
      <c r="DE23" s="20"/>
      <c r="DF23" s="20"/>
      <c r="DG23" s="20"/>
    </row>
    <row r="24" spans="1:111" x14ac:dyDescent="0.2">
      <c r="A24" s="6">
        <v>87</v>
      </c>
      <c r="B24" s="6" t="s">
        <v>958</v>
      </c>
      <c r="C24" s="46">
        <v>40370</v>
      </c>
      <c r="D24" s="6" t="s">
        <v>914</v>
      </c>
      <c r="E24" s="26">
        <v>39.74633</v>
      </c>
      <c r="F24" s="26">
        <v>-121.5386</v>
      </c>
      <c r="G24" s="34">
        <v>422</v>
      </c>
      <c r="H24" s="26">
        <v>39.746200000000002</v>
      </c>
      <c r="I24" s="26">
        <v>-121.53851</v>
      </c>
      <c r="J24" s="34">
        <v>420</v>
      </c>
      <c r="K24" s="34">
        <v>0</v>
      </c>
      <c r="L24" s="34">
        <v>0</v>
      </c>
      <c r="M24" s="34">
        <v>0</v>
      </c>
      <c r="N24" s="34">
        <v>61</v>
      </c>
      <c r="O24" s="34">
        <v>0.5</v>
      </c>
      <c r="P24" s="34">
        <v>30</v>
      </c>
      <c r="Q24" s="34" t="s">
        <v>920</v>
      </c>
      <c r="R24" s="34" t="s">
        <v>920</v>
      </c>
      <c r="S24" s="34">
        <f t="shared" si="0"/>
        <v>0.5</v>
      </c>
      <c r="T24" s="34">
        <v>25</v>
      </c>
      <c r="U24" s="34">
        <v>8.1</v>
      </c>
      <c r="V24" s="34">
        <v>15</v>
      </c>
      <c r="W24" s="34">
        <v>23.3</v>
      </c>
      <c r="X24" s="34">
        <v>15</v>
      </c>
      <c r="Y24" s="41">
        <v>210</v>
      </c>
      <c r="Z24" s="34" t="str">
        <f t="shared" si="1"/>
        <v>SW</v>
      </c>
      <c r="AA24" s="34">
        <v>15</v>
      </c>
      <c r="AB24" s="6" t="s">
        <v>959</v>
      </c>
      <c r="AC24" s="6" t="s">
        <v>960</v>
      </c>
      <c r="AD24" s="5" t="s">
        <v>1192</v>
      </c>
      <c r="AE24" s="6">
        <v>3</v>
      </c>
      <c r="AF24" s="7">
        <v>0.38541666666666669</v>
      </c>
      <c r="AG24" s="6" t="s">
        <v>920</v>
      </c>
      <c r="AH24" s="6">
        <v>0</v>
      </c>
      <c r="AI24" s="6">
        <v>0</v>
      </c>
      <c r="AJ24" s="6">
        <v>1</v>
      </c>
      <c r="AK24" s="6" t="s">
        <v>961</v>
      </c>
      <c r="AL24" s="6" t="s">
        <v>472</v>
      </c>
      <c r="AO24" s="6" t="s">
        <v>971</v>
      </c>
    </row>
    <row r="25" spans="1:111" x14ac:dyDescent="0.2">
      <c r="A25" s="6">
        <v>87</v>
      </c>
      <c r="B25" s="6" t="s">
        <v>958</v>
      </c>
      <c r="C25" s="46">
        <v>40370</v>
      </c>
      <c r="D25" s="6" t="s">
        <v>923</v>
      </c>
      <c r="E25" s="26">
        <v>39.745660000000001</v>
      </c>
      <c r="F25" s="26">
        <v>-121.53834999999999</v>
      </c>
      <c r="G25" s="34">
        <v>430</v>
      </c>
      <c r="H25" s="26">
        <v>39.745510000000003</v>
      </c>
      <c r="I25" s="26">
        <v>-121.53834999999999</v>
      </c>
      <c r="J25" s="34">
        <v>432</v>
      </c>
      <c r="K25" s="34">
        <v>0</v>
      </c>
      <c r="L25" s="34">
        <v>0</v>
      </c>
      <c r="M25" s="34">
        <v>0</v>
      </c>
      <c r="N25" s="34">
        <v>105.75</v>
      </c>
      <c r="O25" s="34">
        <v>1</v>
      </c>
      <c r="P25" s="34">
        <v>30</v>
      </c>
      <c r="Q25" s="34" t="s">
        <v>920</v>
      </c>
      <c r="R25" s="34" t="s">
        <v>920</v>
      </c>
      <c r="S25" s="34">
        <f t="shared" si="0"/>
        <v>1</v>
      </c>
      <c r="T25" s="34">
        <v>28</v>
      </c>
      <c r="U25" s="34">
        <v>4.0999999999999996</v>
      </c>
      <c r="V25" s="34">
        <v>15</v>
      </c>
      <c r="W25" s="34">
        <v>8.5</v>
      </c>
      <c r="X25" s="34">
        <v>15</v>
      </c>
      <c r="Y25" s="41">
        <v>124</v>
      </c>
      <c r="Z25" s="34" t="str">
        <f t="shared" si="1"/>
        <v>SE</v>
      </c>
      <c r="AA25" s="34">
        <v>15</v>
      </c>
      <c r="AB25" s="6" t="s">
        <v>962</v>
      </c>
      <c r="AC25" s="6" t="s">
        <v>963</v>
      </c>
      <c r="AD25" s="6">
        <v>3</v>
      </c>
      <c r="AE25" s="6">
        <v>2.5</v>
      </c>
      <c r="AF25" s="7">
        <v>0.41111111111111115</v>
      </c>
      <c r="AG25" s="6" t="s">
        <v>920</v>
      </c>
      <c r="AH25" s="6" t="s">
        <v>920</v>
      </c>
      <c r="AI25" s="6" t="s">
        <v>920</v>
      </c>
      <c r="AJ25" s="6" t="s">
        <v>920</v>
      </c>
      <c r="AK25" s="6" t="s">
        <v>920</v>
      </c>
      <c r="AL25" s="6" t="s">
        <v>920</v>
      </c>
      <c r="AO25" s="6" t="s">
        <v>971</v>
      </c>
      <c r="AP25" s="20"/>
      <c r="AQ25" s="20"/>
      <c r="AR25" s="20"/>
      <c r="AS25" s="20"/>
      <c r="AT25" s="20"/>
      <c r="AU25" s="20"/>
      <c r="AV25" s="20"/>
      <c r="AW25" s="20"/>
      <c r="AX25" s="20"/>
      <c r="AY25" s="20"/>
      <c r="AZ25" s="20"/>
      <c r="BA25" s="20"/>
      <c r="BB25" s="20"/>
      <c r="BC25" s="20"/>
      <c r="BD25" s="20"/>
      <c r="BE25" s="20"/>
      <c r="BF25" s="20"/>
      <c r="BG25" s="20"/>
      <c r="BH25" s="20"/>
      <c r="BI25" s="20"/>
      <c r="BJ25" s="20"/>
      <c r="BK25" s="20"/>
      <c r="BL25" s="20"/>
      <c r="BM25" s="20"/>
      <c r="BN25" s="20"/>
      <c r="BO25" s="20"/>
      <c r="BP25" s="20"/>
      <c r="BQ25" s="20"/>
      <c r="BR25" s="20"/>
      <c r="BS25" s="20"/>
      <c r="BT25" s="20"/>
      <c r="BU25" s="20"/>
      <c r="BV25" s="20"/>
      <c r="BW25" s="20"/>
      <c r="BX25" s="20"/>
      <c r="BY25" s="20"/>
      <c r="BZ25" s="20"/>
      <c r="CA25" s="20"/>
      <c r="CB25" s="20"/>
      <c r="CC25" s="20"/>
      <c r="CD25" s="20"/>
      <c r="CE25" s="20"/>
      <c r="CF25" s="20"/>
      <c r="CG25" s="20"/>
      <c r="CH25" s="20"/>
      <c r="CI25" s="20"/>
      <c r="CJ25" s="20"/>
      <c r="CK25" s="20"/>
      <c r="CL25" s="20"/>
      <c r="CM25" s="20"/>
      <c r="CN25" s="20"/>
      <c r="CO25" s="20"/>
      <c r="CP25" s="20"/>
      <c r="CQ25" s="20"/>
      <c r="CR25" s="20"/>
      <c r="CS25" s="20"/>
      <c r="CT25" s="20"/>
      <c r="CU25" s="20"/>
      <c r="CV25" s="20"/>
      <c r="CW25" s="20"/>
      <c r="CX25" s="20"/>
      <c r="CY25" s="20"/>
      <c r="CZ25" s="20"/>
      <c r="DA25" s="20"/>
      <c r="DB25" s="20"/>
      <c r="DC25" s="20"/>
      <c r="DD25" s="20"/>
      <c r="DE25" s="20"/>
      <c r="DF25" s="20"/>
      <c r="DG25" s="20"/>
    </row>
    <row r="26" spans="1:111" x14ac:dyDescent="0.2">
      <c r="A26" s="6">
        <v>93</v>
      </c>
      <c r="B26" s="6" t="s">
        <v>392</v>
      </c>
      <c r="C26" s="46">
        <v>40397</v>
      </c>
      <c r="D26" s="6" t="s">
        <v>914</v>
      </c>
      <c r="E26" s="26">
        <v>39.028759999999998</v>
      </c>
      <c r="F26" s="26">
        <v>-120.78606000000001</v>
      </c>
      <c r="G26" s="34">
        <v>766</v>
      </c>
      <c r="H26" s="26">
        <v>39.028440000000003</v>
      </c>
      <c r="I26" s="26">
        <v>-120.78613</v>
      </c>
      <c r="J26" s="34">
        <v>766</v>
      </c>
      <c r="K26" s="34">
        <v>0</v>
      </c>
      <c r="L26" s="34">
        <v>1</v>
      </c>
      <c r="M26" s="34">
        <v>1</v>
      </c>
      <c r="N26" s="34">
        <v>58</v>
      </c>
      <c r="O26" s="34">
        <v>3</v>
      </c>
      <c r="P26" s="34">
        <v>30</v>
      </c>
      <c r="Q26" s="34" t="s">
        <v>920</v>
      </c>
      <c r="R26" s="34" t="s">
        <v>920</v>
      </c>
      <c r="S26" s="34">
        <f t="shared" si="0"/>
        <v>3</v>
      </c>
      <c r="T26" s="34">
        <v>26</v>
      </c>
      <c r="U26" s="34">
        <v>8.4</v>
      </c>
      <c r="V26" s="34">
        <v>15</v>
      </c>
      <c r="W26" s="34">
        <v>6.9</v>
      </c>
      <c r="X26" s="34">
        <v>15</v>
      </c>
      <c r="Y26" s="34">
        <v>172</v>
      </c>
      <c r="Z26" s="34" t="str">
        <f t="shared" si="1"/>
        <v>S</v>
      </c>
      <c r="AA26" s="34">
        <v>15</v>
      </c>
      <c r="AB26" s="6" t="s">
        <v>917</v>
      </c>
      <c r="AC26" s="6" t="s">
        <v>393</v>
      </c>
      <c r="AD26" s="6">
        <v>3</v>
      </c>
      <c r="AE26" s="6">
        <v>3</v>
      </c>
      <c r="AF26" s="7">
        <v>0.53749999999999998</v>
      </c>
      <c r="AG26" s="6" t="s">
        <v>394</v>
      </c>
      <c r="AH26" s="6">
        <v>3</v>
      </c>
      <c r="AI26" s="6">
        <v>0</v>
      </c>
      <c r="AJ26" s="6">
        <v>1</v>
      </c>
      <c r="AK26" s="6" t="s">
        <v>395</v>
      </c>
      <c r="AL26" s="6" t="s">
        <v>396</v>
      </c>
      <c r="AN26" s="6" t="s">
        <v>971</v>
      </c>
      <c r="AO26" s="6" t="s">
        <v>971</v>
      </c>
    </row>
    <row r="27" spans="1:111" x14ac:dyDescent="0.2">
      <c r="A27" s="6">
        <v>93</v>
      </c>
      <c r="B27" s="6" t="s">
        <v>392</v>
      </c>
      <c r="C27" s="46">
        <v>40397</v>
      </c>
      <c r="D27" s="6" t="s">
        <v>923</v>
      </c>
      <c r="E27" s="26">
        <v>39.028289999999998</v>
      </c>
      <c r="F27" s="26">
        <v>-120.78592999999999</v>
      </c>
      <c r="G27" s="34">
        <v>762</v>
      </c>
      <c r="H27" s="26">
        <v>39.028060000000004</v>
      </c>
      <c r="I27" s="26">
        <v>-120.78606000000001</v>
      </c>
      <c r="J27" s="34">
        <v>753</v>
      </c>
      <c r="K27" s="34">
        <v>0</v>
      </c>
      <c r="L27" s="34">
        <v>0</v>
      </c>
      <c r="M27" s="34">
        <v>0</v>
      </c>
      <c r="N27" s="34">
        <v>66.5</v>
      </c>
      <c r="O27" s="34">
        <v>3</v>
      </c>
      <c r="P27" s="34">
        <v>30</v>
      </c>
      <c r="Q27" s="34" t="s">
        <v>920</v>
      </c>
      <c r="R27" s="34" t="s">
        <v>920</v>
      </c>
      <c r="S27" s="34">
        <f t="shared" si="0"/>
        <v>3</v>
      </c>
      <c r="T27" s="34">
        <v>21</v>
      </c>
      <c r="U27" s="34">
        <v>3.5</v>
      </c>
      <c r="V27" s="34">
        <v>15</v>
      </c>
      <c r="W27" s="34">
        <v>8.4</v>
      </c>
      <c r="X27" s="34">
        <v>15</v>
      </c>
      <c r="Y27" s="34">
        <v>128</v>
      </c>
      <c r="Z27" s="34" t="str">
        <f t="shared" si="1"/>
        <v>SE</v>
      </c>
      <c r="AA27" s="34">
        <v>15</v>
      </c>
      <c r="AB27" s="6" t="s">
        <v>917</v>
      </c>
      <c r="AC27" s="6" t="s">
        <v>397</v>
      </c>
      <c r="AD27" s="6">
        <v>3</v>
      </c>
      <c r="AE27" s="6">
        <v>2.5</v>
      </c>
      <c r="AF27" s="7">
        <v>0.52708333333333335</v>
      </c>
      <c r="AG27" s="6" t="s">
        <v>920</v>
      </c>
      <c r="AH27" s="6" t="s">
        <v>920</v>
      </c>
      <c r="AI27" s="6" t="s">
        <v>920</v>
      </c>
      <c r="AJ27" s="6" t="s">
        <v>920</v>
      </c>
      <c r="AK27" s="6" t="s">
        <v>920</v>
      </c>
      <c r="AL27" s="6" t="s">
        <v>920</v>
      </c>
      <c r="AO27" s="6" t="s">
        <v>971</v>
      </c>
    </row>
    <row r="28" spans="1:111" x14ac:dyDescent="0.2">
      <c r="A28" s="6">
        <v>95</v>
      </c>
      <c r="B28" s="6" t="s">
        <v>398</v>
      </c>
      <c r="C28" s="46">
        <v>40399</v>
      </c>
      <c r="D28" s="6" t="s">
        <v>914</v>
      </c>
      <c r="E28" s="26">
        <v>38.728560000000002</v>
      </c>
      <c r="F28" s="26">
        <v>-120.50744</v>
      </c>
      <c r="G28" s="34">
        <v>1180</v>
      </c>
      <c r="H28" s="26">
        <v>38.728499999999997</v>
      </c>
      <c r="I28" s="26">
        <v>-120.50779</v>
      </c>
      <c r="J28" s="34">
        <v>1174</v>
      </c>
      <c r="K28" s="34">
        <v>0</v>
      </c>
      <c r="L28" s="34">
        <v>0</v>
      </c>
      <c r="M28" s="34">
        <v>0</v>
      </c>
      <c r="N28" s="34">
        <v>66</v>
      </c>
      <c r="O28" s="34">
        <v>2</v>
      </c>
      <c r="P28" s="34">
        <v>30</v>
      </c>
      <c r="Q28" s="34" t="s">
        <v>920</v>
      </c>
      <c r="R28" s="34" t="s">
        <v>920</v>
      </c>
      <c r="S28" s="34">
        <f t="shared" si="0"/>
        <v>2</v>
      </c>
      <c r="T28" s="34">
        <v>16</v>
      </c>
      <c r="U28" s="34">
        <v>2</v>
      </c>
      <c r="V28" s="34">
        <v>15</v>
      </c>
      <c r="W28" s="34">
        <v>5</v>
      </c>
      <c r="X28" s="34">
        <v>15</v>
      </c>
      <c r="Y28" s="34">
        <v>240</v>
      </c>
      <c r="Z28" s="34" t="str">
        <f t="shared" si="1"/>
        <v>SW</v>
      </c>
      <c r="AA28" s="34">
        <v>15</v>
      </c>
      <c r="AB28" s="6" t="s">
        <v>917</v>
      </c>
      <c r="AC28" s="6" t="s">
        <v>399</v>
      </c>
      <c r="AD28" s="6">
        <v>1</v>
      </c>
      <c r="AE28" s="6">
        <v>3</v>
      </c>
      <c r="AF28" s="7">
        <v>0.40972222222222227</v>
      </c>
      <c r="AG28" s="6" t="s">
        <v>920</v>
      </c>
      <c r="AH28" s="6">
        <v>0</v>
      </c>
      <c r="AI28" s="6">
        <v>0</v>
      </c>
      <c r="AJ28" s="6">
        <v>0</v>
      </c>
      <c r="AK28" s="6" t="s">
        <v>400</v>
      </c>
      <c r="AL28" s="6" t="s">
        <v>920</v>
      </c>
      <c r="AO28" s="6" t="s">
        <v>971</v>
      </c>
      <c r="AP28" s="20"/>
      <c r="AQ28" s="20"/>
      <c r="AR28" s="20"/>
      <c r="AS28" s="20"/>
      <c r="AT28" s="20"/>
      <c r="AU28" s="20"/>
      <c r="AV28" s="20"/>
      <c r="AW28" s="20"/>
      <c r="AX28" s="20"/>
      <c r="AY28" s="20"/>
      <c r="AZ28" s="20"/>
      <c r="BA28" s="20"/>
      <c r="BB28" s="20"/>
      <c r="BC28" s="20"/>
      <c r="BD28" s="20"/>
      <c r="BE28" s="20"/>
      <c r="BF28" s="20"/>
      <c r="BG28" s="20"/>
      <c r="BH28" s="20"/>
      <c r="BI28" s="20"/>
      <c r="BJ28" s="20"/>
      <c r="BK28" s="20"/>
      <c r="BL28" s="20"/>
      <c r="BM28" s="20"/>
      <c r="BN28" s="20"/>
      <c r="BO28" s="20"/>
      <c r="BP28" s="20"/>
      <c r="BQ28" s="20"/>
      <c r="BR28" s="20"/>
      <c r="BS28" s="20"/>
      <c r="BT28" s="20"/>
      <c r="BU28" s="20"/>
      <c r="BV28" s="20"/>
      <c r="BW28" s="20"/>
      <c r="BX28" s="20"/>
      <c r="BY28" s="20"/>
      <c r="BZ28" s="20"/>
      <c r="CA28" s="20"/>
      <c r="CB28" s="20"/>
      <c r="CC28" s="20"/>
      <c r="CD28" s="20"/>
      <c r="CE28" s="20"/>
      <c r="CF28" s="20"/>
      <c r="CG28" s="20"/>
      <c r="CH28" s="20"/>
      <c r="CI28" s="20"/>
      <c r="CJ28" s="20"/>
      <c r="CK28" s="20"/>
      <c r="CL28" s="20"/>
      <c r="CM28" s="20"/>
      <c r="CN28" s="20"/>
      <c r="CO28" s="20"/>
      <c r="CP28" s="20"/>
      <c r="CQ28" s="20"/>
      <c r="CR28" s="20"/>
      <c r="CS28" s="20"/>
      <c r="CT28" s="20"/>
      <c r="CU28" s="20"/>
      <c r="CV28" s="20"/>
      <c r="CW28" s="20"/>
      <c r="CX28" s="20"/>
      <c r="CY28" s="20"/>
      <c r="CZ28" s="20"/>
      <c r="DA28" s="20"/>
      <c r="DB28" s="20"/>
      <c r="DC28" s="20"/>
      <c r="DD28" s="20"/>
      <c r="DE28" s="20"/>
      <c r="DF28" s="20"/>
      <c r="DG28" s="20"/>
    </row>
    <row r="29" spans="1:111" x14ac:dyDescent="0.2">
      <c r="A29" s="6">
        <v>95</v>
      </c>
      <c r="B29" s="6" t="s">
        <v>398</v>
      </c>
      <c r="C29" s="46">
        <v>40399</v>
      </c>
      <c r="D29" s="6" t="s">
        <v>923</v>
      </c>
      <c r="E29" s="26">
        <v>38.728050000000003</v>
      </c>
      <c r="F29" s="26">
        <v>-120.50851</v>
      </c>
      <c r="G29" s="34">
        <v>1178</v>
      </c>
      <c r="H29" s="26">
        <v>38.727960000000003</v>
      </c>
      <c r="I29" s="26">
        <v>-120.50872</v>
      </c>
      <c r="J29" s="34">
        <v>1179</v>
      </c>
      <c r="K29" s="34">
        <v>0</v>
      </c>
      <c r="L29" s="34">
        <v>0</v>
      </c>
      <c r="M29" s="34">
        <v>0</v>
      </c>
      <c r="N29" s="34">
        <v>66</v>
      </c>
      <c r="O29" s="34">
        <v>1</v>
      </c>
      <c r="P29" s="34">
        <v>30</v>
      </c>
      <c r="Q29" s="34" t="s">
        <v>920</v>
      </c>
      <c r="R29" s="34" t="s">
        <v>920</v>
      </c>
      <c r="S29" s="34">
        <f t="shared" si="0"/>
        <v>1</v>
      </c>
      <c r="T29" s="34">
        <v>24</v>
      </c>
      <c r="U29" s="34">
        <v>3.5</v>
      </c>
      <c r="V29" s="34">
        <v>15</v>
      </c>
      <c r="W29" s="34">
        <v>4.3</v>
      </c>
      <c r="X29" s="34">
        <v>15</v>
      </c>
      <c r="Y29" s="34">
        <v>192</v>
      </c>
      <c r="Z29" s="34" t="str">
        <f t="shared" si="1"/>
        <v>S</v>
      </c>
      <c r="AA29" s="34">
        <v>15</v>
      </c>
      <c r="AB29" s="6" t="s">
        <v>917</v>
      </c>
      <c r="AC29" s="6" t="s">
        <v>1059</v>
      </c>
      <c r="AD29" s="6" t="s">
        <v>401</v>
      </c>
      <c r="AE29" s="6">
        <v>3</v>
      </c>
      <c r="AF29" s="6" t="s">
        <v>402</v>
      </c>
      <c r="AG29" s="6" t="s">
        <v>920</v>
      </c>
      <c r="AH29" s="6" t="s">
        <v>920</v>
      </c>
      <c r="AI29" s="6" t="s">
        <v>920</v>
      </c>
      <c r="AJ29" s="6" t="s">
        <v>920</v>
      </c>
      <c r="AK29" s="6" t="s">
        <v>920</v>
      </c>
      <c r="AL29" s="6" t="s">
        <v>920</v>
      </c>
      <c r="AO29" s="6" t="s">
        <v>971</v>
      </c>
      <c r="AP29" s="20"/>
      <c r="AQ29" s="20"/>
      <c r="AR29" s="20"/>
      <c r="AS29" s="20"/>
      <c r="AT29" s="20"/>
      <c r="AU29" s="20"/>
      <c r="AV29" s="20"/>
      <c r="AW29" s="20"/>
      <c r="AX29" s="20"/>
      <c r="AY29" s="20"/>
      <c r="AZ29" s="20"/>
      <c r="BA29" s="20"/>
      <c r="BB29" s="20"/>
      <c r="BC29" s="20"/>
      <c r="BD29" s="20"/>
      <c r="BE29" s="20"/>
      <c r="BF29" s="20"/>
      <c r="BG29" s="20"/>
      <c r="BH29" s="20"/>
      <c r="BI29" s="20"/>
      <c r="BJ29" s="20"/>
      <c r="BK29" s="20"/>
      <c r="BL29" s="20"/>
      <c r="BM29" s="20"/>
      <c r="BN29" s="20"/>
      <c r="BO29" s="20"/>
      <c r="BP29" s="20"/>
      <c r="BQ29" s="20"/>
      <c r="BR29" s="20"/>
      <c r="BS29" s="20"/>
      <c r="BT29" s="20"/>
      <c r="BU29" s="20"/>
      <c r="BV29" s="20"/>
      <c r="BW29" s="20"/>
      <c r="BX29" s="20"/>
      <c r="BY29" s="20"/>
      <c r="BZ29" s="20"/>
      <c r="CA29" s="20"/>
      <c r="CB29" s="20"/>
      <c r="CC29" s="20"/>
      <c r="CD29" s="20"/>
      <c r="CE29" s="20"/>
      <c r="CF29" s="20"/>
      <c r="CG29" s="20"/>
      <c r="CH29" s="20"/>
      <c r="CI29" s="20"/>
      <c r="CJ29" s="20"/>
      <c r="CK29" s="20"/>
      <c r="CL29" s="20"/>
      <c r="CM29" s="20"/>
      <c r="CN29" s="20"/>
      <c r="CO29" s="20"/>
      <c r="CP29" s="20"/>
      <c r="CQ29" s="20"/>
      <c r="CR29" s="20"/>
      <c r="CS29" s="20"/>
      <c r="CT29" s="20"/>
      <c r="CU29" s="20"/>
      <c r="CV29" s="20"/>
      <c r="CW29" s="20"/>
      <c r="CX29" s="20"/>
      <c r="CY29" s="20"/>
      <c r="CZ29" s="20"/>
      <c r="DA29" s="20"/>
      <c r="DB29" s="20"/>
      <c r="DC29" s="20"/>
      <c r="DD29" s="20"/>
      <c r="DE29" s="20"/>
      <c r="DF29" s="20"/>
      <c r="DG29" s="20"/>
    </row>
    <row r="30" spans="1:111" x14ac:dyDescent="0.2">
      <c r="A30" s="6">
        <v>99</v>
      </c>
      <c r="B30" s="6" t="s">
        <v>724</v>
      </c>
      <c r="C30" s="46">
        <v>40385</v>
      </c>
      <c r="D30" s="6" t="s">
        <v>914</v>
      </c>
      <c r="E30" s="26">
        <v>43.434570000000001</v>
      </c>
      <c r="F30" s="26">
        <v>-123.58707</v>
      </c>
      <c r="G30" s="34">
        <v>99</v>
      </c>
      <c r="H30" s="26">
        <v>43.434649999999998</v>
      </c>
      <c r="I30" s="26">
        <v>-123.58674999999999</v>
      </c>
      <c r="J30" s="34">
        <v>94</v>
      </c>
      <c r="K30" s="34">
        <v>0</v>
      </c>
      <c r="L30" s="34">
        <v>0</v>
      </c>
      <c r="M30" s="34">
        <v>0</v>
      </c>
      <c r="N30" s="34">
        <v>138.5</v>
      </c>
      <c r="O30" s="34">
        <v>0</v>
      </c>
      <c r="P30" s="34">
        <v>30</v>
      </c>
      <c r="Q30" s="34" t="s">
        <v>920</v>
      </c>
      <c r="R30" s="34" t="s">
        <v>920</v>
      </c>
      <c r="S30" s="34">
        <f t="shared" si="0"/>
        <v>0</v>
      </c>
      <c r="T30" s="34">
        <v>32</v>
      </c>
      <c r="U30" s="34">
        <v>0.9</v>
      </c>
      <c r="V30" s="34">
        <v>15</v>
      </c>
      <c r="W30" s="34">
        <v>16.100000000000001</v>
      </c>
      <c r="X30" s="34">
        <v>15</v>
      </c>
      <c r="Y30" s="41">
        <v>70</v>
      </c>
      <c r="Z30" s="34" t="str">
        <f t="shared" si="1"/>
        <v>E</v>
      </c>
      <c r="AA30" s="34">
        <v>15</v>
      </c>
      <c r="AB30" s="6" t="s">
        <v>725</v>
      </c>
      <c r="AC30" s="6" t="s">
        <v>726</v>
      </c>
      <c r="AD30" s="6">
        <v>3</v>
      </c>
      <c r="AE30" s="6">
        <v>1.5</v>
      </c>
      <c r="AF30" s="7">
        <v>0.46597222222222223</v>
      </c>
      <c r="AG30" s="6" t="s">
        <v>920</v>
      </c>
      <c r="AH30" s="6">
        <v>0</v>
      </c>
      <c r="AI30" s="6">
        <v>0</v>
      </c>
      <c r="AJ30" s="6">
        <v>0</v>
      </c>
      <c r="AK30" s="6" t="s">
        <v>727</v>
      </c>
      <c r="AL30" s="6" t="s">
        <v>728</v>
      </c>
      <c r="AO30" s="6" t="s">
        <v>971</v>
      </c>
      <c r="AP30" s="20"/>
      <c r="AQ30" s="20"/>
      <c r="AR30" s="20"/>
      <c r="AS30" s="20"/>
      <c r="AT30" s="20"/>
      <c r="AU30" s="20"/>
      <c r="AV30" s="20"/>
      <c r="AW30" s="20"/>
      <c r="AX30" s="20"/>
      <c r="AY30" s="20"/>
      <c r="AZ30" s="20"/>
      <c r="BA30" s="20"/>
      <c r="BB30" s="20"/>
      <c r="BC30" s="20"/>
      <c r="BD30" s="20"/>
      <c r="BE30" s="20"/>
      <c r="BF30" s="20"/>
      <c r="BG30" s="20"/>
      <c r="BH30" s="20"/>
      <c r="BI30" s="20"/>
      <c r="BJ30" s="20"/>
      <c r="BK30" s="20"/>
      <c r="BL30" s="20"/>
      <c r="BM30" s="20"/>
      <c r="BN30" s="20"/>
      <c r="BO30" s="20"/>
      <c r="BP30" s="20"/>
      <c r="BQ30" s="20"/>
      <c r="BR30" s="20"/>
      <c r="BS30" s="20"/>
      <c r="BT30" s="20"/>
      <c r="BU30" s="20"/>
      <c r="BV30" s="20"/>
      <c r="BW30" s="20"/>
      <c r="BX30" s="20"/>
      <c r="BY30" s="20"/>
      <c r="BZ30" s="20"/>
      <c r="CA30" s="20"/>
      <c r="CB30" s="20"/>
      <c r="CC30" s="20"/>
      <c r="CD30" s="20"/>
      <c r="CE30" s="20"/>
      <c r="CF30" s="20"/>
      <c r="CG30" s="20"/>
      <c r="CH30" s="20"/>
      <c r="CI30" s="20"/>
      <c r="CJ30" s="20"/>
      <c r="CK30" s="20"/>
      <c r="CL30" s="20"/>
      <c r="CM30" s="20"/>
      <c r="CN30" s="20"/>
      <c r="CO30" s="20"/>
      <c r="CP30" s="20"/>
      <c r="CQ30" s="20"/>
      <c r="CR30" s="20"/>
      <c r="CS30" s="20"/>
      <c r="CT30" s="20"/>
      <c r="CU30" s="20"/>
      <c r="CV30" s="20"/>
      <c r="CW30" s="20"/>
      <c r="CX30" s="20"/>
      <c r="CY30" s="20"/>
      <c r="CZ30" s="20"/>
      <c r="DA30" s="20"/>
      <c r="DB30" s="20"/>
      <c r="DC30" s="20"/>
      <c r="DD30" s="20"/>
      <c r="DE30" s="20"/>
      <c r="DF30" s="20"/>
      <c r="DG30" s="20"/>
    </row>
    <row r="31" spans="1:111" x14ac:dyDescent="0.2">
      <c r="A31" s="6">
        <v>99</v>
      </c>
      <c r="B31" s="6" t="s">
        <v>724</v>
      </c>
      <c r="C31" s="46">
        <v>40385</v>
      </c>
      <c r="D31" s="6" t="s">
        <v>923</v>
      </c>
      <c r="E31" s="26">
        <v>43.435049999999997</v>
      </c>
      <c r="F31" s="26">
        <v>-123.58629999999999</v>
      </c>
      <c r="G31" s="34">
        <v>103</v>
      </c>
      <c r="H31" s="26">
        <v>43.435189999999999</v>
      </c>
      <c r="I31" s="26">
        <v>-123.58651999999999</v>
      </c>
      <c r="J31" s="34">
        <v>105</v>
      </c>
      <c r="K31" s="34">
        <v>0</v>
      </c>
      <c r="L31" s="34">
        <v>0</v>
      </c>
      <c r="M31" s="34">
        <v>0</v>
      </c>
      <c r="N31" s="34">
        <v>94.5</v>
      </c>
      <c r="O31" s="34">
        <v>0</v>
      </c>
      <c r="P31" s="34">
        <v>30</v>
      </c>
      <c r="Q31" s="34" t="s">
        <v>920</v>
      </c>
      <c r="R31" s="34" t="s">
        <v>920</v>
      </c>
      <c r="S31" s="34">
        <f t="shared" si="0"/>
        <v>0</v>
      </c>
      <c r="T31" s="34">
        <v>25</v>
      </c>
      <c r="U31" s="34">
        <v>1.6</v>
      </c>
      <c r="V31" s="34">
        <v>15</v>
      </c>
      <c r="W31" s="34">
        <v>16.399999999999999</v>
      </c>
      <c r="X31" s="34">
        <v>15</v>
      </c>
      <c r="Y31" s="41">
        <v>350</v>
      </c>
      <c r="Z31" s="34" t="str">
        <f t="shared" si="1"/>
        <v>N</v>
      </c>
      <c r="AA31" s="34">
        <v>15</v>
      </c>
      <c r="AB31" s="6" t="s">
        <v>729</v>
      </c>
      <c r="AC31" s="6" t="s">
        <v>730</v>
      </c>
      <c r="AD31" s="6">
        <v>3</v>
      </c>
      <c r="AE31" s="6">
        <v>2</v>
      </c>
      <c r="AF31" s="7">
        <v>0.47638888888888892</v>
      </c>
      <c r="AG31" s="6" t="s">
        <v>920</v>
      </c>
      <c r="AH31" s="6" t="s">
        <v>920</v>
      </c>
      <c r="AI31" s="6" t="s">
        <v>920</v>
      </c>
      <c r="AJ31" s="6" t="s">
        <v>920</v>
      </c>
      <c r="AK31" s="6" t="s">
        <v>920</v>
      </c>
      <c r="AL31" s="6" t="s">
        <v>920</v>
      </c>
      <c r="AO31" s="6" t="s">
        <v>971</v>
      </c>
    </row>
    <row r="32" spans="1:111" x14ac:dyDescent="0.2">
      <c r="A32" s="6">
        <v>102</v>
      </c>
      <c r="B32" s="6" t="s">
        <v>851</v>
      </c>
      <c r="C32" s="46">
        <v>40375</v>
      </c>
      <c r="D32" s="6" t="s">
        <v>914</v>
      </c>
      <c r="E32" s="26">
        <v>40.651319999999998</v>
      </c>
      <c r="F32" s="26">
        <v>-122.66748</v>
      </c>
      <c r="G32" s="34">
        <v>486</v>
      </c>
      <c r="H32" s="26">
        <v>40.651580000000003</v>
      </c>
      <c r="I32" s="26">
        <v>-122.66744</v>
      </c>
      <c r="J32" s="34">
        <v>486</v>
      </c>
      <c r="K32" s="34">
        <v>0</v>
      </c>
      <c r="L32" s="34">
        <v>0</v>
      </c>
      <c r="M32" s="34">
        <v>0</v>
      </c>
      <c r="N32" s="34">
        <v>118</v>
      </c>
      <c r="O32" s="34">
        <v>2</v>
      </c>
      <c r="P32" s="34">
        <v>30</v>
      </c>
      <c r="Q32" s="34" t="s">
        <v>920</v>
      </c>
      <c r="R32" s="34" t="s">
        <v>920</v>
      </c>
      <c r="S32" s="34">
        <f t="shared" si="0"/>
        <v>2</v>
      </c>
      <c r="T32" s="34">
        <v>8</v>
      </c>
      <c r="U32" s="34">
        <v>1.7</v>
      </c>
      <c r="V32" s="34">
        <v>15</v>
      </c>
      <c r="W32" s="34">
        <v>11.9</v>
      </c>
      <c r="X32" s="34">
        <v>15</v>
      </c>
      <c r="Y32" s="41">
        <v>330</v>
      </c>
      <c r="Z32" s="34" t="str">
        <f t="shared" si="1"/>
        <v>NW</v>
      </c>
      <c r="AA32" s="34">
        <v>15</v>
      </c>
      <c r="AB32" s="6" t="s">
        <v>852</v>
      </c>
      <c r="AC32" s="6" t="s">
        <v>853</v>
      </c>
      <c r="AD32" s="6">
        <v>3</v>
      </c>
      <c r="AE32" s="6">
        <v>3</v>
      </c>
      <c r="AF32" s="7">
        <v>0.82638888888888884</v>
      </c>
      <c r="AG32" s="6" t="s">
        <v>920</v>
      </c>
      <c r="AH32" s="6">
        <v>0</v>
      </c>
      <c r="AI32" s="6">
        <v>0</v>
      </c>
      <c r="AJ32" s="6">
        <v>0</v>
      </c>
      <c r="AK32" s="6" t="s">
        <v>1107</v>
      </c>
      <c r="AL32" s="6"/>
      <c r="AO32" s="6" t="s">
        <v>971</v>
      </c>
    </row>
    <row r="33" spans="1:111" x14ac:dyDescent="0.2">
      <c r="A33" s="6">
        <v>102</v>
      </c>
      <c r="B33" s="6" t="s">
        <v>851</v>
      </c>
      <c r="C33" s="46">
        <v>40375</v>
      </c>
      <c r="D33" s="6" t="s">
        <v>923</v>
      </c>
      <c r="E33" s="26">
        <v>40.65175</v>
      </c>
      <c r="F33" s="26">
        <v>-122.66753</v>
      </c>
      <c r="G33" s="34">
        <v>484</v>
      </c>
      <c r="H33" s="26">
        <v>40.651870000000002</v>
      </c>
      <c r="I33" s="26">
        <v>-122.66757</v>
      </c>
      <c r="J33" s="34">
        <v>482</v>
      </c>
      <c r="K33" s="34">
        <v>0</v>
      </c>
      <c r="L33" s="34">
        <v>0</v>
      </c>
      <c r="M33" s="34">
        <v>0</v>
      </c>
      <c r="N33" s="34">
        <v>101</v>
      </c>
      <c r="O33" s="34">
        <v>1</v>
      </c>
      <c r="P33" s="34">
        <v>30</v>
      </c>
      <c r="Q33" s="34" t="s">
        <v>920</v>
      </c>
      <c r="R33" s="34" t="s">
        <v>920</v>
      </c>
      <c r="S33" s="34">
        <f t="shared" si="0"/>
        <v>1</v>
      </c>
      <c r="T33" s="34">
        <v>20</v>
      </c>
      <c r="U33" s="34">
        <v>1.1000000000000001</v>
      </c>
      <c r="V33" s="34">
        <v>15</v>
      </c>
      <c r="W33" s="34">
        <v>10.3</v>
      </c>
      <c r="X33" s="34">
        <v>15</v>
      </c>
      <c r="Y33" s="41">
        <v>346</v>
      </c>
      <c r="Z33" s="34" t="str">
        <f t="shared" si="1"/>
        <v>N</v>
      </c>
      <c r="AA33" s="34">
        <v>15</v>
      </c>
      <c r="AB33" s="6" t="s">
        <v>917</v>
      </c>
      <c r="AC33" s="6" t="s">
        <v>853</v>
      </c>
      <c r="AD33" s="6" t="s">
        <v>777</v>
      </c>
      <c r="AE33" s="6">
        <v>3</v>
      </c>
      <c r="AF33" s="7">
        <v>0.83819444444444446</v>
      </c>
      <c r="AG33" s="6" t="s">
        <v>920</v>
      </c>
      <c r="AH33" s="6" t="s">
        <v>920</v>
      </c>
      <c r="AI33" s="6" t="s">
        <v>920</v>
      </c>
      <c r="AJ33" s="6" t="s">
        <v>920</v>
      </c>
      <c r="AK33" s="6" t="s">
        <v>920</v>
      </c>
      <c r="AL33" s="6" t="s">
        <v>920</v>
      </c>
      <c r="AO33" s="6" t="s">
        <v>971</v>
      </c>
    </row>
    <row r="34" spans="1:111" x14ac:dyDescent="0.2">
      <c r="A34" s="6">
        <v>123</v>
      </c>
      <c r="B34" s="6" t="s">
        <v>789</v>
      </c>
      <c r="C34" s="46">
        <v>40378</v>
      </c>
      <c r="D34" s="6" t="s">
        <v>914</v>
      </c>
      <c r="E34" s="26">
        <v>39.829799999999999</v>
      </c>
      <c r="F34" s="26">
        <v>-122.63292</v>
      </c>
      <c r="G34" s="34">
        <v>338</v>
      </c>
      <c r="H34" s="26">
        <v>39.82996</v>
      </c>
      <c r="I34" s="26">
        <v>-122.63267999999999</v>
      </c>
      <c r="J34" s="34">
        <v>327</v>
      </c>
      <c r="K34" s="34">
        <v>0</v>
      </c>
      <c r="L34" s="34">
        <v>3</v>
      </c>
      <c r="M34" s="34">
        <v>3</v>
      </c>
      <c r="N34" s="34">
        <v>45</v>
      </c>
      <c r="O34" s="34">
        <v>3</v>
      </c>
      <c r="P34" s="34">
        <v>30</v>
      </c>
      <c r="Q34" s="34" t="s">
        <v>920</v>
      </c>
      <c r="R34" s="34" t="s">
        <v>920</v>
      </c>
      <c r="S34" s="34">
        <f t="shared" si="0"/>
        <v>3</v>
      </c>
      <c r="T34" s="34">
        <v>12</v>
      </c>
      <c r="U34" s="34">
        <v>3.7</v>
      </c>
      <c r="V34" s="34">
        <v>15</v>
      </c>
      <c r="W34" s="34">
        <v>5.6</v>
      </c>
      <c r="X34" s="34">
        <v>15</v>
      </c>
      <c r="Y34" s="41">
        <v>72</v>
      </c>
      <c r="Z34" s="34" t="str">
        <f t="shared" si="1"/>
        <v>E</v>
      </c>
      <c r="AA34" s="34">
        <v>15</v>
      </c>
      <c r="AB34" s="6" t="s">
        <v>786</v>
      </c>
      <c r="AC34" s="6" t="s">
        <v>787</v>
      </c>
      <c r="AD34" s="6">
        <v>1.5</v>
      </c>
      <c r="AE34" s="6">
        <v>2</v>
      </c>
      <c r="AF34" s="7">
        <v>0.45069444444444445</v>
      </c>
      <c r="AG34" s="6" t="s">
        <v>466</v>
      </c>
      <c r="AH34" s="6">
        <v>15</v>
      </c>
      <c r="AI34" s="6">
        <v>0</v>
      </c>
      <c r="AJ34" s="6">
        <v>2</v>
      </c>
      <c r="AK34" s="6" t="s">
        <v>788</v>
      </c>
      <c r="AL34" s="6" t="s">
        <v>1108</v>
      </c>
      <c r="AM34" s="24" t="s">
        <v>991</v>
      </c>
      <c r="AN34" s="6" t="s">
        <v>971</v>
      </c>
      <c r="AO34" s="6" t="s">
        <v>971</v>
      </c>
    </row>
    <row r="35" spans="1:111" x14ac:dyDescent="0.2">
      <c r="A35" s="6">
        <v>123</v>
      </c>
      <c r="B35" s="6" t="s">
        <v>789</v>
      </c>
      <c r="C35" s="46">
        <v>40378</v>
      </c>
      <c r="D35" s="6" t="s">
        <v>923</v>
      </c>
      <c r="E35" s="26">
        <v>39.830249999999999</v>
      </c>
      <c r="F35" s="26">
        <v>-122.63251</v>
      </c>
      <c r="G35" s="34">
        <v>335</v>
      </c>
      <c r="H35" s="26">
        <v>39.830469999999998</v>
      </c>
      <c r="I35" s="26">
        <v>-122.63248</v>
      </c>
      <c r="J35" s="34">
        <v>335</v>
      </c>
      <c r="K35" s="34">
        <v>0</v>
      </c>
      <c r="L35" s="34">
        <v>0</v>
      </c>
      <c r="M35" s="34">
        <v>0</v>
      </c>
      <c r="N35" s="34">
        <v>82</v>
      </c>
      <c r="O35" s="34">
        <v>4</v>
      </c>
      <c r="P35" s="34">
        <v>30</v>
      </c>
      <c r="Q35" s="34" t="s">
        <v>920</v>
      </c>
      <c r="R35" s="34" t="s">
        <v>920</v>
      </c>
      <c r="S35" s="34">
        <f t="shared" si="0"/>
        <v>4</v>
      </c>
      <c r="T35" s="34">
        <v>17</v>
      </c>
      <c r="U35" s="34">
        <v>7.3</v>
      </c>
      <c r="V35" s="34">
        <v>15</v>
      </c>
      <c r="W35" s="34">
        <v>8.9</v>
      </c>
      <c r="X35" s="34">
        <v>15</v>
      </c>
      <c r="Y35" s="41">
        <v>346</v>
      </c>
      <c r="Z35" s="34" t="str">
        <f t="shared" si="1"/>
        <v>N</v>
      </c>
      <c r="AA35" s="34">
        <v>15</v>
      </c>
      <c r="AB35" s="6" t="s">
        <v>790</v>
      </c>
      <c r="AC35" s="6" t="s">
        <v>791</v>
      </c>
      <c r="AD35" s="6">
        <v>1.5</v>
      </c>
      <c r="AE35" s="6">
        <v>3</v>
      </c>
      <c r="AF35" s="7">
        <v>0.43958333333333338</v>
      </c>
      <c r="AG35" s="6" t="s">
        <v>920</v>
      </c>
      <c r="AH35" s="6" t="s">
        <v>920</v>
      </c>
      <c r="AI35" s="6" t="s">
        <v>920</v>
      </c>
      <c r="AJ35" s="6" t="s">
        <v>920</v>
      </c>
      <c r="AK35" s="6" t="s">
        <v>920</v>
      </c>
      <c r="AL35" s="6" t="s">
        <v>920</v>
      </c>
      <c r="AO35" s="6" t="s">
        <v>971</v>
      </c>
    </row>
    <row r="36" spans="1:111" x14ac:dyDescent="0.2">
      <c r="A36" s="6">
        <v>124</v>
      </c>
      <c r="B36" s="6" t="s">
        <v>966</v>
      </c>
      <c r="C36" s="46">
        <v>40370</v>
      </c>
      <c r="D36" s="6" t="s">
        <v>914</v>
      </c>
      <c r="E36" s="26">
        <v>39.767429999999997</v>
      </c>
      <c r="F36" s="26">
        <v>-121.77849999999999</v>
      </c>
      <c r="G36" s="34">
        <v>102</v>
      </c>
      <c r="H36" s="26">
        <v>39.76717</v>
      </c>
      <c r="I36" s="26">
        <v>-121.77866</v>
      </c>
      <c r="J36" s="34">
        <v>84</v>
      </c>
      <c r="K36" s="34">
        <v>0</v>
      </c>
      <c r="L36" s="34">
        <v>0</v>
      </c>
      <c r="M36" s="34">
        <v>0</v>
      </c>
      <c r="N36" s="34">
        <v>156.5</v>
      </c>
      <c r="O36" s="34">
        <v>1</v>
      </c>
      <c r="P36" s="34">
        <v>30</v>
      </c>
      <c r="Q36" s="34" t="s">
        <v>920</v>
      </c>
      <c r="R36" s="34" t="s">
        <v>920</v>
      </c>
      <c r="S36" s="34">
        <f t="shared" si="0"/>
        <v>1</v>
      </c>
      <c r="T36" s="34">
        <v>23</v>
      </c>
      <c r="U36" s="34">
        <v>6.5</v>
      </c>
      <c r="V36" s="34">
        <v>8</v>
      </c>
      <c r="W36" s="34">
        <v>20.8</v>
      </c>
      <c r="X36" s="34">
        <v>15</v>
      </c>
      <c r="Y36" s="41">
        <v>195</v>
      </c>
      <c r="Z36" s="34" t="str">
        <f t="shared" si="1"/>
        <v>S</v>
      </c>
      <c r="AA36" s="34">
        <v>15</v>
      </c>
      <c r="AB36" s="6" t="s">
        <v>917</v>
      </c>
      <c r="AC36" s="6" t="s">
        <v>955</v>
      </c>
      <c r="AD36" s="6">
        <v>3</v>
      </c>
      <c r="AE36" s="6" t="s">
        <v>967</v>
      </c>
      <c r="AF36" s="7">
        <v>0.49444444444444446</v>
      </c>
      <c r="AG36" s="6" t="s">
        <v>920</v>
      </c>
      <c r="AH36" s="6">
        <v>0</v>
      </c>
      <c r="AI36" s="6">
        <v>0</v>
      </c>
      <c r="AJ36" s="6">
        <v>0</v>
      </c>
      <c r="AK36" s="6" t="s">
        <v>855</v>
      </c>
      <c r="AL36" s="6" t="s">
        <v>857</v>
      </c>
      <c r="AO36" s="6" t="s">
        <v>971</v>
      </c>
      <c r="AP36" s="20"/>
      <c r="AQ36" s="20"/>
      <c r="AR36" s="20"/>
      <c r="AS36" s="20"/>
      <c r="AT36" s="20"/>
      <c r="AU36" s="20"/>
      <c r="AV36" s="20"/>
      <c r="AW36" s="20"/>
      <c r="AX36" s="20"/>
      <c r="AY36" s="20"/>
      <c r="AZ36" s="20"/>
      <c r="BA36" s="20"/>
      <c r="BB36" s="20"/>
      <c r="BC36" s="20"/>
      <c r="BD36" s="20"/>
      <c r="BE36" s="20"/>
      <c r="BF36" s="20"/>
      <c r="BG36" s="20"/>
      <c r="BH36" s="20"/>
      <c r="BI36" s="20"/>
      <c r="BJ36" s="20"/>
      <c r="BK36" s="20"/>
      <c r="BL36" s="20"/>
      <c r="BM36" s="20"/>
      <c r="BN36" s="20"/>
      <c r="BO36" s="20"/>
      <c r="BP36" s="20"/>
      <c r="BQ36" s="20"/>
      <c r="BR36" s="20"/>
      <c r="BS36" s="20"/>
      <c r="BT36" s="20"/>
      <c r="BU36" s="20"/>
      <c r="BV36" s="20"/>
      <c r="BW36" s="20"/>
      <c r="BX36" s="20"/>
      <c r="BY36" s="20"/>
      <c r="BZ36" s="20"/>
      <c r="CA36" s="20"/>
      <c r="CB36" s="20"/>
      <c r="CC36" s="20"/>
      <c r="CD36" s="20"/>
      <c r="CE36" s="20"/>
      <c r="CF36" s="20"/>
      <c r="CG36" s="20"/>
      <c r="CH36" s="20"/>
      <c r="CI36" s="20"/>
      <c r="CJ36" s="20"/>
      <c r="CK36" s="20"/>
      <c r="CL36" s="20"/>
      <c r="CM36" s="20"/>
      <c r="CN36" s="20"/>
      <c r="CO36" s="20"/>
      <c r="CP36" s="20"/>
      <c r="CQ36" s="20"/>
      <c r="CR36" s="20"/>
      <c r="CS36" s="20"/>
      <c r="CT36" s="20"/>
      <c r="CU36" s="20"/>
      <c r="CV36" s="20"/>
      <c r="CW36" s="20"/>
      <c r="CX36" s="20"/>
      <c r="CY36" s="20"/>
      <c r="CZ36" s="20"/>
      <c r="DA36" s="20"/>
      <c r="DB36" s="20"/>
      <c r="DC36" s="20"/>
      <c r="DD36" s="20"/>
      <c r="DE36" s="20"/>
      <c r="DF36" s="20"/>
      <c r="DG36" s="20"/>
    </row>
    <row r="37" spans="1:111" x14ac:dyDescent="0.2">
      <c r="A37" s="6">
        <v>124</v>
      </c>
      <c r="B37" s="6" t="s">
        <v>966</v>
      </c>
      <c r="C37" s="46">
        <v>40370</v>
      </c>
      <c r="D37" s="6" t="s">
        <v>923</v>
      </c>
      <c r="E37" s="26">
        <v>39.7669</v>
      </c>
      <c r="F37" s="26">
        <v>-121.77897</v>
      </c>
      <c r="G37" s="34">
        <v>94</v>
      </c>
      <c r="H37" s="26">
        <v>39.766820000000003</v>
      </c>
      <c r="I37" s="26">
        <v>-121.77907</v>
      </c>
      <c r="J37" s="34">
        <v>94</v>
      </c>
      <c r="K37" s="34">
        <v>0</v>
      </c>
      <c r="L37" s="34">
        <v>0</v>
      </c>
      <c r="M37" s="34">
        <v>0</v>
      </c>
      <c r="N37" s="34">
        <v>137</v>
      </c>
      <c r="O37" s="34">
        <v>0.5</v>
      </c>
      <c r="P37" s="34">
        <v>30</v>
      </c>
      <c r="Q37" s="34" t="s">
        <v>920</v>
      </c>
      <c r="R37" s="34" t="s">
        <v>920</v>
      </c>
      <c r="S37" s="34">
        <f t="shared" si="0"/>
        <v>0.5</v>
      </c>
      <c r="T37" s="34">
        <v>23</v>
      </c>
      <c r="U37" s="34">
        <v>7.2</v>
      </c>
      <c r="V37" s="34">
        <v>15</v>
      </c>
      <c r="W37" s="34">
        <v>17.100000000000001</v>
      </c>
      <c r="X37" s="34">
        <v>28</v>
      </c>
      <c r="Y37" s="41">
        <v>239</v>
      </c>
      <c r="Z37" s="34" t="str">
        <f t="shared" si="1"/>
        <v>SW</v>
      </c>
      <c r="AA37" s="34">
        <v>15</v>
      </c>
      <c r="AB37" s="6" t="s">
        <v>917</v>
      </c>
      <c r="AC37" s="6" t="s">
        <v>955</v>
      </c>
      <c r="AD37" s="6">
        <v>3</v>
      </c>
      <c r="AE37" s="6">
        <v>2.5</v>
      </c>
      <c r="AF37" s="7" t="s">
        <v>856</v>
      </c>
      <c r="AG37" s="6" t="s">
        <v>920</v>
      </c>
      <c r="AH37" s="6" t="s">
        <v>920</v>
      </c>
      <c r="AI37" s="6" t="s">
        <v>920</v>
      </c>
      <c r="AJ37" s="6" t="s">
        <v>920</v>
      </c>
      <c r="AK37" s="6" t="s">
        <v>920</v>
      </c>
      <c r="AL37" s="6" t="s">
        <v>920</v>
      </c>
      <c r="AO37" s="6" t="s">
        <v>971</v>
      </c>
    </row>
    <row r="38" spans="1:111" x14ac:dyDescent="0.2">
      <c r="A38" s="6">
        <v>136</v>
      </c>
      <c r="B38" s="6" t="s">
        <v>957</v>
      </c>
      <c r="C38" s="46">
        <v>40369</v>
      </c>
      <c r="D38" s="6" t="s">
        <v>914</v>
      </c>
      <c r="E38" s="26">
        <v>39.456380000000003</v>
      </c>
      <c r="F38" s="26">
        <v>-121.61371</v>
      </c>
      <c r="G38" s="34">
        <v>31</v>
      </c>
      <c r="H38" s="26">
        <v>39.456249999999997</v>
      </c>
      <c r="I38" s="26">
        <v>-121.61400999999999</v>
      </c>
      <c r="J38" s="34">
        <v>32</v>
      </c>
      <c r="K38" s="34">
        <v>0</v>
      </c>
      <c r="L38" s="34">
        <v>0</v>
      </c>
      <c r="M38" s="34">
        <v>0</v>
      </c>
      <c r="N38" s="34">
        <v>15</v>
      </c>
      <c r="O38" s="34">
        <v>1</v>
      </c>
      <c r="P38" s="34">
        <v>30</v>
      </c>
      <c r="Q38" s="34" t="s">
        <v>920</v>
      </c>
      <c r="R38" s="34" t="s">
        <v>920</v>
      </c>
      <c r="S38" s="34">
        <f t="shared" si="0"/>
        <v>1</v>
      </c>
      <c r="T38" s="34">
        <v>22</v>
      </c>
      <c r="U38" s="34">
        <v>14.5</v>
      </c>
      <c r="V38" s="34">
        <v>15</v>
      </c>
      <c r="W38" s="34">
        <v>15</v>
      </c>
      <c r="X38" s="34">
        <v>15</v>
      </c>
      <c r="Y38" s="41">
        <v>252</v>
      </c>
      <c r="Z38" s="34" t="str">
        <f t="shared" si="1"/>
        <v>W</v>
      </c>
      <c r="AA38" s="34">
        <v>15</v>
      </c>
      <c r="AB38" s="6" t="s">
        <v>917</v>
      </c>
      <c r="AC38" s="6" t="s">
        <v>955</v>
      </c>
      <c r="AD38" s="6">
        <v>1.5</v>
      </c>
      <c r="AE38" s="6">
        <v>3</v>
      </c>
      <c r="AF38" s="7">
        <v>0.84027777777777779</v>
      </c>
      <c r="AG38" s="6" t="s">
        <v>920</v>
      </c>
      <c r="AH38" s="6">
        <v>0</v>
      </c>
      <c r="AI38" s="6">
        <v>0</v>
      </c>
      <c r="AJ38" s="6">
        <v>1</v>
      </c>
      <c r="AK38" s="6" t="s">
        <v>473</v>
      </c>
      <c r="AL38" s="6" t="s">
        <v>1148</v>
      </c>
      <c r="AO38" s="6" t="s">
        <v>971</v>
      </c>
    </row>
    <row r="39" spans="1:111" x14ac:dyDescent="0.2">
      <c r="A39" s="6">
        <v>136</v>
      </c>
      <c r="B39" s="6" t="s">
        <v>957</v>
      </c>
      <c r="C39" s="46">
        <v>40369</v>
      </c>
      <c r="D39" s="6" t="s">
        <v>923</v>
      </c>
      <c r="E39" s="26">
        <v>39.456189999999999</v>
      </c>
      <c r="F39" s="26">
        <v>-121.6142</v>
      </c>
      <c r="G39" s="34">
        <v>32</v>
      </c>
      <c r="H39" s="26">
        <v>39.45617</v>
      </c>
      <c r="I39" s="26">
        <v>-121.61432000000001</v>
      </c>
      <c r="J39" s="34">
        <v>32</v>
      </c>
      <c r="K39" s="34">
        <v>0</v>
      </c>
      <c r="L39" s="34">
        <v>0</v>
      </c>
      <c r="M39" s="34">
        <v>0</v>
      </c>
      <c r="N39" s="34">
        <v>72</v>
      </c>
      <c r="O39" s="34">
        <v>1</v>
      </c>
      <c r="P39" s="34">
        <v>30</v>
      </c>
      <c r="Q39" s="34" t="s">
        <v>920</v>
      </c>
      <c r="R39" s="34" t="s">
        <v>920</v>
      </c>
      <c r="S39" s="34">
        <f t="shared" si="0"/>
        <v>1</v>
      </c>
      <c r="T39" s="34">
        <v>39</v>
      </c>
      <c r="U39" s="34">
        <v>5</v>
      </c>
      <c r="V39" s="34">
        <v>15</v>
      </c>
      <c r="W39" s="34">
        <v>30</v>
      </c>
      <c r="X39" s="34">
        <v>5</v>
      </c>
      <c r="Y39" s="41">
        <v>269</v>
      </c>
      <c r="Z39" s="34" t="str">
        <f t="shared" si="1"/>
        <v>W</v>
      </c>
      <c r="AA39" s="34">
        <v>15</v>
      </c>
      <c r="AB39" s="6" t="s">
        <v>917</v>
      </c>
      <c r="AC39" s="6" t="s">
        <v>955</v>
      </c>
      <c r="AD39" s="6">
        <v>3</v>
      </c>
      <c r="AE39" s="6">
        <v>3</v>
      </c>
      <c r="AF39" s="7" t="s">
        <v>1102</v>
      </c>
      <c r="AG39" s="6" t="s">
        <v>920</v>
      </c>
      <c r="AH39" s="6" t="s">
        <v>920</v>
      </c>
      <c r="AI39" s="6" t="s">
        <v>920</v>
      </c>
      <c r="AJ39" s="6" t="s">
        <v>920</v>
      </c>
      <c r="AK39" s="6" t="s">
        <v>920</v>
      </c>
      <c r="AL39" s="6" t="s">
        <v>920</v>
      </c>
      <c r="AO39" s="6" t="s">
        <v>971</v>
      </c>
      <c r="AP39" s="20"/>
      <c r="AQ39" s="20"/>
      <c r="AR39" s="20"/>
      <c r="AS39" s="20"/>
      <c r="AT39" s="20"/>
      <c r="AU39" s="20"/>
      <c r="AV39" s="20"/>
      <c r="AW39" s="20"/>
      <c r="AX39" s="20"/>
      <c r="AY39" s="20"/>
      <c r="AZ39" s="20"/>
      <c r="BA39" s="20"/>
      <c r="BB39" s="20"/>
      <c r="BC39" s="20"/>
      <c r="BD39" s="20"/>
      <c r="BE39" s="20"/>
      <c r="BF39" s="20"/>
      <c r="BG39" s="20"/>
      <c r="BH39" s="20"/>
      <c r="BI39" s="20"/>
      <c r="BJ39" s="20"/>
      <c r="BK39" s="20"/>
      <c r="BL39" s="20"/>
      <c r="BM39" s="20"/>
      <c r="BN39" s="20"/>
      <c r="BO39" s="20"/>
      <c r="BP39" s="20"/>
      <c r="BQ39" s="20"/>
      <c r="BR39" s="20"/>
      <c r="BS39" s="20"/>
      <c r="BT39" s="20"/>
      <c r="BU39" s="20"/>
      <c r="BV39" s="20"/>
      <c r="BW39" s="20"/>
      <c r="BX39" s="20"/>
      <c r="BY39" s="20"/>
      <c r="BZ39" s="20"/>
      <c r="CA39" s="20"/>
      <c r="CB39" s="20"/>
      <c r="CC39" s="20"/>
      <c r="CD39" s="20"/>
      <c r="CE39" s="20"/>
      <c r="CF39" s="20"/>
      <c r="CG39" s="20"/>
      <c r="CH39" s="20"/>
      <c r="CI39" s="20"/>
      <c r="CJ39" s="20"/>
      <c r="CK39" s="20"/>
      <c r="CL39" s="20"/>
      <c r="CM39" s="20"/>
      <c r="CN39" s="20"/>
      <c r="CO39" s="20"/>
      <c r="CP39" s="20"/>
      <c r="CQ39" s="20"/>
      <c r="CR39" s="20"/>
      <c r="CS39" s="20"/>
      <c r="CT39" s="20"/>
      <c r="CU39" s="20"/>
      <c r="CV39" s="20"/>
      <c r="CW39" s="20"/>
      <c r="CX39" s="20"/>
      <c r="CY39" s="20"/>
      <c r="CZ39" s="20"/>
      <c r="DA39" s="20"/>
      <c r="DB39" s="20"/>
      <c r="DC39" s="20"/>
      <c r="DD39" s="20"/>
      <c r="DE39" s="20"/>
      <c r="DF39" s="20"/>
      <c r="DG39" s="20"/>
    </row>
    <row r="40" spans="1:111" x14ac:dyDescent="0.2">
      <c r="A40" s="6">
        <v>139</v>
      </c>
      <c r="B40" s="6" t="s">
        <v>737</v>
      </c>
      <c r="C40" s="46">
        <v>40379</v>
      </c>
      <c r="D40" s="6" t="s">
        <v>914</v>
      </c>
      <c r="E40" s="26">
        <v>39.362639999999999</v>
      </c>
      <c r="F40" s="26">
        <v>-123.50751</v>
      </c>
      <c r="G40" s="34">
        <v>178</v>
      </c>
      <c r="H40" s="26">
        <v>39.36253</v>
      </c>
      <c r="I40" s="26">
        <v>-123.50765</v>
      </c>
      <c r="J40" s="34">
        <v>171</v>
      </c>
      <c r="K40" s="34">
        <v>0</v>
      </c>
      <c r="L40" s="34">
        <v>0</v>
      </c>
      <c r="M40" s="34">
        <v>0</v>
      </c>
      <c r="N40" s="34">
        <v>90</v>
      </c>
      <c r="O40" s="34">
        <v>1</v>
      </c>
      <c r="P40" s="34">
        <v>30</v>
      </c>
      <c r="Q40" s="34" t="s">
        <v>920</v>
      </c>
      <c r="R40" s="34" t="s">
        <v>920</v>
      </c>
      <c r="S40" s="34">
        <f t="shared" si="0"/>
        <v>1</v>
      </c>
      <c r="T40" s="34">
        <v>12</v>
      </c>
      <c r="U40" s="34">
        <v>5.2</v>
      </c>
      <c r="V40" s="34">
        <v>15</v>
      </c>
      <c r="W40" s="34">
        <v>6.4</v>
      </c>
      <c r="X40" s="34">
        <v>15</v>
      </c>
      <c r="Y40" s="41">
        <v>200</v>
      </c>
      <c r="Z40" s="34" t="str">
        <f t="shared" si="1"/>
        <v>S</v>
      </c>
      <c r="AA40" s="34">
        <v>15</v>
      </c>
      <c r="AB40" s="6" t="s">
        <v>917</v>
      </c>
      <c r="AC40" s="6" t="s">
        <v>738</v>
      </c>
      <c r="AD40" s="6">
        <v>3</v>
      </c>
      <c r="AE40" s="6">
        <v>2</v>
      </c>
      <c r="AF40" s="7">
        <v>0.6645833333333333</v>
      </c>
      <c r="AG40" s="6" t="s">
        <v>920</v>
      </c>
      <c r="AH40" s="6">
        <v>0</v>
      </c>
      <c r="AI40" s="6">
        <v>0</v>
      </c>
      <c r="AJ40" s="6">
        <v>0</v>
      </c>
      <c r="AK40" s="6" t="s">
        <v>739</v>
      </c>
      <c r="AL40" s="6" t="s">
        <v>920</v>
      </c>
      <c r="AO40" s="6" t="s">
        <v>971</v>
      </c>
    </row>
    <row r="41" spans="1:111" x14ac:dyDescent="0.2">
      <c r="A41" s="6">
        <v>139</v>
      </c>
      <c r="B41" s="6" t="s">
        <v>737</v>
      </c>
      <c r="C41" s="46">
        <v>40379</v>
      </c>
      <c r="D41" s="6" t="s">
        <v>923</v>
      </c>
      <c r="E41" s="26">
        <v>39.36206</v>
      </c>
      <c r="F41" s="26">
        <v>-123.50832</v>
      </c>
      <c r="G41" s="34">
        <v>176</v>
      </c>
      <c r="H41" s="26">
        <v>39.36224</v>
      </c>
      <c r="I41" s="26">
        <v>-123.50861999999999</v>
      </c>
      <c r="J41" s="34">
        <v>175</v>
      </c>
      <c r="K41" s="34">
        <v>0</v>
      </c>
      <c r="L41" s="34">
        <v>0</v>
      </c>
      <c r="M41" s="34">
        <v>0</v>
      </c>
      <c r="N41" s="34">
        <v>136.5</v>
      </c>
      <c r="O41" s="34">
        <v>1</v>
      </c>
      <c r="P41" s="34">
        <v>30</v>
      </c>
      <c r="Q41" s="34" t="s">
        <v>920</v>
      </c>
      <c r="R41" s="34" t="s">
        <v>920</v>
      </c>
      <c r="S41" s="34">
        <f t="shared" si="0"/>
        <v>1</v>
      </c>
      <c r="T41" s="34">
        <v>20</v>
      </c>
      <c r="U41" s="34">
        <v>2.2000000000000002</v>
      </c>
      <c r="V41" s="34">
        <v>15</v>
      </c>
      <c r="W41" s="34">
        <v>8.6</v>
      </c>
      <c r="X41" s="34">
        <v>15</v>
      </c>
      <c r="Y41" s="41">
        <v>270</v>
      </c>
      <c r="Z41" s="34" t="str">
        <f t="shared" si="1"/>
        <v>W</v>
      </c>
      <c r="AA41" s="34">
        <v>15</v>
      </c>
      <c r="AB41" s="6" t="s">
        <v>917</v>
      </c>
      <c r="AC41" s="6" t="s">
        <v>738</v>
      </c>
      <c r="AD41" s="6">
        <v>3</v>
      </c>
      <c r="AE41" s="6">
        <v>1</v>
      </c>
      <c r="AF41" s="7">
        <v>0.67708333333333337</v>
      </c>
      <c r="AG41" s="6" t="s">
        <v>920</v>
      </c>
      <c r="AH41" s="6" t="s">
        <v>920</v>
      </c>
      <c r="AI41" s="6" t="s">
        <v>920</v>
      </c>
      <c r="AJ41" s="6" t="s">
        <v>920</v>
      </c>
      <c r="AK41" s="6" t="s">
        <v>920</v>
      </c>
      <c r="AL41" s="6" t="s">
        <v>920</v>
      </c>
      <c r="AO41" s="6" t="s">
        <v>971</v>
      </c>
    </row>
    <row r="42" spans="1:111" x14ac:dyDescent="0.2">
      <c r="A42" s="6">
        <v>173</v>
      </c>
      <c r="B42" s="6" t="s">
        <v>403</v>
      </c>
      <c r="C42" s="46">
        <v>40394</v>
      </c>
      <c r="D42" s="6" t="s">
        <v>914</v>
      </c>
      <c r="E42" s="26">
        <v>38.548400000000001</v>
      </c>
      <c r="F42" s="26">
        <v>-122.72203</v>
      </c>
      <c r="G42" s="34">
        <v>130</v>
      </c>
      <c r="H42" s="26">
        <v>38.548670000000001</v>
      </c>
      <c r="I42" s="26">
        <v>-122.72217999999999</v>
      </c>
      <c r="J42" s="34">
        <v>129</v>
      </c>
      <c r="K42" s="34">
        <v>0</v>
      </c>
      <c r="L42" s="34">
        <v>4</v>
      </c>
      <c r="M42" s="34">
        <v>4</v>
      </c>
      <c r="N42" s="34">
        <v>200</v>
      </c>
      <c r="O42" s="34">
        <v>1</v>
      </c>
      <c r="P42" s="34">
        <v>30</v>
      </c>
      <c r="Q42" s="34" t="s">
        <v>920</v>
      </c>
      <c r="R42" s="34" t="s">
        <v>920</v>
      </c>
      <c r="S42" s="34">
        <f t="shared" si="0"/>
        <v>1</v>
      </c>
      <c r="T42" s="34">
        <v>4</v>
      </c>
      <c r="U42" s="34">
        <v>10.7</v>
      </c>
      <c r="V42" s="34">
        <v>15</v>
      </c>
      <c r="W42" s="34">
        <v>20.100000000000001</v>
      </c>
      <c r="X42" s="34">
        <v>15</v>
      </c>
      <c r="Y42" s="34">
        <v>332</v>
      </c>
      <c r="Z42" s="34" t="str">
        <f t="shared" si="1"/>
        <v>NW</v>
      </c>
      <c r="AA42" s="34">
        <v>15</v>
      </c>
      <c r="AB42" s="6" t="s">
        <v>917</v>
      </c>
      <c r="AC42" s="6" t="s">
        <v>846</v>
      </c>
      <c r="AD42" s="6" t="s">
        <v>404</v>
      </c>
      <c r="AE42" s="6">
        <v>1.5</v>
      </c>
      <c r="AF42" s="7">
        <v>0.80972222222222223</v>
      </c>
      <c r="AG42" s="6" t="s">
        <v>1070</v>
      </c>
      <c r="AH42" s="6">
        <v>7</v>
      </c>
      <c r="AI42" s="6">
        <v>0</v>
      </c>
      <c r="AJ42" s="6">
        <v>1</v>
      </c>
      <c r="AK42" s="6" t="s">
        <v>406</v>
      </c>
      <c r="AL42" s="6" t="s">
        <v>920</v>
      </c>
      <c r="AN42" s="6" t="s">
        <v>973</v>
      </c>
      <c r="AO42" s="6" t="s">
        <v>971</v>
      </c>
    </row>
    <row r="43" spans="1:111" x14ac:dyDescent="0.2">
      <c r="A43" s="6">
        <v>173</v>
      </c>
      <c r="B43" s="6" t="s">
        <v>403</v>
      </c>
      <c r="C43" s="46">
        <v>40394</v>
      </c>
      <c r="D43" s="6" t="s">
        <v>923</v>
      </c>
      <c r="E43" s="26" t="s">
        <v>920</v>
      </c>
      <c r="F43" s="26" t="s">
        <v>920</v>
      </c>
      <c r="G43" s="34" t="s">
        <v>920</v>
      </c>
      <c r="H43" s="26" t="s">
        <v>920</v>
      </c>
      <c r="I43" s="26" t="s">
        <v>920</v>
      </c>
      <c r="J43" s="34" t="s">
        <v>920</v>
      </c>
      <c r="K43" s="34" t="s">
        <v>920</v>
      </c>
      <c r="L43" s="34" t="s">
        <v>920</v>
      </c>
      <c r="M43" s="34" t="s">
        <v>920</v>
      </c>
      <c r="N43" s="34" t="s">
        <v>920</v>
      </c>
      <c r="O43" s="34" t="s">
        <v>920</v>
      </c>
      <c r="P43" s="34" t="s">
        <v>920</v>
      </c>
      <c r="Q43" s="34" t="s">
        <v>920</v>
      </c>
      <c r="R43" s="34" t="s">
        <v>920</v>
      </c>
      <c r="S43" s="34" t="s">
        <v>920</v>
      </c>
      <c r="T43" s="34" t="s">
        <v>920</v>
      </c>
      <c r="U43" s="34" t="s">
        <v>920</v>
      </c>
      <c r="V43" s="34" t="s">
        <v>920</v>
      </c>
      <c r="W43" s="34" t="s">
        <v>920</v>
      </c>
      <c r="X43" s="34" t="s">
        <v>920</v>
      </c>
      <c r="Y43" s="34" t="s">
        <v>920</v>
      </c>
      <c r="Z43" s="34" t="s">
        <v>920</v>
      </c>
      <c r="AA43" s="34" t="s">
        <v>920</v>
      </c>
      <c r="AB43" s="6" t="s">
        <v>920</v>
      </c>
      <c r="AC43" s="6" t="s">
        <v>920</v>
      </c>
      <c r="AD43" s="6" t="s">
        <v>920</v>
      </c>
      <c r="AE43" s="6" t="s">
        <v>920</v>
      </c>
      <c r="AF43" s="6" t="s">
        <v>920</v>
      </c>
      <c r="AG43" s="6" t="s">
        <v>920</v>
      </c>
      <c r="AH43" s="6" t="s">
        <v>920</v>
      </c>
      <c r="AI43" s="6" t="s">
        <v>920</v>
      </c>
      <c r="AJ43" s="6" t="s">
        <v>920</v>
      </c>
      <c r="AK43" s="6" t="s">
        <v>920</v>
      </c>
      <c r="AL43" s="6" t="s">
        <v>407</v>
      </c>
      <c r="AO43" s="6" t="s">
        <v>971</v>
      </c>
    </row>
    <row r="44" spans="1:111" x14ac:dyDescent="0.2">
      <c r="A44" s="6">
        <v>194</v>
      </c>
      <c r="B44" s="6" t="s">
        <v>408</v>
      </c>
      <c r="C44" s="46">
        <v>40400</v>
      </c>
      <c r="D44" s="6" t="s">
        <v>914</v>
      </c>
      <c r="E44" s="26">
        <v>38.066929999999999</v>
      </c>
      <c r="F44" s="26">
        <v>-120.35364</v>
      </c>
      <c r="G44" s="34">
        <v>522</v>
      </c>
      <c r="H44" s="26">
        <v>38.066780000000001</v>
      </c>
      <c r="I44" s="26">
        <v>-120.35365</v>
      </c>
      <c r="J44" s="34">
        <v>464</v>
      </c>
      <c r="K44" s="34">
        <v>0</v>
      </c>
      <c r="L44" s="34">
        <v>0</v>
      </c>
      <c r="M44" s="34">
        <v>0</v>
      </c>
      <c r="N44" s="34">
        <v>153.5</v>
      </c>
      <c r="O44" s="34">
        <v>4</v>
      </c>
      <c r="P44" s="34">
        <v>30</v>
      </c>
      <c r="Q44" s="34" t="s">
        <v>920</v>
      </c>
      <c r="R44" s="34" t="s">
        <v>920</v>
      </c>
      <c r="S44" s="34">
        <f t="shared" ref="S44:S58" si="2">AVERAGE(O44,Q44)</f>
        <v>4</v>
      </c>
      <c r="T44" s="34">
        <v>14</v>
      </c>
      <c r="U44" s="34">
        <v>12.3</v>
      </c>
      <c r="V44" s="34">
        <v>15</v>
      </c>
      <c r="W44" s="34">
        <v>21.2</v>
      </c>
      <c r="X44" s="34">
        <v>15</v>
      </c>
      <c r="Y44" s="34">
        <v>200</v>
      </c>
      <c r="Z44" s="34" t="str">
        <f t="shared" ref="Z44:Z58" si="3">IF(Y44&gt;=343, "N", IF(Y44&gt;=298, "NW", IF(Y44&gt;=252, "W", IF(Y44&gt;=206, "SW", IF(Y44&gt;=160, "S", IF(Y44&gt;=114, "SE", IF(Y44&gt;=68, "E", IF(Y44&gt;= 23, "NE", IF(Y44&gt;=0, "N", "NA")))))))))</f>
        <v>S</v>
      </c>
      <c r="AA44" s="34">
        <v>15</v>
      </c>
      <c r="AB44" s="6" t="s">
        <v>917</v>
      </c>
      <c r="AC44" s="6" t="s">
        <v>409</v>
      </c>
      <c r="AD44" s="6">
        <v>1</v>
      </c>
      <c r="AE44" s="6">
        <v>1</v>
      </c>
      <c r="AF44" s="7">
        <v>0.82361111111111107</v>
      </c>
      <c r="AG44" s="6" t="s">
        <v>410</v>
      </c>
      <c r="AH44" s="6">
        <v>6</v>
      </c>
      <c r="AI44" s="6">
        <v>1</v>
      </c>
      <c r="AJ44" s="6">
        <v>1</v>
      </c>
      <c r="AK44" s="6" t="s">
        <v>411</v>
      </c>
      <c r="AL44" s="6" t="s">
        <v>181</v>
      </c>
      <c r="AM44" s="24" t="s">
        <v>983</v>
      </c>
      <c r="AN44" s="6" t="s">
        <v>971</v>
      </c>
      <c r="AO44" s="6" t="s">
        <v>971</v>
      </c>
    </row>
    <row r="45" spans="1:111" x14ac:dyDescent="0.2">
      <c r="A45" s="6">
        <v>194</v>
      </c>
      <c r="B45" s="6" t="s">
        <v>408</v>
      </c>
      <c r="C45" s="46">
        <v>40400</v>
      </c>
      <c r="D45" s="6" t="s">
        <v>923</v>
      </c>
      <c r="E45" s="26">
        <v>38.066380000000002</v>
      </c>
      <c r="F45" s="26">
        <v>-120.35368</v>
      </c>
      <c r="G45" s="34">
        <v>509</v>
      </c>
      <c r="H45" s="26">
        <v>38.06617</v>
      </c>
      <c r="I45" s="26">
        <v>-120.35375000000001</v>
      </c>
      <c r="J45" s="34">
        <v>507</v>
      </c>
      <c r="K45" s="34">
        <v>0</v>
      </c>
      <c r="L45" s="34">
        <v>0</v>
      </c>
      <c r="M45" s="34">
        <v>0</v>
      </c>
      <c r="N45" s="34">
        <v>83</v>
      </c>
      <c r="O45" s="34">
        <v>1</v>
      </c>
      <c r="P45" s="34">
        <v>30</v>
      </c>
      <c r="Q45" s="34" t="s">
        <v>920</v>
      </c>
      <c r="R45" s="34" t="s">
        <v>920</v>
      </c>
      <c r="S45" s="34">
        <f t="shared" si="2"/>
        <v>1</v>
      </c>
      <c r="T45" s="34">
        <v>12</v>
      </c>
      <c r="U45" s="34">
        <v>7.5</v>
      </c>
      <c r="V45" s="34">
        <v>15</v>
      </c>
      <c r="W45" s="34">
        <v>19.5</v>
      </c>
      <c r="X45" s="34">
        <v>0</v>
      </c>
      <c r="Y45" s="34">
        <v>194</v>
      </c>
      <c r="Z45" s="34" t="str">
        <f t="shared" si="3"/>
        <v>S</v>
      </c>
      <c r="AA45" s="34">
        <v>15</v>
      </c>
      <c r="AB45" s="6" t="s">
        <v>720</v>
      </c>
      <c r="AC45" s="6" t="s">
        <v>412</v>
      </c>
      <c r="AD45" s="6">
        <v>1</v>
      </c>
      <c r="AE45" s="6">
        <v>1</v>
      </c>
      <c r="AF45" s="7">
        <v>0.83194444444444438</v>
      </c>
      <c r="AG45" s="6" t="s">
        <v>920</v>
      </c>
      <c r="AH45" s="6" t="s">
        <v>920</v>
      </c>
      <c r="AI45" s="6" t="s">
        <v>920</v>
      </c>
      <c r="AJ45" s="6" t="s">
        <v>920</v>
      </c>
      <c r="AK45" s="6" t="s">
        <v>920</v>
      </c>
      <c r="AL45" s="6" t="s">
        <v>920</v>
      </c>
      <c r="AO45" s="6" t="s">
        <v>971</v>
      </c>
      <c r="AP45" s="20"/>
      <c r="AQ45" s="20"/>
      <c r="AR45" s="20"/>
      <c r="AS45" s="20"/>
      <c r="AT45" s="20"/>
      <c r="AU45" s="20"/>
      <c r="AV45" s="20"/>
      <c r="AW45" s="20"/>
      <c r="AX45" s="20"/>
      <c r="AY45" s="20"/>
      <c r="AZ45" s="20"/>
      <c r="BA45" s="20"/>
      <c r="BB45" s="20"/>
      <c r="BC45" s="20"/>
      <c r="BD45" s="20"/>
      <c r="BE45" s="20"/>
      <c r="BF45" s="20"/>
      <c r="BG45" s="20"/>
      <c r="BH45" s="20"/>
      <c r="BI45" s="20"/>
      <c r="BJ45" s="20"/>
      <c r="BK45" s="20"/>
      <c r="BL45" s="20"/>
      <c r="BM45" s="20"/>
      <c r="BN45" s="20"/>
      <c r="BO45" s="20"/>
      <c r="BP45" s="20"/>
      <c r="BQ45" s="20"/>
      <c r="BR45" s="20"/>
      <c r="BS45" s="20"/>
      <c r="BT45" s="20"/>
      <c r="BU45" s="20"/>
      <c r="BV45" s="20"/>
      <c r="BW45" s="20"/>
      <c r="BX45" s="20"/>
      <c r="BY45" s="20"/>
      <c r="BZ45" s="20"/>
      <c r="CA45" s="20"/>
      <c r="CB45" s="20"/>
      <c r="CC45" s="20"/>
      <c r="CD45" s="20"/>
      <c r="CE45" s="20"/>
      <c r="CF45" s="20"/>
      <c r="CG45" s="20"/>
      <c r="CH45" s="20"/>
      <c r="CI45" s="20"/>
      <c r="CJ45" s="20"/>
      <c r="CK45" s="20"/>
      <c r="CL45" s="20"/>
      <c r="CM45" s="20"/>
      <c r="CN45" s="20"/>
      <c r="CO45" s="20"/>
      <c r="CP45" s="20"/>
      <c r="CQ45" s="20"/>
      <c r="CR45" s="20"/>
      <c r="CS45" s="20"/>
      <c r="CT45" s="20"/>
      <c r="CU45" s="20"/>
      <c r="CV45" s="20"/>
      <c r="CW45" s="20"/>
      <c r="CX45" s="20"/>
      <c r="CY45" s="20"/>
      <c r="CZ45" s="20"/>
      <c r="DA45" s="20"/>
      <c r="DB45" s="20"/>
      <c r="DC45" s="20"/>
      <c r="DD45" s="20"/>
      <c r="DE45" s="20"/>
      <c r="DF45" s="20"/>
      <c r="DG45" s="20"/>
    </row>
    <row r="46" spans="1:111" x14ac:dyDescent="0.2">
      <c r="A46" s="6">
        <v>200</v>
      </c>
      <c r="B46" s="6" t="s">
        <v>413</v>
      </c>
      <c r="C46" s="46">
        <v>40395</v>
      </c>
      <c r="D46" s="6" t="s">
        <v>914</v>
      </c>
      <c r="E46" s="26">
        <v>37.89819</v>
      </c>
      <c r="F46" s="26">
        <v>-122.25179</v>
      </c>
      <c r="G46" s="34">
        <v>212</v>
      </c>
      <c r="H46" s="26">
        <v>37.898319999999998</v>
      </c>
      <c r="I46" s="26">
        <v>-122.25179</v>
      </c>
      <c r="J46" s="34">
        <v>221</v>
      </c>
      <c r="K46" s="34">
        <v>0</v>
      </c>
      <c r="L46" s="34">
        <v>0</v>
      </c>
      <c r="M46" s="34">
        <v>0</v>
      </c>
      <c r="N46" s="34">
        <v>110</v>
      </c>
      <c r="O46" s="34">
        <v>4</v>
      </c>
      <c r="P46" s="34">
        <v>15</v>
      </c>
      <c r="Q46" s="34">
        <v>4</v>
      </c>
      <c r="R46" s="34">
        <v>15</v>
      </c>
      <c r="S46" s="34">
        <f t="shared" si="2"/>
        <v>4</v>
      </c>
      <c r="T46" s="34">
        <v>16</v>
      </c>
      <c r="U46" s="34">
        <v>10.4</v>
      </c>
      <c r="V46" s="34">
        <v>15</v>
      </c>
      <c r="W46" s="34">
        <v>10.6</v>
      </c>
      <c r="X46" s="34">
        <v>15</v>
      </c>
      <c r="Y46" s="34">
        <v>314</v>
      </c>
      <c r="Z46" s="34" t="str">
        <f t="shared" si="3"/>
        <v>NW</v>
      </c>
      <c r="AA46" s="34">
        <v>15</v>
      </c>
      <c r="AB46" s="6" t="s">
        <v>414</v>
      </c>
      <c r="AC46" s="6" t="s">
        <v>415</v>
      </c>
      <c r="AD46" s="6">
        <v>3</v>
      </c>
      <c r="AE46" s="6">
        <v>1</v>
      </c>
      <c r="AF46" s="7">
        <v>0.39583333333333331</v>
      </c>
      <c r="AG46" s="6" t="s">
        <v>920</v>
      </c>
      <c r="AH46" s="6">
        <v>0</v>
      </c>
      <c r="AI46" s="6">
        <v>0</v>
      </c>
      <c r="AJ46" s="6">
        <v>0</v>
      </c>
      <c r="AK46" s="6" t="s">
        <v>416</v>
      </c>
      <c r="AL46" s="6" t="s">
        <v>920</v>
      </c>
      <c r="AO46" s="6" t="s">
        <v>971</v>
      </c>
    </row>
    <row r="47" spans="1:111" x14ac:dyDescent="0.2">
      <c r="A47" s="6">
        <v>200</v>
      </c>
      <c r="B47" s="6" t="s">
        <v>413</v>
      </c>
      <c r="C47" s="46">
        <v>40395</v>
      </c>
      <c r="D47" s="6" t="s">
        <v>923</v>
      </c>
      <c r="E47" s="26">
        <v>37.89846</v>
      </c>
      <c r="F47" s="26">
        <v>-122.25224</v>
      </c>
      <c r="G47" s="34">
        <v>227</v>
      </c>
      <c r="H47" s="26">
        <v>37.898719999999997</v>
      </c>
      <c r="I47" s="26">
        <v>-122.25243</v>
      </c>
      <c r="J47" s="34">
        <v>232</v>
      </c>
      <c r="K47" s="34">
        <v>0</v>
      </c>
      <c r="L47" s="34">
        <v>0</v>
      </c>
      <c r="M47" s="34">
        <v>0</v>
      </c>
      <c r="N47" s="34">
        <v>103</v>
      </c>
      <c r="O47" s="34">
        <v>3</v>
      </c>
      <c r="P47" s="34">
        <v>30</v>
      </c>
      <c r="Q47" s="34" t="s">
        <v>920</v>
      </c>
      <c r="R47" s="34" t="s">
        <v>920</v>
      </c>
      <c r="S47" s="34">
        <f t="shared" si="2"/>
        <v>3</v>
      </c>
      <c r="T47" s="34">
        <v>23</v>
      </c>
      <c r="U47" s="34">
        <v>7.2</v>
      </c>
      <c r="V47" s="34">
        <v>15</v>
      </c>
      <c r="W47" s="34">
        <v>8.6999999999999993</v>
      </c>
      <c r="X47" s="34">
        <v>15</v>
      </c>
      <c r="Y47" s="34">
        <v>282</v>
      </c>
      <c r="Z47" s="34" t="str">
        <f t="shared" si="3"/>
        <v>W</v>
      </c>
      <c r="AA47" s="34">
        <v>15</v>
      </c>
      <c r="AB47" s="6" t="s">
        <v>417</v>
      </c>
      <c r="AC47" s="6" t="s">
        <v>418</v>
      </c>
      <c r="AD47" s="6">
        <v>3</v>
      </c>
      <c r="AE47" s="6">
        <v>1.5</v>
      </c>
      <c r="AF47" s="7">
        <v>0.40208333333333335</v>
      </c>
      <c r="AG47" s="6" t="s">
        <v>920</v>
      </c>
      <c r="AH47" s="6" t="s">
        <v>920</v>
      </c>
      <c r="AI47" s="6" t="s">
        <v>920</v>
      </c>
      <c r="AJ47" s="6" t="s">
        <v>920</v>
      </c>
      <c r="AK47" s="6" t="s">
        <v>920</v>
      </c>
      <c r="AL47" s="6" t="s">
        <v>920</v>
      </c>
      <c r="AO47" s="6" t="s">
        <v>971</v>
      </c>
    </row>
    <row r="48" spans="1:111" x14ac:dyDescent="0.2">
      <c r="A48" s="6">
        <v>202</v>
      </c>
      <c r="B48" s="6" t="s">
        <v>927</v>
      </c>
      <c r="C48" s="46">
        <v>40366</v>
      </c>
      <c r="D48" s="6" t="s">
        <v>914</v>
      </c>
      <c r="E48" s="26">
        <v>37.63496</v>
      </c>
      <c r="F48" s="26">
        <v>-119.93259</v>
      </c>
      <c r="G48" s="34">
        <v>387</v>
      </c>
      <c r="H48" s="26">
        <v>37.63532</v>
      </c>
      <c r="I48" s="26">
        <v>-119.93307</v>
      </c>
      <c r="J48" s="34">
        <v>381</v>
      </c>
      <c r="K48" s="34">
        <v>0</v>
      </c>
      <c r="L48" s="34">
        <v>0</v>
      </c>
      <c r="M48" s="34">
        <v>0</v>
      </c>
      <c r="N48" s="34">
        <v>60</v>
      </c>
      <c r="O48" s="34">
        <v>7</v>
      </c>
      <c r="P48" s="34">
        <v>30</v>
      </c>
      <c r="Q48" s="34" t="s">
        <v>920</v>
      </c>
      <c r="R48" s="34" t="s">
        <v>920</v>
      </c>
      <c r="S48" s="34">
        <f t="shared" si="2"/>
        <v>7</v>
      </c>
      <c r="T48" s="34">
        <v>15</v>
      </c>
      <c r="U48" s="34">
        <v>3</v>
      </c>
      <c r="V48" s="34">
        <v>15</v>
      </c>
      <c r="W48" s="34">
        <v>7.7</v>
      </c>
      <c r="X48" s="34">
        <v>15</v>
      </c>
      <c r="Y48" s="41">
        <v>270</v>
      </c>
      <c r="Z48" s="34" t="str">
        <f t="shared" si="3"/>
        <v>W</v>
      </c>
      <c r="AA48" s="34">
        <v>15</v>
      </c>
      <c r="AB48" s="6" t="s">
        <v>917</v>
      </c>
      <c r="AC48" s="6" t="s">
        <v>929</v>
      </c>
      <c r="AD48" s="6">
        <v>1.5</v>
      </c>
      <c r="AE48" s="6">
        <v>1</v>
      </c>
      <c r="AF48" s="7">
        <v>0.48819444444444443</v>
      </c>
      <c r="AG48" s="6" t="s">
        <v>920</v>
      </c>
      <c r="AH48" s="6">
        <v>0</v>
      </c>
      <c r="AI48" s="6">
        <v>0</v>
      </c>
      <c r="AJ48" s="6">
        <v>1</v>
      </c>
      <c r="AK48" s="6" t="s">
        <v>932</v>
      </c>
      <c r="AL48" s="6" t="s">
        <v>1121</v>
      </c>
      <c r="AM48" s="24" t="s">
        <v>5</v>
      </c>
      <c r="AN48" s="6" t="s">
        <v>971</v>
      </c>
      <c r="AO48" s="6" t="s">
        <v>971</v>
      </c>
    </row>
    <row r="49" spans="1:111" x14ac:dyDescent="0.2">
      <c r="A49" s="6">
        <v>202</v>
      </c>
      <c r="B49" s="6" t="s">
        <v>927</v>
      </c>
      <c r="C49" s="46">
        <v>40366</v>
      </c>
      <c r="D49" s="6" t="s">
        <v>923</v>
      </c>
      <c r="E49" s="26">
        <v>37.635159999999999</v>
      </c>
      <c r="F49" s="26">
        <v>-119.93326</v>
      </c>
      <c r="G49" s="34">
        <v>388</v>
      </c>
      <c r="H49" s="26">
        <v>37.634970000000003</v>
      </c>
      <c r="I49" s="26">
        <v>-119.93352</v>
      </c>
      <c r="J49" s="34">
        <v>383</v>
      </c>
      <c r="K49" s="34">
        <v>0</v>
      </c>
      <c r="L49" s="34">
        <v>2</v>
      </c>
      <c r="M49" s="34">
        <v>2</v>
      </c>
      <c r="N49" s="34">
        <v>105</v>
      </c>
      <c r="O49" s="34">
        <v>1</v>
      </c>
      <c r="P49" s="34">
        <v>30</v>
      </c>
      <c r="Q49" s="34" t="s">
        <v>920</v>
      </c>
      <c r="R49" s="34" t="s">
        <v>920</v>
      </c>
      <c r="S49" s="34">
        <f t="shared" si="2"/>
        <v>1</v>
      </c>
      <c r="T49" s="34">
        <v>30</v>
      </c>
      <c r="U49" s="34">
        <v>3.2</v>
      </c>
      <c r="V49" s="34">
        <v>15</v>
      </c>
      <c r="W49" s="34">
        <v>4.8</v>
      </c>
      <c r="X49" s="34">
        <v>15</v>
      </c>
      <c r="Y49" s="41">
        <v>201</v>
      </c>
      <c r="Z49" s="34" t="str">
        <f t="shared" si="3"/>
        <v>S</v>
      </c>
      <c r="AA49" s="34">
        <v>15</v>
      </c>
      <c r="AB49" s="6" t="s">
        <v>917</v>
      </c>
      <c r="AC49" s="6" t="s">
        <v>930</v>
      </c>
      <c r="AD49" s="6">
        <v>3</v>
      </c>
      <c r="AE49" s="6">
        <v>1</v>
      </c>
      <c r="AF49" s="7">
        <v>0.47013888888888888</v>
      </c>
      <c r="AG49" s="6" t="s">
        <v>920</v>
      </c>
      <c r="AH49" s="6" t="s">
        <v>920</v>
      </c>
      <c r="AI49" s="6" t="s">
        <v>920</v>
      </c>
      <c r="AJ49" s="6" t="s">
        <v>920</v>
      </c>
      <c r="AK49" s="6" t="s">
        <v>931</v>
      </c>
      <c r="AL49" s="6" t="s">
        <v>920</v>
      </c>
      <c r="AO49" s="6" t="s">
        <v>971</v>
      </c>
    </row>
    <row r="50" spans="1:111" x14ac:dyDescent="0.2">
      <c r="A50" s="6">
        <v>205</v>
      </c>
      <c r="B50" s="6" t="s">
        <v>419</v>
      </c>
      <c r="C50" s="46">
        <v>40395</v>
      </c>
      <c r="D50" s="6" t="s">
        <v>914</v>
      </c>
      <c r="E50" s="26">
        <v>37.207859999999997</v>
      </c>
      <c r="F50" s="26">
        <v>-122.33356999999999</v>
      </c>
      <c r="G50" s="34">
        <v>104</v>
      </c>
      <c r="H50" s="26">
        <v>37.207850000000001</v>
      </c>
      <c r="I50" s="26">
        <v>-122.33356999999999</v>
      </c>
      <c r="J50" s="34">
        <v>101</v>
      </c>
      <c r="K50" s="34">
        <v>0</v>
      </c>
      <c r="L50" s="34">
        <v>0</v>
      </c>
      <c r="M50" s="34">
        <v>0</v>
      </c>
      <c r="N50" s="34">
        <v>89</v>
      </c>
      <c r="O50" s="34">
        <v>2</v>
      </c>
      <c r="P50" s="34">
        <v>30</v>
      </c>
      <c r="Q50" s="34" t="s">
        <v>920</v>
      </c>
      <c r="R50" s="34" t="s">
        <v>920</v>
      </c>
      <c r="S50" s="34">
        <f t="shared" si="2"/>
        <v>2</v>
      </c>
      <c r="T50" s="34">
        <v>3</v>
      </c>
      <c r="U50" s="34">
        <v>7.3</v>
      </c>
      <c r="V50" s="34">
        <v>15</v>
      </c>
      <c r="W50" s="34">
        <v>8.1999999999999993</v>
      </c>
      <c r="X50" s="34">
        <v>15</v>
      </c>
      <c r="Y50" s="34">
        <v>192</v>
      </c>
      <c r="Z50" s="34" t="str">
        <f t="shared" si="3"/>
        <v>S</v>
      </c>
      <c r="AA50" s="34">
        <v>15</v>
      </c>
      <c r="AB50" s="6" t="s">
        <v>733</v>
      </c>
      <c r="AC50" s="6" t="s">
        <v>420</v>
      </c>
      <c r="AD50" s="6">
        <v>3</v>
      </c>
      <c r="AE50" s="6">
        <v>2</v>
      </c>
      <c r="AF50" s="7">
        <v>0.75</v>
      </c>
      <c r="AG50" s="6" t="s">
        <v>920</v>
      </c>
      <c r="AH50" s="6">
        <v>0</v>
      </c>
      <c r="AI50" s="6">
        <v>0</v>
      </c>
      <c r="AJ50" s="6">
        <v>0</v>
      </c>
      <c r="AK50" s="6" t="s">
        <v>421</v>
      </c>
      <c r="AL50" s="6" t="s">
        <v>920</v>
      </c>
      <c r="AO50" s="6" t="s">
        <v>971</v>
      </c>
    </row>
    <row r="51" spans="1:111" x14ac:dyDescent="0.2">
      <c r="A51" s="6">
        <v>205</v>
      </c>
      <c r="B51" s="6" t="s">
        <v>419</v>
      </c>
      <c r="C51" s="46">
        <v>40395</v>
      </c>
      <c r="D51" s="6" t="s">
        <v>923</v>
      </c>
      <c r="E51" s="26">
        <v>37.207599999999999</v>
      </c>
      <c r="F51" s="26">
        <v>-122.33374999999999</v>
      </c>
      <c r="G51" s="34">
        <v>99</v>
      </c>
      <c r="H51" s="26">
        <v>37.207520000000002</v>
      </c>
      <c r="I51" s="26">
        <v>-122.33373</v>
      </c>
      <c r="J51" s="34">
        <v>96</v>
      </c>
      <c r="K51" s="34">
        <v>0</v>
      </c>
      <c r="L51" s="34">
        <v>0</v>
      </c>
      <c r="M51" s="34">
        <v>0</v>
      </c>
      <c r="N51" s="34">
        <v>40</v>
      </c>
      <c r="O51" s="34">
        <v>1</v>
      </c>
      <c r="P51" s="34">
        <v>30</v>
      </c>
      <c r="Q51" s="34" t="s">
        <v>920</v>
      </c>
      <c r="R51" s="34" t="s">
        <v>920</v>
      </c>
      <c r="S51" s="34">
        <f t="shared" si="2"/>
        <v>1</v>
      </c>
      <c r="T51" s="34">
        <v>12</v>
      </c>
      <c r="U51" s="34">
        <v>9.9</v>
      </c>
      <c r="V51" s="34">
        <v>15</v>
      </c>
      <c r="W51" s="34">
        <v>5.8</v>
      </c>
      <c r="X51" s="34">
        <v>15</v>
      </c>
      <c r="Y51" s="34">
        <v>170</v>
      </c>
      <c r="Z51" s="34" t="str">
        <f t="shared" si="3"/>
        <v>S</v>
      </c>
      <c r="AA51" s="34">
        <v>15</v>
      </c>
      <c r="AB51" s="6" t="s">
        <v>733</v>
      </c>
      <c r="AC51" s="6" t="s">
        <v>422</v>
      </c>
      <c r="AD51" s="6">
        <v>3</v>
      </c>
      <c r="AE51" s="6">
        <v>3</v>
      </c>
      <c r="AF51" s="7">
        <v>0.7416666666666667</v>
      </c>
      <c r="AG51" s="6" t="s">
        <v>920</v>
      </c>
      <c r="AH51" s="6" t="s">
        <v>920</v>
      </c>
      <c r="AI51" s="6" t="s">
        <v>920</v>
      </c>
      <c r="AJ51" s="6" t="s">
        <v>920</v>
      </c>
      <c r="AK51" s="6" t="s">
        <v>421</v>
      </c>
      <c r="AL51" s="6" t="s">
        <v>920</v>
      </c>
      <c r="AO51" s="6" t="s">
        <v>971</v>
      </c>
    </row>
    <row r="52" spans="1:111" x14ac:dyDescent="0.2">
      <c r="A52" s="6">
        <v>213</v>
      </c>
      <c r="B52" s="6" t="s">
        <v>642</v>
      </c>
      <c r="C52" s="46">
        <v>40405</v>
      </c>
      <c r="D52" s="6" t="s">
        <v>923</v>
      </c>
      <c r="E52" s="26">
        <v>36.706650000000003</v>
      </c>
      <c r="F52" s="26">
        <v>-119.01125</v>
      </c>
      <c r="G52" s="34">
        <v>1302</v>
      </c>
      <c r="H52" s="26">
        <v>36.706180000000003</v>
      </c>
      <c r="I52" s="26">
        <v>-119.01124</v>
      </c>
      <c r="J52" s="34">
        <v>1294</v>
      </c>
      <c r="K52" s="34">
        <v>0</v>
      </c>
      <c r="L52" s="34">
        <v>13</v>
      </c>
      <c r="M52" s="34">
        <v>13</v>
      </c>
      <c r="N52" s="34">
        <v>67.5</v>
      </c>
      <c r="O52" s="34">
        <v>3</v>
      </c>
      <c r="P52" s="34">
        <v>15</v>
      </c>
      <c r="Q52" s="34" t="s">
        <v>920</v>
      </c>
      <c r="R52" s="34" t="s">
        <v>920</v>
      </c>
      <c r="S52" s="34">
        <f t="shared" si="2"/>
        <v>3</v>
      </c>
      <c r="T52" s="34">
        <v>8</v>
      </c>
      <c r="U52" s="34">
        <v>14.3</v>
      </c>
      <c r="V52" s="34">
        <v>15</v>
      </c>
      <c r="W52" s="34">
        <v>8.4</v>
      </c>
      <c r="X52" s="34">
        <v>15</v>
      </c>
      <c r="Y52" s="34">
        <v>162</v>
      </c>
      <c r="Z52" s="34" t="str">
        <f t="shared" si="3"/>
        <v>S</v>
      </c>
      <c r="AA52" s="34">
        <v>15</v>
      </c>
      <c r="AB52" s="6" t="s">
        <v>917</v>
      </c>
      <c r="AC52" s="6" t="s">
        <v>423</v>
      </c>
      <c r="AD52" s="6" t="s">
        <v>359</v>
      </c>
      <c r="AE52" s="6">
        <v>3</v>
      </c>
      <c r="AF52" s="7">
        <v>0.33888888888888885</v>
      </c>
      <c r="AG52" s="6" t="s">
        <v>920</v>
      </c>
      <c r="AH52" s="6" t="s">
        <v>920</v>
      </c>
      <c r="AI52" s="6" t="s">
        <v>920</v>
      </c>
      <c r="AJ52" s="6" t="s">
        <v>920</v>
      </c>
      <c r="AK52" s="6" t="s">
        <v>920</v>
      </c>
      <c r="AL52" s="6" t="s">
        <v>920</v>
      </c>
      <c r="AO52" s="6" t="s">
        <v>971</v>
      </c>
    </row>
    <row r="53" spans="1:111" x14ac:dyDescent="0.2">
      <c r="A53" s="6">
        <v>213</v>
      </c>
      <c r="B53" s="6" t="s">
        <v>642</v>
      </c>
      <c r="C53" s="46">
        <v>40405</v>
      </c>
      <c r="D53" s="6" t="s">
        <v>914</v>
      </c>
      <c r="E53" s="26">
        <v>36.706560000000003</v>
      </c>
      <c r="F53" s="26">
        <v>-119.01134999999999</v>
      </c>
      <c r="G53" s="34">
        <v>1312</v>
      </c>
      <c r="H53" s="26">
        <v>36.706769999999999</v>
      </c>
      <c r="I53" s="26">
        <v>-119.01134999999999</v>
      </c>
      <c r="J53" s="34">
        <v>1317</v>
      </c>
      <c r="K53" s="34">
        <v>1</v>
      </c>
      <c r="L53" s="34">
        <v>17</v>
      </c>
      <c r="M53" s="34">
        <v>18</v>
      </c>
      <c r="N53" s="34">
        <v>60.5</v>
      </c>
      <c r="O53" s="34">
        <v>3</v>
      </c>
      <c r="P53" s="34">
        <v>30</v>
      </c>
      <c r="Q53" s="34" t="s">
        <v>920</v>
      </c>
      <c r="R53" s="34" t="s">
        <v>920</v>
      </c>
      <c r="S53" s="34">
        <f t="shared" si="2"/>
        <v>3</v>
      </c>
      <c r="T53" s="34">
        <v>9</v>
      </c>
      <c r="U53" s="34">
        <v>3.2</v>
      </c>
      <c r="V53" s="34">
        <v>15</v>
      </c>
      <c r="W53" s="34">
        <v>7</v>
      </c>
      <c r="X53" s="34">
        <v>15</v>
      </c>
      <c r="Y53" s="34">
        <v>182</v>
      </c>
      <c r="Z53" s="34" t="str">
        <f t="shared" si="3"/>
        <v>S</v>
      </c>
      <c r="AA53" s="34">
        <v>15</v>
      </c>
      <c r="AB53" s="6" t="s">
        <v>917</v>
      </c>
      <c r="AC53" s="6" t="s">
        <v>423</v>
      </c>
      <c r="AD53" s="6">
        <v>3</v>
      </c>
      <c r="AE53" s="6">
        <v>3</v>
      </c>
      <c r="AF53" s="6" t="s">
        <v>424</v>
      </c>
      <c r="AG53" s="6" t="s">
        <v>425</v>
      </c>
      <c r="AH53" s="6">
        <v>29</v>
      </c>
      <c r="AI53" s="6">
        <v>0</v>
      </c>
      <c r="AJ53" s="6">
        <v>4</v>
      </c>
      <c r="AK53" s="6" t="s">
        <v>426</v>
      </c>
      <c r="AL53" s="6" t="s">
        <v>1045</v>
      </c>
      <c r="AM53" s="24" t="s">
        <v>1009</v>
      </c>
      <c r="AN53" s="6" t="s">
        <v>971</v>
      </c>
      <c r="AO53" s="6" t="s">
        <v>971</v>
      </c>
      <c r="AP53" s="20"/>
      <c r="AQ53" s="20"/>
      <c r="AR53" s="20"/>
      <c r="AS53" s="20"/>
      <c r="AT53" s="20"/>
      <c r="AU53" s="20"/>
      <c r="AV53" s="20"/>
      <c r="AW53" s="20"/>
      <c r="AX53" s="20"/>
      <c r="AY53" s="20"/>
      <c r="AZ53" s="20"/>
      <c r="BA53" s="20"/>
      <c r="BB53" s="20"/>
      <c r="BC53" s="20"/>
      <c r="BD53" s="20"/>
      <c r="BE53" s="20"/>
      <c r="BF53" s="20"/>
      <c r="BG53" s="20"/>
      <c r="BH53" s="20"/>
      <c r="BI53" s="20"/>
      <c r="BJ53" s="20"/>
      <c r="BK53" s="20"/>
      <c r="BL53" s="20"/>
      <c r="BM53" s="20"/>
      <c r="BN53" s="20"/>
      <c r="BO53" s="20"/>
      <c r="BP53" s="20"/>
      <c r="BQ53" s="20"/>
      <c r="BR53" s="20"/>
      <c r="BS53" s="20"/>
      <c r="BT53" s="20"/>
      <c r="BU53" s="20"/>
      <c r="BV53" s="20"/>
      <c r="BW53" s="20"/>
      <c r="BX53" s="20"/>
      <c r="BY53" s="20"/>
      <c r="BZ53" s="20"/>
      <c r="CA53" s="20"/>
      <c r="CB53" s="20"/>
      <c r="CC53" s="20"/>
      <c r="CD53" s="20"/>
      <c r="CE53" s="20"/>
      <c r="CF53" s="20"/>
      <c r="CG53" s="20"/>
      <c r="CH53" s="20"/>
      <c r="CI53" s="20"/>
      <c r="CJ53" s="20"/>
      <c r="CK53" s="20"/>
      <c r="CL53" s="20"/>
      <c r="CM53" s="20"/>
      <c r="CN53" s="20"/>
      <c r="CO53" s="20"/>
      <c r="CP53" s="20"/>
      <c r="CQ53" s="20"/>
      <c r="CR53" s="20"/>
      <c r="CS53" s="20"/>
      <c r="CT53" s="20"/>
      <c r="CU53" s="20"/>
      <c r="CV53" s="20"/>
      <c r="CW53" s="20"/>
      <c r="CX53" s="20"/>
      <c r="CY53" s="20"/>
      <c r="CZ53" s="20"/>
      <c r="DA53" s="20"/>
      <c r="DB53" s="20"/>
      <c r="DC53" s="20"/>
      <c r="DD53" s="20"/>
      <c r="DE53" s="20"/>
      <c r="DF53" s="20"/>
      <c r="DG53" s="20"/>
    </row>
    <row r="54" spans="1:111" x14ac:dyDescent="0.2">
      <c r="A54" s="6">
        <v>216</v>
      </c>
      <c r="B54" s="6" t="s">
        <v>360</v>
      </c>
      <c r="C54" s="46">
        <v>40407</v>
      </c>
      <c r="D54" s="6" t="s">
        <v>914</v>
      </c>
      <c r="E54" s="26">
        <v>34.702840000000002</v>
      </c>
      <c r="F54" s="26">
        <v>-119.91754</v>
      </c>
      <c r="G54" s="34">
        <v>683</v>
      </c>
      <c r="H54" s="26">
        <v>34.702869999999997</v>
      </c>
      <c r="I54" s="26">
        <v>-119.91725</v>
      </c>
      <c r="J54" s="34">
        <v>677</v>
      </c>
      <c r="K54" s="34">
        <v>1</v>
      </c>
      <c r="L54" s="34">
        <v>0</v>
      </c>
      <c r="M54" s="34">
        <v>1</v>
      </c>
      <c r="N54" s="34">
        <v>67</v>
      </c>
      <c r="O54" s="34">
        <v>3</v>
      </c>
      <c r="P54" s="34">
        <v>30</v>
      </c>
      <c r="Q54" s="34" t="s">
        <v>920</v>
      </c>
      <c r="R54" s="34" t="s">
        <v>920</v>
      </c>
      <c r="S54" s="34">
        <f t="shared" si="2"/>
        <v>3</v>
      </c>
      <c r="T54" s="34">
        <v>16</v>
      </c>
      <c r="U54" s="34">
        <v>2.8</v>
      </c>
      <c r="V54" s="34">
        <v>5</v>
      </c>
      <c r="W54" s="34">
        <v>4.7</v>
      </c>
      <c r="X54" s="34">
        <v>15</v>
      </c>
      <c r="Y54" s="34">
        <v>98</v>
      </c>
      <c r="Z54" s="34" t="str">
        <f t="shared" si="3"/>
        <v>E</v>
      </c>
      <c r="AA54" s="34">
        <v>15</v>
      </c>
      <c r="AB54" s="6" t="s">
        <v>917</v>
      </c>
      <c r="AC54" s="6" t="s">
        <v>611</v>
      </c>
      <c r="AD54" s="6">
        <v>3</v>
      </c>
      <c r="AE54" s="6">
        <v>3</v>
      </c>
      <c r="AF54" s="7">
        <v>0.67986111111111114</v>
      </c>
      <c r="AG54" s="6" t="s">
        <v>361</v>
      </c>
      <c r="AH54" s="6">
        <v>5</v>
      </c>
      <c r="AI54" s="6">
        <v>0</v>
      </c>
      <c r="AJ54" s="6">
        <v>1</v>
      </c>
      <c r="AK54" s="6" t="s">
        <v>1044</v>
      </c>
      <c r="AL54" s="6" t="s">
        <v>363</v>
      </c>
      <c r="AM54" s="24" t="s">
        <v>986</v>
      </c>
      <c r="AN54" s="6" t="s">
        <v>971</v>
      </c>
      <c r="AO54" s="6" t="s">
        <v>971</v>
      </c>
    </row>
    <row r="55" spans="1:111" x14ac:dyDescent="0.2">
      <c r="A55" s="6">
        <v>216</v>
      </c>
      <c r="B55" s="6" t="s">
        <v>360</v>
      </c>
      <c r="C55" s="46">
        <v>40407</v>
      </c>
      <c r="D55" s="6" t="s">
        <v>923</v>
      </c>
      <c r="E55" s="26">
        <v>34.70252</v>
      </c>
      <c r="F55" s="26">
        <v>-119.91672</v>
      </c>
      <c r="G55" s="34">
        <v>676</v>
      </c>
      <c r="H55" s="26">
        <v>34.70232</v>
      </c>
      <c r="I55" s="26">
        <v>-119.91668</v>
      </c>
      <c r="J55" s="34">
        <v>678</v>
      </c>
      <c r="K55" s="34">
        <v>0</v>
      </c>
      <c r="L55" s="34">
        <v>0</v>
      </c>
      <c r="M55" s="34">
        <v>0</v>
      </c>
      <c r="N55" s="34">
        <v>82.5</v>
      </c>
      <c r="O55" s="34">
        <v>4</v>
      </c>
      <c r="P55" s="34">
        <v>30</v>
      </c>
      <c r="Q55" s="34" t="s">
        <v>920</v>
      </c>
      <c r="R55" s="34" t="s">
        <v>920</v>
      </c>
      <c r="S55" s="34">
        <f t="shared" si="2"/>
        <v>4</v>
      </c>
      <c r="T55" s="34">
        <v>20</v>
      </c>
      <c r="U55" s="34">
        <v>4.0999999999999996</v>
      </c>
      <c r="V55" s="34">
        <v>15</v>
      </c>
      <c r="W55" s="34">
        <v>6.7</v>
      </c>
      <c r="X55" s="34">
        <v>15</v>
      </c>
      <c r="Y55" s="34">
        <v>160</v>
      </c>
      <c r="Z55" s="34" t="str">
        <f t="shared" si="3"/>
        <v>S</v>
      </c>
      <c r="AA55" s="34">
        <v>15</v>
      </c>
      <c r="AB55" s="6" t="s">
        <v>917</v>
      </c>
      <c r="AC55" s="6" t="s">
        <v>867</v>
      </c>
      <c r="AD55" s="6">
        <v>3</v>
      </c>
      <c r="AE55" s="6">
        <v>2</v>
      </c>
      <c r="AF55" s="7">
        <v>0.68958333333333333</v>
      </c>
      <c r="AG55" s="6" t="s">
        <v>920</v>
      </c>
      <c r="AH55" s="6" t="s">
        <v>920</v>
      </c>
      <c r="AI55" s="6" t="s">
        <v>920</v>
      </c>
      <c r="AJ55" s="6" t="s">
        <v>920</v>
      </c>
      <c r="AK55" s="6" t="s">
        <v>920</v>
      </c>
      <c r="AL55" s="6" t="s">
        <v>920</v>
      </c>
      <c r="AO55" s="6" t="s">
        <v>971</v>
      </c>
    </row>
    <row r="56" spans="1:111" x14ac:dyDescent="0.2">
      <c r="A56" s="6">
        <v>217</v>
      </c>
      <c r="B56" s="6" t="s">
        <v>441</v>
      </c>
      <c r="C56" s="48">
        <v>40373</v>
      </c>
      <c r="D56" s="6" t="s">
        <v>914</v>
      </c>
      <c r="E56" s="26">
        <v>33.835900000000002</v>
      </c>
      <c r="F56" s="26">
        <v>-117.61353</v>
      </c>
      <c r="G56" s="34">
        <v>404</v>
      </c>
      <c r="H56" s="26">
        <v>33.835740000000001</v>
      </c>
      <c r="I56" s="26">
        <v>-117.61339</v>
      </c>
      <c r="J56" s="34">
        <v>403</v>
      </c>
      <c r="K56" s="34">
        <v>0</v>
      </c>
      <c r="L56" s="34">
        <v>0</v>
      </c>
      <c r="M56" s="34">
        <v>0</v>
      </c>
      <c r="N56" s="34">
        <v>60</v>
      </c>
      <c r="O56" s="34">
        <v>4</v>
      </c>
      <c r="P56" s="34">
        <v>30</v>
      </c>
      <c r="Q56" s="34" t="s">
        <v>920</v>
      </c>
      <c r="R56" s="34" t="s">
        <v>920</v>
      </c>
      <c r="S56" s="34">
        <f t="shared" si="2"/>
        <v>4</v>
      </c>
      <c r="T56" s="34">
        <v>34</v>
      </c>
      <c r="U56" s="34">
        <v>30</v>
      </c>
      <c r="V56" s="34">
        <v>15</v>
      </c>
      <c r="W56" s="34">
        <v>3.5</v>
      </c>
      <c r="X56" s="34">
        <v>15</v>
      </c>
      <c r="Y56" s="34">
        <v>128</v>
      </c>
      <c r="Z56" s="34" t="str">
        <f t="shared" si="3"/>
        <v>SE</v>
      </c>
      <c r="AA56" s="34">
        <v>15</v>
      </c>
      <c r="AB56" s="6" t="s">
        <v>917</v>
      </c>
      <c r="AC56" s="6" t="s">
        <v>738</v>
      </c>
      <c r="AD56" s="6">
        <v>3</v>
      </c>
      <c r="AE56" s="6">
        <v>3</v>
      </c>
      <c r="AF56" s="6" t="s">
        <v>442</v>
      </c>
      <c r="AG56" s="6" t="s">
        <v>920</v>
      </c>
      <c r="AH56" s="6">
        <v>0</v>
      </c>
      <c r="AI56" s="6">
        <v>0</v>
      </c>
      <c r="AJ56" s="6">
        <v>0</v>
      </c>
      <c r="AK56" s="6" t="s">
        <v>443</v>
      </c>
      <c r="AL56" s="6" t="s">
        <v>444</v>
      </c>
      <c r="AO56" s="5"/>
    </row>
    <row r="57" spans="1:111" x14ac:dyDescent="0.2">
      <c r="A57" s="6">
        <v>217</v>
      </c>
      <c r="B57" s="6" t="s">
        <v>441</v>
      </c>
      <c r="C57" s="48">
        <v>40373</v>
      </c>
      <c r="D57" s="6" t="s">
        <v>923</v>
      </c>
      <c r="E57" s="26">
        <v>33.835470000000001</v>
      </c>
      <c r="F57" s="26">
        <v>-117.61228</v>
      </c>
      <c r="G57" s="34">
        <v>400</v>
      </c>
      <c r="H57" s="26">
        <v>33.83567</v>
      </c>
      <c r="I57" s="26">
        <v>-117.61205</v>
      </c>
      <c r="J57" s="34">
        <v>399</v>
      </c>
      <c r="K57" s="34">
        <v>0</v>
      </c>
      <c r="L57" s="34">
        <v>0</v>
      </c>
      <c r="M57" s="34">
        <v>0</v>
      </c>
      <c r="N57" s="34">
        <v>60</v>
      </c>
      <c r="O57" s="34">
        <v>3</v>
      </c>
      <c r="P57" s="34">
        <v>30</v>
      </c>
      <c r="Q57" s="34" t="s">
        <v>920</v>
      </c>
      <c r="R57" s="34" t="s">
        <v>920</v>
      </c>
      <c r="S57" s="34">
        <f t="shared" si="2"/>
        <v>3</v>
      </c>
      <c r="T57" s="34">
        <v>20</v>
      </c>
      <c r="U57" s="34">
        <v>30</v>
      </c>
      <c r="V57" s="34">
        <v>15</v>
      </c>
      <c r="W57" s="34">
        <v>5.5</v>
      </c>
      <c r="X57" s="34">
        <v>15</v>
      </c>
      <c r="Y57" s="34">
        <v>92</v>
      </c>
      <c r="Z57" s="34" t="str">
        <f t="shared" si="3"/>
        <v>E</v>
      </c>
      <c r="AA57" s="34">
        <v>15</v>
      </c>
      <c r="AB57" s="6" t="s">
        <v>917</v>
      </c>
      <c r="AC57" s="6" t="s">
        <v>581</v>
      </c>
      <c r="AD57" s="6">
        <v>2.5</v>
      </c>
      <c r="AE57" s="6">
        <v>3</v>
      </c>
      <c r="AF57" s="6" t="s">
        <v>445</v>
      </c>
      <c r="AG57" s="6" t="s">
        <v>920</v>
      </c>
      <c r="AH57" s="6" t="s">
        <v>920</v>
      </c>
      <c r="AI57" s="6" t="s">
        <v>920</v>
      </c>
      <c r="AJ57" s="6" t="s">
        <v>920</v>
      </c>
      <c r="AK57" s="6" t="s">
        <v>920</v>
      </c>
      <c r="AL57" s="6" t="s">
        <v>920</v>
      </c>
      <c r="AO57" s="5"/>
    </row>
    <row r="58" spans="1:111" x14ac:dyDescent="0.2">
      <c r="A58" s="6">
        <v>218</v>
      </c>
      <c r="B58" s="6" t="s">
        <v>529</v>
      </c>
      <c r="C58" s="48">
        <v>40374</v>
      </c>
      <c r="D58" s="6" t="s">
        <v>914</v>
      </c>
      <c r="E58" s="26">
        <v>33.29533</v>
      </c>
      <c r="F58" s="26">
        <v>-116.88875</v>
      </c>
      <c r="G58" s="34">
        <v>902</v>
      </c>
      <c r="H58" s="26">
        <v>33.29504</v>
      </c>
      <c r="I58" s="26">
        <v>-116.88873</v>
      </c>
      <c r="J58" s="34">
        <v>886</v>
      </c>
      <c r="K58" s="34">
        <v>17</v>
      </c>
      <c r="L58" s="34">
        <v>2000</v>
      </c>
      <c r="M58" s="34">
        <v>2017</v>
      </c>
      <c r="N58" s="34">
        <v>120</v>
      </c>
      <c r="O58" s="34">
        <v>6</v>
      </c>
      <c r="P58" s="34">
        <v>30</v>
      </c>
      <c r="Q58" s="34" t="s">
        <v>920</v>
      </c>
      <c r="R58" s="34" t="s">
        <v>920</v>
      </c>
      <c r="S58" s="34">
        <f t="shared" si="2"/>
        <v>6</v>
      </c>
      <c r="T58" s="34">
        <v>32</v>
      </c>
      <c r="U58" s="34">
        <v>30</v>
      </c>
      <c r="V58" s="34">
        <v>15</v>
      </c>
      <c r="W58" s="34">
        <v>3.2</v>
      </c>
      <c r="X58" s="34">
        <v>15</v>
      </c>
      <c r="Y58" s="34">
        <v>230</v>
      </c>
      <c r="Z58" s="34" t="str">
        <f t="shared" si="3"/>
        <v>SW</v>
      </c>
      <c r="AA58" s="34">
        <v>15</v>
      </c>
      <c r="AB58" s="6" t="s">
        <v>917</v>
      </c>
      <c r="AC58" s="6" t="s">
        <v>530</v>
      </c>
      <c r="AD58" s="6">
        <v>1.5</v>
      </c>
      <c r="AE58" s="6">
        <v>3</v>
      </c>
      <c r="AF58" s="6" t="s">
        <v>531</v>
      </c>
      <c r="AG58" s="6" t="s">
        <v>532</v>
      </c>
      <c r="AH58" s="6">
        <v>27</v>
      </c>
      <c r="AI58" s="6">
        <v>0</v>
      </c>
      <c r="AJ58" s="6">
        <v>5</v>
      </c>
      <c r="AK58" s="6" t="s">
        <v>533</v>
      </c>
      <c r="AL58" s="6" t="s">
        <v>534</v>
      </c>
      <c r="AM58" s="24" t="s">
        <v>1006</v>
      </c>
      <c r="AN58" s="6" t="s">
        <v>971</v>
      </c>
      <c r="AO58" s="5"/>
    </row>
    <row r="59" spans="1:111" x14ac:dyDescent="0.2">
      <c r="A59" s="6">
        <v>218</v>
      </c>
      <c r="B59" s="6" t="s">
        <v>529</v>
      </c>
      <c r="C59" s="48">
        <v>40374</v>
      </c>
      <c r="D59" s="6" t="s">
        <v>923</v>
      </c>
      <c r="E59" s="26" t="s">
        <v>920</v>
      </c>
      <c r="F59" s="26" t="s">
        <v>920</v>
      </c>
      <c r="G59" s="34" t="s">
        <v>920</v>
      </c>
      <c r="H59" s="26" t="s">
        <v>920</v>
      </c>
      <c r="I59" s="26" t="s">
        <v>920</v>
      </c>
      <c r="J59" s="34" t="s">
        <v>920</v>
      </c>
      <c r="K59" s="34" t="s">
        <v>920</v>
      </c>
      <c r="L59" s="34" t="s">
        <v>920</v>
      </c>
      <c r="M59" s="34" t="s">
        <v>920</v>
      </c>
      <c r="N59" s="34" t="s">
        <v>920</v>
      </c>
      <c r="O59" s="34" t="s">
        <v>920</v>
      </c>
      <c r="P59" s="34" t="s">
        <v>920</v>
      </c>
      <c r="Q59" s="34" t="s">
        <v>920</v>
      </c>
      <c r="R59" s="34" t="s">
        <v>920</v>
      </c>
      <c r="S59" s="34" t="s">
        <v>920</v>
      </c>
      <c r="T59" s="34" t="s">
        <v>920</v>
      </c>
      <c r="U59" s="34" t="s">
        <v>920</v>
      </c>
      <c r="V59" s="34" t="s">
        <v>920</v>
      </c>
      <c r="W59" s="34" t="s">
        <v>920</v>
      </c>
      <c r="X59" s="34" t="s">
        <v>920</v>
      </c>
      <c r="Y59" s="34" t="s">
        <v>920</v>
      </c>
      <c r="Z59" s="34" t="s">
        <v>920</v>
      </c>
      <c r="AA59" s="34">
        <v>15</v>
      </c>
      <c r="AB59" s="6" t="s">
        <v>920</v>
      </c>
      <c r="AC59" s="6" t="s">
        <v>920</v>
      </c>
      <c r="AD59" s="6" t="s">
        <v>920</v>
      </c>
      <c r="AE59" s="6" t="s">
        <v>920</v>
      </c>
      <c r="AF59" s="6" t="s">
        <v>920</v>
      </c>
      <c r="AG59" s="6" t="s">
        <v>920</v>
      </c>
      <c r="AH59" s="6" t="s">
        <v>920</v>
      </c>
      <c r="AI59" s="6" t="s">
        <v>920</v>
      </c>
      <c r="AJ59" s="6" t="s">
        <v>920</v>
      </c>
      <c r="AK59" s="6" t="s">
        <v>920</v>
      </c>
      <c r="AL59" s="6" t="s">
        <v>535</v>
      </c>
      <c r="AO59" s="5"/>
    </row>
    <row r="60" spans="1:111" x14ac:dyDescent="0.2">
      <c r="A60" s="6">
        <v>230</v>
      </c>
      <c r="B60" s="6" t="s">
        <v>630</v>
      </c>
      <c r="C60" s="46">
        <v>40387</v>
      </c>
      <c r="D60" s="6" t="s">
        <v>914</v>
      </c>
      <c r="E60" s="26">
        <v>44.465580000000003</v>
      </c>
      <c r="F60" s="26">
        <v>-122.67694</v>
      </c>
      <c r="G60" s="34">
        <v>281</v>
      </c>
      <c r="H60" s="26">
        <v>44.465440000000001</v>
      </c>
      <c r="I60" s="26">
        <v>-122.67689</v>
      </c>
      <c r="J60" s="34">
        <v>263</v>
      </c>
      <c r="K60" s="34">
        <v>0</v>
      </c>
      <c r="L60" s="34">
        <v>0</v>
      </c>
      <c r="M60" s="34">
        <v>0</v>
      </c>
      <c r="N60" s="34">
        <v>126</v>
      </c>
      <c r="O60" s="34">
        <v>3</v>
      </c>
      <c r="P60" s="34">
        <v>30</v>
      </c>
      <c r="Q60" s="34" t="s">
        <v>920</v>
      </c>
      <c r="R60" s="34" t="s">
        <v>920</v>
      </c>
      <c r="S60" s="34">
        <f>AVERAGE(O60,Q60)</f>
        <v>3</v>
      </c>
      <c r="T60" s="34">
        <v>22</v>
      </c>
      <c r="U60" s="34">
        <v>3.3</v>
      </c>
      <c r="V60" s="34">
        <v>15</v>
      </c>
      <c r="W60" s="34">
        <v>11.6</v>
      </c>
      <c r="X60" s="34">
        <v>15</v>
      </c>
      <c r="Y60" s="41">
        <v>186</v>
      </c>
      <c r="Z60" s="34" t="str">
        <f>IF(Y60&gt;=343, "N", IF(Y60&gt;=298, "NW", IF(Y60&gt;=252, "W", IF(Y60&gt;=206, "SW", IF(Y60&gt;=160, "S", IF(Y60&gt;=114, "SE", IF(Y60&gt;=68, "E", IF(Y60&gt;= 23, "NE", IF(Y60&gt;=0, "N", "NA")))))))))</f>
        <v>S</v>
      </c>
      <c r="AA60" s="34">
        <v>15</v>
      </c>
      <c r="AB60" s="6" t="s">
        <v>631</v>
      </c>
      <c r="AC60" s="6" t="s">
        <v>938</v>
      </c>
      <c r="AD60" s="6">
        <v>3</v>
      </c>
      <c r="AE60" s="6">
        <v>1</v>
      </c>
      <c r="AF60" s="7">
        <v>0.42569444444444443</v>
      </c>
      <c r="AG60" s="6" t="s">
        <v>920</v>
      </c>
      <c r="AH60" s="6">
        <v>0</v>
      </c>
      <c r="AI60" s="6">
        <v>0</v>
      </c>
      <c r="AJ60" s="6">
        <v>0</v>
      </c>
      <c r="AK60" s="6" t="s">
        <v>1086</v>
      </c>
      <c r="AL60" s="6" t="s">
        <v>920</v>
      </c>
      <c r="AO60" s="6" t="s">
        <v>971</v>
      </c>
    </row>
    <row r="61" spans="1:111" x14ac:dyDescent="0.2">
      <c r="A61" s="6">
        <v>230</v>
      </c>
      <c r="B61" s="6" t="s">
        <v>630</v>
      </c>
      <c r="C61" s="46">
        <v>40387</v>
      </c>
      <c r="D61" s="6" t="s">
        <v>923</v>
      </c>
      <c r="E61" s="26">
        <v>44.465040000000002</v>
      </c>
      <c r="F61" s="26">
        <v>-122.67719</v>
      </c>
      <c r="G61" s="34">
        <v>284</v>
      </c>
      <c r="H61" s="26">
        <v>44.465009999999999</v>
      </c>
      <c r="I61" s="26">
        <v>-122.67764</v>
      </c>
      <c r="J61" s="34">
        <v>286</v>
      </c>
      <c r="K61" s="34">
        <v>0</v>
      </c>
      <c r="L61" s="34">
        <v>0</v>
      </c>
      <c r="M61" s="34">
        <v>0</v>
      </c>
      <c r="N61" s="34">
        <v>97</v>
      </c>
      <c r="O61" s="34">
        <v>1</v>
      </c>
      <c r="P61" s="34">
        <v>30</v>
      </c>
      <c r="Q61" s="34" t="s">
        <v>920</v>
      </c>
      <c r="R61" s="34" t="s">
        <v>920</v>
      </c>
      <c r="S61" s="34">
        <f>AVERAGE(O61,Q61)</f>
        <v>1</v>
      </c>
      <c r="T61" s="34">
        <v>11</v>
      </c>
      <c r="U61" s="34">
        <v>1</v>
      </c>
      <c r="V61" s="34">
        <v>15</v>
      </c>
      <c r="W61" s="34">
        <v>14.1</v>
      </c>
      <c r="X61" s="34">
        <v>15</v>
      </c>
      <c r="Y61" s="41">
        <v>218</v>
      </c>
      <c r="Z61" s="34" t="str">
        <f>IF(Y61&gt;=343, "N", IF(Y61&gt;=298, "NW", IF(Y61&gt;=252, "W", IF(Y61&gt;=206, "SW", IF(Y61&gt;=160, "S", IF(Y61&gt;=114, "SE", IF(Y61&gt;=68, "E", IF(Y61&gt;= 23, "NE", IF(Y61&gt;=0, "N", "NA")))))))))</f>
        <v>SW</v>
      </c>
      <c r="AA61" s="34">
        <v>15</v>
      </c>
      <c r="AB61" s="6" t="s">
        <v>917</v>
      </c>
      <c r="AC61" s="6" t="s">
        <v>1088</v>
      </c>
      <c r="AD61" s="6">
        <v>3</v>
      </c>
      <c r="AE61" s="6">
        <v>2</v>
      </c>
      <c r="AF61" s="7">
        <v>0.43888888888888888</v>
      </c>
      <c r="AG61" s="6" t="s">
        <v>920</v>
      </c>
      <c r="AH61" s="6" t="s">
        <v>920</v>
      </c>
      <c r="AI61" s="6" t="s">
        <v>920</v>
      </c>
      <c r="AJ61" s="6" t="s">
        <v>920</v>
      </c>
      <c r="AK61" s="6" t="s">
        <v>1087</v>
      </c>
      <c r="AL61" s="6" t="s">
        <v>920</v>
      </c>
      <c r="AO61" s="6" t="s">
        <v>971</v>
      </c>
    </row>
    <row r="62" spans="1:111" x14ac:dyDescent="0.2">
      <c r="A62" s="6">
        <v>231</v>
      </c>
      <c r="B62" s="6" t="s">
        <v>676</v>
      </c>
      <c r="C62" s="46">
        <v>40386</v>
      </c>
      <c r="D62" s="6" t="s">
        <v>914</v>
      </c>
      <c r="E62" s="26">
        <v>44.467950000000002</v>
      </c>
      <c r="F62" s="26">
        <v>-123.50488</v>
      </c>
      <c r="G62" s="34">
        <v>427</v>
      </c>
      <c r="H62" s="26">
        <v>44.467509999999997</v>
      </c>
      <c r="I62" s="26">
        <v>-123.50496</v>
      </c>
      <c r="J62" s="34">
        <v>423</v>
      </c>
      <c r="K62" s="34">
        <v>0</v>
      </c>
      <c r="L62" s="34">
        <v>0</v>
      </c>
      <c r="M62" s="34">
        <v>0</v>
      </c>
      <c r="N62" s="34">
        <v>50</v>
      </c>
      <c r="O62" s="34">
        <v>7</v>
      </c>
      <c r="P62" s="34">
        <v>25</v>
      </c>
      <c r="Q62" s="34" t="s">
        <v>920</v>
      </c>
      <c r="R62" s="34" t="s">
        <v>920</v>
      </c>
      <c r="S62" s="34">
        <f>AVERAGE(O62,Q62)</f>
        <v>7</v>
      </c>
      <c r="T62" s="34">
        <v>10</v>
      </c>
      <c r="U62" s="34">
        <v>1.7</v>
      </c>
      <c r="V62" s="34">
        <v>15</v>
      </c>
      <c r="W62" s="34">
        <v>4.3</v>
      </c>
      <c r="X62" s="34">
        <v>15</v>
      </c>
      <c r="Y62" s="41">
        <v>170</v>
      </c>
      <c r="Z62" s="34" t="str">
        <f>IF(Y62&gt;=343, "N", IF(Y62&gt;=298, "NW", IF(Y62&gt;=252, "W", IF(Y62&gt;=206, "SW", IF(Y62&gt;=160, "S", IF(Y62&gt;=114, "SE", IF(Y62&gt;=68, "E", IF(Y62&gt;= 23, "NE", IF(Y62&gt;=0, "N", "NA")))))))))</f>
        <v>S</v>
      </c>
      <c r="AA62" s="34">
        <v>15</v>
      </c>
      <c r="AB62" s="6" t="s">
        <v>806</v>
      </c>
      <c r="AC62" s="6" t="s">
        <v>943</v>
      </c>
      <c r="AD62" s="6">
        <v>3</v>
      </c>
      <c r="AE62" s="6">
        <v>3</v>
      </c>
      <c r="AF62" s="6" t="s">
        <v>677</v>
      </c>
      <c r="AG62" s="6" t="s">
        <v>920</v>
      </c>
      <c r="AH62" s="6">
        <v>0</v>
      </c>
      <c r="AI62" s="6">
        <v>0</v>
      </c>
      <c r="AJ62" s="6" t="s">
        <v>920</v>
      </c>
      <c r="AK62" s="6" t="s">
        <v>678</v>
      </c>
      <c r="AL62" s="6" t="s">
        <v>679</v>
      </c>
      <c r="AO62" s="6" t="s">
        <v>971</v>
      </c>
    </row>
    <row r="63" spans="1:111" x14ac:dyDescent="0.2">
      <c r="A63" s="6">
        <v>231</v>
      </c>
      <c r="B63" s="6" t="s">
        <v>676</v>
      </c>
      <c r="C63" s="46">
        <v>40386</v>
      </c>
      <c r="D63" s="6" t="s">
        <v>923</v>
      </c>
      <c r="E63" s="26" t="s">
        <v>920</v>
      </c>
      <c r="F63" s="26" t="s">
        <v>920</v>
      </c>
      <c r="G63" s="34" t="s">
        <v>920</v>
      </c>
      <c r="H63" s="26" t="s">
        <v>920</v>
      </c>
      <c r="I63" s="26" t="s">
        <v>920</v>
      </c>
      <c r="J63" s="34" t="s">
        <v>920</v>
      </c>
      <c r="K63" s="34" t="s">
        <v>920</v>
      </c>
      <c r="L63" s="34" t="s">
        <v>920</v>
      </c>
      <c r="M63" s="34" t="s">
        <v>920</v>
      </c>
      <c r="N63" s="34" t="s">
        <v>920</v>
      </c>
      <c r="O63" s="34" t="s">
        <v>920</v>
      </c>
      <c r="P63" s="34" t="s">
        <v>920</v>
      </c>
      <c r="Q63" s="34" t="s">
        <v>920</v>
      </c>
      <c r="R63" s="34" t="s">
        <v>920</v>
      </c>
      <c r="S63" s="34" t="s">
        <v>920</v>
      </c>
      <c r="T63" s="34" t="s">
        <v>920</v>
      </c>
      <c r="U63" s="34" t="s">
        <v>920</v>
      </c>
      <c r="V63" s="34" t="s">
        <v>920</v>
      </c>
      <c r="W63" s="34" t="s">
        <v>920</v>
      </c>
      <c r="X63" s="34" t="s">
        <v>920</v>
      </c>
      <c r="Y63" s="34" t="s">
        <v>920</v>
      </c>
      <c r="Z63" s="34" t="s">
        <v>920</v>
      </c>
      <c r="AA63" s="34" t="s">
        <v>920</v>
      </c>
      <c r="AB63" s="6" t="s">
        <v>920</v>
      </c>
      <c r="AC63" s="6" t="s">
        <v>920</v>
      </c>
      <c r="AD63" s="6" t="s">
        <v>920</v>
      </c>
      <c r="AE63" s="6" t="s">
        <v>920</v>
      </c>
      <c r="AF63" s="6" t="s">
        <v>920</v>
      </c>
      <c r="AG63" s="6" t="s">
        <v>920</v>
      </c>
      <c r="AH63" s="6" t="s">
        <v>920</v>
      </c>
      <c r="AI63" s="6" t="s">
        <v>920</v>
      </c>
      <c r="AJ63" s="6" t="s">
        <v>920</v>
      </c>
      <c r="AK63" s="6" t="s">
        <v>920</v>
      </c>
      <c r="AL63" s="6" t="s">
        <v>920</v>
      </c>
      <c r="AO63" s="6" t="s">
        <v>971</v>
      </c>
    </row>
    <row r="64" spans="1:111" x14ac:dyDescent="0.2">
      <c r="A64" s="6">
        <v>241</v>
      </c>
      <c r="B64" s="6" t="s">
        <v>633</v>
      </c>
      <c r="C64" s="46">
        <v>40387</v>
      </c>
      <c r="D64" s="6" t="s">
        <v>914</v>
      </c>
      <c r="E64" s="26">
        <v>44.288960000000003</v>
      </c>
      <c r="F64" s="26">
        <v>-122.02973</v>
      </c>
      <c r="G64" s="34">
        <v>685</v>
      </c>
      <c r="H64" s="26">
        <v>44.28886</v>
      </c>
      <c r="I64" s="26">
        <v>-122.03013</v>
      </c>
      <c r="J64" s="34">
        <v>682</v>
      </c>
      <c r="K64" s="34">
        <v>0</v>
      </c>
      <c r="L64" s="34">
        <v>0</v>
      </c>
      <c r="M64" s="34">
        <v>0</v>
      </c>
      <c r="N64" s="34">
        <v>60</v>
      </c>
      <c r="O64" s="34">
        <v>1</v>
      </c>
      <c r="P64" s="34">
        <v>30</v>
      </c>
      <c r="Q64" s="34" t="s">
        <v>920</v>
      </c>
      <c r="R64" s="34" t="s">
        <v>920</v>
      </c>
      <c r="S64" s="34">
        <f t="shared" ref="S64:S74" si="4">AVERAGE(O64,Q64)</f>
        <v>1</v>
      </c>
      <c r="T64" s="34">
        <v>10</v>
      </c>
      <c r="U64" s="34">
        <v>1.5</v>
      </c>
      <c r="V64" s="34">
        <v>15</v>
      </c>
      <c r="W64" s="34">
        <v>2.4</v>
      </c>
      <c r="X64" s="34">
        <v>15</v>
      </c>
      <c r="Y64" s="41">
        <v>216</v>
      </c>
      <c r="Z64" s="34" t="str">
        <f t="shared" ref="Z64:Z74" si="5">IF(Y64&gt;=343, "N", IF(Y64&gt;=298, "NW", IF(Y64&gt;=252, "W", IF(Y64&gt;=206, "SW", IF(Y64&gt;=160, "S", IF(Y64&gt;=114, "SE", IF(Y64&gt;=68, "E", IF(Y64&gt;= 23, "NE", IF(Y64&gt;=0, "N", "NA")))))))))</f>
        <v>SW</v>
      </c>
      <c r="AA64" s="34">
        <v>15</v>
      </c>
      <c r="AB64" s="6" t="s">
        <v>1082</v>
      </c>
      <c r="AC64" s="6" t="s">
        <v>634</v>
      </c>
      <c r="AD64" s="6">
        <v>3</v>
      </c>
      <c r="AE64" s="6">
        <v>3</v>
      </c>
      <c r="AF64" s="7">
        <v>0.62361111111111112</v>
      </c>
      <c r="AG64" s="6" t="s">
        <v>920</v>
      </c>
      <c r="AH64" s="6">
        <v>0</v>
      </c>
      <c r="AI64" s="6">
        <v>0</v>
      </c>
      <c r="AJ64" s="6">
        <v>0</v>
      </c>
      <c r="AK64" s="6" t="s">
        <v>1083</v>
      </c>
      <c r="AL64" s="6" t="s">
        <v>636</v>
      </c>
      <c r="AO64" s="6" t="s">
        <v>971</v>
      </c>
    </row>
    <row r="65" spans="1:41" x14ac:dyDescent="0.2">
      <c r="A65" s="6">
        <v>241</v>
      </c>
      <c r="B65" s="6" t="s">
        <v>633</v>
      </c>
      <c r="C65" s="46">
        <v>40387</v>
      </c>
      <c r="D65" s="6" t="s">
        <v>923</v>
      </c>
      <c r="E65" s="26">
        <v>44.28875</v>
      </c>
      <c r="F65" s="26">
        <v>-122.03010999999999</v>
      </c>
      <c r="G65" s="34">
        <v>677</v>
      </c>
      <c r="H65" s="26">
        <v>44.288550000000001</v>
      </c>
      <c r="I65" s="26">
        <v>-122.02997000000001</v>
      </c>
      <c r="J65" s="34">
        <v>687</v>
      </c>
      <c r="K65" s="34">
        <v>0</v>
      </c>
      <c r="L65" s="34">
        <v>0</v>
      </c>
      <c r="M65" s="34">
        <v>0</v>
      </c>
      <c r="N65" s="34">
        <v>40</v>
      </c>
      <c r="O65" s="34">
        <v>2</v>
      </c>
      <c r="P65" s="34">
        <v>30</v>
      </c>
      <c r="Q65" s="34" t="s">
        <v>920</v>
      </c>
      <c r="R65" s="34" t="s">
        <v>920</v>
      </c>
      <c r="S65" s="34">
        <f t="shared" si="4"/>
        <v>2</v>
      </c>
      <c r="T65" s="34">
        <v>23</v>
      </c>
      <c r="U65" s="34">
        <v>1.4</v>
      </c>
      <c r="V65" s="34">
        <v>2</v>
      </c>
      <c r="W65" s="34">
        <v>2.9</v>
      </c>
      <c r="X65" s="34">
        <v>2</v>
      </c>
      <c r="Y65" s="41">
        <v>148</v>
      </c>
      <c r="Z65" s="34" t="str">
        <f t="shared" si="5"/>
        <v>SE</v>
      </c>
      <c r="AA65" s="34">
        <v>2</v>
      </c>
      <c r="AB65" s="6" t="s">
        <v>1084</v>
      </c>
      <c r="AC65" s="6" t="s">
        <v>634</v>
      </c>
      <c r="AD65" s="6">
        <v>3</v>
      </c>
      <c r="AE65" s="6">
        <v>3</v>
      </c>
      <c r="AF65" s="6" t="s">
        <v>637</v>
      </c>
      <c r="AG65" s="6" t="s">
        <v>920</v>
      </c>
      <c r="AH65" s="6" t="s">
        <v>920</v>
      </c>
      <c r="AI65" s="6" t="s">
        <v>920</v>
      </c>
      <c r="AJ65" s="6" t="s">
        <v>920</v>
      </c>
      <c r="AK65" s="6" t="s">
        <v>920</v>
      </c>
      <c r="AL65" s="6" t="s">
        <v>1085</v>
      </c>
      <c r="AO65" s="6" t="s">
        <v>971</v>
      </c>
    </row>
    <row r="66" spans="1:41" x14ac:dyDescent="0.2">
      <c r="A66" s="6">
        <v>260</v>
      </c>
      <c r="B66" s="6" t="s">
        <v>646</v>
      </c>
      <c r="C66" s="46">
        <v>40387</v>
      </c>
      <c r="D66" s="6" t="s">
        <v>914</v>
      </c>
      <c r="E66" s="26">
        <v>44.035260000000001</v>
      </c>
      <c r="F66" s="26">
        <v>-122.20779</v>
      </c>
      <c r="G66" s="34">
        <v>570</v>
      </c>
      <c r="H66" s="26">
        <v>44.03557</v>
      </c>
      <c r="I66" s="26">
        <v>-122.20813</v>
      </c>
      <c r="J66" s="34">
        <v>578</v>
      </c>
      <c r="K66" s="34">
        <v>0</v>
      </c>
      <c r="L66" s="34">
        <v>0</v>
      </c>
      <c r="M66" s="34">
        <v>0</v>
      </c>
      <c r="N66" s="34">
        <v>82</v>
      </c>
      <c r="O66" s="34">
        <v>5</v>
      </c>
      <c r="P66" s="34">
        <v>15</v>
      </c>
      <c r="Q66" s="34">
        <v>7</v>
      </c>
      <c r="R66" s="34">
        <v>15</v>
      </c>
      <c r="S66" s="34">
        <f t="shared" si="4"/>
        <v>6</v>
      </c>
      <c r="T66" s="34">
        <v>15</v>
      </c>
      <c r="U66" s="34">
        <v>1.3</v>
      </c>
      <c r="V66" s="34">
        <v>15</v>
      </c>
      <c r="W66" s="34">
        <v>4.5999999999999996</v>
      </c>
      <c r="X66" s="34">
        <v>15</v>
      </c>
      <c r="Y66" s="41">
        <v>342</v>
      </c>
      <c r="Z66" s="34" t="str">
        <f t="shared" si="5"/>
        <v>NW</v>
      </c>
      <c r="AA66" s="34">
        <v>15</v>
      </c>
      <c r="AB66" s="6" t="s">
        <v>917</v>
      </c>
      <c r="AC66" s="6" t="s">
        <v>648</v>
      </c>
      <c r="AD66" s="6">
        <v>3</v>
      </c>
      <c r="AE66" s="6">
        <v>3</v>
      </c>
      <c r="AF66" s="7">
        <v>0.80347222222222225</v>
      </c>
      <c r="AG66" s="6" t="s">
        <v>920</v>
      </c>
      <c r="AH66" s="6">
        <v>0</v>
      </c>
      <c r="AI66" s="6">
        <v>0</v>
      </c>
      <c r="AJ66" s="6">
        <v>0</v>
      </c>
      <c r="AK66" s="6" t="s">
        <v>649</v>
      </c>
      <c r="AL66" s="6" t="s">
        <v>920</v>
      </c>
      <c r="AO66" s="6" t="s">
        <v>971</v>
      </c>
    </row>
    <row r="67" spans="1:41" x14ac:dyDescent="0.2">
      <c r="A67" s="6">
        <v>260</v>
      </c>
      <c r="B67" s="6" t="s">
        <v>646</v>
      </c>
      <c r="C67" s="46">
        <v>40387</v>
      </c>
      <c r="D67" s="6" t="s">
        <v>923</v>
      </c>
      <c r="E67" s="26">
        <v>44.035670000000003</v>
      </c>
      <c r="F67" s="26">
        <v>-122.20801</v>
      </c>
      <c r="G67" s="34">
        <v>556</v>
      </c>
      <c r="H67" s="26">
        <v>44.035850000000003</v>
      </c>
      <c r="I67" s="26">
        <v>-122.20798000000001</v>
      </c>
      <c r="J67" s="34">
        <v>618</v>
      </c>
      <c r="K67" s="34">
        <v>0</v>
      </c>
      <c r="L67" s="34">
        <v>0</v>
      </c>
      <c r="M67" s="34">
        <v>0</v>
      </c>
      <c r="N67" s="34">
        <v>114</v>
      </c>
      <c r="O67" s="34">
        <v>5</v>
      </c>
      <c r="P67" s="34">
        <v>25</v>
      </c>
      <c r="Q67" s="34" t="s">
        <v>920</v>
      </c>
      <c r="R67" s="34" t="s">
        <v>920</v>
      </c>
      <c r="S67" s="34">
        <f t="shared" si="4"/>
        <v>5</v>
      </c>
      <c r="T67" s="34">
        <v>10</v>
      </c>
      <c r="U67" s="34">
        <v>1.2</v>
      </c>
      <c r="V67" s="34">
        <v>15</v>
      </c>
      <c r="W67" s="34">
        <v>11.1</v>
      </c>
      <c r="X67" s="34">
        <v>15</v>
      </c>
      <c r="Y67" s="41">
        <v>328</v>
      </c>
      <c r="Z67" s="34" t="str">
        <f t="shared" si="5"/>
        <v>NW</v>
      </c>
      <c r="AA67" s="34">
        <v>15</v>
      </c>
      <c r="AB67" s="6" t="s">
        <v>917</v>
      </c>
      <c r="AC67" s="6" t="s">
        <v>647</v>
      </c>
      <c r="AD67" s="6">
        <v>3</v>
      </c>
      <c r="AE67" s="6">
        <v>2.5</v>
      </c>
      <c r="AF67" s="7">
        <v>0.79652777777777783</v>
      </c>
      <c r="AG67" s="6" t="s">
        <v>920</v>
      </c>
      <c r="AH67" s="6" t="s">
        <v>920</v>
      </c>
      <c r="AI67" s="6" t="s">
        <v>920</v>
      </c>
      <c r="AJ67" s="6" t="s">
        <v>920</v>
      </c>
      <c r="AK67" s="6" t="s">
        <v>920</v>
      </c>
      <c r="AL67" s="6" t="s">
        <v>920</v>
      </c>
      <c r="AO67" s="6" t="s">
        <v>971</v>
      </c>
    </row>
    <row r="68" spans="1:41" x14ac:dyDescent="0.2">
      <c r="A68" s="6">
        <v>265</v>
      </c>
      <c r="B68" s="6" t="s">
        <v>668</v>
      </c>
      <c r="C68" s="46">
        <v>40386</v>
      </c>
      <c r="D68" s="6" t="s">
        <v>914</v>
      </c>
      <c r="E68" s="26">
        <v>43.797840000000001</v>
      </c>
      <c r="F68" s="26">
        <v>-122.5534</v>
      </c>
      <c r="G68" s="34">
        <v>335</v>
      </c>
      <c r="H68" s="26">
        <v>43.797640000000001</v>
      </c>
      <c r="I68" s="26">
        <v>-122.55323</v>
      </c>
      <c r="J68" s="34">
        <v>326</v>
      </c>
      <c r="K68" s="34">
        <v>0</v>
      </c>
      <c r="L68" s="34">
        <v>0</v>
      </c>
      <c r="M68" s="34">
        <v>0</v>
      </c>
      <c r="N68" s="34">
        <v>113.5</v>
      </c>
      <c r="O68" s="34">
        <v>6</v>
      </c>
      <c r="P68" s="34">
        <v>25</v>
      </c>
      <c r="Q68" s="34" t="s">
        <v>920</v>
      </c>
      <c r="R68" s="34" t="s">
        <v>920</v>
      </c>
      <c r="S68" s="34">
        <f t="shared" si="4"/>
        <v>6</v>
      </c>
      <c r="T68" s="34">
        <v>28</v>
      </c>
      <c r="U68" s="34">
        <v>5</v>
      </c>
      <c r="V68" s="34">
        <v>19</v>
      </c>
      <c r="W68" s="34">
        <v>8.1</v>
      </c>
      <c r="X68" s="34">
        <v>19</v>
      </c>
      <c r="Y68" s="41">
        <v>190</v>
      </c>
      <c r="Z68" s="34" t="str">
        <f t="shared" si="5"/>
        <v>S</v>
      </c>
      <c r="AA68" s="34">
        <v>15</v>
      </c>
      <c r="AB68" s="6" t="s">
        <v>917</v>
      </c>
      <c r="AC68" s="6" t="s">
        <v>929</v>
      </c>
      <c r="AD68" s="6">
        <v>3</v>
      </c>
      <c r="AE68" s="6">
        <v>1</v>
      </c>
      <c r="AF68" s="7">
        <v>0.42777777777777781</v>
      </c>
      <c r="AG68" s="6" t="s">
        <v>920</v>
      </c>
      <c r="AH68" s="6">
        <v>0</v>
      </c>
      <c r="AI68" s="6">
        <v>0</v>
      </c>
      <c r="AJ68" s="6">
        <v>0</v>
      </c>
      <c r="AK68" s="6" t="s">
        <v>1092</v>
      </c>
      <c r="AL68" s="6" t="s">
        <v>920</v>
      </c>
      <c r="AO68" s="6" t="s">
        <v>971</v>
      </c>
    </row>
    <row r="69" spans="1:41" x14ac:dyDescent="0.2">
      <c r="A69" s="6">
        <v>265</v>
      </c>
      <c r="B69" s="6" t="s">
        <v>668</v>
      </c>
      <c r="C69" s="46">
        <v>40386</v>
      </c>
      <c r="D69" s="6" t="s">
        <v>923</v>
      </c>
      <c r="E69" s="26">
        <v>43.797339999999998</v>
      </c>
      <c r="F69" s="26">
        <v>-122.55332</v>
      </c>
      <c r="G69" s="34">
        <v>323</v>
      </c>
      <c r="H69" s="26">
        <v>43.797269999999997</v>
      </c>
      <c r="I69" s="26">
        <v>-122.55341</v>
      </c>
      <c r="J69" s="34">
        <v>318</v>
      </c>
      <c r="K69" s="34">
        <v>0</v>
      </c>
      <c r="L69" s="34">
        <v>0</v>
      </c>
      <c r="M69" s="34">
        <v>0</v>
      </c>
      <c r="N69" s="34">
        <v>207</v>
      </c>
      <c r="O69" s="34">
        <v>2</v>
      </c>
      <c r="P69" s="34">
        <v>30</v>
      </c>
      <c r="Q69" s="34" t="s">
        <v>920</v>
      </c>
      <c r="R69" s="34" t="s">
        <v>920</v>
      </c>
      <c r="S69" s="34">
        <f t="shared" si="4"/>
        <v>2</v>
      </c>
      <c r="T69" s="34">
        <v>11</v>
      </c>
      <c r="U69" s="34">
        <v>3.2</v>
      </c>
      <c r="V69" s="34">
        <v>15</v>
      </c>
      <c r="W69" s="34">
        <v>12.1</v>
      </c>
      <c r="X69" s="34">
        <v>15</v>
      </c>
      <c r="Y69" s="41">
        <v>174</v>
      </c>
      <c r="Z69" s="34" t="str">
        <f t="shared" si="5"/>
        <v>S</v>
      </c>
      <c r="AA69" s="34">
        <v>15</v>
      </c>
      <c r="AB69" s="6" t="s">
        <v>917</v>
      </c>
      <c r="AC69" s="6" t="s">
        <v>767</v>
      </c>
      <c r="AD69" s="6">
        <v>3</v>
      </c>
      <c r="AE69" s="6">
        <v>1</v>
      </c>
      <c r="AF69" s="7">
        <v>0.41944444444444445</v>
      </c>
      <c r="AG69" s="6" t="s">
        <v>920</v>
      </c>
      <c r="AH69" s="6" t="s">
        <v>920</v>
      </c>
      <c r="AI69" s="6" t="s">
        <v>920</v>
      </c>
      <c r="AJ69" s="6" t="s">
        <v>920</v>
      </c>
      <c r="AK69" s="6" t="s">
        <v>920</v>
      </c>
      <c r="AL69" s="6" t="s">
        <v>920</v>
      </c>
      <c r="AO69" s="6" t="s">
        <v>971</v>
      </c>
    </row>
    <row r="70" spans="1:41" x14ac:dyDescent="0.2">
      <c r="A70" s="6">
        <v>386</v>
      </c>
      <c r="B70" s="6" t="s">
        <v>704</v>
      </c>
      <c r="C70" s="46">
        <v>40384</v>
      </c>
      <c r="D70" s="6" t="s">
        <v>914</v>
      </c>
      <c r="E70" s="26">
        <v>42.29813</v>
      </c>
      <c r="F70" s="26">
        <v>-123.73096</v>
      </c>
      <c r="G70" s="34">
        <v>344</v>
      </c>
      <c r="H70" s="26">
        <v>42.297829999999998</v>
      </c>
      <c r="I70" s="26">
        <v>-123.73089</v>
      </c>
      <c r="J70" s="34">
        <v>339</v>
      </c>
      <c r="K70" s="34">
        <v>0</v>
      </c>
      <c r="L70" s="34">
        <v>3</v>
      </c>
      <c r="M70" s="34">
        <v>3</v>
      </c>
      <c r="N70" s="34">
        <v>112.1</v>
      </c>
      <c r="O70" s="34">
        <v>2</v>
      </c>
      <c r="P70" s="34">
        <v>30</v>
      </c>
      <c r="Q70" s="34" t="s">
        <v>920</v>
      </c>
      <c r="R70" s="34" t="s">
        <v>920</v>
      </c>
      <c r="S70" s="34">
        <f t="shared" si="4"/>
        <v>2</v>
      </c>
      <c r="T70" s="34">
        <v>30</v>
      </c>
      <c r="U70" s="34">
        <v>3.9</v>
      </c>
      <c r="V70" s="34">
        <v>15</v>
      </c>
      <c r="W70" s="34">
        <v>13.7</v>
      </c>
      <c r="X70" s="34">
        <v>15</v>
      </c>
      <c r="Y70" s="41">
        <v>184</v>
      </c>
      <c r="Z70" s="34" t="str">
        <f t="shared" si="5"/>
        <v>S</v>
      </c>
      <c r="AA70" s="34">
        <v>15</v>
      </c>
      <c r="AB70" s="6" t="s">
        <v>917</v>
      </c>
      <c r="AC70" s="6" t="s">
        <v>711</v>
      </c>
      <c r="AD70" s="6">
        <v>3</v>
      </c>
      <c r="AE70" s="6">
        <v>2</v>
      </c>
      <c r="AF70" s="7">
        <v>0.39583333333333331</v>
      </c>
      <c r="AG70" s="6" t="s">
        <v>712</v>
      </c>
      <c r="AH70" s="6">
        <v>10</v>
      </c>
      <c r="AI70" s="6">
        <v>0</v>
      </c>
      <c r="AJ70" s="6">
        <v>2</v>
      </c>
      <c r="AK70" s="6" t="s">
        <v>713</v>
      </c>
      <c r="AL70" s="6" t="s">
        <v>434</v>
      </c>
      <c r="AM70" s="24" t="s">
        <v>1011</v>
      </c>
      <c r="AN70" s="6" t="s">
        <v>1094</v>
      </c>
      <c r="AO70" s="6" t="s">
        <v>971</v>
      </c>
    </row>
    <row r="71" spans="1:41" x14ac:dyDescent="0.2">
      <c r="A71" s="6">
        <v>386</v>
      </c>
      <c r="B71" s="6" t="s">
        <v>704</v>
      </c>
      <c r="C71" s="46">
        <v>40384</v>
      </c>
      <c r="D71" s="6" t="s">
        <v>923</v>
      </c>
      <c r="E71" s="26">
        <v>42.297490000000003</v>
      </c>
      <c r="F71" s="26">
        <v>-123.73096</v>
      </c>
      <c r="G71" s="34">
        <v>339</v>
      </c>
      <c r="H71" s="26">
        <v>42.297240000000002</v>
      </c>
      <c r="I71" s="26">
        <v>-123.7311</v>
      </c>
      <c r="J71" s="34">
        <v>333</v>
      </c>
      <c r="K71" s="34">
        <v>1</v>
      </c>
      <c r="L71" s="34">
        <v>6</v>
      </c>
      <c r="M71" s="34">
        <v>7</v>
      </c>
      <c r="N71" s="34">
        <v>79.5</v>
      </c>
      <c r="O71" s="34">
        <v>3</v>
      </c>
      <c r="P71" s="34">
        <v>30</v>
      </c>
      <c r="Q71" s="34" t="s">
        <v>920</v>
      </c>
      <c r="R71" s="34" t="s">
        <v>920</v>
      </c>
      <c r="S71" s="34">
        <f t="shared" si="4"/>
        <v>3</v>
      </c>
      <c r="T71" s="34">
        <v>19</v>
      </c>
      <c r="U71" s="34">
        <v>1.5</v>
      </c>
      <c r="V71" s="34">
        <v>12</v>
      </c>
      <c r="W71" s="34">
        <v>9.8000000000000007</v>
      </c>
      <c r="X71" s="34">
        <v>15</v>
      </c>
      <c r="Y71" s="41">
        <v>186</v>
      </c>
      <c r="Z71" s="34" t="str">
        <f t="shared" si="5"/>
        <v>S</v>
      </c>
      <c r="AA71" s="34">
        <v>15</v>
      </c>
      <c r="AB71" s="6" t="s">
        <v>766</v>
      </c>
      <c r="AC71" s="6" t="s">
        <v>714</v>
      </c>
      <c r="AD71" s="6">
        <v>2</v>
      </c>
      <c r="AE71" s="6">
        <v>3</v>
      </c>
      <c r="AF71" s="7">
        <v>0.42083333333333334</v>
      </c>
      <c r="AG71" s="6" t="s">
        <v>920</v>
      </c>
      <c r="AH71" s="6" t="s">
        <v>920</v>
      </c>
      <c r="AI71" s="6" t="s">
        <v>920</v>
      </c>
      <c r="AJ71" s="6" t="s">
        <v>920</v>
      </c>
      <c r="AK71" s="6" t="s">
        <v>920</v>
      </c>
      <c r="AL71" s="6" t="s">
        <v>920</v>
      </c>
      <c r="AO71" s="6" t="s">
        <v>971</v>
      </c>
    </row>
    <row r="72" spans="1:41" x14ac:dyDescent="0.2">
      <c r="A72" s="6">
        <v>388</v>
      </c>
      <c r="B72" s="6" t="s">
        <v>768</v>
      </c>
      <c r="C72" s="46">
        <v>40382</v>
      </c>
      <c r="D72" s="6" t="s">
        <v>914</v>
      </c>
      <c r="E72" s="26">
        <v>42.572389999999999</v>
      </c>
      <c r="F72" s="26">
        <v>-124.0459</v>
      </c>
      <c r="G72" s="34">
        <v>61</v>
      </c>
      <c r="H72" s="26">
        <v>42.572270000000003</v>
      </c>
      <c r="I72" s="26">
        <v>-124.04613000000001</v>
      </c>
      <c r="J72" s="34">
        <v>64</v>
      </c>
      <c r="K72" s="34">
        <v>0</v>
      </c>
      <c r="L72" s="34">
        <v>0</v>
      </c>
      <c r="M72" s="34">
        <v>0</v>
      </c>
      <c r="N72" s="34">
        <v>185</v>
      </c>
      <c r="O72" s="34">
        <v>1</v>
      </c>
      <c r="P72" s="34">
        <v>30</v>
      </c>
      <c r="Q72" s="34" t="s">
        <v>920</v>
      </c>
      <c r="R72" s="34" t="s">
        <v>920</v>
      </c>
      <c r="S72" s="34">
        <f t="shared" si="4"/>
        <v>1</v>
      </c>
      <c r="T72" s="34">
        <v>27</v>
      </c>
      <c r="U72" s="34">
        <v>3.8</v>
      </c>
      <c r="V72" s="34">
        <v>15</v>
      </c>
      <c r="W72" s="34">
        <v>19.3</v>
      </c>
      <c r="X72" s="34">
        <v>15</v>
      </c>
      <c r="Y72" s="41">
        <v>246</v>
      </c>
      <c r="Z72" s="34" t="str">
        <f t="shared" si="5"/>
        <v>SW</v>
      </c>
      <c r="AA72" s="34">
        <v>15</v>
      </c>
      <c r="AB72" s="6" t="s">
        <v>917</v>
      </c>
      <c r="AC72" s="6" t="s">
        <v>769</v>
      </c>
      <c r="AD72" s="6">
        <v>3</v>
      </c>
      <c r="AE72" s="6">
        <v>2</v>
      </c>
      <c r="AF72" s="7">
        <v>0.55138888888888882</v>
      </c>
      <c r="AG72" s="6" t="s">
        <v>470</v>
      </c>
      <c r="AH72" s="6">
        <v>13</v>
      </c>
      <c r="AI72" s="6">
        <v>0</v>
      </c>
      <c r="AJ72" s="6" t="s">
        <v>772</v>
      </c>
      <c r="AK72" s="6" t="s">
        <v>770</v>
      </c>
      <c r="AL72" s="6" t="s">
        <v>1113</v>
      </c>
      <c r="AM72" s="24" t="s">
        <v>998</v>
      </c>
      <c r="AN72" s="6" t="s">
        <v>971</v>
      </c>
      <c r="AO72" s="6" t="s">
        <v>971</v>
      </c>
    </row>
    <row r="73" spans="1:41" x14ac:dyDescent="0.2">
      <c r="A73" s="6">
        <v>388</v>
      </c>
      <c r="B73" s="6" t="s">
        <v>768</v>
      </c>
      <c r="C73" s="46">
        <v>40382</v>
      </c>
      <c r="D73" s="6" t="s">
        <v>923</v>
      </c>
      <c r="E73" s="26">
        <v>42.572389999999999</v>
      </c>
      <c r="F73" s="26">
        <v>-124.04647</v>
      </c>
      <c r="G73" s="34">
        <v>74</v>
      </c>
      <c r="H73" s="26">
        <v>42.572150000000001</v>
      </c>
      <c r="I73" s="26">
        <v>-124.04713</v>
      </c>
      <c r="J73" s="34">
        <v>48</v>
      </c>
      <c r="K73" s="34">
        <v>0</v>
      </c>
      <c r="L73" s="34">
        <v>0</v>
      </c>
      <c r="M73" s="34">
        <v>0</v>
      </c>
      <c r="N73" s="34">
        <v>266</v>
      </c>
      <c r="O73" s="34">
        <v>0</v>
      </c>
      <c r="P73" s="34">
        <v>30</v>
      </c>
      <c r="Q73" s="34" t="s">
        <v>920</v>
      </c>
      <c r="R73" s="34" t="s">
        <v>920</v>
      </c>
      <c r="S73" s="34">
        <f t="shared" si="4"/>
        <v>0</v>
      </c>
      <c r="T73" s="34">
        <v>2</v>
      </c>
      <c r="U73" s="34">
        <v>8.8000000000000007</v>
      </c>
      <c r="V73" s="34">
        <v>15</v>
      </c>
      <c r="W73" s="34">
        <v>18.600000000000001</v>
      </c>
      <c r="X73" s="34">
        <v>15</v>
      </c>
      <c r="Y73" s="41">
        <v>266</v>
      </c>
      <c r="Z73" s="34" t="str">
        <f t="shared" si="5"/>
        <v>W</v>
      </c>
      <c r="AA73" s="34">
        <v>15</v>
      </c>
      <c r="AB73" s="6" t="s">
        <v>917</v>
      </c>
      <c r="AC73" s="6" t="s">
        <v>771</v>
      </c>
      <c r="AD73" s="6">
        <v>3</v>
      </c>
      <c r="AE73" s="6">
        <v>1</v>
      </c>
      <c r="AF73" s="7">
        <v>0.53749999999999998</v>
      </c>
      <c r="AG73" s="6" t="s">
        <v>920</v>
      </c>
      <c r="AH73" s="6" t="s">
        <v>920</v>
      </c>
      <c r="AI73" s="6" t="s">
        <v>920</v>
      </c>
      <c r="AJ73" s="6" t="s">
        <v>920</v>
      </c>
      <c r="AK73" s="6" t="s">
        <v>1115</v>
      </c>
      <c r="AL73" s="6" t="s">
        <v>920</v>
      </c>
      <c r="AO73" s="6" t="s">
        <v>971</v>
      </c>
    </row>
    <row r="74" spans="1:41" x14ac:dyDescent="0.2">
      <c r="A74" s="6">
        <v>402</v>
      </c>
      <c r="B74" s="6" t="s">
        <v>694</v>
      </c>
      <c r="C74" s="46">
        <v>40383</v>
      </c>
      <c r="D74" s="6" t="s">
        <v>923</v>
      </c>
      <c r="E74" s="26">
        <v>41.902340000000002</v>
      </c>
      <c r="F74" s="26">
        <v>-123.7704</v>
      </c>
      <c r="G74" s="34">
        <v>399</v>
      </c>
      <c r="H74" s="26">
        <v>41.90231</v>
      </c>
      <c r="I74" s="26">
        <v>-123.77007999999999</v>
      </c>
      <c r="J74" s="34">
        <v>393</v>
      </c>
      <c r="K74" s="34">
        <v>0</v>
      </c>
      <c r="L74" s="34">
        <v>0</v>
      </c>
      <c r="M74" s="34">
        <v>0</v>
      </c>
      <c r="N74" s="34">
        <v>85</v>
      </c>
      <c r="O74" s="34">
        <v>7</v>
      </c>
      <c r="P74" s="34">
        <v>20</v>
      </c>
      <c r="Q74" s="34" t="s">
        <v>920</v>
      </c>
      <c r="R74" s="34" t="s">
        <v>920</v>
      </c>
      <c r="S74" s="34">
        <f t="shared" si="4"/>
        <v>7</v>
      </c>
      <c r="T74" s="45">
        <v>6.6</v>
      </c>
      <c r="U74" s="45">
        <v>1.5</v>
      </c>
      <c r="V74" s="34">
        <v>15</v>
      </c>
      <c r="W74" s="34">
        <v>8</v>
      </c>
      <c r="X74" s="34">
        <v>1</v>
      </c>
      <c r="Y74" s="41">
        <v>82</v>
      </c>
      <c r="Z74" s="34" t="str">
        <f t="shared" si="5"/>
        <v>E</v>
      </c>
      <c r="AA74" s="34">
        <v>15</v>
      </c>
      <c r="AB74" s="6" t="s">
        <v>852</v>
      </c>
      <c r="AC74" s="6" t="s">
        <v>695</v>
      </c>
      <c r="AD74" s="6">
        <v>3</v>
      </c>
      <c r="AE74" s="6">
        <v>2.5</v>
      </c>
      <c r="AF74" s="7">
        <v>0.62847222222222221</v>
      </c>
      <c r="AG74" s="6" t="s">
        <v>920</v>
      </c>
      <c r="AH74" s="6">
        <v>0</v>
      </c>
      <c r="AI74" s="6">
        <v>0</v>
      </c>
      <c r="AJ74" s="6">
        <v>0</v>
      </c>
      <c r="AK74" s="6" t="s">
        <v>1111</v>
      </c>
      <c r="AL74" s="6" t="s">
        <v>920</v>
      </c>
      <c r="AM74" s="24" t="s">
        <v>1112</v>
      </c>
      <c r="AO74" s="6" t="s">
        <v>971</v>
      </c>
    </row>
    <row r="75" spans="1:41" ht="13.5" customHeight="1" x14ac:dyDescent="0.2">
      <c r="A75" s="6">
        <v>402</v>
      </c>
      <c r="B75" s="6" t="s">
        <v>694</v>
      </c>
      <c r="C75" s="46">
        <v>40383</v>
      </c>
      <c r="D75" s="6" t="s">
        <v>914</v>
      </c>
      <c r="E75" s="26" t="s">
        <v>920</v>
      </c>
      <c r="F75" s="26" t="s">
        <v>920</v>
      </c>
      <c r="G75" s="34" t="s">
        <v>920</v>
      </c>
      <c r="H75" s="26" t="s">
        <v>920</v>
      </c>
      <c r="I75" s="26" t="s">
        <v>920</v>
      </c>
      <c r="J75" s="34" t="s">
        <v>920</v>
      </c>
      <c r="K75" s="34" t="s">
        <v>920</v>
      </c>
      <c r="L75" s="34" t="s">
        <v>920</v>
      </c>
      <c r="M75" s="34" t="s">
        <v>920</v>
      </c>
      <c r="N75" s="34" t="s">
        <v>920</v>
      </c>
      <c r="O75" s="34" t="s">
        <v>920</v>
      </c>
      <c r="P75" s="34" t="s">
        <v>920</v>
      </c>
      <c r="Q75" s="34" t="s">
        <v>920</v>
      </c>
      <c r="R75" s="34" t="s">
        <v>920</v>
      </c>
      <c r="S75" s="34" t="s">
        <v>920</v>
      </c>
      <c r="T75" s="34" t="s">
        <v>920</v>
      </c>
      <c r="U75" s="34" t="s">
        <v>920</v>
      </c>
      <c r="V75" s="34" t="s">
        <v>920</v>
      </c>
      <c r="W75" s="34" t="s">
        <v>920</v>
      </c>
      <c r="X75" s="34" t="s">
        <v>920</v>
      </c>
      <c r="Y75" s="34" t="s">
        <v>920</v>
      </c>
      <c r="Z75" s="34" t="s">
        <v>920</v>
      </c>
      <c r="AA75" s="34" t="s">
        <v>920</v>
      </c>
      <c r="AB75" s="6" t="s">
        <v>920</v>
      </c>
      <c r="AC75" s="6" t="s">
        <v>920</v>
      </c>
      <c r="AD75" s="6" t="s">
        <v>920</v>
      </c>
      <c r="AE75" s="6" t="s">
        <v>920</v>
      </c>
      <c r="AF75" s="6" t="s">
        <v>920</v>
      </c>
      <c r="AG75" s="6" t="s">
        <v>920</v>
      </c>
      <c r="AH75" s="6" t="s">
        <v>920</v>
      </c>
      <c r="AI75" s="6" t="s">
        <v>920</v>
      </c>
      <c r="AJ75" s="6" t="s">
        <v>920</v>
      </c>
      <c r="AK75" s="6" t="s">
        <v>920</v>
      </c>
      <c r="AL75" s="6" t="s">
        <v>432</v>
      </c>
      <c r="AM75" s="24" t="s">
        <v>124</v>
      </c>
      <c r="AO75" s="6" t="s">
        <v>971</v>
      </c>
    </row>
    <row r="76" spans="1:41" x14ac:dyDescent="0.2">
      <c r="A76" s="6">
        <v>404</v>
      </c>
      <c r="B76" s="6" t="s">
        <v>700</v>
      </c>
      <c r="C76" s="46">
        <v>40383</v>
      </c>
      <c r="D76" s="6" t="s">
        <v>914</v>
      </c>
      <c r="E76" s="26">
        <v>41.876690000000004</v>
      </c>
      <c r="F76" s="26">
        <v>-123.80208</v>
      </c>
      <c r="G76" s="34">
        <v>322</v>
      </c>
      <c r="H76" s="26">
        <v>41.876510000000003</v>
      </c>
      <c r="I76" s="26">
        <v>-123.80228</v>
      </c>
      <c r="J76" s="34">
        <v>313</v>
      </c>
      <c r="K76" s="34">
        <v>1</v>
      </c>
      <c r="L76" s="34">
        <v>9</v>
      </c>
      <c r="M76" s="34">
        <v>10</v>
      </c>
      <c r="N76" s="34">
        <v>253</v>
      </c>
      <c r="O76" s="34">
        <v>0</v>
      </c>
      <c r="P76" s="34">
        <v>30</v>
      </c>
      <c r="Q76" s="34" t="s">
        <v>920</v>
      </c>
      <c r="R76" s="34" t="s">
        <v>920</v>
      </c>
      <c r="S76" s="34">
        <f>AVERAGE(O76,Q76)</f>
        <v>0</v>
      </c>
      <c r="T76" s="34">
        <v>12</v>
      </c>
      <c r="U76" s="34">
        <v>4.0999999999999996</v>
      </c>
      <c r="V76" s="34">
        <v>15</v>
      </c>
      <c r="W76" s="34">
        <v>22.6</v>
      </c>
      <c r="X76" s="34">
        <v>15</v>
      </c>
      <c r="Y76" s="41">
        <v>206</v>
      </c>
      <c r="Z76" s="34" t="str">
        <f>IF(Y76&gt;=343, "N", IF(Y76&gt;=298, "NW", IF(Y76&gt;=252, "W", IF(Y76&gt;=206, "SW", IF(Y76&gt;=160, "S", IF(Y76&gt;=114, "SE", IF(Y76&gt;=68, "E", IF(Y76&gt;= 23, "NE", IF(Y76&gt;=0, "N", "NA")))))))))</f>
        <v>SW</v>
      </c>
      <c r="AA76" s="34">
        <v>15</v>
      </c>
      <c r="AB76" s="6" t="s">
        <v>774</v>
      </c>
      <c r="AC76" s="6" t="s">
        <v>701</v>
      </c>
      <c r="AD76" s="6">
        <v>3</v>
      </c>
      <c r="AE76" s="6">
        <v>1.5</v>
      </c>
      <c r="AF76" s="7">
        <v>0.55138888888888882</v>
      </c>
      <c r="AG76" s="6" t="s">
        <v>469</v>
      </c>
      <c r="AH76" s="6">
        <v>28</v>
      </c>
      <c r="AI76" s="6">
        <v>0</v>
      </c>
      <c r="AJ76" s="23" t="s">
        <v>1155</v>
      </c>
      <c r="AK76" s="6" t="s">
        <v>702</v>
      </c>
      <c r="AL76" s="6" t="s">
        <v>433</v>
      </c>
      <c r="AM76" s="24" t="s">
        <v>1190</v>
      </c>
      <c r="AN76" s="6" t="s">
        <v>971</v>
      </c>
      <c r="AO76" s="6" t="s">
        <v>971</v>
      </c>
    </row>
    <row r="77" spans="1:41" x14ac:dyDescent="0.2">
      <c r="A77" s="6">
        <v>404</v>
      </c>
      <c r="B77" s="6" t="s">
        <v>700</v>
      </c>
      <c r="C77" s="46">
        <v>40383</v>
      </c>
      <c r="D77" s="6" t="s">
        <v>923</v>
      </c>
      <c r="E77" s="26">
        <v>41.876190000000001</v>
      </c>
      <c r="F77" s="26">
        <v>-123.80312000000001</v>
      </c>
      <c r="G77" s="34">
        <v>322</v>
      </c>
      <c r="H77" s="26">
        <v>41.876519999999999</v>
      </c>
      <c r="I77" s="26">
        <v>-123.80305</v>
      </c>
      <c r="J77" s="34">
        <v>323</v>
      </c>
      <c r="K77" s="34">
        <v>0</v>
      </c>
      <c r="L77" s="34">
        <v>4</v>
      </c>
      <c r="M77" s="34">
        <v>4</v>
      </c>
      <c r="N77" s="34">
        <v>172.5</v>
      </c>
      <c r="O77" s="34">
        <v>1</v>
      </c>
      <c r="P77" s="34">
        <v>30</v>
      </c>
      <c r="Q77" s="34" t="s">
        <v>920</v>
      </c>
      <c r="R77" s="34" t="s">
        <v>920</v>
      </c>
      <c r="S77" s="34">
        <f>AVERAGE(O77,Q77)</f>
        <v>1</v>
      </c>
      <c r="T77" s="34">
        <v>9</v>
      </c>
      <c r="U77" s="34">
        <v>8.8000000000000007</v>
      </c>
      <c r="V77" s="34">
        <v>15</v>
      </c>
      <c r="W77" s="34">
        <v>25.5</v>
      </c>
      <c r="X77" s="34">
        <v>15</v>
      </c>
      <c r="Y77" s="41">
        <v>310</v>
      </c>
      <c r="Z77" s="34" t="str">
        <f>IF(Y77&gt;=343, "N", IF(Y77&gt;=298, "NW", IF(Y77&gt;=252, "W", IF(Y77&gt;=206, "SW", IF(Y77&gt;=160, "S", IF(Y77&gt;=114, "SE", IF(Y77&gt;=68, "E", IF(Y77&gt;= 23, "NE", IF(Y77&gt;=0, "N", "NA")))))))))</f>
        <v>NW</v>
      </c>
      <c r="AA77" s="34">
        <v>15</v>
      </c>
      <c r="AB77" s="6" t="s">
        <v>774</v>
      </c>
      <c r="AC77" s="6" t="s">
        <v>703</v>
      </c>
      <c r="AD77" s="6" t="s">
        <v>391</v>
      </c>
      <c r="AE77" s="6">
        <v>1</v>
      </c>
      <c r="AF77" s="7">
        <v>0.59236111111111112</v>
      </c>
      <c r="AG77" s="6" t="s">
        <v>920</v>
      </c>
      <c r="AH77" s="6" t="s">
        <v>920</v>
      </c>
      <c r="AI77" s="6" t="s">
        <v>920</v>
      </c>
      <c r="AJ77" s="6" t="s">
        <v>920</v>
      </c>
      <c r="AK77" s="6" t="s">
        <v>920</v>
      </c>
      <c r="AL77" s="6" t="s">
        <v>920</v>
      </c>
      <c r="AO77" s="6" t="s">
        <v>971</v>
      </c>
    </row>
    <row r="78" spans="1:41" x14ac:dyDescent="0.2">
      <c r="A78" s="6">
        <v>410</v>
      </c>
      <c r="B78" s="6" t="s">
        <v>837</v>
      </c>
      <c r="C78" s="46">
        <v>40375</v>
      </c>
      <c r="D78" s="6" t="s">
        <v>914</v>
      </c>
      <c r="E78" s="26">
        <v>41.499110000000002</v>
      </c>
      <c r="F78" s="26">
        <v>-123.5204</v>
      </c>
      <c r="G78" s="34">
        <v>327</v>
      </c>
      <c r="H78" s="26">
        <v>41.499049999999997</v>
      </c>
      <c r="I78" s="26">
        <v>-123.52051</v>
      </c>
      <c r="J78" s="34">
        <v>285</v>
      </c>
      <c r="K78" s="34">
        <v>0</v>
      </c>
      <c r="L78" s="34">
        <v>0</v>
      </c>
      <c r="M78" s="34">
        <v>0</v>
      </c>
      <c r="N78" s="34">
        <v>63</v>
      </c>
      <c r="O78" s="34">
        <v>25</v>
      </c>
      <c r="P78" s="34">
        <v>21</v>
      </c>
      <c r="Q78" s="34" t="s">
        <v>920</v>
      </c>
      <c r="R78" s="34" t="s">
        <v>920</v>
      </c>
      <c r="S78" s="34">
        <f>AVERAGE(O78,Q78)</f>
        <v>25</v>
      </c>
      <c r="T78" s="34">
        <v>45</v>
      </c>
      <c r="U78" s="34">
        <v>5.4</v>
      </c>
      <c r="V78" s="34">
        <v>0</v>
      </c>
      <c r="W78" s="34">
        <v>5.4</v>
      </c>
      <c r="X78" s="34">
        <v>0</v>
      </c>
      <c r="Y78" s="41">
        <v>240</v>
      </c>
      <c r="Z78" s="34" t="str">
        <f>IF(Y78&gt;=343, "N", IF(Y78&gt;=298, "NW", IF(Y78&gt;=252, "W", IF(Y78&gt;=206, "SW", IF(Y78&gt;=160, "S", IF(Y78&gt;=114, "SE", IF(Y78&gt;=68, "E", IF(Y78&gt;= 23, "NE", IF(Y78&gt;=0, "N", "NA")))))))))</f>
        <v>SW</v>
      </c>
      <c r="AA78" s="34">
        <v>0</v>
      </c>
      <c r="AB78" s="6" t="s">
        <v>838</v>
      </c>
      <c r="AC78" s="6" t="s">
        <v>839</v>
      </c>
      <c r="AD78" s="6">
        <v>3</v>
      </c>
      <c r="AE78" s="6">
        <v>1</v>
      </c>
      <c r="AF78" s="6" t="s">
        <v>840</v>
      </c>
      <c r="AG78" s="6" t="s">
        <v>920</v>
      </c>
      <c r="AH78" s="6">
        <v>0</v>
      </c>
      <c r="AI78" s="6">
        <v>0</v>
      </c>
      <c r="AJ78" s="6">
        <v>0</v>
      </c>
      <c r="AK78" s="6" t="s">
        <v>841</v>
      </c>
      <c r="AL78" s="6" t="s">
        <v>785</v>
      </c>
      <c r="AO78" s="6" t="s">
        <v>971</v>
      </c>
    </row>
    <row r="79" spans="1:41" x14ac:dyDescent="0.2">
      <c r="A79" s="6">
        <v>410</v>
      </c>
      <c r="B79" s="6" t="s">
        <v>837</v>
      </c>
      <c r="C79" s="46">
        <v>40375</v>
      </c>
      <c r="D79" s="6" t="s">
        <v>923</v>
      </c>
      <c r="E79" s="26" t="s">
        <v>920</v>
      </c>
      <c r="F79" s="26" t="s">
        <v>920</v>
      </c>
      <c r="G79" s="34" t="s">
        <v>920</v>
      </c>
      <c r="H79" s="26" t="s">
        <v>920</v>
      </c>
      <c r="I79" s="26" t="s">
        <v>920</v>
      </c>
      <c r="J79" s="34" t="s">
        <v>920</v>
      </c>
      <c r="K79" s="34" t="s">
        <v>920</v>
      </c>
      <c r="L79" s="34" t="s">
        <v>920</v>
      </c>
      <c r="M79" s="34" t="s">
        <v>920</v>
      </c>
      <c r="N79" s="34" t="s">
        <v>920</v>
      </c>
      <c r="O79" s="34" t="s">
        <v>920</v>
      </c>
      <c r="P79" s="34" t="s">
        <v>920</v>
      </c>
      <c r="Q79" s="34" t="s">
        <v>920</v>
      </c>
      <c r="R79" s="34" t="s">
        <v>920</v>
      </c>
      <c r="S79" s="34" t="s">
        <v>920</v>
      </c>
      <c r="T79" s="34" t="s">
        <v>920</v>
      </c>
      <c r="U79" s="34" t="s">
        <v>920</v>
      </c>
      <c r="V79" s="34" t="s">
        <v>920</v>
      </c>
      <c r="W79" s="34" t="s">
        <v>920</v>
      </c>
      <c r="X79" s="34" t="s">
        <v>920</v>
      </c>
      <c r="Y79" s="34" t="s">
        <v>920</v>
      </c>
      <c r="Z79" s="34" t="s">
        <v>920</v>
      </c>
      <c r="AA79" s="34" t="s">
        <v>920</v>
      </c>
      <c r="AB79" s="6" t="s">
        <v>920</v>
      </c>
      <c r="AC79" s="6" t="s">
        <v>920</v>
      </c>
      <c r="AD79" s="6" t="s">
        <v>920</v>
      </c>
      <c r="AE79" s="6" t="s">
        <v>920</v>
      </c>
      <c r="AF79" s="6" t="s">
        <v>920</v>
      </c>
      <c r="AG79" s="6" t="s">
        <v>920</v>
      </c>
      <c r="AH79" s="6" t="s">
        <v>920</v>
      </c>
      <c r="AI79" s="6" t="s">
        <v>920</v>
      </c>
      <c r="AJ79" s="6" t="s">
        <v>920</v>
      </c>
      <c r="AK79" s="6" t="s">
        <v>920</v>
      </c>
      <c r="AL79" s="6" t="s">
        <v>476</v>
      </c>
      <c r="AO79" s="6" t="s">
        <v>971</v>
      </c>
    </row>
    <row r="80" spans="1:41" x14ac:dyDescent="0.2">
      <c r="A80" s="6">
        <v>415</v>
      </c>
      <c r="B80" s="6" t="s">
        <v>756</v>
      </c>
      <c r="C80" s="46">
        <v>40381</v>
      </c>
      <c r="D80" s="6" t="s">
        <v>914</v>
      </c>
      <c r="E80" s="26">
        <v>41.327120000000001</v>
      </c>
      <c r="F80" s="26">
        <v>-124.01569000000001</v>
      </c>
      <c r="G80" s="34">
        <v>30</v>
      </c>
      <c r="H80" s="26">
        <v>41.327480000000001</v>
      </c>
      <c r="I80" s="26">
        <v>-124.01591000000001</v>
      </c>
      <c r="J80" s="34">
        <v>25</v>
      </c>
      <c r="K80" s="34">
        <v>0</v>
      </c>
      <c r="L80" s="34">
        <v>0</v>
      </c>
      <c r="M80" s="34">
        <v>0</v>
      </c>
      <c r="N80" s="34">
        <v>121.5</v>
      </c>
      <c r="O80" s="34">
        <v>0</v>
      </c>
      <c r="P80" s="34">
        <v>30</v>
      </c>
      <c r="Q80" s="34" t="s">
        <v>920</v>
      </c>
      <c r="R80" s="34" t="s">
        <v>920</v>
      </c>
      <c r="S80" s="34">
        <f t="shared" ref="S80:S101" si="6">AVERAGE(O80,Q80)</f>
        <v>0</v>
      </c>
      <c r="T80" s="34">
        <v>16</v>
      </c>
      <c r="U80" s="34">
        <v>4.4000000000000004</v>
      </c>
      <c r="V80" s="34">
        <v>15</v>
      </c>
      <c r="W80" s="34">
        <v>15.1</v>
      </c>
      <c r="X80" s="34">
        <v>15</v>
      </c>
      <c r="Y80" s="41">
        <v>360</v>
      </c>
      <c r="Z80" s="34" t="str">
        <f t="shared" ref="Z80:Z102" si="7">IF(Y80&gt;=343, "N", IF(Y80&gt;=298, "NW", IF(Y80&gt;=252, "W", IF(Y80&gt;=206, "SW", IF(Y80&gt;=160, "S", IF(Y80&gt;=114, "SE", IF(Y80&gt;=68, "E", IF(Y80&gt;= 23, "NE", IF(Y80&gt;=0, "N", "NA")))))))))</f>
        <v>N</v>
      </c>
      <c r="AA80" s="34">
        <v>15</v>
      </c>
      <c r="AB80" s="6" t="s">
        <v>917</v>
      </c>
      <c r="AC80" s="6" t="s">
        <v>795</v>
      </c>
      <c r="AD80" s="6">
        <v>3</v>
      </c>
      <c r="AE80" s="6">
        <v>2.5</v>
      </c>
      <c r="AF80" s="7">
        <v>0.41180555555555554</v>
      </c>
      <c r="AG80" s="6" t="s">
        <v>920</v>
      </c>
      <c r="AH80" s="6">
        <v>0</v>
      </c>
      <c r="AI80" s="6">
        <v>0</v>
      </c>
      <c r="AJ80" s="6">
        <v>0</v>
      </c>
      <c r="AK80" s="6" t="s">
        <v>757</v>
      </c>
      <c r="AL80" s="6" t="s">
        <v>920</v>
      </c>
      <c r="AO80" s="6" t="s">
        <v>971</v>
      </c>
    </row>
    <row r="81" spans="1:41" x14ac:dyDescent="0.2">
      <c r="A81" s="6">
        <v>415</v>
      </c>
      <c r="B81" s="6" t="s">
        <v>756</v>
      </c>
      <c r="C81" s="46">
        <v>40381</v>
      </c>
      <c r="D81" s="6" t="s">
        <v>923</v>
      </c>
      <c r="E81" s="26">
        <v>41.327669999999998</v>
      </c>
      <c r="F81" s="26">
        <v>-124.01514</v>
      </c>
      <c r="G81" s="34">
        <v>31</v>
      </c>
      <c r="H81" s="26">
        <v>41.327750000000002</v>
      </c>
      <c r="I81" s="26">
        <v>-124.01492</v>
      </c>
      <c r="J81" s="34">
        <v>38</v>
      </c>
      <c r="K81" s="34">
        <v>0</v>
      </c>
      <c r="L81" s="34">
        <v>0</v>
      </c>
      <c r="M81" s="34">
        <v>0</v>
      </c>
      <c r="N81" s="34">
        <v>322</v>
      </c>
      <c r="O81" s="34">
        <v>0</v>
      </c>
      <c r="P81" s="34">
        <v>30</v>
      </c>
      <c r="Q81" s="34" t="s">
        <v>920</v>
      </c>
      <c r="R81" s="34" t="s">
        <v>920</v>
      </c>
      <c r="S81" s="34">
        <f t="shared" si="6"/>
        <v>0</v>
      </c>
      <c r="T81" s="34">
        <v>5</v>
      </c>
      <c r="U81" s="34">
        <v>10.5</v>
      </c>
      <c r="V81" s="34">
        <v>15</v>
      </c>
      <c r="W81" s="34">
        <v>24.1</v>
      </c>
      <c r="X81" s="34">
        <v>15</v>
      </c>
      <c r="Y81" s="41">
        <v>94</v>
      </c>
      <c r="Z81" s="34" t="str">
        <f t="shared" si="7"/>
        <v>E</v>
      </c>
      <c r="AA81" s="34">
        <v>15</v>
      </c>
      <c r="AB81" s="6" t="s">
        <v>917</v>
      </c>
      <c r="AC81" s="6" t="s">
        <v>758</v>
      </c>
      <c r="AD81" s="6">
        <v>3</v>
      </c>
      <c r="AE81" s="6">
        <v>1.5</v>
      </c>
      <c r="AF81" s="7">
        <v>0.41944444444444445</v>
      </c>
      <c r="AG81" s="6" t="s">
        <v>920</v>
      </c>
      <c r="AH81" s="6" t="s">
        <v>920</v>
      </c>
      <c r="AI81" s="6" t="s">
        <v>920</v>
      </c>
      <c r="AJ81" s="6" t="s">
        <v>920</v>
      </c>
      <c r="AK81" s="6" t="s">
        <v>920</v>
      </c>
      <c r="AL81" s="6" t="s">
        <v>920</v>
      </c>
      <c r="AO81" s="6" t="s">
        <v>971</v>
      </c>
    </row>
    <row r="82" spans="1:41" x14ac:dyDescent="0.2">
      <c r="A82" s="6">
        <v>424</v>
      </c>
      <c r="B82" s="6" t="s">
        <v>842</v>
      </c>
      <c r="C82" s="46">
        <v>40375</v>
      </c>
      <c r="D82" s="6" t="s">
        <v>914</v>
      </c>
      <c r="E82" s="26">
        <v>40.86909</v>
      </c>
      <c r="F82" s="26">
        <v>-123.56547999999999</v>
      </c>
      <c r="G82" s="34">
        <v>346</v>
      </c>
      <c r="H82" s="26">
        <v>40.869129999999998</v>
      </c>
      <c r="I82" s="26">
        <v>-123.56578</v>
      </c>
      <c r="J82" s="34">
        <v>338</v>
      </c>
      <c r="K82" s="34">
        <v>0</v>
      </c>
      <c r="L82" s="34">
        <v>0</v>
      </c>
      <c r="M82" s="34">
        <v>0</v>
      </c>
      <c r="N82" s="34">
        <v>75</v>
      </c>
      <c r="O82" s="34">
        <v>7</v>
      </c>
      <c r="P82" s="34">
        <v>30</v>
      </c>
      <c r="Q82" s="34" t="s">
        <v>920</v>
      </c>
      <c r="R82" s="34" t="s">
        <v>920</v>
      </c>
      <c r="S82" s="34">
        <f t="shared" si="6"/>
        <v>7</v>
      </c>
      <c r="T82" s="34">
        <v>15</v>
      </c>
      <c r="U82" s="34">
        <v>1.4</v>
      </c>
      <c r="V82" s="34">
        <v>15</v>
      </c>
      <c r="W82" s="34">
        <v>3.9</v>
      </c>
      <c r="X82" s="34">
        <v>15</v>
      </c>
      <c r="Y82" s="41">
        <v>250</v>
      </c>
      <c r="Z82" s="34" t="str">
        <f t="shared" si="7"/>
        <v>SW</v>
      </c>
      <c r="AA82" s="34">
        <v>15</v>
      </c>
      <c r="AB82" s="6" t="s">
        <v>843</v>
      </c>
      <c r="AC82" s="6" t="s">
        <v>955</v>
      </c>
      <c r="AD82" s="6">
        <v>3</v>
      </c>
      <c r="AE82" s="6">
        <v>1.5</v>
      </c>
      <c r="AF82" s="7">
        <v>0.66736111111111107</v>
      </c>
      <c r="AG82" s="6" t="s">
        <v>920</v>
      </c>
      <c r="AH82" s="6">
        <v>0</v>
      </c>
      <c r="AI82" s="6">
        <v>0</v>
      </c>
      <c r="AJ82" s="6">
        <v>0</v>
      </c>
      <c r="AK82" s="6" t="s">
        <v>844</v>
      </c>
      <c r="AL82" s="6" t="s">
        <v>845</v>
      </c>
      <c r="AO82" s="6" t="s">
        <v>971</v>
      </c>
    </row>
    <row r="83" spans="1:41" x14ac:dyDescent="0.2">
      <c r="A83" s="6">
        <v>424</v>
      </c>
      <c r="B83" s="6" t="s">
        <v>842</v>
      </c>
      <c r="C83" s="46">
        <v>40375</v>
      </c>
      <c r="D83" s="6" t="s">
        <v>923</v>
      </c>
      <c r="E83" s="26">
        <v>40.869109999999999</v>
      </c>
      <c r="F83" s="26">
        <v>-123.56619000000001</v>
      </c>
      <c r="G83" s="34">
        <v>331</v>
      </c>
      <c r="H83" s="26">
        <v>40.869100000000003</v>
      </c>
      <c r="I83" s="26">
        <v>-123.56661</v>
      </c>
      <c r="J83" s="34">
        <v>328</v>
      </c>
      <c r="K83" s="34">
        <v>0</v>
      </c>
      <c r="L83" s="34">
        <v>0</v>
      </c>
      <c r="M83" s="34">
        <v>0</v>
      </c>
      <c r="N83" s="34">
        <v>90</v>
      </c>
      <c r="O83" s="34">
        <v>3</v>
      </c>
      <c r="P83" s="34">
        <v>30</v>
      </c>
      <c r="Q83" s="34" t="s">
        <v>920</v>
      </c>
      <c r="R83" s="34" t="s">
        <v>920</v>
      </c>
      <c r="S83" s="34">
        <f t="shared" si="6"/>
        <v>3</v>
      </c>
      <c r="T83" s="34">
        <v>22</v>
      </c>
      <c r="U83" s="34">
        <v>1.5</v>
      </c>
      <c r="V83" s="34">
        <v>15</v>
      </c>
      <c r="W83" s="34">
        <v>4.8</v>
      </c>
      <c r="X83" s="34">
        <v>15</v>
      </c>
      <c r="Y83" s="41">
        <v>272</v>
      </c>
      <c r="Z83" s="34" t="str">
        <f t="shared" si="7"/>
        <v>W</v>
      </c>
      <c r="AA83" s="34">
        <v>15</v>
      </c>
      <c r="AB83" s="6" t="s">
        <v>843</v>
      </c>
      <c r="AC83" s="6" t="s">
        <v>846</v>
      </c>
      <c r="AD83" s="6">
        <v>3</v>
      </c>
      <c r="AE83" s="6">
        <v>1</v>
      </c>
      <c r="AF83" s="7">
        <v>0.66180555555555554</v>
      </c>
      <c r="AG83" s="6" t="s">
        <v>920</v>
      </c>
      <c r="AH83" s="6" t="s">
        <v>920</v>
      </c>
      <c r="AI83" s="6" t="s">
        <v>920</v>
      </c>
      <c r="AJ83" s="6" t="s">
        <v>920</v>
      </c>
      <c r="AK83" s="6" t="s">
        <v>920</v>
      </c>
      <c r="AL83" s="6" t="s">
        <v>845</v>
      </c>
      <c r="AO83" s="6" t="s">
        <v>971</v>
      </c>
    </row>
    <row r="84" spans="1:41" x14ac:dyDescent="0.2">
      <c r="A84" s="6">
        <v>434</v>
      </c>
      <c r="B84" s="6" t="s">
        <v>744</v>
      </c>
      <c r="C84" s="46">
        <v>40380</v>
      </c>
      <c r="D84" s="6" t="s">
        <v>914</v>
      </c>
      <c r="E84" s="26">
        <v>40.34666</v>
      </c>
      <c r="F84" s="26">
        <v>-124.02473000000001</v>
      </c>
      <c r="G84" s="34">
        <v>116</v>
      </c>
      <c r="H84" s="26">
        <v>40.34686</v>
      </c>
      <c r="I84" s="26">
        <v>-124.02495999999999</v>
      </c>
      <c r="J84" s="34">
        <v>113</v>
      </c>
      <c r="K84" s="34">
        <v>0</v>
      </c>
      <c r="L84" s="34">
        <v>0</v>
      </c>
      <c r="M84" s="34">
        <v>0</v>
      </c>
      <c r="N84" s="34">
        <v>210</v>
      </c>
      <c r="O84" s="34">
        <v>1</v>
      </c>
      <c r="P84" s="34">
        <v>30</v>
      </c>
      <c r="Q84" s="34" t="s">
        <v>920</v>
      </c>
      <c r="R84" s="34" t="s">
        <v>920</v>
      </c>
      <c r="S84" s="34">
        <f t="shared" si="6"/>
        <v>1</v>
      </c>
      <c r="T84" s="34">
        <v>9</v>
      </c>
      <c r="U84" s="34">
        <v>2.4</v>
      </c>
      <c r="V84" s="34">
        <v>15</v>
      </c>
      <c r="W84" s="34">
        <v>18.100000000000001</v>
      </c>
      <c r="X84" s="34">
        <v>15</v>
      </c>
      <c r="Y84" s="41">
        <v>352</v>
      </c>
      <c r="Z84" s="34" t="str">
        <f t="shared" si="7"/>
        <v>N</v>
      </c>
      <c r="AA84" s="34">
        <v>15</v>
      </c>
      <c r="AB84" s="6" t="s">
        <v>917</v>
      </c>
      <c r="AC84" s="6" t="s">
        <v>963</v>
      </c>
      <c r="AD84" s="6">
        <v>2.5</v>
      </c>
      <c r="AE84" s="6">
        <v>1</v>
      </c>
      <c r="AF84" s="7">
        <v>0.39513888888888887</v>
      </c>
      <c r="AG84" s="6" t="s">
        <v>920</v>
      </c>
      <c r="AH84" s="6">
        <v>0</v>
      </c>
      <c r="AI84" s="6">
        <v>0</v>
      </c>
      <c r="AJ84" s="6">
        <v>0</v>
      </c>
      <c r="AK84" s="6" t="s">
        <v>745</v>
      </c>
      <c r="AL84" s="6" t="s">
        <v>920</v>
      </c>
      <c r="AO84" s="6" t="s">
        <v>971</v>
      </c>
    </row>
    <row r="85" spans="1:41" x14ac:dyDescent="0.2">
      <c r="A85" s="6">
        <v>434</v>
      </c>
      <c r="B85" s="6" t="s">
        <v>744</v>
      </c>
      <c r="C85" s="46">
        <v>40380</v>
      </c>
      <c r="D85" s="6" t="s">
        <v>923</v>
      </c>
      <c r="E85" s="26">
        <v>40.34704</v>
      </c>
      <c r="F85" s="26">
        <v>-124.02500000000001</v>
      </c>
      <c r="G85" s="34">
        <v>111</v>
      </c>
      <c r="H85" s="26">
        <v>40.347279999999998</v>
      </c>
      <c r="I85" s="26">
        <v>-124.0248</v>
      </c>
      <c r="J85" s="34">
        <v>107</v>
      </c>
      <c r="K85" s="34">
        <v>0</v>
      </c>
      <c r="L85" s="34">
        <v>0</v>
      </c>
      <c r="M85" s="34">
        <v>0</v>
      </c>
      <c r="N85" s="34">
        <v>297</v>
      </c>
      <c r="O85" s="34">
        <v>1</v>
      </c>
      <c r="P85" s="34">
        <v>30</v>
      </c>
      <c r="Q85" s="34" t="s">
        <v>920</v>
      </c>
      <c r="R85" s="34" t="s">
        <v>920</v>
      </c>
      <c r="S85" s="34">
        <f t="shared" si="6"/>
        <v>1</v>
      </c>
      <c r="T85" s="34">
        <v>2</v>
      </c>
      <c r="U85" s="34">
        <v>11.2</v>
      </c>
      <c r="V85" s="34">
        <v>15</v>
      </c>
      <c r="W85" s="34">
        <v>19.899999999999999</v>
      </c>
      <c r="X85" s="34">
        <v>15</v>
      </c>
      <c r="Y85" s="41">
        <v>40</v>
      </c>
      <c r="Z85" s="34" t="str">
        <f t="shared" si="7"/>
        <v>NE</v>
      </c>
      <c r="AA85" s="34">
        <v>15</v>
      </c>
      <c r="AB85" s="6" t="s">
        <v>917</v>
      </c>
      <c r="AC85" s="6" t="s">
        <v>746</v>
      </c>
      <c r="AD85" s="6">
        <v>2.5</v>
      </c>
      <c r="AE85" s="6">
        <v>1</v>
      </c>
      <c r="AF85" s="7">
        <v>0.4069444444444445</v>
      </c>
      <c r="AG85" s="6" t="s">
        <v>920</v>
      </c>
      <c r="AH85" s="6" t="s">
        <v>920</v>
      </c>
      <c r="AI85" s="6" t="s">
        <v>920</v>
      </c>
      <c r="AJ85" s="6" t="s">
        <v>920</v>
      </c>
      <c r="AK85" s="6" t="s">
        <v>920</v>
      </c>
      <c r="AL85" s="6" t="s">
        <v>920</v>
      </c>
      <c r="AO85" s="6" t="s">
        <v>971</v>
      </c>
    </row>
    <row r="86" spans="1:41" x14ac:dyDescent="0.2">
      <c r="A86" s="6">
        <v>438</v>
      </c>
      <c r="B86" s="6" t="s">
        <v>808</v>
      </c>
      <c r="C86" s="46">
        <v>40379</v>
      </c>
      <c r="D86" s="6" t="s">
        <v>914</v>
      </c>
      <c r="E86" s="26">
        <v>39.874760000000002</v>
      </c>
      <c r="F86" s="26">
        <v>-123.73428</v>
      </c>
      <c r="G86" s="34">
        <v>216</v>
      </c>
      <c r="H86" s="26">
        <v>39.874960000000002</v>
      </c>
      <c r="I86" s="26">
        <v>-123.73447</v>
      </c>
      <c r="J86" s="34">
        <v>219</v>
      </c>
      <c r="K86" s="34">
        <v>3</v>
      </c>
      <c r="L86" s="34">
        <v>22</v>
      </c>
      <c r="M86" s="34">
        <v>25</v>
      </c>
      <c r="N86" s="34">
        <v>1108</v>
      </c>
      <c r="O86" s="34">
        <v>0</v>
      </c>
      <c r="P86" s="34">
        <v>30</v>
      </c>
      <c r="Q86" s="34" t="s">
        <v>920</v>
      </c>
      <c r="R86" s="34" t="s">
        <v>920</v>
      </c>
      <c r="S86" s="34">
        <f t="shared" si="6"/>
        <v>0</v>
      </c>
      <c r="T86" s="34">
        <v>11</v>
      </c>
      <c r="U86" s="34">
        <v>21.3</v>
      </c>
      <c r="V86" s="34">
        <v>4</v>
      </c>
      <c r="W86" s="34">
        <v>41.2</v>
      </c>
      <c r="X86" s="34">
        <v>15</v>
      </c>
      <c r="Y86" s="41">
        <v>318</v>
      </c>
      <c r="Z86" s="34" t="str">
        <f t="shared" si="7"/>
        <v>NW</v>
      </c>
      <c r="AA86" s="34">
        <v>15</v>
      </c>
      <c r="AB86" s="6" t="s">
        <v>1109</v>
      </c>
      <c r="AC86" s="6" t="s">
        <v>810</v>
      </c>
      <c r="AD86" s="6">
        <v>2</v>
      </c>
      <c r="AE86" s="6">
        <v>1</v>
      </c>
      <c r="AF86" s="7">
        <v>0.81319444444444444</v>
      </c>
      <c r="AG86" s="6" t="s">
        <v>811</v>
      </c>
      <c r="AH86" s="6">
        <v>17</v>
      </c>
      <c r="AI86" s="6">
        <v>0</v>
      </c>
      <c r="AJ86" s="6">
        <v>4</v>
      </c>
      <c r="AK86" s="6" t="s">
        <v>812</v>
      </c>
      <c r="AL86" s="6" t="s">
        <v>735</v>
      </c>
      <c r="AM86" s="24" t="s">
        <v>978</v>
      </c>
      <c r="AN86" s="6" t="s">
        <v>971</v>
      </c>
      <c r="AO86" s="6" t="s">
        <v>971</v>
      </c>
    </row>
    <row r="87" spans="1:41" x14ac:dyDescent="0.2">
      <c r="A87" s="6">
        <v>438</v>
      </c>
      <c r="B87" s="6" t="s">
        <v>808</v>
      </c>
      <c r="C87" s="46">
        <v>40379</v>
      </c>
      <c r="D87" s="6" t="s">
        <v>923</v>
      </c>
      <c r="E87" s="26">
        <v>39.87527</v>
      </c>
      <c r="F87" s="26">
        <v>-123.73451</v>
      </c>
      <c r="G87" s="34">
        <v>214</v>
      </c>
      <c r="H87" s="26">
        <v>39.875509999999998</v>
      </c>
      <c r="I87" s="26">
        <v>-123.7345</v>
      </c>
      <c r="J87" s="34">
        <v>213</v>
      </c>
      <c r="K87" s="34">
        <v>0</v>
      </c>
      <c r="L87" s="34">
        <v>0</v>
      </c>
      <c r="M87" s="34">
        <v>0</v>
      </c>
      <c r="N87" s="34">
        <v>1040</v>
      </c>
      <c r="O87" s="34">
        <v>1</v>
      </c>
      <c r="P87" s="34">
        <v>30</v>
      </c>
      <c r="Q87" s="34" t="s">
        <v>920</v>
      </c>
      <c r="R87" s="34" t="s">
        <v>920</v>
      </c>
      <c r="S87" s="34">
        <f t="shared" si="6"/>
        <v>1</v>
      </c>
      <c r="T87" s="34">
        <v>11</v>
      </c>
      <c r="U87" s="34">
        <v>24</v>
      </c>
      <c r="V87" s="34">
        <v>19</v>
      </c>
      <c r="W87" s="34">
        <v>45</v>
      </c>
      <c r="X87" s="34">
        <v>15</v>
      </c>
      <c r="Y87" s="41">
        <v>350</v>
      </c>
      <c r="Z87" s="34" t="str">
        <f t="shared" si="7"/>
        <v>N</v>
      </c>
      <c r="AA87" s="34">
        <v>15</v>
      </c>
      <c r="AB87" s="6" t="s">
        <v>1109</v>
      </c>
      <c r="AC87" s="6" t="s">
        <v>810</v>
      </c>
      <c r="AD87" s="6" t="s">
        <v>736</v>
      </c>
      <c r="AE87" s="6">
        <v>1</v>
      </c>
      <c r="AF87" s="7">
        <v>0.82430555555555562</v>
      </c>
      <c r="AG87" s="6" t="s">
        <v>920</v>
      </c>
      <c r="AH87" s="6" t="s">
        <v>920</v>
      </c>
      <c r="AI87" s="6" t="s">
        <v>920</v>
      </c>
      <c r="AJ87" s="6" t="s">
        <v>920</v>
      </c>
      <c r="AK87" s="6" t="s">
        <v>920</v>
      </c>
      <c r="AL87" s="6" t="s">
        <v>920</v>
      </c>
      <c r="AO87" s="6" t="s">
        <v>971</v>
      </c>
    </row>
    <row r="88" spans="1:41" x14ac:dyDescent="0.2">
      <c r="A88" s="6">
        <v>463</v>
      </c>
      <c r="B88" s="6" t="s">
        <v>364</v>
      </c>
      <c r="C88" s="46">
        <v>40397</v>
      </c>
      <c r="D88" s="6" t="s">
        <v>914</v>
      </c>
      <c r="E88" s="26">
        <v>39.142330000000001</v>
      </c>
      <c r="F88" s="26">
        <v>-120.76389</v>
      </c>
      <c r="G88" s="34">
        <v>1198</v>
      </c>
      <c r="H88" s="26">
        <v>39.142090000000003</v>
      </c>
      <c r="I88" s="26">
        <v>-120.76392</v>
      </c>
      <c r="J88" s="34">
        <v>1193</v>
      </c>
      <c r="K88" s="34">
        <v>0</v>
      </c>
      <c r="L88" s="34">
        <v>0</v>
      </c>
      <c r="M88" s="34">
        <v>0</v>
      </c>
      <c r="N88" s="34">
        <v>59</v>
      </c>
      <c r="O88" s="34">
        <v>0</v>
      </c>
      <c r="P88" s="34">
        <v>25</v>
      </c>
      <c r="Q88" s="34" t="s">
        <v>920</v>
      </c>
      <c r="R88" s="34" t="s">
        <v>920</v>
      </c>
      <c r="S88" s="34">
        <f t="shared" si="6"/>
        <v>0</v>
      </c>
      <c r="T88" s="34">
        <v>23</v>
      </c>
      <c r="U88" s="34">
        <v>1</v>
      </c>
      <c r="V88" s="34">
        <v>15</v>
      </c>
      <c r="W88" s="34">
        <v>6.1</v>
      </c>
      <c r="X88" s="34">
        <v>15</v>
      </c>
      <c r="Y88" s="34">
        <v>174</v>
      </c>
      <c r="Z88" s="34" t="str">
        <f t="shared" si="7"/>
        <v>S</v>
      </c>
      <c r="AA88" s="34">
        <v>15</v>
      </c>
      <c r="AB88" s="6" t="s">
        <v>615</v>
      </c>
      <c r="AC88" s="6" t="s">
        <v>878</v>
      </c>
      <c r="AD88" s="6">
        <v>3</v>
      </c>
      <c r="AE88" s="6">
        <v>1.5</v>
      </c>
      <c r="AF88" s="6" t="s">
        <v>365</v>
      </c>
      <c r="AG88" s="6" t="s">
        <v>920</v>
      </c>
      <c r="AH88" s="6">
        <v>0</v>
      </c>
      <c r="AI88" s="6">
        <v>0</v>
      </c>
      <c r="AJ88" s="6">
        <v>0</v>
      </c>
      <c r="AK88" s="6" t="s">
        <v>366</v>
      </c>
      <c r="AL88" s="6" t="s">
        <v>920</v>
      </c>
      <c r="AO88" s="6" t="s">
        <v>971</v>
      </c>
    </row>
    <row r="89" spans="1:41" x14ac:dyDescent="0.2">
      <c r="A89" s="6">
        <v>463</v>
      </c>
      <c r="B89" s="6" t="s">
        <v>364</v>
      </c>
      <c r="C89" s="46">
        <v>40397</v>
      </c>
      <c r="D89" s="6" t="s">
        <v>923</v>
      </c>
      <c r="E89" s="26">
        <v>39.141759999999998</v>
      </c>
      <c r="F89" s="26">
        <v>-120.76425</v>
      </c>
      <c r="G89" s="34">
        <v>1312</v>
      </c>
      <c r="H89" s="26">
        <v>39.141539999999999</v>
      </c>
      <c r="I89" s="26">
        <v>-120.76443999999999</v>
      </c>
      <c r="J89" s="34">
        <v>1234</v>
      </c>
      <c r="K89" s="34">
        <v>0</v>
      </c>
      <c r="L89" s="34">
        <v>0</v>
      </c>
      <c r="M89" s="34">
        <v>0</v>
      </c>
      <c r="N89" s="34">
        <v>67</v>
      </c>
      <c r="O89" s="34">
        <v>1</v>
      </c>
      <c r="P89" s="34">
        <v>30</v>
      </c>
      <c r="Q89" s="34" t="s">
        <v>920</v>
      </c>
      <c r="R89" s="34" t="s">
        <v>920</v>
      </c>
      <c r="S89" s="34">
        <f t="shared" si="6"/>
        <v>1</v>
      </c>
      <c r="T89" s="34">
        <v>13</v>
      </c>
      <c r="U89" s="34">
        <v>2.1</v>
      </c>
      <c r="V89" s="34">
        <v>0</v>
      </c>
      <c r="W89" s="34">
        <v>5.0999999999999996</v>
      </c>
      <c r="X89" s="34">
        <v>15</v>
      </c>
      <c r="Y89" s="34">
        <v>230</v>
      </c>
      <c r="Z89" s="34" t="str">
        <f t="shared" si="7"/>
        <v>SW</v>
      </c>
      <c r="AA89" s="34">
        <v>15</v>
      </c>
      <c r="AB89" s="6" t="s">
        <v>615</v>
      </c>
      <c r="AC89" s="6" t="s">
        <v>602</v>
      </c>
      <c r="AD89" s="6">
        <v>2</v>
      </c>
      <c r="AE89" s="6">
        <v>3</v>
      </c>
      <c r="AF89" s="7">
        <v>0.62361111111111112</v>
      </c>
      <c r="AG89" s="6" t="s">
        <v>920</v>
      </c>
      <c r="AH89" s="6" t="s">
        <v>920</v>
      </c>
      <c r="AI89" s="6" t="s">
        <v>920</v>
      </c>
      <c r="AJ89" s="6" t="s">
        <v>920</v>
      </c>
      <c r="AK89" s="6" t="s">
        <v>920</v>
      </c>
      <c r="AL89" s="6" t="s">
        <v>920</v>
      </c>
      <c r="AM89" s="24" t="s">
        <v>1063</v>
      </c>
      <c r="AO89" s="6" t="s">
        <v>971</v>
      </c>
    </row>
    <row r="90" spans="1:41" x14ac:dyDescent="0.2">
      <c r="A90" s="6">
        <v>465</v>
      </c>
      <c r="B90" s="6" t="s">
        <v>367</v>
      </c>
      <c r="C90" s="46">
        <v>40399</v>
      </c>
      <c r="D90" s="6" t="s">
        <v>914</v>
      </c>
      <c r="E90" s="26">
        <v>38.679900000000004</v>
      </c>
      <c r="F90" s="26">
        <v>-120.41611</v>
      </c>
      <c r="G90" s="34">
        <v>1418</v>
      </c>
      <c r="H90" s="26">
        <v>38.67998</v>
      </c>
      <c r="I90" s="26">
        <v>-120.41634000000001</v>
      </c>
      <c r="J90" s="34">
        <v>1416</v>
      </c>
      <c r="K90" s="34">
        <v>0</v>
      </c>
      <c r="L90" s="34">
        <v>18</v>
      </c>
      <c r="M90" s="34">
        <v>18</v>
      </c>
      <c r="N90" s="34">
        <v>154.5</v>
      </c>
      <c r="O90" s="34">
        <v>2</v>
      </c>
      <c r="P90" s="34">
        <v>30</v>
      </c>
      <c r="Q90" s="34" t="s">
        <v>920</v>
      </c>
      <c r="R90" s="34" t="s">
        <v>920</v>
      </c>
      <c r="S90" s="34">
        <f t="shared" si="6"/>
        <v>2</v>
      </c>
      <c r="T90" s="34">
        <v>7</v>
      </c>
      <c r="U90" s="34">
        <v>3.4</v>
      </c>
      <c r="V90" s="34">
        <v>15</v>
      </c>
      <c r="W90" s="34">
        <v>12.2</v>
      </c>
      <c r="X90" s="34">
        <v>15</v>
      </c>
      <c r="Y90" s="34">
        <v>230</v>
      </c>
      <c r="Z90" s="34" t="str">
        <f t="shared" si="7"/>
        <v>SW</v>
      </c>
      <c r="AA90" s="34">
        <v>15</v>
      </c>
      <c r="AB90" s="6" t="s">
        <v>917</v>
      </c>
      <c r="AC90" s="6" t="s">
        <v>368</v>
      </c>
      <c r="AD90" s="6" t="s">
        <v>369</v>
      </c>
      <c r="AE90" s="6">
        <v>2.5</v>
      </c>
      <c r="AF90" s="7">
        <v>0.43333333333333335</v>
      </c>
      <c r="AG90" s="6" t="s">
        <v>920</v>
      </c>
      <c r="AH90" s="6">
        <v>0</v>
      </c>
      <c r="AI90" s="6">
        <v>0</v>
      </c>
      <c r="AJ90" s="6">
        <v>5</v>
      </c>
      <c r="AK90" s="6" t="s">
        <v>370</v>
      </c>
      <c r="AL90" s="6" t="s">
        <v>371</v>
      </c>
      <c r="AO90" s="6" t="s">
        <v>971</v>
      </c>
    </row>
    <row r="91" spans="1:41" x14ac:dyDescent="0.2">
      <c r="A91" s="6">
        <v>465</v>
      </c>
      <c r="B91" s="6" t="s">
        <v>367</v>
      </c>
      <c r="C91" s="46">
        <v>40399</v>
      </c>
      <c r="D91" s="6" t="s">
        <v>923</v>
      </c>
      <c r="E91" s="26">
        <v>38.680329999999998</v>
      </c>
      <c r="F91" s="26">
        <v>-120.41727</v>
      </c>
      <c r="G91" s="34">
        <v>1414</v>
      </c>
      <c r="H91" s="26">
        <v>38.680419999999998</v>
      </c>
      <c r="I91" s="26">
        <v>-120.41748</v>
      </c>
      <c r="J91" s="34">
        <v>1417</v>
      </c>
      <c r="K91" s="34">
        <v>1</v>
      </c>
      <c r="L91" s="34">
        <v>4</v>
      </c>
      <c r="M91" s="34">
        <v>5</v>
      </c>
      <c r="N91" s="34">
        <v>90.5</v>
      </c>
      <c r="O91" s="34">
        <v>1</v>
      </c>
      <c r="P91" s="34">
        <v>30</v>
      </c>
      <c r="Q91" s="34" t="s">
        <v>920</v>
      </c>
      <c r="R91" s="34" t="s">
        <v>920</v>
      </c>
      <c r="S91" s="34">
        <f t="shared" si="6"/>
        <v>1</v>
      </c>
      <c r="T91" s="34">
        <v>15</v>
      </c>
      <c r="U91" s="34">
        <v>7.3</v>
      </c>
      <c r="V91" s="34">
        <v>15</v>
      </c>
      <c r="W91" s="34">
        <v>12.5</v>
      </c>
      <c r="X91" s="34">
        <v>15</v>
      </c>
      <c r="Y91" s="34">
        <v>262</v>
      </c>
      <c r="Z91" s="34" t="str">
        <f t="shared" si="7"/>
        <v>W</v>
      </c>
      <c r="AA91" s="34">
        <v>15</v>
      </c>
      <c r="AB91" s="6" t="s">
        <v>917</v>
      </c>
      <c r="AC91" s="6" t="s">
        <v>372</v>
      </c>
      <c r="AD91" s="6">
        <v>1</v>
      </c>
      <c r="AE91" s="6">
        <v>1</v>
      </c>
      <c r="AF91" s="7">
        <v>0.44444444444444442</v>
      </c>
      <c r="AG91" s="6" t="s">
        <v>920</v>
      </c>
      <c r="AH91" s="6" t="s">
        <v>920</v>
      </c>
      <c r="AI91" s="6" t="s">
        <v>920</v>
      </c>
      <c r="AJ91" s="6" t="s">
        <v>920</v>
      </c>
      <c r="AK91" s="6" t="s">
        <v>920</v>
      </c>
      <c r="AL91" s="6" t="s">
        <v>920</v>
      </c>
      <c r="AO91" s="6" t="s">
        <v>971</v>
      </c>
    </row>
    <row r="92" spans="1:41" x14ac:dyDescent="0.2">
      <c r="A92" s="6">
        <v>466</v>
      </c>
      <c r="B92" s="6" t="s">
        <v>373</v>
      </c>
      <c r="C92" s="46">
        <v>40400</v>
      </c>
      <c r="D92" s="6" t="s">
        <v>914</v>
      </c>
      <c r="E92" s="26">
        <v>38.28539</v>
      </c>
      <c r="F92" s="26">
        <v>-120.22066</v>
      </c>
      <c r="G92" s="34">
        <v>1460</v>
      </c>
      <c r="H92" s="26">
        <v>38.285139999999998</v>
      </c>
      <c r="I92" s="26">
        <v>-120.22092000000001</v>
      </c>
      <c r="J92" s="34">
        <v>1459</v>
      </c>
      <c r="K92" s="34">
        <v>0</v>
      </c>
      <c r="L92" s="34">
        <v>0</v>
      </c>
      <c r="M92" s="34">
        <v>0</v>
      </c>
      <c r="N92" s="34">
        <v>75</v>
      </c>
      <c r="O92" s="34">
        <v>1</v>
      </c>
      <c r="P92" s="34">
        <v>30</v>
      </c>
      <c r="Q92" s="34" t="s">
        <v>920</v>
      </c>
      <c r="R92" s="34" t="s">
        <v>920</v>
      </c>
      <c r="S92" s="34">
        <f t="shared" si="6"/>
        <v>1</v>
      </c>
      <c r="T92" s="34">
        <v>22</v>
      </c>
      <c r="U92" s="34">
        <v>12.4</v>
      </c>
      <c r="V92" s="34">
        <v>15</v>
      </c>
      <c r="W92" s="34">
        <v>13.3</v>
      </c>
      <c r="X92" s="34">
        <v>15</v>
      </c>
      <c r="Y92" s="34">
        <v>108</v>
      </c>
      <c r="Z92" s="34" t="str">
        <f t="shared" si="7"/>
        <v>E</v>
      </c>
      <c r="AA92" s="34">
        <v>15</v>
      </c>
      <c r="AB92" s="6" t="s">
        <v>917</v>
      </c>
      <c r="AC92" s="6" t="s">
        <v>374</v>
      </c>
      <c r="AD92" s="6" t="s">
        <v>375</v>
      </c>
      <c r="AE92" s="6">
        <v>2</v>
      </c>
      <c r="AF92" s="7">
        <v>0.5541666666666667</v>
      </c>
      <c r="AG92" s="6" t="s">
        <v>920</v>
      </c>
      <c r="AH92" s="6">
        <v>0</v>
      </c>
      <c r="AI92" s="6">
        <v>0</v>
      </c>
      <c r="AJ92" s="6">
        <v>0</v>
      </c>
      <c r="AK92" s="6" t="s">
        <v>1053</v>
      </c>
      <c r="AL92" s="6" t="s">
        <v>377</v>
      </c>
      <c r="AO92" s="6" t="s">
        <v>971</v>
      </c>
    </row>
    <row r="93" spans="1:41" x14ac:dyDescent="0.2">
      <c r="A93" s="6">
        <v>466</v>
      </c>
      <c r="B93" s="6" t="s">
        <v>373</v>
      </c>
      <c r="C93" s="46">
        <v>40400</v>
      </c>
      <c r="D93" s="6" t="s">
        <v>923</v>
      </c>
      <c r="E93" s="26">
        <v>38.284939999999999</v>
      </c>
      <c r="F93" s="26">
        <v>-120.22109</v>
      </c>
      <c r="G93" s="34">
        <v>1454</v>
      </c>
      <c r="H93" s="26">
        <v>38.284840000000003</v>
      </c>
      <c r="I93" s="26">
        <v>-120.22110000000001</v>
      </c>
      <c r="J93" s="34">
        <v>1449</v>
      </c>
      <c r="K93" s="34">
        <v>0</v>
      </c>
      <c r="L93" s="34">
        <v>0</v>
      </c>
      <c r="M93" s="34">
        <v>0</v>
      </c>
      <c r="N93" s="34">
        <v>76</v>
      </c>
      <c r="O93" s="34">
        <v>3</v>
      </c>
      <c r="P93" s="34">
        <v>30</v>
      </c>
      <c r="Q93" s="34" t="s">
        <v>920</v>
      </c>
      <c r="R93" s="34" t="s">
        <v>920</v>
      </c>
      <c r="S93" s="34">
        <f t="shared" si="6"/>
        <v>3</v>
      </c>
      <c r="T93" s="34">
        <v>22</v>
      </c>
      <c r="U93" s="34">
        <v>4.0999999999999996</v>
      </c>
      <c r="V93" s="34">
        <v>23</v>
      </c>
      <c r="W93" s="34">
        <v>14.8</v>
      </c>
      <c r="X93" s="34">
        <v>23</v>
      </c>
      <c r="Y93" s="34">
        <v>190</v>
      </c>
      <c r="Z93" s="34" t="str">
        <f t="shared" si="7"/>
        <v>S</v>
      </c>
      <c r="AA93" s="34">
        <v>15</v>
      </c>
      <c r="AB93" s="6" t="s">
        <v>917</v>
      </c>
      <c r="AC93" s="6" t="s">
        <v>378</v>
      </c>
      <c r="AD93" s="6" t="s">
        <v>375</v>
      </c>
      <c r="AE93" s="6">
        <v>3</v>
      </c>
      <c r="AF93" s="7">
        <v>0.54097222222222219</v>
      </c>
      <c r="AG93" s="6" t="s">
        <v>920</v>
      </c>
      <c r="AH93" s="6" t="s">
        <v>920</v>
      </c>
      <c r="AI93" s="6" t="s">
        <v>920</v>
      </c>
      <c r="AJ93" s="6" t="s">
        <v>920</v>
      </c>
      <c r="AK93" s="6" t="s">
        <v>920</v>
      </c>
      <c r="AL93" s="6" t="s">
        <v>920</v>
      </c>
      <c r="AO93" s="6" t="s">
        <v>971</v>
      </c>
    </row>
    <row r="94" spans="1:41" x14ac:dyDescent="0.2">
      <c r="A94" s="6">
        <v>470</v>
      </c>
      <c r="B94" s="6" t="s">
        <v>462</v>
      </c>
      <c r="C94" s="46">
        <v>40387</v>
      </c>
      <c r="D94" s="6" t="s">
        <v>914</v>
      </c>
      <c r="E94" s="26">
        <v>44.398870000000002</v>
      </c>
      <c r="F94" s="26">
        <v>-122.13621999999999</v>
      </c>
      <c r="G94" s="34">
        <v>1248</v>
      </c>
      <c r="H94" s="26">
        <v>44.398710000000001</v>
      </c>
      <c r="I94" s="26">
        <v>-122.13597</v>
      </c>
      <c r="J94" s="34">
        <v>1245</v>
      </c>
      <c r="K94" s="34">
        <v>0</v>
      </c>
      <c r="L94" s="34">
        <v>0</v>
      </c>
      <c r="M94" s="34">
        <v>0</v>
      </c>
      <c r="N94" s="34">
        <v>90</v>
      </c>
      <c r="O94" s="34">
        <v>5</v>
      </c>
      <c r="P94" s="34">
        <v>30</v>
      </c>
      <c r="Q94" s="34" t="s">
        <v>920</v>
      </c>
      <c r="R94" s="34" t="s">
        <v>920</v>
      </c>
      <c r="S94" s="34">
        <f t="shared" si="6"/>
        <v>5</v>
      </c>
      <c r="T94" s="34">
        <v>39</v>
      </c>
      <c r="U94" s="34">
        <v>1.9</v>
      </c>
      <c r="V94" s="34">
        <v>15</v>
      </c>
      <c r="W94" s="34">
        <v>4.8</v>
      </c>
      <c r="X94" s="34">
        <v>15</v>
      </c>
      <c r="Y94" s="41">
        <v>106</v>
      </c>
      <c r="Z94" s="34" t="str">
        <f t="shared" si="7"/>
        <v>E</v>
      </c>
      <c r="AA94" s="34">
        <v>15</v>
      </c>
      <c r="AB94" s="6" t="s">
        <v>638</v>
      </c>
      <c r="AC94" s="6" t="s">
        <v>639</v>
      </c>
      <c r="AD94" s="6">
        <v>3</v>
      </c>
      <c r="AE94" s="6">
        <v>2</v>
      </c>
      <c r="AF94" s="7">
        <v>0.5756944444444444</v>
      </c>
      <c r="AG94" s="6" t="s">
        <v>920</v>
      </c>
      <c r="AH94" s="6">
        <v>0</v>
      </c>
      <c r="AI94" s="6">
        <v>0</v>
      </c>
      <c r="AJ94" s="6">
        <v>0</v>
      </c>
      <c r="AK94" s="6" t="s">
        <v>1080</v>
      </c>
      <c r="AL94" s="6" t="s">
        <v>1081</v>
      </c>
      <c r="AO94" s="6" t="s">
        <v>971</v>
      </c>
    </row>
    <row r="95" spans="1:41" x14ac:dyDescent="0.2">
      <c r="A95" s="6">
        <v>470</v>
      </c>
      <c r="B95" s="6" t="s">
        <v>462</v>
      </c>
      <c r="C95" s="46">
        <v>40387</v>
      </c>
      <c r="D95" s="6" t="s">
        <v>923</v>
      </c>
      <c r="E95" s="26">
        <v>44.398699999999998</v>
      </c>
      <c r="F95" s="26">
        <v>-122.13557</v>
      </c>
      <c r="G95" s="34">
        <v>1243</v>
      </c>
      <c r="H95" s="26">
        <v>44.398629999999997</v>
      </c>
      <c r="I95" s="26">
        <v>-122.13536000000001</v>
      </c>
      <c r="J95" s="34">
        <v>1244</v>
      </c>
      <c r="K95" s="34">
        <v>0</v>
      </c>
      <c r="L95" s="34">
        <v>0</v>
      </c>
      <c r="M95" s="34">
        <v>0</v>
      </c>
      <c r="N95" s="34">
        <v>60</v>
      </c>
      <c r="O95" s="34">
        <v>3</v>
      </c>
      <c r="P95" s="34">
        <v>30</v>
      </c>
      <c r="Q95" s="34" t="s">
        <v>920</v>
      </c>
      <c r="R95" s="34" t="s">
        <v>920</v>
      </c>
      <c r="S95" s="34">
        <f t="shared" si="6"/>
        <v>3</v>
      </c>
      <c r="T95" s="34">
        <v>18</v>
      </c>
      <c r="U95" s="34">
        <v>8.8000000000000007</v>
      </c>
      <c r="V95" s="34">
        <v>15</v>
      </c>
      <c r="W95" s="34">
        <v>3.8</v>
      </c>
      <c r="X95" s="34">
        <v>15</v>
      </c>
      <c r="Y95" s="41">
        <v>180</v>
      </c>
      <c r="Z95" s="34" t="str">
        <f t="shared" si="7"/>
        <v>S</v>
      </c>
      <c r="AA95" s="34">
        <v>15</v>
      </c>
      <c r="AB95" s="6" t="s">
        <v>638</v>
      </c>
      <c r="AC95" s="6" t="s">
        <v>641</v>
      </c>
      <c r="AD95" s="6">
        <v>3</v>
      </c>
      <c r="AE95" s="6">
        <v>2</v>
      </c>
      <c r="AF95" s="7">
        <v>0.58194444444444449</v>
      </c>
      <c r="AG95" s="6" t="s">
        <v>920</v>
      </c>
      <c r="AH95" s="6" t="s">
        <v>920</v>
      </c>
      <c r="AI95" s="6" t="s">
        <v>920</v>
      </c>
      <c r="AJ95" s="6" t="s">
        <v>920</v>
      </c>
      <c r="AK95" s="6" t="s">
        <v>920</v>
      </c>
      <c r="AL95" s="6" t="s">
        <v>920</v>
      </c>
      <c r="AO95" s="6" t="s">
        <v>971</v>
      </c>
    </row>
    <row r="96" spans="1:41" x14ac:dyDescent="0.2">
      <c r="A96" s="6">
        <v>498</v>
      </c>
      <c r="B96" s="6" t="s">
        <v>670</v>
      </c>
      <c r="C96" s="46">
        <v>40386</v>
      </c>
      <c r="D96" s="6" t="s">
        <v>923</v>
      </c>
      <c r="E96" s="26">
        <v>43.775350000000003</v>
      </c>
      <c r="F96" s="26">
        <v>-122.52663</v>
      </c>
      <c r="G96" s="34">
        <v>308</v>
      </c>
      <c r="H96" s="26">
        <v>43.775289999999998</v>
      </c>
      <c r="I96" s="26">
        <v>-122.52670999999999</v>
      </c>
      <c r="J96" s="34">
        <v>306</v>
      </c>
      <c r="K96" s="34">
        <v>0</v>
      </c>
      <c r="L96" s="34">
        <v>0</v>
      </c>
      <c r="M96" s="34">
        <v>0</v>
      </c>
      <c r="N96" s="34">
        <v>48</v>
      </c>
      <c r="O96" s="34">
        <v>1</v>
      </c>
      <c r="P96" s="34">
        <v>10</v>
      </c>
      <c r="Q96" s="34">
        <v>4</v>
      </c>
      <c r="R96" s="34">
        <v>20</v>
      </c>
      <c r="S96" s="34">
        <f t="shared" si="6"/>
        <v>2.5</v>
      </c>
      <c r="T96" s="34">
        <v>5</v>
      </c>
      <c r="U96" s="34">
        <v>3.4</v>
      </c>
      <c r="V96" s="34">
        <v>15</v>
      </c>
      <c r="W96" s="34">
        <v>6.9</v>
      </c>
      <c r="X96" s="34">
        <v>15</v>
      </c>
      <c r="Y96" s="41">
        <v>180</v>
      </c>
      <c r="Z96" s="34" t="str">
        <f t="shared" si="7"/>
        <v>S</v>
      </c>
      <c r="AA96" s="34">
        <v>15</v>
      </c>
      <c r="AB96" s="6" t="s">
        <v>674</v>
      </c>
      <c r="AC96" s="6" t="s">
        <v>675</v>
      </c>
      <c r="AD96" s="6">
        <v>2</v>
      </c>
      <c r="AE96" s="6">
        <v>3</v>
      </c>
      <c r="AF96" s="7">
        <v>0.37361111111111112</v>
      </c>
      <c r="AG96" s="6" t="s">
        <v>920</v>
      </c>
      <c r="AH96" s="6" t="s">
        <v>920</v>
      </c>
      <c r="AI96" s="6" t="s">
        <v>920</v>
      </c>
      <c r="AJ96" s="6" t="s">
        <v>920</v>
      </c>
      <c r="AK96" s="6" t="s">
        <v>1091</v>
      </c>
      <c r="AL96" s="6" t="s">
        <v>920</v>
      </c>
      <c r="AO96" s="6" t="s">
        <v>971</v>
      </c>
    </row>
    <row r="97" spans="1:41" x14ac:dyDescent="0.2">
      <c r="A97" s="6">
        <v>498</v>
      </c>
      <c r="B97" s="6" t="s">
        <v>670</v>
      </c>
      <c r="C97" s="46">
        <v>40386</v>
      </c>
      <c r="D97" s="6" t="s">
        <v>914</v>
      </c>
      <c r="E97" s="26">
        <v>43.774940000000001</v>
      </c>
      <c r="F97" s="26">
        <v>-122.5252</v>
      </c>
      <c r="G97" s="34">
        <v>319</v>
      </c>
      <c r="H97" s="26">
        <v>43.775120000000001</v>
      </c>
      <c r="I97" s="26">
        <v>-122.52547</v>
      </c>
      <c r="J97" s="34">
        <v>314</v>
      </c>
      <c r="K97" s="34">
        <v>0</v>
      </c>
      <c r="L97" s="34">
        <v>0</v>
      </c>
      <c r="M97" s="34">
        <v>0</v>
      </c>
      <c r="N97" s="34">
        <v>100</v>
      </c>
      <c r="O97" s="34">
        <v>4</v>
      </c>
      <c r="P97" s="34">
        <v>30</v>
      </c>
      <c r="Q97" s="34" t="s">
        <v>920</v>
      </c>
      <c r="R97" s="34" t="s">
        <v>920</v>
      </c>
      <c r="S97" s="34">
        <f t="shared" si="6"/>
        <v>4</v>
      </c>
      <c r="T97" s="34">
        <v>28</v>
      </c>
      <c r="U97" s="34">
        <v>3.3</v>
      </c>
      <c r="V97" s="34">
        <v>15</v>
      </c>
      <c r="W97" s="34">
        <v>7.2</v>
      </c>
      <c r="X97" s="34">
        <v>15</v>
      </c>
      <c r="Y97" s="41">
        <v>238</v>
      </c>
      <c r="Z97" s="34" t="str">
        <f t="shared" si="7"/>
        <v>SW</v>
      </c>
      <c r="AA97" s="34">
        <v>15</v>
      </c>
      <c r="AB97" s="6" t="s">
        <v>917</v>
      </c>
      <c r="AC97" s="6" t="s">
        <v>671</v>
      </c>
      <c r="AD97" s="6">
        <v>3</v>
      </c>
      <c r="AE97" s="6">
        <v>2</v>
      </c>
      <c r="AF97" s="7">
        <v>0.38750000000000001</v>
      </c>
      <c r="AG97" s="6" t="s">
        <v>920</v>
      </c>
      <c r="AH97" s="6">
        <v>0</v>
      </c>
      <c r="AI97" s="6">
        <v>0</v>
      </c>
      <c r="AJ97" s="6">
        <v>0</v>
      </c>
      <c r="AK97" s="6" t="s">
        <v>1090</v>
      </c>
      <c r="AL97" s="6" t="s">
        <v>673</v>
      </c>
      <c r="AO97" s="6" t="s">
        <v>971</v>
      </c>
    </row>
    <row r="98" spans="1:41" x14ac:dyDescent="0.2">
      <c r="A98" s="6">
        <v>501</v>
      </c>
      <c r="B98" s="6" t="s">
        <v>654</v>
      </c>
      <c r="C98" s="46">
        <v>40388</v>
      </c>
      <c r="D98" s="6" t="s">
        <v>914</v>
      </c>
      <c r="E98" s="26">
        <v>43.685119999999998</v>
      </c>
      <c r="F98" s="26">
        <v>-122.25109</v>
      </c>
      <c r="G98" s="34">
        <v>663</v>
      </c>
      <c r="H98" s="26">
        <v>43.685229999999997</v>
      </c>
      <c r="I98" s="26">
        <v>-122.25142</v>
      </c>
      <c r="J98" s="34">
        <v>664</v>
      </c>
      <c r="K98" s="34">
        <v>0</v>
      </c>
      <c r="L98" s="34">
        <v>0</v>
      </c>
      <c r="M98" s="34">
        <v>0</v>
      </c>
      <c r="N98" s="34">
        <v>288</v>
      </c>
      <c r="O98" s="34">
        <v>2</v>
      </c>
      <c r="P98" s="34">
        <v>20</v>
      </c>
      <c r="Q98" s="34" t="s">
        <v>920</v>
      </c>
      <c r="R98" s="34" t="s">
        <v>920</v>
      </c>
      <c r="S98" s="34">
        <f t="shared" si="6"/>
        <v>2</v>
      </c>
      <c r="T98" s="34">
        <v>10</v>
      </c>
      <c r="U98" s="34">
        <v>1.8</v>
      </c>
      <c r="V98" s="34">
        <v>1</v>
      </c>
      <c r="W98" s="34">
        <v>15.1</v>
      </c>
      <c r="X98" s="34">
        <v>15</v>
      </c>
      <c r="Y98" s="41">
        <v>248</v>
      </c>
      <c r="Z98" s="34" t="str">
        <f t="shared" si="7"/>
        <v>SW</v>
      </c>
      <c r="AA98" s="34">
        <v>15</v>
      </c>
      <c r="AB98" s="6" t="s">
        <v>917</v>
      </c>
      <c r="AC98" s="6" t="s">
        <v>655</v>
      </c>
      <c r="AD98" s="6">
        <v>2</v>
      </c>
      <c r="AE98" s="6">
        <v>2</v>
      </c>
      <c r="AF98" s="7">
        <v>0.4770833333333333</v>
      </c>
      <c r="AG98" s="6" t="s">
        <v>920</v>
      </c>
      <c r="AH98" s="6">
        <v>0</v>
      </c>
      <c r="AI98" s="6">
        <v>0</v>
      </c>
      <c r="AJ98" s="6">
        <v>0</v>
      </c>
      <c r="AK98" s="6" t="s">
        <v>656</v>
      </c>
      <c r="AL98" s="6" t="s">
        <v>1077</v>
      </c>
      <c r="AO98" s="6" t="s">
        <v>971</v>
      </c>
    </row>
    <row r="99" spans="1:41" x14ac:dyDescent="0.2">
      <c r="A99" s="6">
        <v>501</v>
      </c>
      <c r="B99" s="6" t="s">
        <v>654</v>
      </c>
      <c r="C99" s="46">
        <v>40388</v>
      </c>
      <c r="D99" s="6" t="s">
        <v>923</v>
      </c>
      <c r="E99" s="26">
        <v>43.685459999999999</v>
      </c>
      <c r="F99" s="26">
        <v>-122.25221999999999</v>
      </c>
      <c r="G99" s="34">
        <v>663</v>
      </c>
      <c r="H99" s="26">
        <v>43.685519999999997</v>
      </c>
      <c r="I99" s="26">
        <v>-122.25252999999999</v>
      </c>
      <c r="J99" s="34">
        <v>663</v>
      </c>
      <c r="K99" s="34">
        <v>0</v>
      </c>
      <c r="L99" s="34">
        <v>0</v>
      </c>
      <c r="M99" s="34">
        <v>0</v>
      </c>
      <c r="N99" s="34">
        <v>68</v>
      </c>
      <c r="O99" s="34">
        <v>1</v>
      </c>
      <c r="P99" s="34">
        <v>30</v>
      </c>
      <c r="Q99" s="34" t="s">
        <v>920</v>
      </c>
      <c r="R99" s="34" t="s">
        <v>920</v>
      </c>
      <c r="S99" s="34">
        <f t="shared" si="6"/>
        <v>1</v>
      </c>
      <c r="T99" s="34">
        <v>11</v>
      </c>
      <c r="U99" s="34">
        <v>1.1000000000000001</v>
      </c>
      <c r="V99" s="34">
        <v>10</v>
      </c>
      <c r="W99" s="34">
        <v>23.2</v>
      </c>
      <c r="X99" s="34">
        <v>30</v>
      </c>
      <c r="Y99" s="41">
        <v>262</v>
      </c>
      <c r="Z99" s="34" t="str">
        <f t="shared" si="7"/>
        <v>W</v>
      </c>
      <c r="AA99" s="34">
        <v>15</v>
      </c>
      <c r="AB99" s="6" t="s">
        <v>917</v>
      </c>
      <c r="AC99" s="6" t="s">
        <v>651</v>
      </c>
      <c r="AD99" s="6">
        <v>2</v>
      </c>
      <c r="AE99" s="6">
        <v>3</v>
      </c>
      <c r="AF99" s="7">
        <v>0.49861111111111112</v>
      </c>
      <c r="AG99" s="6" t="s">
        <v>920</v>
      </c>
      <c r="AH99" s="6" t="s">
        <v>920</v>
      </c>
      <c r="AI99" s="6" t="s">
        <v>920</v>
      </c>
      <c r="AJ99" s="6" t="s">
        <v>920</v>
      </c>
      <c r="AK99" s="6" t="s">
        <v>920</v>
      </c>
      <c r="AL99" s="6" t="s">
        <v>920</v>
      </c>
      <c r="AO99" s="6" t="s">
        <v>971</v>
      </c>
    </row>
    <row r="100" spans="1:41" x14ac:dyDescent="0.2">
      <c r="A100" s="6">
        <v>531</v>
      </c>
      <c r="B100" s="6" t="s">
        <v>719</v>
      </c>
      <c r="C100" s="46">
        <v>40384</v>
      </c>
      <c r="D100" s="6" t="s">
        <v>914</v>
      </c>
      <c r="E100" s="26">
        <v>42.897869999999998</v>
      </c>
      <c r="F100" s="26">
        <v>-122.93212</v>
      </c>
      <c r="G100" s="34">
        <v>382</v>
      </c>
      <c r="H100" s="26">
        <v>42.897970000000001</v>
      </c>
      <c r="I100" s="26">
        <v>-122.93183999999999</v>
      </c>
      <c r="J100" s="34">
        <v>384</v>
      </c>
      <c r="K100" s="34">
        <v>0</v>
      </c>
      <c r="L100" s="34">
        <v>0</v>
      </c>
      <c r="M100" s="34">
        <v>0</v>
      </c>
      <c r="N100" s="34">
        <v>154.5</v>
      </c>
      <c r="O100" s="34">
        <v>3</v>
      </c>
      <c r="P100" s="34">
        <v>30</v>
      </c>
      <c r="Q100" s="34" t="s">
        <v>920</v>
      </c>
      <c r="R100" s="34" t="s">
        <v>920</v>
      </c>
      <c r="S100" s="34">
        <f t="shared" si="6"/>
        <v>3</v>
      </c>
      <c r="T100" s="34">
        <v>7</v>
      </c>
      <c r="U100" s="34">
        <v>13.2</v>
      </c>
      <c r="V100" s="34">
        <v>15</v>
      </c>
      <c r="W100" s="34">
        <v>17.3</v>
      </c>
      <c r="X100" s="34">
        <v>15</v>
      </c>
      <c r="Y100" s="41">
        <v>24</v>
      </c>
      <c r="Z100" s="34" t="str">
        <f t="shared" si="7"/>
        <v>NE</v>
      </c>
      <c r="AA100" s="34">
        <v>15</v>
      </c>
      <c r="AB100" s="6" t="s">
        <v>720</v>
      </c>
      <c r="AC100" s="6" t="s">
        <v>721</v>
      </c>
      <c r="AD100" s="6">
        <v>3</v>
      </c>
      <c r="AE100" s="6">
        <v>2</v>
      </c>
      <c r="AF100" s="7">
        <v>0.73263888888888884</v>
      </c>
      <c r="AG100" s="6" t="s">
        <v>920</v>
      </c>
      <c r="AH100" s="6">
        <v>0</v>
      </c>
      <c r="AI100" s="6">
        <v>0</v>
      </c>
      <c r="AJ100" s="6">
        <v>0</v>
      </c>
      <c r="AK100" s="6" t="s">
        <v>722</v>
      </c>
      <c r="AL100" s="6" t="s">
        <v>920</v>
      </c>
      <c r="AO100" s="6" t="s">
        <v>971</v>
      </c>
    </row>
    <row r="101" spans="1:41" x14ac:dyDescent="0.2">
      <c r="A101" s="6">
        <v>531</v>
      </c>
      <c r="B101" s="6" t="s">
        <v>719</v>
      </c>
      <c r="C101" s="46">
        <v>40384</v>
      </c>
      <c r="D101" s="6" t="s">
        <v>923</v>
      </c>
      <c r="E101" s="26">
        <v>42.898299999999999</v>
      </c>
      <c r="F101" s="26">
        <v>-122.93165</v>
      </c>
      <c r="G101" s="34">
        <v>371</v>
      </c>
      <c r="H101" s="26">
        <v>42.898539999999997</v>
      </c>
      <c r="I101" s="26">
        <v>-122.93138</v>
      </c>
      <c r="J101" s="34">
        <v>374</v>
      </c>
      <c r="K101" s="34">
        <v>0</v>
      </c>
      <c r="L101" s="34">
        <v>0</v>
      </c>
      <c r="M101" s="34">
        <v>0</v>
      </c>
      <c r="N101" s="34">
        <v>177.5</v>
      </c>
      <c r="O101" s="34">
        <v>2</v>
      </c>
      <c r="P101" s="34">
        <v>30</v>
      </c>
      <c r="Q101" s="34" t="s">
        <v>920</v>
      </c>
      <c r="R101" s="34" t="s">
        <v>920</v>
      </c>
      <c r="S101" s="34">
        <f t="shared" si="6"/>
        <v>2</v>
      </c>
      <c r="T101" s="34">
        <v>10</v>
      </c>
      <c r="U101" s="34">
        <v>8.9</v>
      </c>
      <c r="V101" s="34">
        <v>15</v>
      </c>
      <c r="W101" s="34">
        <v>16.600000000000001</v>
      </c>
      <c r="X101" s="34">
        <v>15</v>
      </c>
      <c r="Y101" s="41">
        <v>20</v>
      </c>
      <c r="Z101" s="34" t="str">
        <f t="shared" si="7"/>
        <v>N</v>
      </c>
      <c r="AA101" s="34">
        <v>15</v>
      </c>
      <c r="AB101" s="6" t="s">
        <v>720</v>
      </c>
      <c r="AC101" s="6" t="s">
        <v>723</v>
      </c>
      <c r="AD101" s="6">
        <v>2</v>
      </c>
      <c r="AE101" s="6">
        <v>2</v>
      </c>
      <c r="AF101" s="7">
        <v>0.7104166666666667</v>
      </c>
      <c r="AG101" s="6" t="s">
        <v>920</v>
      </c>
      <c r="AH101" s="6" t="s">
        <v>920</v>
      </c>
      <c r="AI101" s="6" t="s">
        <v>920</v>
      </c>
      <c r="AJ101" s="6" t="s">
        <v>920</v>
      </c>
      <c r="AK101" s="6" t="s">
        <v>920</v>
      </c>
      <c r="AL101" s="6" t="s">
        <v>920</v>
      </c>
      <c r="AO101" s="6" t="s">
        <v>971</v>
      </c>
    </row>
    <row r="102" spans="1:41" x14ac:dyDescent="0.2">
      <c r="A102" s="6">
        <v>568</v>
      </c>
      <c r="B102" s="6" t="s">
        <v>614</v>
      </c>
      <c r="C102" s="46">
        <v>40390</v>
      </c>
      <c r="D102" s="6" t="s">
        <v>914</v>
      </c>
      <c r="E102" s="26">
        <v>42.38955</v>
      </c>
      <c r="F102" s="26">
        <v>-122.42695999999999</v>
      </c>
      <c r="G102" s="34">
        <v>1038</v>
      </c>
      <c r="H102" s="26" t="s">
        <v>920</v>
      </c>
      <c r="I102" s="26" t="s">
        <v>920</v>
      </c>
      <c r="J102" s="34" t="s">
        <v>920</v>
      </c>
      <c r="K102" s="34">
        <v>0</v>
      </c>
      <c r="L102" s="34">
        <v>0</v>
      </c>
      <c r="M102" s="34">
        <v>0</v>
      </c>
      <c r="N102" s="34">
        <v>15</v>
      </c>
      <c r="O102" s="34" t="s">
        <v>920</v>
      </c>
      <c r="P102" s="34" t="s">
        <v>920</v>
      </c>
      <c r="Q102" s="34" t="s">
        <v>920</v>
      </c>
      <c r="R102" s="34" t="s">
        <v>920</v>
      </c>
      <c r="S102" s="34" t="s">
        <v>920</v>
      </c>
      <c r="T102" s="34" t="s">
        <v>920</v>
      </c>
      <c r="U102" s="34" t="s">
        <v>920</v>
      </c>
      <c r="V102" s="34" t="s">
        <v>920</v>
      </c>
      <c r="W102" s="34">
        <v>15</v>
      </c>
      <c r="X102" s="34">
        <v>15</v>
      </c>
      <c r="Y102" s="41">
        <v>222</v>
      </c>
      <c r="Z102" s="34" t="str">
        <f t="shared" si="7"/>
        <v>SW</v>
      </c>
      <c r="AA102" s="34">
        <v>15</v>
      </c>
      <c r="AB102" s="6" t="s">
        <v>615</v>
      </c>
      <c r="AC102" s="6" t="s">
        <v>795</v>
      </c>
      <c r="AD102" s="6">
        <v>3</v>
      </c>
      <c r="AE102" s="6">
        <v>3</v>
      </c>
      <c r="AF102" s="6" t="s">
        <v>616</v>
      </c>
      <c r="AG102" s="6" t="s">
        <v>920</v>
      </c>
      <c r="AH102" s="6">
        <v>0</v>
      </c>
      <c r="AI102" s="6">
        <v>0</v>
      </c>
      <c r="AJ102" s="6">
        <v>0</v>
      </c>
      <c r="AK102" s="6" t="s">
        <v>617</v>
      </c>
      <c r="AL102" s="6" t="s">
        <v>1149</v>
      </c>
      <c r="AO102" s="6" t="s">
        <v>971</v>
      </c>
    </row>
    <row r="103" spans="1:41" x14ac:dyDescent="0.2">
      <c r="A103" s="6">
        <v>568</v>
      </c>
      <c r="B103" s="6" t="s">
        <v>614</v>
      </c>
      <c r="C103" s="46">
        <v>40390</v>
      </c>
      <c r="D103" s="6" t="s">
        <v>923</v>
      </c>
      <c r="E103" s="26" t="s">
        <v>920</v>
      </c>
      <c r="F103" s="26" t="s">
        <v>920</v>
      </c>
      <c r="G103" s="34" t="s">
        <v>920</v>
      </c>
      <c r="H103" s="26" t="s">
        <v>920</v>
      </c>
      <c r="I103" s="26" t="s">
        <v>920</v>
      </c>
      <c r="J103" s="34" t="s">
        <v>920</v>
      </c>
      <c r="K103" s="34" t="s">
        <v>920</v>
      </c>
      <c r="L103" s="34" t="s">
        <v>920</v>
      </c>
      <c r="M103" s="34" t="s">
        <v>920</v>
      </c>
      <c r="N103" s="34" t="s">
        <v>920</v>
      </c>
      <c r="O103" s="34" t="s">
        <v>920</v>
      </c>
      <c r="P103" s="34" t="s">
        <v>920</v>
      </c>
      <c r="Q103" s="34" t="s">
        <v>920</v>
      </c>
      <c r="R103" s="34" t="s">
        <v>920</v>
      </c>
      <c r="S103" s="34" t="s">
        <v>920</v>
      </c>
      <c r="T103" s="34" t="s">
        <v>920</v>
      </c>
      <c r="U103" s="34" t="s">
        <v>920</v>
      </c>
      <c r="V103" s="34" t="s">
        <v>920</v>
      </c>
      <c r="W103" s="34" t="s">
        <v>920</v>
      </c>
      <c r="X103" s="34" t="s">
        <v>920</v>
      </c>
      <c r="Y103" s="34" t="s">
        <v>920</v>
      </c>
      <c r="Z103" s="34" t="s">
        <v>920</v>
      </c>
      <c r="AA103" s="34" t="s">
        <v>920</v>
      </c>
      <c r="AB103" s="6" t="s">
        <v>920</v>
      </c>
      <c r="AC103" s="6" t="s">
        <v>920</v>
      </c>
      <c r="AD103" s="6" t="s">
        <v>920</v>
      </c>
      <c r="AE103" s="6" t="s">
        <v>920</v>
      </c>
      <c r="AF103" s="6" t="s">
        <v>920</v>
      </c>
      <c r="AG103" s="6" t="s">
        <v>920</v>
      </c>
      <c r="AH103" s="6" t="s">
        <v>920</v>
      </c>
      <c r="AI103" s="6" t="s">
        <v>920</v>
      </c>
      <c r="AJ103" s="6" t="s">
        <v>920</v>
      </c>
      <c r="AK103" s="6" t="s">
        <v>920</v>
      </c>
      <c r="AL103" s="6" t="s">
        <v>920</v>
      </c>
      <c r="AO103" s="6" t="s">
        <v>971</v>
      </c>
    </row>
    <row r="104" spans="1:41" x14ac:dyDescent="0.2">
      <c r="A104" s="6">
        <v>582</v>
      </c>
      <c r="B104" s="6" t="s">
        <v>715</v>
      </c>
      <c r="C104" s="46">
        <v>40384</v>
      </c>
      <c r="D104" s="6" t="s">
        <v>914</v>
      </c>
      <c r="E104" s="26">
        <v>42.391330000000004</v>
      </c>
      <c r="F104" s="26">
        <v>-123.55531999999999</v>
      </c>
      <c r="G104" s="34">
        <v>411</v>
      </c>
      <c r="H104" s="26">
        <v>42.39114</v>
      </c>
      <c r="I104" s="26">
        <v>-123.55508</v>
      </c>
      <c r="J104" s="34">
        <v>407</v>
      </c>
      <c r="K104" s="34">
        <v>0</v>
      </c>
      <c r="L104" s="34">
        <v>0</v>
      </c>
      <c r="M104" s="34">
        <v>0</v>
      </c>
      <c r="N104" s="34">
        <v>93</v>
      </c>
      <c r="O104" s="34">
        <v>2</v>
      </c>
      <c r="P104" s="34">
        <v>30</v>
      </c>
      <c r="Q104" s="34" t="s">
        <v>920</v>
      </c>
      <c r="R104" s="34" t="s">
        <v>920</v>
      </c>
      <c r="S104" s="34">
        <f t="shared" ref="S104:S114" si="8">AVERAGE(O104,Q104)</f>
        <v>2</v>
      </c>
      <c r="T104" s="34">
        <v>13</v>
      </c>
      <c r="U104" s="34">
        <v>4.4000000000000004</v>
      </c>
      <c r="V104" s="34">
        <v>15</v>
      </c>
      <c r="W104" s="34">
        <v>9.4</v>
      </c>
      <c r="X104" s="34">
        <v>15</v>
      </c>
      <c r="Y104" s="41">
        <v>140</v>
      </c>
      <c r="Z104" s="34" t="str">
        <f t="shared" ref="Z104:Z114" si="9">IF(Y104&gt;=343, "N", IF(Y104&gt;=298, "NW", IF(Y104&gt;=252, "W", IF(Y104&gt;=206, "SW", IF(Y104&gt;=160, "S", IF(Y104&gt;=114, "SE", IF(Y104&gt;=68, "E", IF(Y104&gt;= 23, "NE", IF(Y104&gt;=0, "N", "NA")))))))))</f>
        <v>SE</v>
      </c>
      <c r="AA104" s="34">
        <v>15</v>
      </c>
      <c r="AB104" s="6" t="s">
        <v>774</v>
      </c>
      <c r="AC104" s="6" t="s">
        <v>711</v>
      </c>
      <c r="AD104" s="6">
        <v>3</v>
      </c>
      <c r="AE104" s="6">
        <v>2.5</v>
      </c>
      <c r="AF104" s="7">
        <v>0.4916666666666667</v>
      </c>
      <c r="AG104" s="6" t="s">
        <v>920</v>
      </c>
      <c r="AH104" s="6">
        <v>0</v>
      </c>
      <c r="AI104" s="6">
        <v>0</v>
      </c>
      <c r="AJ104" s="6">
        <v>0</v>
      </c>
      <c r="AK104" s="6" t="s">
        <v>716</v>
      </c>
      <c r="AL104" s="6" t="s">
        <v>920</v>
      </c>
      <c r="AO104" s="6" t="s">
        <v>971</v>
      </c>
    </row>
    <row r="105" spans="1:41" x14ac:dyDescent="0.2">
      <c r="A105" s="6">
        <v>582</v>
      </c>
      <c r="B105" s="6" t="s">
        <v>715</v>
      </c>
      <c r="C105" s="46">
        <v>40384</v>
      </c>
      <c r="D105" s="6" t="s">
        <v>923</v>
      </c>
      <c r="E105" s="26">
        <v>42.390970000000003</v>
      </c>
      <c r="F105" s="26">
        <v>-123.55428000000001</v>
      </c>
      <c r="G105" s="34">
        <v>407</v>
      </c>
      <c r="H105" s="26">
        <v>42.390790000000003</v>
      </c>
      <c r="I105" s="26">
        <v>-123.55466</v>
      </c>
      <c r="J105" s="34">
        <v>406</v>
      </c>
      <c r="K105" s="34">
        <v>0</v>
      </c>
      <c r="L105" s="34">
        <v>0</v>
      </c>
      <c r="M105" s="34">
        <v>0</v>
      </c>
      <c r="N105" s="34">
        <v>64.5</v>
      </c>
      <c r="O105" s="34">
        <v>2</v>
      </c>
      <c r="P105" s="34">
        <v>30</v>
      </c>
      <c r="Q105" s="34" t="s">
        <v>920</v>
      </c>
      <c r="R105" s="34" t="s">
        <v>920</v>
      </c>
      <c r="S105" s="34">
        <f t="shared" si="8"/>
        <v>2</v>
      </c>
      <c r="T105" s="34">
        <v>23</v>
      </c>
      <c r="U105" s="34">
        <v>1.1000000000000001</v>
      </c>
      <c r="V105" s="34">
        <v>15</v>
      </c>
      <c r="W105" s="34">
        <v>5.7</v>
      </c>
      <c r="X105" s="34">
        <v>15</v>
      </c>
      <c r="Y105" s="41">
        <v>142</v>
      </c>
      <c r="Z105" s="34" t="str">
        <f t="shared" si="9"/>
        <v>SE</v>
      </c>
      <c r="AA105" s="34">
        <v>15</v>
      </c>
      <c r="AB105" s="6" t="s">
        <v>774</v>
      </c>
      <c r="AC105" s="6" t="s">
        <v>742</v>
      </c>
      <c r="AD105" s="6">
        <v>3</v>
      </c>
      <c r="AE105" s="6">
        <v>3</v>
      </c>
      <c r="AF105" s="7">
        <v>0.50277777777777777</v>
      </c>
      <c r="AG105" s="6" t="s">
        <v>920</v>
      </c>
      <c r="AH105" s="6" t="s">
        <v>920</v>
      </c>
      <c r="AI105" s="6" t="s">
        <v>920</v>
      </c>
      <c r="AJ105" s="6" t="s">
        <v>920</v>
      </c>
      <c r="AK105" s="6" t="s">
        <v>920</v>
      </c>
      <c r="AL105" s="6" t="s">
        <v>920</v>
      </c>
      <c r="AO105" s="6" t="s">
        <v>971</v>
      </c>
    </row>
    <row r="106" spans="1:41" x14ac:dyDescent="0.2">
      <c r="A106" s="6">
        <v>598</v>
      </c>
      <c r="B106" s="6" t="s">
        <v>557</v>
      </c>
      <c r="C106" s="46">
        <v>40390</v>
      </c>
      <c r="D106" s="6" t="s">
        <v>914</v>
      </c>
      <c r="E106" s="26">
        <v>42.115169999999999</v>
      </c>
      <c r="F106" s="26">
        <v>-123.08786000000001</v>
      </c>
      <c r="G106" s="34">
        <v>499</v>
      </c>
      <c r="H106" s="26">
        <v>42.115409999999997</v>
      </c>
      <c r="I106" s="26">
        <v>-123.08759000000001</v>
      </c>
      <c r="J106" s="34">
        <v>503</v>
      </c>
      <c r="K106" s="34">
        <v>0</v>
      </c>
      <c r="L106" s="34">
        <v>2</v>
      </c>
      <c r="M106" s="34">
        <v>2</v>
      </c>
      <c r="N106" s="34">
        <v>20.5</v>
      </c>
      <c r="O106" s="34">
        <v>1</v>
      </c>
      <c r="P106" s="34">
        <v>30</v>
      </c>
      <c r="Q106" s="34" t="s">
        <v>920</v>
      </c>
      <c r="R106" s="34" t="s">
        <v>920</v>
      </c>
      <c r="S106" s="34">
        <f t="shared" si="8"/>
        <v>1</v>
      </c>
      <c r="T106" s="34">
        <v>27</v>
      </c>
      <c r="U106" s="34">
        <v>2</v>
      </c>
      <c r="V106" s="34">
        <v>15</v>
      </c>
      <c r="W106" s="34">
        <v>35</v>
      </c>
      <c r="X106" s="34">
        <v>15</v>
      </c>
      <c r="Y106" s="41">
        <v>2</v>
      </c>
      <c r="Z106" s="34" t="str">
        <f t="shared" si="9"/>
        <v>N</v>
      </c>
      <c r="AA106" s="34">
        <v>15</v>
      </c>
      <c r="AB106" s="6" t="s">
        <v>917</v>
      </c>
      <c r="AC106" s="6" t="s">
        <v>553</v>
      </c>
      <c r="AD106" s="6">
        <v>3</v>
      </c>
      <c r="AE106" s="6">
        <v>3</v>
      </c>
      <c r="AF106" s="7">
        <v>0.62916666666666665</v>
      </c>
      <c r="AG106" s="6" t="s">
        <v>554</v>
      </c>
      <c r="AH106" s="6">
        <v>12</v>
      </c>
      <c r="AI106" s="6">
        <v>0</v>
      </c>
      <c r="AJ106" s="6" t="s">
        <v>555</v>
      </c>
      <c r="AK106" s="6" t="s">
        <v>1056</v>
      </c>
      <c r="AL106" s="6" t="s">
        <v>1150</v>
      </c>
      <c r="AM106" s="24" t="s">
        <v>982</v>
      </c>
      <c r="AN106" s="6" t="s">
        <v>971</v>
      </c>
      <c r="AO106" s="6" t="s">
        <v>971</v>
      </c>
    </row>
    <row r="107" spans="1:41" x14ac:dyDescent="0.2">
      <c r="A107" s="6">
        <v>598</v>
      </c>
      <c r="B107" s="6" t="s">
        <v>557</v>
      </c>
      <c r="C107" s="46">
        <v>40390</v>
      </c>
      <c r="D107" s="6" t="s">
        <v>923</v>
      </c>
      <c r="E107" s="26">
        <v>42.115600000000001</v>
      </c>
      <c r="F107" s="26">
        <v>-123.08762</v>
      </c>
      <c r="G107" s="34">
        <v>505</v>
      </c>
      <c r="H107" s="26">
        <v>42.115769999999998</v>
      </c>
      <c r="I107" s="26">
        <v>-123.08736</v>
      </c>
      <c r="J107" s="34">
        <v>503</v>
      </c>
      <c r="K107" s="34">
        <v>0</v>
      </c>
      <c r="L107" s="34">
        <v>1</v>
      </c>
      <c r="M107" s="34">
        <v>1</v>
      </c>
      <c r="N107" s="34">
        <v>17</v>
      </c>
      <c r="O107" s="34">
        <v>2</v>
      </c>
      <c r="P107" s="34">
        <v>30</v>
      </c>
      <c r="Q107" s="34" t="s">
        <v>920</v>
      </c>
      <c r="R107" s="34" t="s">
        <v>920</v>
      </c>
      <c r="S107" s="34">
        <f t="shared" si="8"/>
        <v>2</v>
      </c>
      <c r="T107" s="34">
        <v>23</v>
      </c>
      <c r="U107" s="34">
        <v>1.3</v>
      </c>
      <c r="V107" s="34">
        <v>15</v>
      </c>
      <c r="W107" s="34">
        <v>20</v>
      </c>
      <c r="X107" s="34">
        <v>15</v>
      </c>
      <c r="Y107" s="41">
        <v>2</v>
      </c>
      <c r="Z107" s="34" t="str">
        <f t="shared" si="9"/>
        <v>N</v>
      </c>
      <c r="AA107" s="34">
        <v>15</v>
      </c>
      <c r="AB107" s="6" t="s">
        <v>917</v>
      </c>
      <c r="AC107" s="6" t="s">
        <v>963</v>
      </c>
      <c r="AD107" s="6">
        <v>3</v>
      </c>
      <c r="AE107" s="6">
        <v>3</v>
      </c>
      <c r="AF107" s="7">
        <v>0.63888888888888895</v>
      </c>
      <c r="AG107" s="6" t="s">
        <v>920</v>
      </c>
      <c r="AH107" s="6" t="s">
        <v>920</v>
      </c>
      <c r="AI107" s="6" t="s">
        <v>920</v>
      </c>
      <c r="AJ107" s="6" t="s">
        <v>920</v>
      </c>
      <c r="AK107" s="6" t="s">
        <v>920</v>
      </c>
      <c r="AL107" s="6" t="s">
        <v>920</v>
      </c>
      <c r="AO107" s="6" t="s">
        <v>971</v>
      </c>
    </row>
    <row r="108" spans="1:41" x14ac:dyDescent="0.2">
      <c r="A108" s="6">
        <v>605</v>
      </c>
      <c r="B108" s="6" t="s">
        <v>831</v>
      </c>
      <c r="C108" s="46">
        <v>40374</v>
      </c>
      <c r="D108" s="6" t="s">
        <v>914</v>
      </c>
      <c r="E108" s="26">
        <v>41.762549999999997</v>
      </c>
      <c r="F108" s="26">
        <v>-123.41956</v>
      </c>
      <c r="G108" s="34">
        <v>534</v>
      </c>
      <c r="H108" s="26">
        <v>41.762700000000002</v>
      </c>
      <c r="I108" s="26">
        <v>-123.41932</v>
      </c>
      <c r="J108" s="34">
        <v>529</v>
      </c>
      <c r="K108" s="34">
        <v>0</v>
      </c>
      <c r="L108" s="34">
        <v>0</v>
      </c>
      <c r="M108" s="34">
        <v>0</v>
      </c>
      <c r="N108" s="34">
        <v>29</v>
      </c>
      <c r="O108" s="34">
        <v>14</v>
      </c>
      <c r="P108" s="34">
        <v>11</v>
      </c>
      <c r="Q108" s="34" t="s">
        <v>920</v>
      </c>
      <c r="R108" s="34" t="s">
        <v>920</v>
      </c>
      <c r="S108" s="34">
        <f t="shared" si="8"/>
        <v>14</v>
      </c>
      <c r="T108" s="34" t="s">
        <v>920</v>
      </c>
      <c r="U108" s="34" t="s">
        <v>920</v>
      </c>
      <c r="V108" s="34" t="s">
        <v>920</v>
      </c>
      <c r="W108" s="34">
        <v>5.8</v>
      </c>
      <c r="X108" s="34">
        <v>5.5</v>
      </c>
      <c r="Y108" s="41">
        <v>18</v>
      </c>
      <c r="Z108" s="34" t="str">
        <f t="shared" si="9"/>
        <v>N</v>
      </c>
      <c r="AA108" s="34">
        <v>5.5</v>
      </c>
      <c r="AB108" s="6" t="s">
        <v>832</v>
      </c>
      <c r="AC108" s="6" t="s">
        <v>833</v>
      </c>
      <c r="AD108" s="6">
        <v>3</v>
      </c>
      <c r="AE108" s="6">
        <v>2</v>
      </c>
      <c r="AF108" s="6" t="s">
        <v>834</v>
      </c>
      <c r="AG108" s="6" t="s">
        <v>920</v>
      </c>
      <c r="AH108" s="6">
        <v>0</v>
      </c>
      <c r="AI108" s="6">
        <v>0</v>
      </c>
      <c r="AJ108" s="6">
        <v>0</v>
      </c>
      <c r="AK108" s="6" t="s">
        <v>835</v>
      </c>
      <c r="AL108" s="6" t="s">
        <v>570</v>
      </c>
      <c r="AO108" s="6" t="s">
        <v>971</v>
      </c>
    </row>
    <row r="109" spans="1:41" x14ac:dyDescent="0.2">
      <c r="A109" s="6">
        <v>605</v>
      </c>
      <c r="B109" s="6" t="s">
        <v>831</v>
      </c>
      <c r="C109" s="46">
        <v>40374</v>
      </c>
      <c r="D109" s="6" t="s">
        <v>923</v>
      </c>
      <c r="E109" s="26">
        <v>41.762790000000003</v>
      </c>
      <c r="F109" s="26">
        <v>-123.41929</v>
      </c>
      <c r="G109" s="34">
        <v>523</v>
      </c>
      <c r="H109" s="26">
        <v>41.762569999999997</v>
      </c>
      <c r="I109" s="26">
        <v>-123.41912000000001</v>
      </c>
      <c r="J109" s="34">
        <v>508</v>
      </c>
      <c r="K109" s="34">
        <v>0</v>
      </c>
      <c r="L109" s="34">
        <v>0</v>
      </c>
      <c r="M109" s="34">
        <v>0</v>
      </c>
      <c r="N109" s="34">
        <v>99.5</v>
      </c>
      <c r="O109" s="34">
        <v>15</v>
      </c>
      <c r="P109" s="34">
        <v>30</v>
      </c>
      <c r="Q109" s="34" t="s">
        <v>920</v>
      </c>
      <c r="R109" s="34" t="s">
        <v>920</v>
      </c>
      <c r="S109" s="34">
        <f t="shared" si="8"/>
        <v>15</v>
      </c>
      <c r="T109" s="34">
        <v>44</v>
      </c>
      <c r="U109" s="34">
        <v>2.1</v>
      </c>
      <c r="V109" s="34">
        <v>15</v>
      </c>
      <c r="W109" s="34">
        <v>4.7</v>
      </c>
      <c r="X109" s="34">
        <v>15</v>
      </c>
      <c r="Y109" s="41">
        <v>360</v>
      </c>
      <c r="Z109" s="34" t="str">
        <f t="shared" si="9"/>
        <v>N</v>
      </c>
      <c r="AA109" s="34">
        <v>15</v>
      </c>
      <c r="AB109" s="6" t="s">
        <v>836</v>
      </c>
      <c r="AC109" s="6" t="s">
        <v>833</v>
      </c>
      <c r="AD109" s="6">
        <v>3</v>
      </c>
      <c r="AE109" s="6">
        <v>2</v>
      </c>
      <c r="AF109" s="7">
        <v>0.71388888888888891</v>
      </c>
      <c r="AG109" s="6" t="s">
        <v>920</v>
      </c>
      <c r="AH109" s="6" t="s">
        <v>920</v>
      </c>
      <c r="AI109" s="6" t="s">
        <v>920</v>
      </c>
      <c r="AJ109" s="6" t="s">
        <v>920</v>
      </c>
      <c r="AK109" s="6" t="s">
        <v>920</v>
      </c>
      <c r="AL109" s="6" t="s">
        <v>920</v>
      </c>
      <c r="AO109" s="6" t="s">
        <v>971</v>
      </c>
    </row>
    <row r="110" spans="1:41" x14ac:dyDescent="0.2">
      <c r="A110" s="6">
        <v>613</v>
      </c>
      <c r="B110" s="6" t="s">
        <v>822</v>
      </c>
      <c r="C110" s="46">
        <v>40374</v>
      </c>
      <c r="D110" s="6" t="s">
        <v>914</v>
      </c>
      <c r="E110" s="26">
        <v>41.668199999999999</v>
      </c>
      <c r="F110" s="26">
        <v>-123.11048</v>
      </c>
      <c r="G110" s="34">
        <v>657</v>
      </c>
      <c r="H110" s="26">
        <v>41.66836</v>
      </c>
      <c r="I110" s="26">
        <v>-123.11081</v>
      </c>
      <c r="J110" s="34">
        <v>665</v>
      </c>
      <c r="K110" s="34">
        <v>0</v>
      </c>
      <c r="L110" s="34">
        <v>1</v>
      </c>
      <c r="M110" s="34">
        <v>1</v>
      </c>
      <c r="N110" s="34">
        <v>117</v>
      </c>
      <c r="O110" s="34">
        <v>6</v>
      </c>
      <c r="P110" s="34">
        <v>30</v>
      </c>
      <c r="Q110" s="34" t="s">
        <v>920</v>
      </c>
      <c r="R110" s="34" t="s">
        <v>920</v>
      </c>
      <c r="S110" s="34">
        <f t="shared" si="8"/>
        <v>6</v>
      </c>
      <c r="T110" s="34">
        <v>24</v>
      </c>
      <c r="U110" s="34">
        <v>2.5</v>
      </c>
      <c r="V110" s="34">
        <v>15</v>
      </c>
      <c r="W110" s="34">
        <v>7.7</v>
      </c>
      <c r="X110" s="34">
        <v>15</v>
      </c>
      <c r="Y110" s="41">
        <v>112</v>
      </c>
      <c r="Z110" s="34" t="str">
        <f t="shared" si="9"/>
        <v>E</v>
      </c>
      <c r="AA110" s="34">
        <v>15</v>
      </c>
      <c r="AB110" s="6" t="s">
        <v>917</v>
      </c>
      <c r="AC110" s="6" t="s">
        <v>823</v>
      </c>
      <c r="AD110" s="6">
        <v>3</v>
      </c>
      <c r="AE110" s="6">
        <v>2</v>
      </c>
      <c r="AF110" s="7">
        <v>0.4777777777777778</v>
      </c>
      <c r="AG110" s="6" t="s">
        <v>825</v>
      </c>
      <c r="AH110" s="6">
        <v>6</v>
      </c>
      <c r="AI110" s="6">
        <v>0</v>
      </c>
      <c r="AJ110" s="6">
        <v>1</v>
      </c>
      <c r="AK110" s="6" t="s">
        <v>1096</v>
      </c>
      <c r="AL110" s="6" t="s">
        <v>477</v>
      </c>
      <c r="AM110" s="24" t="s">
        <v>985</v>
      </c>
      <c r="AN110" s="6" t="s">
        <v>971</v>
      </c>
      <c r="AO110" s="6" t="s">
        <v>971</v>
      </c>
    </row>
    <row r="111" spans="1:41" x14ac:dyDescent="0.2">
      <c r="A111" s="6">
        <v>613</v>
      </c>
      <c r="B111" s="6" t="s">
        <v>822</v>
      </c>
      <c r="C111" s="46">
        <v>40374</v>
      </c>
      <c r="D111" s="6" t="s">
        <v>923</v>
      </c>
      <c r="E111" s="26">
        <v>41.668080000000003</v>
      </c>
      <c r="F111" s="26">
        <v>-123.11011999999999</v>
      </c>
      <c r="G111" s="34">
        <v>650</v>
      </c>
      <c r="H111" s="26">
        <v>41.668320000000001</v>
      </c>
      <c r="I111" s="26">
        <v>-123.11001</v>
      </c>
      <c r="J111" s="34">
        <v>644</v>
      </c>
      <c r="K111" s="34">
        <v>0</v>
      </c>
      <c r="L111" s="34">
        <v>0</v>
      </c>
      <c r="M111" s="34">
        <v>0</v>
      </c>
      <c r="N111" s="34">
        <v>145.5</v>
      </c>
      <c r="O111" s="34">
        <v>4</v>
      </c>
      <c r="P111" s="34">
        <v>30</v>
      </c>
      <c r="Q111" s="34" t="s">
        <v>920</v>
      </c>
      <c r="R111" s="34" t="s">
        <v>920</v>
      </c>
      <c r="S111" s="34">
        <f t="shared" si="8"/>
        <v>4</v>
      </c>
      <c r="T111" s="34">
        <v>28</v>
      </c>
      <c r="U111" s="34">
        <v>7.3</v>
      </c>
      <c r="V111" s="34">
        <v>18</v>
      </c>
      <c r="W111" s="34">
        <v>8.9</v>
      </c>
      <c r="X111" s="34">
        <v>15</v>
      </c>
      <c r="Y111" s="41">
        <v>92</v>
      </c>
      <c r="Z111" s="34" t="str">
        <f t="shared" si="9"/>
        <v>E</v>
      </c>
      <c r="AA111" s="34">
        <v>15</v>
      </c>
      <c r="AB111" s="6" t="s">
        <v>917</v>
      </c>
      <c r="AC111" s="6" t="s">
        <v>823</v>
      </c>
      <c r="AD111" s="6">
        <v>3</v>
      </c>
      <c r="AE111" s="6">
        <v>2</v>
      </c>
      <c r="AF111" s="7">
        <v>0.46249999999999997</v>
      </c>
      <c r="AG111" s="6" t="s">
        <v>920</v>
      </c>
      <c r="AH111" s="6" t="s">
        <v>920</v>
      </c>
      <c r="AI111" s="6" t="s">
        <v>920</v>
      </c>
      <c r="AJ111" s="6" t="s">
        <v>920</v>
      </c>
      <c r="AK111" s="6" t="s">
        <v>920</v>
      </c>
      <c r="AL111" s="6" t="s">
        <v>920</v>
      </c>
      <c r="AO111" s="6" t="s">
        <v>971</v>
      </c>
    </row>
    <row r="112" spans="1:41" x14ac:dyDescent="0.2">
      <c r="A112" s="6">
        <v>638</v>
      </c>
      <c r="B112" s="6" t="s">
        <v>882</v>
      </c>
      <c r="C112" s="46">
        <v>40372</v>
      </c>
      <c r="D112" s="6" t="s">
        <v>914</v>
      </c>
      <c r="E112" s="26">
        <v>41.007190000000001</v>
      </c>
      <c r="F112" s="26">
        <v>-121.64436000000001</v>
      </c>
      <c r="G112" s="34">
        <v>907</v>
      </c>
      <c r="H112" s="26">
        <v>41.007210000000001</v>
      </c>
      <c r="I112" s="26">
        <v>-121.64467999999999</v>
      </c>
      <c r="J112" s="34">
        <v>908</v>
      </c>
      <c r="K112" s="34">
        <v>0</v>
      </c>
      <c r="L112" s="34">
        <v>0</v>
      </c>
      <c r="M112" s="34">
        <v>0</v>
      </c>
      <c r="N112" s="34">
        <v>99</v>
      </c>
      <c r="O112" s="34">
        <v>0</v>
      </c>
      <c r="P112" s="34">
        <v>30</v>
      </c>
      <c r="Q112" s="34" t="s">
        <v>920</v>
      </c>
      <c r="R112" s="34" t="s">
        <v>920</v>
      </c>
      <c r="S112" s="34">
        <f t="shared" si="8"/>
        <v>0</v>
      </c>
      <c r="T112" s="34">
        <v>22</v>
      </c>
      <c r="U112" s="34">
        <v>30</v>
      </c>
      <c r="V112" s="34">
        <v>15</v>
      </c>
      <c r="W112" s="34">
        <v>14.3</v>
      </c>
      <c r="X112" s="34">
        <v>15</v>
      </c>
      <c r="Y112" s="41">
        <v>220</v>
      </c>
      <c r="Z112" s="34" t="str">
        <f t="shared" si="9"/>
        <v>SW</v>
      </c>
      <c r="AA112" s="34">
        <v>15</v>
      </c>
      <c r="AB112" s="6" t="s">
        <v>864</v>
      </c>
      <c r="AC112" s="6" t="s">
        <v>884</v>
      </c>
      <c r="AD112" s="6">
        <v>3</v>
      </c>
      <c r="AE112" s="6">
        <v>3</v>
      </c>
      <c r="AF112" s="7">
        <v>0.60625000000000007</v>
      </c>
      <c r="AG112" s="6" t="s">
        <v>920</v>
      </c>
      <c r="AH112" s="6">
        <v>0</v>
      </c>
      <c r="AI112" s="6">
        <v>0</v>
      </c>
      <c r="AJ112" s="6">
        <v>0</v>
      </c>
      <c r="AK112" s="6" t="s">
        <v>1098</v>
      </c>
      <c r="AL112" s="6" t="s">
        <v>920</v>
      </c>
      <c r="AO112" s="6" t="s">
        <v>971</v>
      </c>
    </row>
    <row r="113" spans="1:41" x14ac:dyDescent="0.2">
      <c r="A113" s="6">
        <v>638</v>
      </c>
      <c r="B113" s="6" t="s">
        <v>882</v>
      </c>
      <c r="C113" s="46">
        <v>40372</v>
      </c>
      <c r="D113" s="6" t="s">
        <v>923</v>
      </c>
      <c r="E113" s="26">
        <v>41.007350000000002</v>
      </c>
      <c r="F113" s="26">
        <v>-121.64514</v>
      </c>
      <c r="G113" s="34">
        <v>909</v>
      </c>
      <c r="H113" s="26">
        <v>41.007530000000003</v>
      </c>
      <c r="I113" s="26">
        <v>-121.64542</v>
      </c>
      <c r="J113" s="34">
        <v>908</v>
      </c>
      <c r="K113" s="34">
        <v>0</v>
      </c>
      <c r="L113" s="34">
        <v>0</v>
      </c>
      <c r="M113" s="34">
        <v>0</v>
      </c>
      <c r="N113" s="34">
        <v>117.5</v>
      </c>
      <c r="O113" s="34">
        <v>1</v>
      </c>
      <c r="P113" s="34">
        <v>30</v>
      </c>
      <c r="Q113" s="34" t="s">
        <v>920</v>
      </c>
      <c r="R113" s="34" t="s">
        <v>920</v>
      </c>
      <c r="S113" s="34">
        <f t="shared" si="8"/>
        <v>1</v>
      </c>
      <c r="T113" s="34">
        <v>23</v>
      </c>
      <c r="U113" s="34">
        <v>30</v>
      </c>
      <c r="V113" s="34">
        <v>15</v>
      </c>
      <c r="W113" s="34">
        <v>10.1</v>
      </c>
      <c r="X113" s="34">
        <v>15</v>
      </c>
      <c r="Y113" s="41">
        <v>280</v>
      </c>
      <c r="Z113" s="34" t="str">
        <f t="shared" si="9"/>
        <v>W</v>
      </c>
      <c r="AA113" s="34">
        <v>15</v>
      </c>
      <c r="AB113" s="6" t="s">
        <v>864</v>
      </c>
      <c r="AC113" s="6" t="s">
        <v>884</v>
      </c>
      <c r="AD113" s="6">
        <v>3</v>
      </c>
      <c r="AE113" s="6">
        <v>3</v>
      </c>
      <c r="AF113" s="6" t="s">
        <v>885</v>
      </c>
      <c r="AG113" s="6" t="s">
        <v>920</v>
      </c>
      <c r="AH113" s="6" t="s">
        <v>920</v>
      </c>
      <c r="AI113" s="6" t="s">
        <v>920</v>
      </c>
      <c r="AJ113" s="6" t="s">
        <v>920</v>
      </c>
      <c r="AK113" s="6" t="s">
        <v>920</v>
      </c>
      <c r="AL113" s="6" t="s">
        <v>920</v>
      </c>
      <c r="AO113" s="6" t="s">
        <v>971</v>
      </c>
    </row>
    <row r="114" spans="1:41" x14ac:dyDescent="0.2">
      <c r="A114" s="6">
        <v>647</v>
      </c>
      <c r="B114" s="6" t="s">
        <v>747</v>
      </c>
      <c r="C114" s="46">
        <v>40380</v>
      </c>
      <c r="D114" s="6" t="s">
        <v>914</v>
      </c>
      <c r="E114" s="26">
        <v>40.756390000000003</v>
      </c>
      <c r="F114" s="26">
        <v>-124.05018</v>
      </c>
      <c r="G114" s="34">
        <v>21</v>
      </c>
      <c r="H114" s="26">
        <v>40.756549999999997</v>
      </c>
      <c r="I114" s="26">
        <v>-124.04993</v>
      </c>
      <c r="J114" s="34">
        <v>20</v>
      </c>
      <c r="K114" s="34">
        <v>0</v>
      </c>
      <c r="L114" s="34">
        <v>0</v>
      </c>
      <c r="M114" s="34">
        <v>0</v>
      </c>
      <c r="N114" s="34">
        <v>54.5</v>
      </c>
      <c r="O114" s="34">
        <v>1</v>
      </c>
      <c r="P114" s="34">
        <v>23</v>
      </c>
      <c r="Q114" s="34" t="s">
        <v>920</v>
      </c>
      <c r="R114" s="34" t="s">
        <v>920</v>
      </c>
      <c r="S114" s="34">
        <f t="shared" si="8"/>
        <v>1</v>
      </c>
      <c r="T114" s="34">
        <v>17</v>
      </c>
      <c r="U114" s="34">
        <v>1</v>
      </c>
      <c r="V114" s="34">
        <v>22.7</v>
      </c>
      <c r="W114" s="34">
        <v>6.4</v>
      </c>
      <c r="X114" s="34">
        <v>15</v>
      </c>
      <c r="Y114" s="41">
        <v>88</v>
      </c>
      <c r="Z114" s="34" t="str">
        <f t="shared" si="9"/>
        <v>E</v>
      </c>
      <c r="AA114" s="34">
        <v>15</v>
      </c>
      <c r="AB114" s="6" t="s">
        <v>748</v>
      </c>
      <c r="AC114" s="6" t="s">
        <v>749</v>
      </c>
      <c r="AD114" s="6">
        <v>3</v>
      </c>
      <c r="AE114" s="6">
        <v>1</v>
      </c>
      <c r="AF114" s="7">
        <v>0.55069444444444449</v>
      </c>
      <c r="AG114" s="6" t="s">
        <v>920</v>
      </c>
      <c r="AH114" s="6">
        <v>0</v>
      </c>
      <c r="AI114" s="6">
        <v>0</v>
      </c>
      <c r="AJ114" s="6">
        <v>0</v>
      </c>
      <c r="AK114" s="6" t="s">
        <v>750</v>
      </c>
      <c r="AL114" s="6" t="s">
        <v>920</v>
      </c>
      <c r="AO114" s="6" t="s">
        <v>971</v>
      </c>
    </row>
    <row r="115" spans="1:41" x14ac:dyDescent="0.2">
      <c r="A115" s="6">
        <v>647</v>
      </c>
      <c r="B115" s="6" t="s">
        <v>747</v>
      </c>
      <c r="C115" s="46">
        <v>40380</v>
      </c>
      <c r="D115" s="6" t="s">
        <v>923</v>
      </c>
      <c r="E115" s="26" t="s">
        <v>920</v>
      </c>
      <c r="F115" s="26" t="s">
        <v>920</v>
      </c>
      <c r="G115" s="34" t="s">
        <v>920</v>
      </c>
      <c r="H115" s="26" t="s">
        <v>920</v>
      </c>
      <c r="I115" s="26" t="s">
        <v>920</v>
      </c>
      <c r="J115" s="34" t="s">
        <v>920</v>
      </c>
      <c r="K115" s="34" t="s">
        <v>920</v>
      </c>
      <c r="L115" s="34" t="s">
        <v>920</v>
      </c>
      <c r="M115" s="34" t="s">
        <v>920</v>
      </c>
      <c r="N115" s="34" t="s">
        <v>920</v>
      </c>
      <c r="O115" s="34" t="s">
        <v>920</v>
      </c>
      <c r="P115" s="34" t="s">
        <v>920</v>
      </c>
      <c r="Q115" s="34" t="s">
        <v>920</v>
      </c>
      <c r="R115" s="34" t="s">
        <v>920</v>
      </c>
      <c r="S115" s="34" t="s">
        <v>920</v>
      </c>
      <c r="T115" s="34" t="s">
        <v>920</v>
      </c>
      <c r="U115" s="34" t="s">
        <v>920</v>
      </c>
      <c r="V115" s="34" t="s">
        <v>920</v>
      </c>
      <c r="W115" s="34" t="s">
        <v>920</v>
      </c>
      <c r="X115" s="34" t="s">
        <v>920</v>
      </c>
      <c r="Y115" s="34" t="s">
        <v>920</v>
      </c>
      <c r="Z115" s="34" t="s">
        <v>920</v>
      </c>
      <c r="AA115" s="34" t="s">
        <v>920</v>
      </c>
      <c r="AB115" s="6" t="s">
        <v>920</v>
      </c>
      <c r="AC115" s="6" t="s">
        <v>920</v>
      </c>
      <c r="AD115" s="6" t="s">
        <v>920</v>
      </c>
      <c r="AE115" s="6" t="s">
        <v>920</v>
      </c>
      <c r="AF115" s="6" t="s">
        <v>920</v>
      </c>
      <c r="AG115" s="6" t="s">
        <v>920</v>
      </c>
      <c r="AH115" s="6" t="s">
        <v>920</v>
      </c>
      <c r="AI115" s="6" t="s">
        <v>920</v>
      </c>
      <c r="AJ115" s="6" t="s">
        <v>920</v>
      </c>
      <c r="AK115" s="6" t="s">
        <v>920</v>
      </c>
      <c r="AL115" s="6" t="s">
        <v>751</v>
      </c>
      <c r="AO115" s="6" t="s">
        <v>971</v>
      </c>
    </row>
    <row r="116" spans="1:41" x14ac:dyDescent="0.2">
      <c r="A116" s="6">
        <v>650</v>
      </c>
      <c r="B116" s="6" t="s">
        <v>778</v>
      </c>
      <c r="C116" s="46">
        <v>40376</v>
      </c>
      <c r="D116" s="6" t="s">
        <v>914</v>
      </c>
      <c r="E116" s="26">
        <v>40.800849999999997</v>
      </c>
      <c r="F116" s="26">
        <v>-122.82131</v>
      </c>
      <c r="G116" s="34">
        <v>747</v>
      </c>
      <c r="H116" s="26">
        <v>40.801049999999996</v>
      </c>
      <c r="I116" s="26">
        <v>-122.82107999999999</v>
      </c>
      <c r="J116" s="34">
        <v>742</v>
      </c>
      <c r="K116" s="34">
        <v>0</v>
      </c>
      <c r="L116" s="34">
        <v>0</v>
      </c>
      <c r="M116" s="34">
        <v>0</v>
      </c>
      <c r="N116" s="34">
        <v>105</v>
      </c>
      <c r="O116" s="34">
        <v>3</v>
      </c>
      <c r="P116" s="34">
        <v>30</v>
      </c>
      <c r="Q116" s="34" t="s">
        <v>920</v>
      </c>
      <c r="R116" s="34" t="s">
        <v>920</v>
      </c>
      <c r="S116" s="34">
        <f>AVERAGE(O116,Q116)</f>
        <v>3</v>
      </c>
      <c r="T116" s="34">
        <v>23</v>
      </c>
      <c r="U116" s="34">
        <v>2.2000000000000002</v>
      </c>
      <c r="V116" s="34">
        <v>15</v>
      </c>
      <c r="W116" s="34">
        <v>4.5999999999999996</v>
      </c>
      <c r="X116" s="34">
        <v>15</v>
      </c>
      <c r="Y116" s="41">
        <v>38</v>
      </c>
      <c r="Z116" s="34" t="str">
        <f>IF(Y116&gt;=343, "N", IF(Y116&gt;=298, "NW", IF(Y116&gt;=252, "W", IF(Y116&gt;=206, "SW", IF(Y116&gt;=160, "S", IF(Y116&gt;=114, "SE", IF(Y116&gt;=68, "E", IF(Y116&gt;= 23, "NE", IF(Y116&gt;=0, "N", "NA")))))))))</f>
        <v>NE</v>
      </c>
      <c r="AA116" s="34">
        <v>15</v>
      </c>
      <c r="AB116" s="6" t="s">
        <v>779</v>
      </c>
      <c r="AC116" s="6" t="s">
        <v>821</v>
      </c>
      <c r="AD116" s="6">
        <v>3</v>
      </c>
      <c r="AE116" s="6">
        <v>2.5</v>
      </c>
      <c r="AF116" s="6" t="s">
        <v>780</v>
      </c>
      <c r="AG116" s="6" t="s">
        <v>920</v>
      </c>
      <c r="AH116" s="6">
        <v>0</v>
      </c>
      <c r="AI116" s="6">
        <v>0</v>
      </c>
      <c r="AJ116" s="6">
        <v>0</v>
      </c>
      <c r="AK116" s="6" t="s">
        <v>781</v>
      </c>
      <c r="AL116" s="6" t="s">
        <v>920</v>
      </c>
      <c r="AO116" s="6" t="s">
        <v>971</v>
      </c>
    </row>
    <row r="117" spans="1:41" x14ac:dyDescent="0.2">
      <c r="A117" s="6">
        <v>650</v>
      </c>
      <c r="B117" s="6" t="s">
        <v>778</v>
      </c>
      <c r="C117" s="46">
        <v>40376</v>
      </c>
      <c r="D117" s="6" t="s">
        <v>923</v>
      </c>
      <c r="E117" s="26">
        <v>40.801160000000003</v>
      </c>
      <c r="F117" s="26">
        <v>-122.82095</v>
      </c>
      <c r="G117" s="34">
        <v>748</v>
      </c>
      <c r="H117" s="26">
        <v>40.801409999999997</v>
      </c>
      <c r="I117" s="26">
        <v>-122.82095</v>
      </c>
      <c r="J117" s="34">
        <v>747</v>
      </c>
      <c r="K117" s="34">
        <v>0</v>
      </c>
      <c r="L117" s="34">
        <v>0</v>
      </c>
      <c r="M117" s="34">
        <v>0</v>
      </c>
      <c r="N117" s="34">
        <v>88</v>
      </c>
      <c r="O117" s="34">
        <v>1</v>
      </c>
      <c r="P117" s="34">
        <v>30</v>
      </c>
      <c r="Q117" s="34" t="s">
        <v>920</v>
      </c>
      <c r="R117" s="34" t="s">
        <v>920</v>
      </c>
      <c r="S117" s="34">
        <f>AVERAGE(O117,Q117)</f>
        <v>1</v>
      </c>
      <c r="T117" s="34">
        <v>30</v>
      </c>
      <c r="U117" s="34">
        <v>2.8</v>
      </c>
      <c r="V117" s="34">
        <v>15</v>
      </c>
      <c r="W117" s="34">
        <v>7.1</v>
      </c>
      <c r="X117" s="34">
        <v>15</v>
      </c>
      <c r="Y117" s="41">
        <v>350</v>
      </c>
      <c r="Z117" s="34" t="str">
        <f>IF(Y117&gt;=343, "N", IF(Y117&gt;=298, "NW", IF(Y117&gt;=252, "W", IF(Y117&gt;=206, "SW", IF(Y117&gt;=160, "S", IF(Y117&gt;=114, "SE", IF(Y117&gt;=68, "E", IF(Y117&gt;= 23, "NE", IF(Y117&gt;=0, "N", "NA")))))))))</f>
        <v>N</v>
      </c>
      <c r="AA117" s="34">
        <v>15</v>
      </c>
      <c r="AB117" s="6" t="s">
        <v>779</v>
      </c>
      <c r="AC117" s="6" t="s">
        <v>821</v>
      </c>
      <c r="AD117" s="6">
        <v>3</v>
      </c>
      <c r="AE117" s="6">
        <v>2</v>
      </c>
      <c r="AF117" s="7">
        <v>0.42430555555555555</v>
      </c>
      <c r="AG117" s="6" t="s">
        <v>920</v>
      </c>
      <c r="AH117" s="6" t="s">
        <v>920</v>
      </c>
      <c r="AI117" s="6" t="s">
        <v>920</v>
      </c>
      <c r="AJ117" s="6" t="s">
        <v>920</v>
      </c>
      <c r="AK117" s="6" t="s">
        <v>920</v>
      </c>
      <c r="AL117" s="6" t="s">
        <v>920</v>
      </c>
      <c r="AO117" s="6" t="s">
        <v>971</v>
      </c>
    </row>
    <row r="118" spans="1:41" x14ac:dyDescent="0.2">
      <c r="A118" s="6">
        <v>687</v>
      </c>
      <c r="B118" s="6" t="s">
        <v>379</v>
      </c>
      <c r="C118" s="46">
        <v>40398</v>
      </c>
      <c r="D118" s="6" t="s">
        <v>914</v>
      </c>
      <c r="E118" s="26">
        <v>39.845100000000002</v>
      </c>
      <c r="F118" s="26">
        <v>-120.6729</v>
      </c>
      <c r="G118" s="34">
        <v>1411</v>
      </c>
      <c r="H118" s="26">
        <v>39.845170000000003</v>
      </c>
      <c r="I118" s="26">
        <v>-120.67324000000001</v>
      </c>
      <c r="J118" s="34">
        <v>1407</v>
      </c>
      <c r="K118" s="34">
        <v>0</v>
      </c>
      <c r="L118" s="34">
        <v>0</v>
      </c>
      <c r="M118" s="34">
        <v>0</v>
      </c>
      <c r="N118" s="34">
        <v>76.5</v>
      </c>
      <c r="O118" s="34">
        <v>7</v>
      </c>
      <c r="P118" s="34">
        <v>18</v>
      </c>
      <c r="Q118" s="34" t="s">
        <v>920</v>
      </c>
      <c r="R118" s="34" t="s">
        <v>920</v>
      </c>
      <c r="S118" s="34">
        <f>AVERAGE(O118,Q118)</f>
        <v>7</v>
      </c>
      <c r="T118" s="34">
        <v>14</v>
      </c>
      <c r="U118" s="34">
        <v>2.7</v>
      </c>
      <c r="V118" s="34">
        <v>15</v>
      </c>
      <c r="W118" s="34">
        <v>4.8</v>
      </c>
      <c r="X118" s="34">
        <v>15</v>
      </c>
      <c r="Y118" s="34">
        <v>256</v>
      </c>
      <c r="Z118" s="34" t="str">
        <f>IF(Y118&gt;=343, "N", IF(Y118&gt;=298, "NW", IF(Y118&gt;=252, "W", IF(Y118&gt;=206, "SW", IF(Y118&gt;=160, "S", IF(Y118&gt;=114, "SE", IF(Y118&gt;=68, "E", IF(Y118&gt;= 23, "NE", IF(Y118&gt;=0, "N", "NA")))))))))</f>
        <v>W</v>
      </c>
      <c r="AA118" s="34">
        <v>15</v>
      </c>
      <c r="AB118" s="6" t="s">
        <v>917</v>
      </c>
      <c r="AC118" s="6" t="s">
        <v>380</v>
      </c>
      <c r="AD118" s="6">
        <v>2</v>
      </c>
      <c r="AE118" s="6">
        <v>2</v>
      </c>
      <c r="AF118" s="7">
        <v>0.53680555555555554</v>
      </c>
      <c r="AG118" s="6" t="s">
        <v>920</v>
      </c>
      <c r="AH118" s="6">
        <v>0</v>
      </c>
      <c r="AI118" s="6">
        <v>0</v>
      </c>
      <c r="AJ118" s="6">
        <v>0</v>
      </c>
      <c r="AK118" s="6" t="s">
        <v>381</v>
      </c>
      <c r="AL118" s="6" t="s">
        <v>920</v>
      </c>
      <c r="AO118" s="6" t="s">
        <v>971</v>
      </c>
    </row>
    <row r="119" spans="1:41" x14ac:dyDescent="0.2">
      <c r="A119" s="6">
        <v>687</v>
      </c>
      <c r="B119" s="6" t="s">
        <v>379</v>
      </c>
      <c r="C119" s="46">
        <v>40398</v>
      </c>
      <c r="D119" s="6" t="s">
        <v>923</v>
      </c>
      <c r="E119" s="26">
        <v>39.845440000000004</v>
      </c>
      <c r="F119" s="26">
        <v>-120.67406</v>
      </c>
      <c r="G119" s="34">
        <v>1403</v>
      </c>
      <c r="H119" s="26">
        <v>39.845570000000002</v>
      </c>
      <c r="I119" s="26">
        <v>-120.67433</v>
      </c>
      <c r="J119" s="34">
        <v>1398</v>
      </c>
      <c r="K119" s="34">
        <v>0</v>
      </c>
      <c r="L119" s="34">
        <v>0</v>
      </c>
      <c r="M119" s="34">
        <v>0</v>
      </c>
      <c r="N119" s="34">
        <v>78</v>
      </c>
      <c r="O119" s="34">
        <v>4</v>
      </c>
      <c r="P119" s="34">
        <v>30</v>
      </c>
      <c r="Q119" s="34" t="s">
        <v>920</v>
      </c>
      <c r="R119" s="34" t="s">
        <v>920</v>
      </c>
      <c r="S119" s="34">
        <f>AVERAGE(O119,Q119)</f>
        <v>4</v>
      </c>
      <c r="T119" s="34">
        <v>14</v>
      </c>
      <c r="U119" s="34">
        <v>8.8000000000000007</v>
      </c>
      <c r="V119" s="34">
        <v>15</v>
      </c>
      <c r="W119" s="34">
        <v>6.8</v>
      </c>
      <c r="X119" s="34">
        <v>15</v>
      </c>
      <c r="Y119" s="34">
        <v>298</v>
      </c>
      <c r="Z119" s="34" t="str">
        <f>IF(Y119&gt;=343, "N", IF(Y119&gt;=298, "NW", IF(Y119&gt;=252, "W", IF(Y119&gt;=206, "SW", IF(Y119&gt;=160, "S", IF(Y119&gt;=114, "SE", IF(Y119&gt;=68, "E", IF(Y119&gt;= 23, "NE", IF(Y119&gt;=0, "N", "NA")))))))))</f>
        <v>NW</v>
      </c>
      <c r="AA119" s="34">
        <v>15</v>
      </c>
      <c r="AB119" s="6" t="s">
        <v>917</v>
      </c>
      <c r="AC119" s="6" t="s">
        <v>380</v>
      </c>
      <c r="AD119" s="6">
        <v>1</v>
      </c>
      <c r="AE119" s="6">
        <v>1.5</v>
      </c>
      <c r="AF119" s="7">
        <v>0.54861111111111105</v>
      </c>
      <c r="AG119" s="6" t="s">
        <v>920</v>
      </c>
      <c r="AH119" s="6" t="s">
        <v>920</v>
      </c>
      <c r="AI119" s="6" t="s">
        <v>920</v>
      </c>
      <c r="AJ119" s="6" t="s">
        <v>920</v>
      </c>
      <c r="AK119" s="6" t="s">
        <v>920</v>
      </c>
      <c r="AL119" s="6" t="s">
        <v>182</v>
      </c>
      <c r="AO119" s="6" t="s">
        <v>971</v>
      </c>
    </row>
    <row r="120" spans="1:41" x14ac:dyDescent="0.2">
      <c r="A120" s="6">
        <v>688</v>
      </c>
      <c r="B120" s="6" t="s">
        <v>964</v>
      </c>
      <c r="C120" s="46">
        <v>40370</v>
      </c>
      <c r="D120" s="6" t="s">
        <v>914</v>
      </c>
      <c r="E120" s="26">
        <v>39.920479999999998</v>
      </c>
      <c r="F120" s="26">
        <v>-121.64655</v>
      </c>
      <c r="G120" s="34">
        <v>983</v>
      </c>
      <c r="H120" s="26">
        <v>39.920279999999998</v>
      </c>
      <c r="I120" s="26">
        <v>-121.64642000000001</v>
      </c>
      <c r="J120" s="34">
        <v>984</v>
      </c>
      <c r="K120" s="34">
        <v>0</v>
      </c>
      <c r="L120" s="34">
        <v>0</v>
      </c>
      <c r="M120" s="34">
        <v>0</v>
      </c>
      <c r="N120" s="34">
        <v>60</v>
      </c>
      <c r="O120" s="34">
        <v>5</v>
      </c>
      <c r="P120" s="34">
        <v>30</v>
      </c>
      <c r="Q120" s="34" t="s">
        <v>920</v>
      </c>
      <c r="R120" s="34" t="s">
        <v>920</v>
      </c>
      <c r="S120" s="34">
        <f>AVERAGE(O120,Q120)</f>
        <v>5</v>
      </c>
      <c r="T120" s="34">
        <v>10</v>
      </c>
      <c r="U120" s="34">
        <v>2.5</v>
      </c>
      <c r="V120" s="34">
        <v>15</v>
      </c>
      <c r="W120" s="34">
        <v>1.5</v>
      </c>
      <c r="X120" s="34">
        <v>15</v>
      </c>
      <c r="Y120" s="41">
        <v>199</v>
      </c>
      <c r="Z120" s="34" t="str">
        <f>IF(Y120&gt;=343, "N", IF(Y120&gt;=298, "NW", IF(Y120&gt;=252, "W", IF(Y120&gt;=206, "SW", IF(Y120&gt;=160, "S", IF(Y120&gt;=114, "SE", IF(Y120&gt;=68, "E", IF(Y120&gt;= 23, "NE", IF(Y120&gt;=0, "N", "NA")))))))))</f>
        <v>S</v>
      </c>
      <c r="AA120" s="34">
        <v>15</v>
      </c>
      <c r="AB120" s="6" t="s">
        <v>965</v>
      </c>
      <c r="AC120" s="6" t="s">
        <v>943</v>
      </c>
      <c r="AD120" s="6">
        <v>3</v>
      </c>
      <c r="AE120" s="6">
        <v>1</v>
      </c>
      <c r="AF120" s="7">
        <v>0.61527777777777781</v>
      </c>
      <c r="AG120" s="6" t="s">
        <v>920</v>
      </c>
      <c r="AH120" s="6" t="s">
        <v>920</v>
      </c>
      <c r="AI120" s="6" t="s">
        <v>920</v>
      </c>
      <c r="AJ120" s="6">
        <v>0</v>
      </c>
      <c r="AK120" s="6" t="s">
        <v>968</v>
      </c>
      <c r="AL120" s="6" t="s">
        <v>920</v>
      </c>
      <c r="AO120" s="6" t="s">
        <v>971</v>
      </c>
    </row>
    <row r="121" spans="1:41" x14ac:dyDescent="0.2">
      <c r="A121" s="6">
        <v>688</v>
      </c>
      <c r="B121" s="6" t="s">
        <v>964</v>
      </c>
      <c r="C121" s="46">
        <v>40370</v>
      </c>
      <c r="D121" s="6" t="s">
        <v>923</v>
      </c>
      <c r="E121" s="26" t="s">
        <v>920</v>
      </c>
      <c r="F121" s="26" t="s">
        <v>920</v>
      </c>
      <c r="G121" s="34" t="s">
        <v>920</v>
      </c>
      <c r="H121" s="26" t="s">
        <v>920</v>
      </c>
      <c r="I121" s="26" t="s">
        <v>920</v>
      </c>
      <c r="J121" s="34" t="s">
        <v>920</v>
      </c>
      <c r="K121" s="34" t="s">
        <v>920</v>
      </c>
      <c r="L121" s="34" t="s">
        <v>920</v>
      </c>
      <c r="M121" s="34" t="s">
        <v>920</v>
      </c>
      <c r="N121" s="34" t="s">
        <v>920</v>
      </c>
      <c r="O121" s="34" t="s">
        <v>920</v>
      </c>
      <c r="P121" s="34" t="s">
        <v>920</v>
      </c>
      <c r="Q121" s="34" t="s">
        <v>920</v>
      </c>
      <c r="R121" s="34" t="s">
        <v>920</v>
      </c>
      <c r="S121" s="34" t="s">
        <v>920</v>
      </c>
      <c r="T121" s="34" t="s">
        <v>920</v>
      </c>
      <c r="U121" s="34" t="s">
        <v>920</v>
      </c>
      <c r="V121" s="34" t="s">
        <v>920</v>
      </c>
      <c r="W121" s="34" t="s">
        <v>920</v>
      </c>
      <c r="X121" s="34" t="s">
        <v>920</v>
      </c>
      <c r="Y121" s="34" t="s">
        <v>920</v>
      </c>
      <c r="Z121" s="34" t="s">
        <v>920</v>
      </c>
      <c r="AA121" s="34" t="s">
        <v>920</v>
      </c>
      <c r="AB121" s="6" t="s">
        <v>920</v>
      </c>
      <c r="AC121" s="6" t="s">
        <v>920</v>
      </c>
      <c r="AD121" s="6" t="s">
        <v>920</v>
      </c>
      <c r="AE121" s="6" t="s">
        <v>920</v>
      </c>
      <c r="AF121" s="6" t="s">
        <v>920</v>
      </c>
      <c r="AG121" s="6" t="s">
        <v>920</v>
      </c>
      <c r="AH121" s="6" t="s">
        <v>920</v>
      </c>
      <c r="AI121" s="6" t="s">
        <v>920</v>
      </c>
      <c r="AJ121" s="6" t="s">
        <v>920</v>
      </c>
      <c r="AK121" s="6" t="s">
        <v>920</v>
      </c>
      <c r="AL121" s="6" t="s">
        <v>854</v>
      </c>
      <c r="AO121" s="6" t="s">
        <v>971</v>
      </c>
    </row>
    <row r="122" spans="1:41" x14ac:dyDescent="0.2">
      <c r="A122" s="6">
        <v>698</v>
      </c>
      <c r="B122" s="6" t="s">
        <v>797</v>
      </c>
      <c r="C122" s="46">
        <v>40378</v>
      </c>
      <c r="D122" s="6" t="s">
        <v>914</v>
      </c>
      <c r="E122" s="26">
        <v>39.232109999999999</v>
      </c>
      <c r="F122" s="26">
        <v>-122.65585</v>
      </c>
      <c r="G122" s="34">
        <v>1008</v>
      </c>
      <c r="H122" s="26">
        <v>39.23227</v>
      </c>
      <c r="I122" s="26">
        <v>-122.65568</v>
      </c>
      <c r="J122" s="34">
        <v>993</v>
      </c>
      <c r="K122" s="34">
        <v>0</v>
      </c>
      <c r="L122" s="34">
        <v>0</v>
      </c>
      <c r="M122" s="34">
        <v>0</v>
      </c>
      <c r="N122" s="34">
        <v>165</v>
      </c>
      <c r="O122" s="34">
        <v>15</v>
      </c>
      <c r="P122" s="34">
        <v>30</v>
      </c>
      <c r="Q122" s="34" t="s">
        <v>920</v>
      </c>
      <c r="R122" s="34" t="s">
        <v>920</v>
      </c>
      <c r="S122" s="34">
        <f t="shared" ref="S122:S150" si="10">AVERAGE(O122,Q122)</f>
        <v>15</v>
      </c>
      <c r="T122" s="34">
        <v>15</v>
      </c>
      <c r="U122" s="34">
        <v>2.6</v>
      </c>
      <c r="V122" s="34">
        <v>15</v>
      </c>
      <c r="W122" s="34">
        <v>8.6</v>
      </c>
      <c r="X122" s="34">
        <v>15</v>
      </c>
      <c r="Y122" s="41">
        <v>58</v>
      </c>
      <c r="Z122" s="34" t="str">
        <f t="shared" ref="Z122:Z150" si="11">IF(Y122&gt;=343, "N", IF(Y122&gt;=298, "NW", IF(Y122&gt;=252, "W", IF(Y122&gt;=206, "SW", IF(Y122&gt;=160, "S", IF(Y122&gt;=114, "SE", IF(Y122&gt;=68, "E", IF(Y122&gt;= 23, "NE", IF(Y122&gt;=0, "N", "NA")))))))))</f>
        <v>NE</v>
      </c>
      <c r="AA122" s="34">
        <v>15</v>
      </c>
      <c r="AB122" s="6" t="s">
        <v>802</v>
      </c>
      <c r="AC122" s="6" t="s">
        <v>798</v>
      </c>
      <c r="AD122" s="6">
        <v>3</v>
      </c>
      <c r="AE122" s="6">
        <v>1</v>
      </c>
      <c r="AF122" s="6" t="s">
        <v>799</v>
      </c>
      <c r="AG122" s="6" t="s">
        <v>920</v>
      </c>
      <c r="AH122" s="6">
        <v>0</v>
      </c>
      <c r="AI122" s="6">
        <v>0</v>
      </c>
      <c r="AJ122" s="6">
        <v>0</v>
      </c>
      <c r="AK122" s="6" t="s">
        <v>800</v>
      </c>
      <c r="AL122" s="6" t="s">
        <v>804</v>
      </c>
      <c r="AO122" s="6" t="s">
        <v>971</v>
      </c>
    </row>
    <row r="123" spans="1:41" x14ac:dyDescent="0.2">
      <c r="A123" s="6">
        <v>698</v>
      </c>
      <c r="B123" s="6" t="s">
        <v>797</v>
      </c>
      <c r="C123" s="46">
        <v>40378</v>
      </c>
      <c r="D123" s="6" t="s">
        <v>923</v>
      </c>
      <c r="E123" s="26">
        <v>39.232999999999997</v>
      </c>
      <c r="F123" s="26">
        <v>-122.65514</v>
      </c>
      <c r="G123" s="34">
        <v>1023</v>
      </c>
      <c r="H123" s="26">
        <v>39.233089999999997</v>
      </c>
      <c r="I123" s="26">
        <v>-122.65482</v>
      </c>
      <c r="J123" s="34">
        <v>988</v>
      </c>
      <c r="K123" s="34">
        <v>0</v>
      </c>
      <c r="L123" s="34">
        <v>0</v>
      </c>
      <c r="M123" s="34">
        <v>0</v>
      </c>
      <c r="N123" s="34">
        <v>140</v>
      </c>
      <c r="O123" s="34">
        <v>15</v>
      </c>
      <c r="P123" s="34">
        <v>30</v>
      </c>
      <c r="Q123" s="34" t="s">
        <v>920</v>
      </c>
      <c r="R123" s="34" t="s">
        <v>920</v>
      </c>
      <c r="S123" s="34">
        <f t="shared" si="10"/>
        <v>15</v>
      </c>
      <c r="T123" s="34">
        <v>35</v>
      </c>
      <c r="U123" s="34">
        <v>2.5</v>
      </c>
      <c r="V123" s="34">
        <v>13</v>
      </c>
      <c r="W123" s="34">
        <v>8.4</v>
      </c>
      <c r="X123" s="34">
        <v>13</v>
      </c>
      <c r="Y123" s="41">
        <v>40</v>
      </c>
      <c r="Z123" s="34" t="str">
        <f t="shared" si="11"/>
        <v>NE</v>
      </c>
      <c r="AA123" s="34">
        <v>13</v>
      </c>
      <c r="AB123" s="6" t="s">
        <v>803</v>
      </c>
      <c r="AC123" s="6" t="s">
        <v>833</v>
      </c>
      <c r="AD123" s="6">
        <v>3</v>
      </c>
      <c r="AE123" s="6">
        <v>1</v>
      </c>
      <c r="AF123" s="7">
        <v>0.67361111111111116</v>
      </c>
      <c r="AG123" s="6" t="s">
        <v>920</v>
      </c>
      <c r="AH123" s="6" t="s">
        <v>920</v>
      </c>
      <c r="AI123" s="6" t="s">
        <v>920</v>
      </c>
      <c r="AJ123" s="6" t="s">
        <v>920</v>
      </c>
      <c r="AK123" s="6" t="s">
        <v>801</v>
      </c>
      <c r="AL123" s="6" t="s">
        <v>920</v>
      </c>
      <c r="AO123" s="6" t="s">
        <v>971</v>
      </c>
    </row>
    <row r="124" spans="1:41" x14ac:dyDescent="0.2">
      <c r="A124" s="6">
        <v>706</v>
      </c>
      <c r="B124" s="6" t="s">
        <v>382</v>
      </c>
      <c r="C124" s="46">
        <v>40399</v>
      </c>
      <c r="D124" s="6" t="s">
        <v>914</v>
      </c>
      <c r="E124" s="26">
        <v>38.6937</v>
      </c>
      <c r="F124" s="26">
        <v>-120.19981</v>
      </c>
      <c r="G124" s="34">
        <v>1706</v>
      </c>
      <c r="H124" s="26">
        <v>38.69379</v>
      </c>
      <c r="I124" s="26">
        <v>-120.20007</v>
      </c>
      <c r="J124" s="34">
        <v>1706</v>
      </c>
      <c r="K124" s="34">
        <v>0</v>
      </c>
      <c r="L124" s="34">
        <v>0</v>
      </c>
      <c r="M124" s="34">
        <v>0</v>
      </c>
      <c r="N124" s="34">
        <v>132</v>
      </c>
      <c r="O124" s="34">
        <v>5</v>
      </c>
      <c r="P124" s="34">
        <v>22</v>
      </c>
      <c r="Q124" s="34" t="s">
        <v>920</v>
      </c>
      <c r="R124" s="34" t="s">
        <v>920</v>
      </c>
      <c r="S124" s="34">
        <f t="shared" si="10"/>
        <v>5</v>
      </c>
      <c r="T124" s="34">
        <v>25</v>
      </c>
      <c r="U124" s="34">
        <v>3.3</v>
      </c>
      <c r="V124" s="34">
        <v>0</v>
      </c>
      <c r="W124" s="34">
        <v>23.2</v>
      </c>
      <c r="X124" s="34">
        <v>15</v>
      </c>
      <c r="Y124" s="34">
        <v>290</v>
      </c>
      <c r="Z124" s="34" t="str">
        <f t="shared" si="11"/>
        <v>W</v>
      </c>
      <c r="AA124" s="34">
        <v>15</v>
      </c>
      <c r="AB124" s="6" t="s">
        <v>917</v>
      </c>
      <c r="AC124" s="6" t="s">
        <v>385</v>
      </c>
      <c r="AD124" s="6">
        <v>2</v>
      </c>
      <c r="AE124" s="6">
        <v>1.5</v>
      </c>
      <c r="AF124" s="7">
        <v>0.63611111111111118</v>
      </c>
      <c r="AG124" s="6" t="s">
        <v>920</v>
      </c>
      <c r="AH124" s="6" t="s">
        <v>920</v>
      </c>
      <c r="AI124" s="6" t="s">
        <v>920</v>
      </c>
      <c r="AJ124" s="6">
        <v>0</v>
      </c>
      <c r="AK124" s="6" t="s">
        <v>920</v>
      </c>
      <c r="AL124" s="6" t="s">
        <v>920</v>
      </c>
      <c r="AO124" s="6" t="s">
        <v>971</v>
      </c>
    </row>
    <row r="125" spans="1:41" x14ac:dyDescent="0.2">
      <c r="A125" s="6">
        <v>706</v>
      </c>
      <c r="B125" s="6" t="s">
        <v>382</v>
      </c>
      <c r="C125" s="46">
        <v>40399</v>
      </c>
      <c r="D125" s="6" t="s">
        <v>923</v>
      </c>
      <c r="E125" s="26">
        <v>38.694130000000001</v>
      </c>
      <c r="F125" s="26">
        <v>-120.20010000000001</v>
      </c>
      <c r="G125" s="34">
        <v>1705</v>
      </c>
      <c r="H125" s="26">
        <v>38.694319999999998</v>
      </c>
      <c r="I125" s="26">
        <v>-120.20005</v>
      </c>
      <c r="J125" s="34">
        <v>1710</v>
      </c>
      <c r="K125" s="34">
        <v>0</v>
      </c>
      <c r="L125" s="34">
        <v>0</v>
      </c>
      <c r="M125" s="34">
        <v>0</v>
      </c>
      <c r="N125" s="34">
        <v>67</v>
      </c>
      <c r="O125" s="34">
        <v>0</v>
      </c>
      <c r="P125" s="34">
        <v>30</v>
      </c>
      <c r="Q125" s="34" t="s">
        <v>920</v>
      </c>
      <c r="R125" s="34" t="s">
        <v>920</v>
      </c>
      <c r="S125" s="34">
        <f t="shared" si="10"/>
        <v>0</v>
      </c>
      <c r="T125" s="34">
        <v>15</v>
      </c>
      <c r="U125" s="34">
        <v>22.1</v>
      </c>
      <c r="V125" s="34">
        <v>28</v>
      </c>
      <c r="W125" s="34">
        <v>24.9</v>
      </c>
      <c r="X125" s="34">
        <v>15</v>
      </c>
      <c r="Y125" s="34">
        <v>338</v>
      </c>
      <c r="Z125" s="34" t="str">
        <f t="shared" si="11"/>
        <v>NW</v>
      </c>
      <c r="AA125" s="34">
        <v>15</v>
      </c>
      <c r="AB125" s="6" t="s">
        <v>917</v>
      </c>
      <c r="AC125" s="6" t="s">
        <v>383</v>
      </c>
      <c r="AD125" s="6">
        <v>2</v>
      </c>
      <c r="AE125" s="6">
        <v>2</v>
      </c>
      <c r="AF125" s="7">
        <v>0.61875000000000002</v>
      </c>
      <c r="AG125" s="6" t="s">
        <v>920</v>
      </c>
      <c r="AH125" s="6">
        <v>0</v>
      </c>
      <c r="AI125" s="6">
        <v>0</v>
      </c>
      <c r="AJ125" s="6">
        <v>0</v>
      </c>
      <c r="AK125" s="6" t="s">
        <v>384</v>
      </c>
      <c r="AL125" s="6" t="s">
        <v>920</v>
      </c>
      <c r="AO125" s="6" t="s">
        <v>971</v>
      </c>
    </row>
    <row r="126" spans="1:41" x14ac:dyDescent="0.2">
      <c r="A126" s="6">
        <v>709</v>
      </c>
      <c r="B126" s="6" t="s">
        <v>386</v>
      </c>
      <c r="C126" s="46">
        <v>40400</v>
      </c>
      <c r="D126" s="6" t="s">
        <v>914</v>
      </c>
      <c r="E126" s="26">
        <v>38.336959999999998</v>
      </c>
      <c r="F126" s="26">
        <v>-120.17416</v>
      </c>
      <c r="G126" s="34">
        <v>1726</v>
      </c>
      <c r="H126" s="26">
        <v>38.336869999999998</v>
      </c>
      <c r="I126" s="26">
        <v>-120.17442</v>
      </c>
      <c r="J126" s="34">
        <v>1725</v>
      </c>
      <c r="K126" s="34">
        <v>0</v>
      </c>
      <c r="L126" s="34">
        <v>0</v>
      </c>
      <c r="M126" s="34">
        <v>0</v>
      </c>
      <c r="N126" s="34">
        <v>54.5</v>
      </c>
      <c r="O126" s="34">
        <v>2</v>
      </c>
      <c r="P126" s="34">
        <v>19</v>
      </c>
      <c r="Q126" s="34" t="s">
        <v>920</v>
      </c>
      <c r="R126" s="34" t="s">
        <v>920</v>
      </c>
      <c r="S126" s="34">
        <f t="shared" si="10"/>
        <v>2</v>
      </c>
      <c r="T126" s="34">
        <v>21</v>
      </c>
      <c r="U126" s="34">
        <v>2.1</v>
      </c>
      <c r="V126" s="34">
        <v>15</v>
      </c>
      <c r="W126" s="34">
        <v>7.9</v>
      </c>
      <c r="X126" s="34">
        <v>15</v>
      </c>
      <c r="Y126" s="34">
        <v>218</v>
      </c>
      <c r="Z126" s="34" t="str">
        <f t="shared" si="11"/>
        <v>SW</v>
      </c>
      <c r="AA126" s="34">
        <v>15</v>
      </c>
      <c r="AB126" s="6" t="s">
        <v>917</v>
      </c>
      <c r="AC126" s="6" t="s">
        <v>387</v>
      </c>
      <c r="AD126" s="6">
        <v>2.5</v>
      </c>
      <c r="AE126" s="6">
        <v>2</v>
      </c>
      <c r="AF126" s="7">
        <v>0.60138888888888886</v>
      </c>
      <c r="AG126" s="6" t="s">
        <v>920</v>
      </c>
      <c r="AH126" s="6">
        <v>0</v>
      </c>
      <c r="AI126" s="6">
        <v>0</v>
      </c>
      <c r="AJ126" s="6">
        <v>0</v>
      </c>
      <c r="AK126" s="6" t="s">
        <v>388</v>
      </c>
      <c r="AL126" s="6" t="s">
        <v>920</v>
      </c>
      <c r="AO126" s="6" t="s">
        <v>971</v>
      </c>
    </row>
    <row r="127" spans="1:41" x14ac:dyDescent="0.2">
      <c r="A127" s="6">
        <v>709</v>
      </c>
      <c r="B127" s="6" t="s">
        <v>386</v>
      </c>
      <c r="C127" s="46">
        <v>40400</v>
      </c>
      <c r="D127" s="6" t="s">
        <v>923</v>
      </c>
      <c r="E127" s="26">
        <v>38.3369</v>
      </c>
      <c r="F127" s="26">
        <v>-120.17468</v>
      </c>
      <c r="G127" s="34">
        <v>1724</v>
      </c>
      <c r="H127" s="26">
        <v>38.33708</v>
      </c>
      <c r="I127" s="26">
        <v>-120.17480999999999</v>
      </c>
      <c r="J127" s="34">
        <v>1714</v>
      </c>
      <c r="K127" s="34">
        <v>0</v>
      </c>
      <c r="L127" s="34">
        <v>0</v>
      </c>
      <c r="M127" s="34">
        <v>0</v>
      </c>
      <c r="N127" s="34">
        <v>98</v>
      </c>
      <c r="O127" s="34">
        <v>6</v>
      </c>
      <c r="P127" s="34">
        <v>30</v>
      </c>
      <c r="Q127" s="34" t="s">
        <v>920</v>
      </c>
      <c r="R127" s="34" t="s">
        <v>920</v>
      </c>
      <c r="S127" s="34">
        <f t="shared" si="10"/>
        <v>6</v>
      </c>
      <c r="T127" s="34">
        <v>12</v>
      </c>
      <c r="U127" s="34">
        <v>10.199999999999999</v>
      </c>
      <c r="V127" s="34">
        <v>15</v>
      </c>
      <c r="W127" s="34">
        <v>9.8000000000000007</v>
      </c>
      <c r="X127" s="34">
        <v>15</v>
      </c>
      <c r="Y127" s="34">
        <v>302</v>
      </c>
      <c r="Z127" s="34" t="str">
        <f t="shared" si="11"/>
        <v>NW</v>
      </c>
      <c r="AA127" s="34">
        <v>15</v>
      </c>
      <c r="AB127" s="6" t="s">
        <v>917</v>
      </c>
      <c r="AC127" s="6" t="s">
        <v>389</v>
      </c>
      <c r="AD127" s="6">
        <v>2.5</v>
      </c>
      <c r="AE127" s="6">
        <v>2</v>
      </c>
      <c r="AF127" s="7">
        <v>0.58888888888888891</v>
      </c>
      <c r="AG127" s="6" t="s">
        <v>920</v>
      </c>
      <c r="AH127" s="6" t="s">
        <v>920</v>
      </c>
      <c r="AI127" s="6" t="s">
        <v>920</v>
      </c>
      <c r="AJ127" s="6" t="s">
        <v>920</v>
      </c>
      <c r="AK127" s="6" t="s">
        <v>920</v>
      </c>
      <c r="AL127" s="6" t="s">
        <v>920</v>
      </c>
      <c r="AO127" s="6" t="s">
        <v>971</v>
      </c>
    </row>
    <row r="128" spans="1:41" x14ac:dyDescent="0.2">
      <c r="A128" s="6">
        <v>718</v>
      </c>
      <c r="B128" s="6" t="s">
        <v>948</v>
      </c>
      <c r="C128" s="46">
        <v>40365</v>
      </c>
      <c r="D128" s="6" t="s">
        <v>923</v>
      </c>
      <c r="E128" s="26">
        <v>37.856699999999996</v>
      </c>
      <c r="F128" s="26">
        <v>-119.8659</v>
      </c>
      <c r="G128" s="34">
        <v>1343</v>
      </c>
      <c r="H128" s="26">
        <v>37.856850000000001</v>
      </c>
      <c r="I128" s="26">
        <v>-119.18662399999999</v>
      </c>
      <c r="J128" s="34">
        <v>1340</v>
      </c>
      <c r="K128" s="34">
        <v>0</v>
      </c>
      <c r="L128" s="34">
        <v>0</v>
      </c>
      <c r="M128" s="34">
        <v>0</v>
      </c>
      <c r="N128" s="34">
        <v>45</v>
      </c>
      <c r="O128" s="34">
        <v>0</v>
      </c>
      <c r="P128" s="34">
        <v>12</v>
      </c>
      <c r="Q128" s="34" t="s">
        <v>920</v>
      </c>
      <c r="R128" s="34" t="s">
        <v>920</v>
      </c>
      <c r="S128" s="34">
        <f t="shared" si="10"/>
        <v>0</v>
      </c>
      <c r="T128" s="34">
        <v>24</v>
      </c>
      <c r="U128" s="34">
        <v>30</v>
      </c>
      <c r="V128" s="34">
        <v>15</v>
      </c>
      <c r="W128" s="34">
        <v>11.5</v>
      </c>
      <c r="X128" s="34">
        <v>12</v>
      </c>
      <c r="Y128" s="34">
        <v>280</v>
      </c>
      <c r="Z128" s="34" t="str">
        <f t="shared" si="11"/>
        <v>W</v>
      </c>
      <c r="AA128" s="34">
        <v>15</v>
      </c>
      <c r="AB128" s="6" t="s">
        <v>917</v>
      </c>
      <c r="AC128" s="6" t="s">
        <v>1103</v>
      </c>
      <c r="AD128" s="6">
        <v>1</v>
      </c>
      <c r="AE128" s="6">
        <v>1</v>
      </c>
      <c r="AF128" s="7">
        <v>0.73541666666666661</v>
      </c>
      <c r="AG128" s="6" t="s">
        <v>920</v>
      </c>
      <c r="AH128" s="6" t="s">
        <v>920</v>
      </c>
      <c r="AI128" s="6" t="s">
        <v>920</v>
      </c>
      <c r="AJ128" s="6" t="s">
        <v>920</v>
      </c>
      <c r="AK128" s="6" t="s">
        <v>920</v>
      </c>
      <c r="AL128" s="6" t="s">
        <v>920</v>
      </c>
      <c r="AO128" s="6" t="s">
        <v>971</v>
      </c>
    </row>
    <row r="129" spans="1:41" x14ac:dyDescent="0.2">
      <c r="A129" s="6">
        <v>718</v>
      </c>
      <c r="B129" s="6" t="s">
        <v>948</v>
      </c>
      <c r="C129" s="46">
        <v>40365</v>
      </c>
      <c r="D129" s="6" t="s">
        <v>914</v>
      </c>
      <c r="E129" s="26">
        <v>37.856490000000001</v>
      </c>
      <c r="F129" s="26">
        <v>-119.86452</v>
      </c>
      <c r="G129" s="34">
        <v>1312</v>
      </c>
      <c r="H129" s="26">
        <v>37.856650000000002</v>
      </c>
      <c r="I129" s="26">
        <v>-119.86471</v>
      </c>
      <c r="J129" s="34">
        <v>1333</v>
      </c>
      <c r="K129" s="34">
        <v>0</v>
      </c>
      <c r="L129" s="34">
        <v>0</v>
      </c>
      <c r="M129" s="34">
        <v>0</v>
      </c>
      <c r="N129" s="34">
        <v>84</v>
      </c>
      <c r="O129" s="34">
        <v>1</v>
      </c>
      <c r="P129" s="34">
        <v>15</v>
      </c>
      <c r="Q129" s="34" t="s">
        <v>920</v>
      </c>
      <c r="R129" s="34" t="s">
        <v>920</v>
      </c>
      <c r="S129" s="34">
        <f t="shared" si="10"/>
        <v>1</v>
      </c>
      <c r="T129" s="34">
        <v>17</v>
      </c>
      <c r="U129" s="34">
        <v>22</v>
      </c>
      <c r="V129" s="34">
        <v>15</v>
      </c>
      <c r="W129" s="34">
        <v>12.1</v>
      </c>
      <c r="X129" s="34">
        <v>15</v>
      </c>
      <c r="Y129" s="41">
        <v>246</v>
      </c>
      <c r="Z129" s="34" t="str">
        <f t="shared" si="11"/>
        <v>SW</v>
      </c>
      <c r="AA129" s="34">
        <v>15</v>
      </c>
      <c r="AB129" s="6" t="s">
        <v>917</v>
      </c>
      <c r="AC129" s="6" t="s">
        <v>949</v>
      </c>
      <c r="AD129" s="6">
        <v>3</v>
      </c>
      <c r="AE129" s="6">
        <v>1</v>
      </c>
      <c r="AF129" s="7">
        <v>0.76527777777777783</v>
      </c>
      <c r="AG129" s="6" t="s">
        <v>920</v>
      </c>
      <c r="AH129" s="6">
        <v>0</v>
      </c>
      <c r="AI129" s="6">
        <v>0</v>
      </c>
      <c r="AJ129" s="6">
        <v>0</v>
      </c>
      <c r="AK129" s="6" t="s">
        <v>920</v>
      </c>
      <c r="AL129" s="6" t="s">
        <v>920</v>
      </c>
      <c r="AO129" s="6" t="s">
        <v>971</v>
      </c>
    </row>
    <row r="130" spans="1:41" x14ac:dyDescent="0.2">
      <c r="A130" s="6">
        <v>722</v>
      </c>
      <c r="B130" s="6" t="s">
        <v>928</v>
      </c>
      <c r="C130" s="46">
        <v>40367</v>
      </c>
      <c r="D130" s="6" t="s">
        <v>914</v>
      </c>
      <c r="E130" s="26">
        <v>37.439300000000003</v>
      </c>
      <c r="F130" s="26">
        <v>-119.634</v>
      </c>
      <c r="G130" s="34">
        <v>1304</v>
      </c>
      <c r="H130" s="26">
        <v>37.438870000000001</v>
      </c>
      <c r="I130" s="26">
        <v>-119.63457</v>
      </c>
      <c r="J130" s="34">
        <v>1252</v>
      </c>
      <c r="K130" s="34">
        <v>0</v>
      </c>
      <c r="L130" s="34">
        <v>0</v>
      </c>
      <c r="M130" s="34">
        <v>0</v>
      </c>
      <c r="N130" s="34">
        <v>75</v>
      </c>
      <c r="O130" s="34">
        <v>1</v>
      </c>
      <c r="P130" s="34">
        <v>30</v>
      </c>
      <c r="Q130" s="34" t="s">
        <v>920</v>
      </c>
      <c r="R130" s="34" t="s">
        <v>920</v>
      </c>
      <c r="S130" s="34">
        <f t="shared" si="10"/>
        <v>1</v>
      </c>
      <c r="T130" s="34">
        <v>23</v>
      </c>
      <c r="U130" s="34">
        <v>3</v>
      </c>
      <c r="V130" s="34">
        <v>15</v>
      </c>
      <c r="W130" s="34">
        <v>9.6999999999999993</v>
      </c>
      <c r="X130" s="34">
        <v>15</v>
      </c>
      <c r="Y130" s="41">
        <v>161</v>
      </c>
      <c r="Z130" s="34" t="str">
        <f t="shared" si="11"/>
        <v>S</v>
      </c>
      <c r="AA130" s="34">
        <v>15</v>
      </c>
      <c r="AB130" s="6" t="s">
        <v>917</v>
      </c>
      <c r="AC130" s="6" t="s">
        <v>918</v>
      </c>
      <c r="AD130" s="6">
        <v>2.5</v>
      </c>
      <c r="AE130" s="6">
        <v>3</v>
      </c>
      <c r="AF130" s="7">
        <v>0.45624999999999999</v>
      </c>
      <c r="AG130" s="6" t="s">
        <v>468</v>
      </c>
      <c r="AH130" s="6">
        <v>25</v>
      </c>
      <c r="AI130" s="6">
        <v>0</v>
      </c>
      <c r="AJ130" s="6" t="s">
        <v>921</v>
      </c>
      <c r="AK130" s="6" t="s">
        <v>1104</v>
      </c>
      <c r="AL130" s="6" t="s">
        <v>1120</v>
      </c>
      <c r="AM130" s="24" t="s">
        <v>996</v>
      </c>
      <c r="AN130" s="6" t="s">
        <v>971</v>
      </c>
      <c r="AO130" s="6" t="s">
        <v>971</v>
      </c>
    </row>
    <row r="131" spans="1:41" x14ac:dyDescent="0.2">
      <c r="A131" s="6">
        <v>722</v>
      </c>
      <c r="B131" s="6" t="s">
        <v>928</v>
      </c>
      <c r="C131" s="46">
        <v>40367</v>
      </c>
      <c r="D131" s="6" t="s">
        <v>923</v>
      </c>
      <c r="E131" s="26">
        <v>37.437950000000001</v>
      </c>
      <c r="F131" s="26">
        <v>-119.63420000000001</v>
      </c>
      <c r="G131" s="34">
        <v>1294</v>
      </c>
      <c r="H131" s="26">
        <v>37.438020000000002</v>
      </c>
      <c r="I131" s="26">
        <v>-119.63445</v>
      </c>
      <c r="J131" s="34">
        <v>1289</v>
      </c>
      <c r="K131" s="34">
        <v>0</v>
      </c>
      <c r="L131" s="34">
        <v>19</v>
      </c>
      <c r="M131" s="34">
        <v>19</v>
      </c>
      <c r="N131" s="34">
        <v>50</v>
      </c>
      <c r="O131" s="34">
        <v>2</v>
      </c>
      <c r="P131" s="34">
        <v>30</v>
      </c>
      <c r="Q131" s="34" t="s">
        <v>920</v>
      </c>
      <c r="R131" s="34" t="s">
        <v>920</v>
      </c>
      <c r="S131" s="34">
        <f t="shared" si="10"/>
        <v>2</v>
      </c>
      <c r="T131" s="34">
        <v>12</v>
      </c>
      <c r="U131" s="34">
        <v>9.6</v>
      </c>
      <c r="V131" s="34">
        <v>15</v>
      </c>
      <c r="W131" s="34">
        <v>8.1</v>
      </c>
      <c r="X131" s="34">
        <v>15</v>
      </c>
      <c r="Y131" s="41">
        <v>241</v>
      </c>
      <c r="Z131" s="34" t="str">
        <f t="shared" si="11"/>
        <v>SW</v>
      </c>
      <c r="AA131" s="34">
        <v>15</v>
      </c>
      <c r="AB131" s="6" t="s">
        <v>917</v>
      </c>
      <c r="AC131" s="6" t="s">
        <v>924</v>
      </c>
      <c r="AD131" s="6">
        <v>2.5</v>
      </c>
      <c r="AE131" s="6">
        <v>3</v>
      </c>
      <c r="AF131" s="7">
        <v>0.49374999999999997</v>
      </c>
      <c r="AG131" s="6" t="s">
        <v>920</v>
      </c>
      <c r="AH131" s="6" t="s">
        <v>920</v>
      </c>
      <c r="AI131" s="6" t="s">
        <v>920</v>
      </c>
      <c r="AJ131" s="6" t="s">
        <v>920</v>
      </c>
      <c r="AK131" s="6" t="s">
        <v>920</v>
      </c>
      <c r="AL131" s="6" t="s">
        <v>920</v>
      </c>
      <c r="AO131" s="6" t="s">
        <v>971</v>
      </c>
    </row>
    <row r="132" spans="1:41" x14ac:dyDescent="0.2">
      <c r="A132" s="6">
        <v>727</v>
      </c>
      <c r="B132" s="6" t="s">
        <v>657</v>
      </c>
      <c r="C132" s="46">
        <v>40404</v>
      </c>
      <c r="D132" s="6" t="s">
        <v>923</v>
      </c>
      <c r="E132" s="26">
        <v>36.570279999999997</v>
      </c>
      <c r="F132" s="26">
        <v>-118.76504</v>
      </c>
      <c r="G132" s="34">
        <v>1992</v>
      </c>
      <c r="H132" s="26">
        <v>35.570079999999997</v>
      </c>
      <c r="I132" s="26">
        <v>-118.76519999999999</v>
      </c>
      <c r="J132" s="34">
        <v>1979</v>
      </c>
      <c r="K132" s="34">
        <v>0</v>
      </c>
      <c r="L132" s="34">
        <v>0</v>
      </c>
      <c r="M132" s="34">
        <v>0</v>
      </c>
      <c r="N132" s="34">
        <v>90</v>
      </c>
      <c r="O132" s="34">
        <v>7</v>
      </c>
      <c r="P132" s="34">
        <v>22</v>
      </c>
      <c r="Q132" s="34" t="s">
        <v>920</v>
      </c>
      <c r="R132" s="34" t="s">
        <v>920</v>
      </c>
      <c r="S132" s="34">
        <f t="shared" si="10"/>
        <v>7</v>
      </c>
      <c r="T132" s="34">
        <v>23</v>
      </c>
      <c r="U132" s="34">
        <v>23.6</v>
      </c>
      <c r="V132" s="34">
        <v>15</v>
      </c>
      <c r="W132" s="34">
        <v>4.5999999999999996</v>
      </c>
      <c r="X132" s="34">
        <v>15</v>
      </c>
      <c r="Y132" s="34">
        <v>204</v>
      </c>
      <c r="Z132" s="34" t="str">
        <f t="shared" si="11"/>
        <v>S</v>
      </c>
      <c r="AA132" s="34">
        <v>15</v>
      </c>
      <c r="AB132" s="6" t="s">
        <v>917</v>
      </c>
      <c r="AC132" s="6" t="s">
        <v>338</v>
      </c>
      <c r="AD132" s="6">
        <v>3</v>
      </c>
      <c r="AE132" s="6">
        <v>3</v>
      </c>
      <c r="AF132" s="7">
        <v>0.80555555555555547</v>
      </c>
      <c r="AG132" s="6" t="s">
        <v>920</v>
      </c>
      <c r="AH132" s="6" t="s">
        <v>920</v>
      </c>
      <c r="AI132" s="6" t="s">
        <v>920</v>
      </c>
      <c r="AJ132" s="6" t="s">
        <v>920</v>
      </c>
      <c r="AK132" s="6" t="s">
        <v>920</v>
      </c>
      <c r="AL132" s="6" t="s">
        <v>920</v>
      </c>
      <c r="AO132" s="6" t="s">
        <v>971</v>
      </c>
    </row>
    <row r="133" spans="1:41" x14ac:dyDescent="0.2">
      <c r="A133" s="6">
        <v>727</v>
      </c>
      <c r="B133" s="6" t="s">
        <v>657</v>
      </c>
      <c r="C133" s="46">
        <v>40404</v>
      </c>
      <c r="D133" s="6" t="s">
        <v>914</v>
      </c>
      <c r="E133" s="26">
        <v>36.570729999999998</v>
      </c>
      <c r="F133" s="26">
        <v>-118.76482</v>
      </c>
      <c r="G133" s="34">
        <v>2003</v>
      </c>
      <c r="H133" s="26">
        <v>36.570450000000001</v>
      </c>
      <c r="I133" s="26">
        <v>-118.76495</v>
      </c>
      <c r="J133" s="34">
        <v>1995</v>
      </c>
      <c r="K133" s="34">
        <v>0</v>
      </c>
      <c r="L133" s="34">
        <v>0</v>
      </c>
      <c r="M133" s="34">
        <v>0</v>
      </c>
      <c r="N133" s="34">
        <v>50</v>
      </c>
      <c r="O133" s="34">
        <v>12</v>
      </c>
      <c r="P133" s="34">
        <v>30</v>
      </c>
      <c r="Q133" s="34" t="s">
        <v>920</v>
      </c>
      <c r="R133" s="34" t="s">
        <v>920</v>
      </c>
      <c r="S133" s="34">
        <f t="shared" si="10"/>
        <v>12</v>
      </c>
      <c r="T133" s="34">
        <v>25</v>
      </c>
      <c r="U133" s="34">
        <v>3.7</v>
      </c>
      <c r="V133" s="34">
        <v>15</v>
      </c>
      <c r="W133" s="34">
        <v>10.8</v>
      </c>
      <c r="X133" s="34">
        <v>15</v>
      </c>
      <c r="Y133" s="34">
        <v>188</v>
      </c>
      <c r="Z133" s="34" t="str">
        <f t="shared" si="11"/>
        <v>S</v>
      </c>
      <c r="AA133" s="34">
        <v>15</v>
      </c>
      <c r="AB133" s="6" t="s">
        <v>917</v>
      </c>
      <c r="AC133" s="6" t="s">
        <v>335</v>
      </c>
      <c r="AD133" s="6">
        <v>3</v>
      </c>
      <c r="AE133" s="6">
        <v>3</v>
      </c>
      <c r="AF133" s="6" t="s">
        <v>336</v>
      </c>
      <c r="AG133" s="6" t="s">
        <v>920</v>
      </c>
      <c r="AH133" s="6">
        <v>0</v>
      </c>
      <c r="AI133" s="6">
        <v>0</v>
      </c>
      <c r="AJ133" s="6">
        <v>0</v>
      </c>
      <c r="AK133" s="6" t="s">
        <v>337</v>
      </c>
      <c r="AL133" s="6" t="s">
        <v>920</v>
      </c>
      <c r="AO133" s="6" t="s">
        <v>971</v>
      </c>
    </row>
    <row r="134" spans="1:41" x14ac:dyDescent="0.2">
      <c r="A134" s="6">
        <v>730</v>
      </c>
      <c r="B134" s="6" t="s">
        <v>339</v>
      </c>
      <c r="C134" s="46">
        <v>40396</v>
      </c>
      <c r="D134" s="6" t="s">
        <v>914</v>
      </c>
      <c r="E134" s="26">
        <v>36.30124</v>
      </c>
      <c r="F134" s="26">
        <v>-121.57342</v>
      </c>
      <c r="G134" s="34">
        <v>1186</v>
      </c>
      <c r="H134" s="26">
        <v>36.301270000000002</v>
      </c>
      <c r="I134" s="26">
        <v>-121.57359</v>
      </c>
      <c r="J134" s="34">
        <v>1185</v>
      </c>
      <c r="K134" s="34">
        <v>1</v>
      </c>
      <c r="L134" s="34">
        <v>27</v>
      </c>
      <c r="M134" s="34">
        <v>28</v>
      </c>
      <c r="N134" s="34">
        <v>54</v>
      </c>
      <c r="O134" s="34">
        <v>8</v>
      </c>
      <c r="P134" s="34">
        <v>17</v>
      </c>
      <c r="Q134" s="34" t="s">
        <v>920</v>
      </c>
      <c r="R134" s="34" t="s">
        <v>920</v>
      </c>
      <c r="S134" s="34">
        <f t="shared" si="10"/>
        <v>8</v>
      </c>
      <c r="T134" s="34">
        <v>19</v>
      </c>
      <c r="U134" s="34">
        <v>6.7</v>
      </c>
      <c r="V134" s="34">
        <v>8.5</v>
      </c>
      <c r="W134" s="34">
        <v>6.1</v>
      </c>
      <c r="X134" s="34">
        <v>8.5</v>
      </c>
      <c r="Y134" s="34">
        <v>228</v>
      </c>
      <c r="Z134" s="34" t="str">
        <f t="shared" si="11"/>
        <v>SW</v>
      </c>
      <c r="AA134" s="34">
        <v>8.5</v>
      </c>
      <c r="AB134" s="6" t="s">
        <v>917</v>
      </c>
      <c r="AC134" s="6" t="s">
        <v>340</v>
      </c>
      <c r="AD134" s="6">
        <v>3</v>
      </c>
      <c r="AE134" s="6" t="s">
        <v>341</v>
      </c>
      <c r="AF134" s="7">
        <v>0.54305555555555551</v>
      </c>
      <c r="AG134" s="6" t="s">
        <v>342</v>
      </c>
      <c r="AH134" s="6">
        <v>10</v>
      </c>
      <c r="AI134" s="6">
        <v>0</v>
      </c>
      <c r="AJ134" s="6">
        <v>5</v>
      </c>
      <c r="AK134" s="6" t="s">
        <v>343</v>
      </c>
      <c r="AL134" s="6" t="s">
        <v>344</v>
      </c>
      <c r="AN134" s="6" t="s">
        <v>971</v>
      </c>
      <c r="AO134" s="6" t="s">
        <v>971</v>
      </c>
    </row>
    <row r="135" spans="1:41" x14ac:dyDescent="0.2">
      <c r="A135" s="6">
        <v>730</v>
      </c>
      <c r="B135" s="6" t="s">
        <v>339</v>
      </c>
      <c r="C135" s="46">
        <v>40396</v>
      </c>
      <c r="D135" s="6" t="s">
        <v>923</v>
      </c>
      <c r="E135" s="26">
        <v>36.301200000000001</v>
      </c>
      <c r="F135" s="26">
        <v>-121.57378</v>
      </c>
      <c r="G135" s="34">
        <v>1188</v>
      </c>
      <c r="H135" s="26">
        <v>36.301200000000001</v>
      </c>
      <c r="I135" s="26">
        <v>-121.57404</v>
      </c>
      <c r="J135" s="34">
        <v>1178</v>
      </c>
      <c r="K135" s="34">
        <v>15</v>
      </c>
      <c r="L135" s="34">
        <v>50</v>
      </c>
      <c r="M135" s="34">
        <v>65</v>
      </c>
      <c r="N135" s="34">
        <v>80.5</v>
      </c>
      <c r="O135" s="34">
        <v>12</v>
      </c>
      <c r="P135" s="34">
        <v>30</v>
      </c>
      <c r="Q135" s="34" t="s">
        <v>920</v>
      </c>
      <c r="R135" s="34" t="s">
        <v>920</v>
      </c>
      <c r="S135" s="34">
        <f t="shared" si="10"/>
        <v>12</v>
      </c>
      <c r="T135" s="34">
        <v>26</v>
      </c>
      <c r="U135" s="34">
        <v>1.8</v>
      </c>
      <c r="V135" s="34">
        <v>15</v>
      </c>
      <c r="W135" s="34">
        <v>3.3</v>
      </c>
      <c r="X135" s="34">
        <v>15</v>
      </c>
      <c r="Y135" s="34">
        <v>228</v>
      </c>
      <c r="Z135" s="34" t="str">
        <f t="shared" si="11"/>
        <v>SW</v>
      </c>
      <c r="AA135" s="34">
        <v>15</v>
      </c>
      <c r="AB135" s="6" t="s">
        <v>917</v>
      </c>
      <c r="AC135" s="6" t="s">
        <v>345</v>
      </c>
      <c r="AD135" s="6">
        <v>3</v>
      </c>
      <c r="AE135" s="6">
        <v>2</v>
      </c>
      <c r="AF135" s="7">
        <v>0.52638888888888891</v>
      </c>
      <c r="AG135" s="6" t="s">
        <v>920</v>
      </c>
      <c r="AH135" s="6" t="s">
        <v>920</v>
      </c>
      <c r="AI135" s="6" t="s">
        <v>920</v>
      </c>
      <c r="AJ135" s="6" t="s">
        <v>920</v>
      </c>
      <c r="AK135" s="6" t="s">
        <v>920</v>
      </c>
      <c r="AL135" s="6" t="s">
        <v>920</v>
      </c>
      <c r="AO135" s="6" t="s">
        <v>971</v>
      </c>
    </row>
    <row r="136" spans="1:41" x14ac:dyDescent="0.2">
      <c r="A136" s="6">
        <v>732</v>
      </c>
      <c r="B136" s="6" t="s">
        <v>346</v>
      </c>
      <c r="C136" s="46">
        <v>40403</v>
      </c>
      <c r="D136" s="6" t="s">
        <v>914</v>
      </c>
      <c r="E136" s="26">
        <v>35.82002</v>
      </c>
      <c r="F136" s="26">
        <v>-118.56725</v>
      </c>
      <c r="G136" s="34">
        <v>2055</v>
      </c>
      <c r="H136" s="26">
        <v>35.82009</v>
      </c>
      <c r="I136" s="26">
        <v>-118.5669</v>
      </c>
      <c r="J136" s="34">
        <v>2051</v>
      </c>
      <c r="K136" s="34">
        <v>0</v>
      </c>
      <c r="L136" s="34">
        <v>0</v>
      </c>
      <c r="M136" s="34">
        <v>0</v>
      </c>
      <c r="N136" s="34">
        <v>67.5</v>
      </c>
      <c r="O136" s="34">
        <v>3</v>
      </c>
      <c r="P136" s="34">
        <v>30</v>
      </c>
      <c r="Q136" s="34" t="s">
        <v>920</v>
      </c>
      <c r="R136" s="34" t="s">
        <v>920</v>
      </c>
      <c r="S136" s="34">
        <f t="shared" si="10"/>
        <v>3</v>
      </c>
      <c r="T136" s="34">
        <v>15</v>
      </c>
      <c r="U136" s="34">
        <v>2.4</v>
      </c>
      <c r="V136" s="34">
        <v>15</v>
      </c>
      <c r="W136" s="34">
        <v>2.4</v>
      </c>
      <c r="X136" s="34">
        <v>15</v>
      </c>
      <c r="Y136" s="34">
        <v>90</v>
      </c>
      <c r="Z136" s="34" t="str">
        <f t="shared" si="11"/>
        <v>E</v>
      </c>
      <c r="AA136" s="34">
        <v>15</v>
      </c>
      <c r="AB136" s="6" t="s">
        <v>347</v>
      </c>
      <c r="AC136" s="6" t="s">
        <v>861</v>
      </c>
      <c r="AD136" s="6">
        <v>3</v>
      </c>
      <c r="AE136" s="6" t="s">
        <v>348</v>
      </c>
      <c r="AF136" s="7">
        <v>0.8041666666666667</v>
      </c>
      <c r="AG136" s="6" t="s">
        <v>920</v>
      </c>
      <c r="AH136" s="6">
        <v>0</v>
      </c>
      <c r="AI136" s="6">
        <v>0</v>
      </c>
      <c r="AJ136" s="6">
        <v>0</v>
      </c>
      <c r="AK136" s="6" t="s">
        <v>349</v>
      </c>
      <c r="AL136" s="6" t="s">
        <v>920</v>
      </c>
      <c r="AO136" s="6" t="s">
        <v>971</v>
      </c>
    </row>
    <row r="137" spans="1:41" x14ac:dyDescent="0.2">
      <c r="A137" s="6">
        <v>732</v>
      </c>
      <c r="B137" s="6" t="s">
        <v>346</v>
      </c>
      <c r="C137" s="46">
        <v>40403</v>
      </c>
      <c r="D137" s="6" t="s">
        <v>923</v>
      </c>
      <c r="E137" s="26">
        <v>35.820160000000001</v>
      </c>
      <c r="F137" s="26">
        <v>-118.56675</v>
      </c>
      <c r="G137" s="34">
        <v>2046</v>
      </c>
      <c r="H137" s="26">
        <v>35.820129999999999</v>
      </c>
      <c r="I137" s="26">
        <v>-118.56654</v>
      </c>
      <c r="J137" s="34">
        <v>2039</v>
      </c>
      <c r="K137" s="34">
        <v>0</v>
      </c>
      <c r="L137" s="34">
        <v>0</v>
      </c>
      <c r="M137" s="34">
        <v>0</v>
      </c>
      <c r="N137" s="34">
        <v>60</v>
      </c>
      <c r="O137" s="34">
        <v>5</v>
      </c>
      <c r="P137" s="34">
        <v>30</v>
      </c>
      <c r="Q137" s="34" t="s">
        <v>920</v>
      </c>
      <c r="R137" s="34" t="s">
        <v>920</v>
      </c>
      <c r="S137" s="34">
        <f t="shared" si="10"/>
        <v>5</v>
      </c>
      <c r="T137" s="34">
        <v>15</v>
      </c>
      <c r="U137" s="34">
        <v>2.2999999999999998</v>
      </c>
      <c r="V137" s="34">
        <v>15</v>
      </c>
      <c r="W137" s="34">
        <v>2.7</v>
      </c>
      <c r="X137" s="34">
        <v>15</v>
      </c>
      <c r="Y137" s="34">
        <v>84</v>
      </c>
      <c r="Z137" s="34" t="str">
        <f t="shared" si="11"/>
        <v>E</v>
      </c>
      <c r="AA137" s="34">
        <v>15</v>
      </c>
      <c r="AB137" s="6" t="s">
        <v>917</v>
      </c>
      <c r="AC137" s="6" t="s">
        <v>643</v>
      </c>
      <c r="AD137" s="6">
        <v>3</v>
      </c>
      <c r="AE137" s="6">
        <v>3</v>
      </c>
      <c r="AF137" s="7">
        <v>0.79513888888888884</v>
      </c>
      <c r="AG137" s="6" t="s">
        <v>920</v>
      </c>
      <c r="AH137" s="6" t="s">
        <v>920</v>
      </c>
      <c r="AI137" s="6" t="s">
        <v>920</v>
      </c>
      <c r="AJ137" s="6" t="s">
        <v>920</v>
      </c>
      <c r="AK137" s="6" t="s">
        <v>920</v>
      </c>
      <c r="AL137" s="6" t="s">
        <v>920</v>
      </c>
      <c r="AO137" s="6" t="s">
        <v>971</v>
      </c>
    </row>
    <row r="138" spans="1:41" x14ac:dyDescent="0.2">
      <c r="A138" s="2">
        <v>736</v>
      </c>
      <c r="B138" s="14" t="s">
        <v>210</v>
      </c>
      <c r="C138" s="47">
        <v>40408</v>
      </c>
      <c r="D138" s="14" t="s">
        <v>914</v>
      </c>
      <c r="E138" s="27">
        <v>34.378250000000001</v>
      </c>
      <c r="F138" s="27">
        <v>-117.76322</v>
      </c>
      <c r="G138" s="35">
        <v>1843</v>
      </c>
      <c r="H138" s="27">
        <v>34.378459999999997</v>
      </c>
      <c r="I138" s="27">
        <v>-117.76342</v>
      </c>
      <c r="J138" s="35">
        <v>1838</v>
      </c>
      <c r="K138" s="35">
        <v>0</v>
      </c>
      <c r="L138" s="35">
        <v>0</v>
      </c>
      <c r="M138" s="35">
        <v>0</v>
      </c>
      <c r="N138" s="35">
        <v>75</v>
      </c>
      <c r="O138" s="35">
        <v>7</v>
      </c>
      <c r="P138" s="35">
        <v>30</v>
      </c>
      <c r="Q138" s="34" t="s">
        <v>920</v>
      </c>
      <c r="R138" s="34" t="s">
        <v>920</v>
      </c>
      <c r="S138" s="34">
        <f t="shared" si="10"/>
        <v>7</v>
      </c>
      <c r="T138" s="35">
        <v>26</v>
      </c>
      <c r="U138" s="35">
        <v>8.1</v>
      </c>
      <c r="V138" s="35">
        <v>15</v>
      </c>
      <c r="W138" s="35">
        <v>6.2</v>
      </c>
      <c r="X138" s="35">
        <v>15</v>
      </c>
      <c r="Y138" s="35">
        <v>304</v>
      </c>
      <c r="Z138" s="34" t="str">
        <f t="shared" si="11"/>
        <v>NW</v>
      </c>
      <c r="AA138" s="35">
        <v>15</v>
      </c>
      <c r="AB138" s="14" t="s">
        <v>917</v>
      </c>
      <c r="AC138" s="14" t="s">
        <v>955</v>
      </c>
      <c r="AD138" s="14">
        <v>1</v>
      </c>
      <c r="AE138" s="14">
        <v>2</v>
      </c>
      <c r="AF138" s="15">
        <v>0.63541666666666663</v>
      </c>
      <c r="AG138" s="14" t="s">
        <v>920</v>
      </c>
      <c r="AH138" s="14" t="s">
        <v>920</v>
      </c>
      <c r="AI138" s="14" t="s">
        <v>920</v>
      </c>
      <c r="AJ138" s="2">
        <v>0</v>
      </c>
      <c r="AK138" s="14" t="s">
        <v>1143</v>
      </c>
      <c r="AL138" s="14" t="s">
        <v>211</v>
      </c>
      <c r="AO138" s="6" t="s">
        <v>971</v>
      </c>
    </row>
    <row r="139" spans="1:41" x14ac:dyDescent="0.2">
      <c r="A139" s="2">
        <v>736</v>
      </c>
      <c r="B139" s="14" t="s">
        <v>210</v>
      </c>
      <c r="C139" s="47">
        <v>40408</v>
      </c>
      <c r="D139" s="14" t="s">
        <v>923</v>
      </c>
      <c r="E139" s="27">
        <v>34.379190000000001</v>
      </c>
      <c r="F139" s="27">
        <v>-117.76398</v>
      </c>
      <c r="G139" s="35">
        <v>1837</v>
      </c>
      <c r="H139" s="27">
        <v>34.379330000000003</v>
      </c>
      <c r="I139" s="27">
        <v>-117.76414</v>
      </c>
      <c r="J139" s="35">
        <v>1835</v>
      </c>
      <c r="K139" s="35">
        <v>0</v>
      </c>
      <c r="L139" s="35">
        <v>0</v>
      </c>
      <c r="M139" s="35">
        <v>0</v>
      </c>
      <c r="N139" s="35">
        <v>120</v>
      </c>
      <c r="O139" s="35">
        <v>8</v>
      </c>
      <c r="P139" s="35">
        <v>30</v>
      </c>
      <c r="Q139" s="34" t="s">
        <v>920</v>
      </c>
      <c r="R139" s="34" t="s">
        <v>920</v>
      </c>
      <c r="S139" s="34">
        <f t="shared" si="10"/>
        <v>8</v>
      </c>
      <c r="T139" s="35">
        <v>25</v>
      </c>
      <c r="U139" s="35">
        <v>9.6999999999999993</v>
      </c>
      <c r="V139" s="35">
        <v>15</v>
      </c>
      <c r="W139" s="35">
        <v>9.8000000000000007</v>
      </c>
      <c r="X139" s="35">
        <v>15</v>
      </c>
      <c r="Y139" s="35">
        <v>308</v>
      </c>
      <c r="Z139" s="34" t="str">
        <f t="shared" si="11"/>
        <v>NW</v>
      </c>
      <c r="AA139" s="35">
        <v>15</v>
      </c>
      <c r="AB139" s="14" t="s">
        <v>917</v>
      </c>
      <c r="AC139" s="14" t="s">
        <v>955</v>
      </c>
      <c r="AD139" s="14">
        <v>1</v>
      </c>
      <c r="AE139" s="14">
        <v>1</v>
      </c>
      <c r="AF139" s="15">
        <v>0.64513888888888882</v>
      </c>
      <c r="AG139" s="14" t="s">
        <v>920</v>
      </c>
      <c r="AH139" s="14" t="s">
        <v>920</v>
      </c>
      <c r="AI139" s="14" t="s">
        <v>920</v>
      </c>
      <c r="AJ139" s="2">
        <v>0</v>
      </c>
      <c r="AK139" s="6" t="s">
        <v>920</v>
      </c>
      <c r="AL139" s="6" t="s">
        <v>920</v>
      </c>
      <c r="AO139" s="6" t="s">
        <v>971</v>
      </c>
    </row>
    <row r="140" spans="1:41" x14ac:dyDescent="0.2">
      <c r="A140" s="6">
        <v>738</v>
      </c>
      <c r="B140" s="6" t="s">
        <v>575</v>
      </c>
      <c r="C140" s="48">
        <v>40376</v>
      </c>
      <c r="D140" s="6" t="s">
        <v>914</v>
      </c>
      <c r="E140" s="26">
        <v>34.245550000000001</v>
      </c>
      <c r="F140" s="26">
        <v>-117.02834</v>
      </c>
      <c r="G140" s="34">
        <v>2176</v>
      </c>
      <c r="H140" s="26">
        <v>34.245379999999997</v>
      </c>
      <c r="I140" s="26">
        <v>-117.02821</v>
      </c>
      <c r="J140" s="34">
        <v>2152</v>
      </c>
      <c r="K140" s="34">
        <v>1</v>
      </c>
      <c r="L140" s="34">
        <v>876</v>
      </c>
      <c r="M140" s="34">
        <v>877</v>
      </c>
      <c r="N140" s="34">
        <v>60</v>
      </c>
      <c r="O140" s="34">
        <v>28</v>
      </c>
      <c r="P140" s="34">
        <v>30</v>
      </c>
      <c r="Q140" s="34" t="s">
        <v>920</v>
      </c>
      <c r="R140" s="34" t="s">
        <v>920</v>
      </c>
      <c r="S140" s="34">
        <f t="shared" si="10"/>
        <v>28</v>
      </c>
      <c r="T140" s="34">
        <v>34</v>
      </c>
      <c r="U140" s="34">
        <v>30</v>
      </c>
      <c r="V140" s="34">
        <v>15</v>
      </c>
      <c r="W140" s="34">
        <v>2.2999999999999998</v>
      </c>
      <c r="X140" s="34">
        <v>15</v>
      </c>
      <c r="Y140" s="34">
        <v>140</v>
      </c>
      <c r="Z140" s="34" t="str">
        <f t="shared" si="11"/>
        <v>SE</v>
      </c>
      <c r="AA140" s="34">
        <v>15</v>
      </c>
      <c r="AB140" s="6" t="s">
        <v>917</v>
      </c>
      <c r="AC140" s="6" t="s">
        <v>576</v>
      </c>
      <c r="AD140" s="6">
        <v>1.25</v>
      </c>
      <c r="AE140" s="6">
        <v>2</v>
      </c>
      <c r="AF140" s="6" t="s">
        <v>577</v>
      </c>
      <c r="AG140" s="6" t="s">
        <v>578</v>
      </c>
      <c r="AH140" s="6">
        <v>40</v>
      </c>
      <c r="AI140" s="6">
        <v>0</v>
      </c>
      <c r="AJ140" s="6">
        <v>5</v>
      </c>
      <c r="AK140" s="6" t="s">
        <v>579</v>
      </c>
      <c r="AL140" s="6" t="s">
        <v>580</v>
      </c>
      <c r="AN140" s="6" t="s">
        <v>971</v>
      </c>
      <c r="AO140" s="5"/>
    </row>
    <row r="141" spans="1:41" x14ac:dyDescent="0.2">
      <c r="A141" s="6">
        <v>738</v>
      </c>
      <c r="B141" s="6" t="s">
        <v>575</v>
      </c>
      <c r="C141" s="48">
        <v>40376</v>
      </c>
      <c r="D141" s="6" t="s">
        <v>923</v>
      </c>
      <c r="E141" s="26">
        <v>34.245249999999999</v>
      </c>
      <c r="F141" s="26">
        <v>-117.02815</v>
      </c>
      <c r="G141" s="34">
        <v>2143</v>
      </c>
      <c r="H141" s="26">
        <v>34.245089999999998</v>
      </c>
      <c r="I141" s="26">
        <v>-117.02809000000001</v>
      </c>
      <c r="J141" s="34">
        <v>2122</v>
      </c>
      <c r="K141" s="34">
        <v>57</v>
      </c>
      <c r="L141" s="34">
        <v>5340</v>
      </c>
      <c r="M141" s="34">
        <v>5397</v>
      </c>
      <c r="N141" s="34">
        <v>90</v>
      </c>
      <c r="O141" s="34">
        <v>22</v>
      </c>
      <c r="P141" s="34">
        <v>30</v>
      </c>
      <c r="Q141" s="34" t="s">
        <v>920</v>
      </c>
      <c r="R141" s="34" t="s">
        <v>920</v>
      </c>
      <c r="S141" s="34">
        <f t="shared" si="10"/>
        <v>22</v>
      </c>
      <c r="T141" s="34">
        <v>32</v>
      </c>
      <c r="U141" s="34">
        <v>30</v>
      </c>
      <c r="V141" s="34">
        <v>15</v>
      </c>
      <c r="W141" s="34">
        <v>2.4</v>
      </c>
      <c r="X141" s="34">
        <v>15</v>
      </c>
      <c r="Y141" s="34">
        <v>126</v>
      </c>
      <c r="Z141" s="34" t="str">
        <f t="shared" si="11"/>
        <v>SE</v>
      </c>
      <c r="AA141" s="34">
        <v>15</v>
      </c>
      <c r="AB141" s="6" t="s">
        <v>917</v>
      </c>
      <c r="AC141" s="6" t="s">
        <v>581</v>
      </c>
      <c r="AD141" s="6">
        <v>2</v>
      </c>
      <c r="AE141" s="6">
        <v>3</v>
      </c>
      <c r="AF141" s="6" t="s">
        <v>582</v>
      </c>
      <c r="AG141" s="6" t="s">
        <v>920</v>
      </c>
      <c r="AH141" s="6" t="s">
        <v>920</v>
      </c>
      <c r="AI141" s="6" t="s">
        <v>920</v>
      </c>
      <c r="AJ141" s="6" t="s">
        <v>920</v>
      </c>
      <c r="AK141" s="6" t="s">
        <v>920</v>
      </c>
      <c r="AL141" s="6" t="s">
        <v>920</v>
      </c>
      <c r="AO141" s="5"/>
    </row>
    <row r="142" spans="1:41" x14ac:dyDescent="0.2">
      <c r="A142" s="6">
        <v>800</v>
      </c>
      <c r="B142" s="6" t="s">
        <v>489</v>
      </c>
      <c r="C142" s="48">
        <v>40375</v>
      </c>
      <c r="D142" s="6" t="s">
        <v>914</v>
      </c>
      <c r="E142" s="26">
        <v>34.124310000000001</v>
      </c>
      <c r="F142" s="26">
        <v>-116.08304</v>
      </c>
      <c r="G142" s="34">
        <v>655</v>
      </c>
      <c r="H142" s="26">
        <v>34.124549999999999</v>
      </c>
      <c r="I142" s="26">
        <v>-116.08292</v>
      </c>
      <c r="J142" s="34">
        <v>657</v>
      </c>
      <c r="K142" s="34">
        <v>0</v>
      </c>
      <c r="L142" s="34">
        <v>0</v>
      </c>
      <c r="M142" s="34">
        <v>0</v>
      </c>
      <c r="N142" s="34">
        <v>60</v>
      </c>
      <c r="O142" s="34">
        <v>4</v>
      </c>
      <c r="P142" s="34">
        <v>30</v>
      </c>
      <c r="Q142" s="34" t="s">
        <v>920</v>
      </c>
      <c r="R142" s="34" t="s">
        <v>920</v>
      </c>
      <c r="S142" s="34">
        <f t="shared" si="10"/>
        <v>4</v>
      </c>
      <c r="T142" s="34">
        <v>7</v>
      </c>
      <c r="U142" s="34">
        <v>30</v>
      </c>
      <c r="V142" s="34">
        <v>15</v>
      </c>
      <c r="W142" s="34">
        <v>15</v>
      </c>
      <c r="X142" s="34">
        <v>15</v>
      </c>
      <c r="Y142" s="34">
        <v>8</v>
      </c>
      <c r="Z142" s="34" t="str">
        <f t="shared" si="11"/>
        <v>N</v>
      </c>
      <c r="AA142" s="34">
        <v>15</v>
      </c>
      <c r="AB142" s="6" t="s">
        <v>917</v>
      </c>
      <c r="AC142" s="6" t="s">
        <v>584</v>
      </c>
      <c r="AD142" s="6">
        <v>1</v>
      </c>
      <c r="AE142" s="6">
        <v>1</v>
      </c>
      <c r="AF142" s="6" t="s">
        <v>490</v>
      </c>
      <c r="AG142" s="6" t="s">
        <v>920</v>
      </c>
      <c r="AH142" s="6">
        <v>0</v>
      </c>
      <c r="AI142" s="6">
        <v>0</v>
      </c>
      <c r="AJ142" s="6">
        <v>0</v>
      </c>
      <c r="AK142" s="6" t="s">
        <v>920</v>
      </c>
      <c r="AL142" s="6" t="s">
        <v>920</v>
      </c>
      <c r="AO142" s="5"/>
    </row>
    <row r="143" spans="1:41" x14ac:dyDescent="0.2">
      <c r="A143" s="6">
        <v>800</v>
      </c>
      <c r="B143" s="6" t="s">
        <v>489</v>
      </c>
      <c r="C143" s="48">
        <v>40375</v>
      </c>
      <c r="D143" s="6" t="s">
        <v>923</v>
      </c>
      <c r="E143" s="26">
        <v>34.125</v>
      </c>
      <c r="F143" s="26">
        <v>-116.08253000000001</v>
      </c>
      <c r="G143" s="34">
        <v>654</v>
      </c>
      <c r="H143" s="26">
        <v>34.125210000000003</v>
      </c>
      <c r="I143" s="26">
        <v>-116.08234</v>
      </c>
      <c r="J143" s="34">
        <v>655</v>
      </c>
      <c r="K143" s="34">
        <v>0</v>
      </c>
      <c r="L143" s="34">
        <v>0</v>
      </c>
      <c r="M143" s="34">
        <v>0</v>
      </c>
      <c r="N143" s="34">
        <v>60</v>
      </c>
      <c r="O143" s="34">
        <v>4</v>
      </c>
      <c r="P143" s="34">
        <v>30</v>
      </c>
      <c r="Q143" s="34" t="s">
        <v>920</v>
      </c>
      <c r="R143" s="34" t="s">
        <v>920</v>
      </c>
      <c r="S143" s="34">
        <f t="shared" si="10"/>
        <v>4</v>
      </c>
      <c r="T143" s="34">
        <v>0</v>
      </c>
      <c r="U143" s="34">
        <v>30</v>
      </c>
      <c r="V143" s="34">
        <v>15</v>
      </c>
      <c r="W143" s="34">
        <v>100</v>
      </c>
      <c r="X143" s="34">
        <v>15</v>
      </c>
      <c r="Y143" s="34">
        <v>4</v>
      </c>
      <c r="Z143" s="34" t="str">
        <f t="shared" si="11"/>
        <v>N</v>
      </c>
      <c r="AA143" s="34">
        <v>15</v>
      </c>
      <c r="AB143" s="6" t="s">
        <v>917</v>
      </c>
      <c r="AC143" s="6" t="s">
        <v>584</v>
      </c>
      <c r="AD143" s="6">
        <v>1</v>
      </c>
      <c r="AE143" s="6">
        <v>1</v>
      </c>
      <c r="AF143" s="6" t="s">
        <v>491</v>
      </c>
      <c r="AG143" s="6" t="s">
        <v>920</v>
      </c>
      <c r="AH143" s="6" t="s">
        <v>920</v>
      </c>
      <c r="AI143" s="6" t="s">
        <v>920</v>
      </c>
      <c r="AJ143" s="6" t="s">
        <v>920</v>
      </c>
      <c r="AK143" s="6" t="s">
        <v>920</v>
      </c>
      <c r="AL143" s="6" t="s">
        <v>920</v>
      </c>
      <c r="AO143" s="5"/>
    </row>
    <row r="144" spans="1:41" x14ac:dyDescent="0.2">
      <c r="A144" s="6">
        <v>802</v>
      </c>
      <c r="B144" s="6" t="s">
        <v>496</v>
      </c>
      <c r="C144" s="48">
        <v>40375</v>
      </c>
      <c r="D144" s="6" t="s">
        <v>914</v>
      </c>
      <c r="E144" s="26">
        <v>33.696080000000002</v>
      </c>
      <c r="F144" s="26">
        <v>-115.39471</v>
      </c>
      <c r="G144" s="34">
        <v>312</v>
      </c>
      <c r="H144" s="26">
        <v>33.696379999999998</v>
      </c>
      <c r="I144" s="26">
        <v>-115.39489</v>
      </c>
      <c r="J144" s="34">
        <v>313</v>
      </c>
      <c r="K144" s="34">
        <v>0</v>
      </c>
      <c r="L144" s="34">
        <v>0</v>
      </c>
      <c r="M144" s="34">
        <v>0</v>
      </c>
      <c r="N144" s="34">
        <v>60</v>
      </c>
      <c r="O144" s="34">
        <v>2</v>
      </c>
      <c r="P144" s="34">
        <v>30</v>
      </c>
      <c r="Q144" s="34" t="s">
        <v>920</v>
      </c>
      <c r="R144" s="34" t="s">
        <v>920</v>
      </c>
      <c r="S144" s="34">
        <f t="shared" si="10"/>
        <v>2</v>
      </c>
      <c r="T144" s="34">
        <v>4</v>
      </c>
      <c r="U144" s="34">
        <v>30</v>
      </c>
      <c r="V144" s="34">
        <v>15</v>
      </c>
      <c r="W144" s="34">
        <v>35.200000000000003</v>
      </c>
      <c r="X144" s="34">
        <v>15</v>
      </c>
      <c r="Y144" s="34">
        <v>320</v>
      </c>
      <c r="Z144" s="34" t="str">
        <f t="shared" si="11"/>
        <v>NW</v>
      </c>
      <c r="AA144" s="34">
        <v>15</v>
      </c>
      <c r="AB144" s="6" t="s">
        <v>917</v>
      </c>
      <c r="AC144" s="6" t="s">
        <v>584</v>
      </c>
      <c r="AD144" s="6">
        <v>1</v>
      </c>
      <c r="AE144" s="6">
        <v>1</v>
      </c>
      <c r="AF144" s="6" t="s">
        <v>501</v>
      </c>
      <c r="AG144" s="6" t="s">
        <v>920</v>
      </c>
      <c r="AH144" s="6">
        <v>0</v>
      </c>
      <c r="AI144" s="6">
        <v>0</v>
      </c>
      <c r="AJ144" s="6">
        <v>0</v>
      </c>
      <c r="AK144" s="6" t="s">
        <v>920</v>
      </c>
      <c r="AL144" s="6" t="s">
        <v>502</v>
      </c>
      <c r="AO144" s="5"/>
    </row>
    <row r="145" spans="1:41" x14ac:dyDescent="0.2">
      <c r="A145" s="6">
        <v>802</v>
      </c>
      <c r="B145" s="6" t="s">
        <v>496</v>
      </c>
      <c r="C145" s="48">
        <v>40375</v>
      </c>
      <c r="D145" s="6" t="s">
        <v>923</v>
      </c>
      <c r="E145" s="26">
        <v>33.696669999999997</v>
      </c>
      <c r="F145" s="26">
        <v>-115.39491</v>
      </c>
      <c r="G145" s="34">
        <v>313</v>
      </c>
      <c r="H145" s="26">
        <v>33.696939999999998</v>
      </c>
      <c r="I145" s="26">
        <v>-115.39491</v>
      </c>
      <c r="J145" s="34">
        <v>314</v>
      </c>
      <c r="K145" s="34">
        <v>0</v>
      </c>
      <c r="L145" s="34">
        <v>0</v>
      </c>
      <c r="M145" s="34">
        <v>0</v>
      </c>
      <c r="N145" s="34">
        <v>60</v>
      </c>
      <c r="O145" s="34">
        <v>2</v>
      </c>
      <c r="P145" s="34">
        <v>30</v>
      </c>
      <c r="Q145" s="34" t="s">
        <v>920</v>
      </c>
      <c r="R145" s="34" t="s">
        <v>920</v>
      </c>
      <c r="S145" s="34">
        <f t="shared" si="10"/>
        <v>2</v>
      </c>
      <c r="T145" s="34">
        <v>3</v>
      </c>
      <c r="U145" s="34">
        <v>30</v>
      </c>
      <c r="V145" s="34">
        <v>15</v>
      </c>
      <c r="W145" s="34">
        <v>40</v>
      </c>
      <c r="X145" s="34">
        <v>15</v>
      </c>
      <c r="Y145" s="34">
        <v>358</v>
      </c>
      <c r="Z145" s="34" t="str">
        <f t="shared" si="11"/>
        <v>N</v>
      </c>
      <c r="AA145" s="34">
        <v>15</v>
      </c>
      <c r="AB145" s="6" t="s">
        <v>503</v>
      </c>
      <c r="AC145" s="6" t="s">
        <v>950</v>
      </c>
      <c r="AD145" s="6">
        <v>1</v>
      </c>
      <c r="AE145" s="6">
        <v>1</v>
      </c>
      <c r="AF145" s="6" t="s">
        <v>504</v>
      </c>
      <c r="AG145" s="6" t="s">
        <v>920</v>
      </c>
      <c r="AH145" s="6" t="s">
        <v>920</v>
      </c>
      <c r="AI145" s="6" t="s">
        <v>920</v>
      </c>
      <c r="AJ145" s="6" t="s">
        <v>920</v>
      </c>
      <c r="AK145" s="6" t="s">
        <v>920</v>
      </c>
      <c r="AL145" s="6" t="s">
        <v>920</v>
      </c>
      <c r="AO145" s="5"/>
    </row>
    <row r="146" spans="1:41" x14ac:dyDescent="0.2">
      <c r="A146" s="6">
        <v>806</v>
      </c>
      <c r="B146" s="6" t="s">
        <v>496</v>
      </c>
      <c r="C146" s="48">
        <v>40375</v>
      </c>
      <c r="D146" s="6" t="s">
        <v>914</v>
      </c>
      <c r="E146" s="26">
        <v>33.636049999999997</v>
      </c>
      <c r="F146" s="26">
        <v>-115.86759000000001</v>
      </c>
      <c r="G146" s="34">
        <v>374</v>
      </c>
      <c r="H146" s="26">
        <v>33.636229999999998</v>
      </c>
      <c r="I146" s="26">
        <v>-115.86799999999999</v>
      </c>
      <c r="J146" s="34">
        <v>382</v>
      </c>
      <c r="K146" s="34">
        <v>0</v>
      </c>
      <c r="L146" s="34">
        <v>0</v>
      </c>
      <c r="M146" s="34">
        <v>0</v>
      </c>
      <c r="N146" s="34">
        <v>60</v>
      </c>
      <c r="O146" s="34">
        <v>3</v>
      </c>
      <c r="P146" s="34">
        <v>30</v>
      </c>
      <c r="Q146" s="34" t="s">
        <v>920</v>
      </c>
      <c r="R146" s="34" t="s">
        <v>920</v>
      </c>
      <c r="S146" s="34">
        <f t="shared" si="10"/>
        <v>3</v>
      </c>
      <c r="T146" s="34">
        <v>0</v>
      </c>
      <c r="U146" s="34">
        <v>30</v>
      </c>
      <c r="V146" s="34">
        <v>15</v>
      </c>
      <c r="W146" s="34">
        <v>4.8</v>
      </c>
      <c r="X146" s="34">
        <v>15</v>
      </c>
      <c r="Y146" s="34">
        <v>292</v>
      </c>
      <c r="Z146" s="34" t="str">
        <f t="shared" si="11"/>
        <v>W</v>
      </c>
      <c r="AA146" s="34">
        <v>15</v>
      </c>
      <c r="AB146" s="6" t="s">
        <v>917</v>
      </c>
      <c r="AC146" s="6" t="s">
        <v>497</v>
      </c>
      <c r="AD146" s="6">
        <v>3</v>
      </c>
      <c r="AE146" s="6">
        <v>1</v>
      </c>
      <c r="AF146" s="6" t="s">
        <v>498</v>
      </c>
      <c r="AG146" s="6" t="s">
        <v>920</v>
      </c>
      <c r="AH146" s="6">
        <v>0</v>
      </c>
      <c r="AI146" s="6">
        <v>0</v>
      </c>
      <c r="AJ146" s="6">
        <v>0</v>
      </c>
      <c r="AK146" s="6" t="s">
        <v>920</v>
      </c>
      <c r="AL146" s="6" t="s">
        <v>499</v>
      </c>
      <c r="AO146" s="5"/>
    </row>
    <row r="147" spans="1:41" x14ac:dyDescent="0.2">
      <c r="A147" s="6">
        <v>806</v>
      </c>
      <c r="B147" s="6" t="s">
        <v>496</v>
      </c>
      <c r="C147" s="48">
        <v>40375</v>
      </c>
      <c r="D147" s="6" t="s">
        <v>923</v>
      </c>
      <c r="E147" s="26">
        <v>33.636220000000002</v>
      </c>
      <c r="F147" s="26">
        <v>-115.86821999999999</v>
      </c>
      <c r="G147" s="34">
        <v>380</v>
      </c>
      <c r="H147" s="26">
        <v>33.636130000000001</v>
      </c>
      <c r="I147" s="26">
        <v>-115.86851</v>
      </c>
      <c r="J147" s="34">
        <v>381</v>
      </c>
      <c r="K147" s="34">
        <v>0</v>
      </c>
      <c r="L147" s="34">
        <v>0</v>
      </c>
      <c r="M147" s="34">
        <v>0</v>
      </c>
      <c r="N147" s="34">
        <v>60</v>
      </c>
      <c r="O147" s="34">
        <v>3</v>
      </c>
      <c r="P147" s="34">
        <v>30</v>
      </c>
      <c r="Q147" s="34" t="s">
        <v>920</v>
      </c>
      <c r="R147" s="34" t="s">
        <v>920</v>
      </c>
      <c r="S147" s="34">
        <f t="shared" si="10"/>
        <v>3</v>
      </c>
      <c r="T147" s="34">
        <v>1</v>
      </c>
      <c r="U147" s="34">
        <v>30</v>
      </c>
      <c r="V147" s="34">
        <v>15</v>
      </c>
      <c r="W147" s="34">
        <v>8.4</v>
      </c>
      <c r="X147" s="34">
        <v>15</v>
      </c>
      <c r="Y147" s="34">
        <v>283</v>
      </c>
      <c r="Z147" s="34" t="str">
        <f t="shared" si="11"/>
        <v>W</v>
      </c>
      <c r="AA147" s="34">
        <v>15</v>
      </c>
      <c r="AB147" s="6" t="s">
        <v>917</v>
      </c>
      <c r="AC147" s="6" t="s">
        <v>584</v>
      </c>
      <c r="AD147" s="6">
        <v>3</v>
      </c>
      <c r="AE147" s="6">
        <v>1</v>
      </c>
      <c r="AF147" s="6" t="s">
        <v>500</v>
      </c>
      <c r="AG147" s="6" t="s">
        <v>920</v>
      </c>
      <c r="AH147" s="6" t="s">
        <v>920</v>
      </c>
      <c r="AI147" s="6" t="s">
        <v>920</v>
      </c>
      <c r="AJ147" s="6" t="s">
        <v>920</v>
      </c>
      <c r="AK147" s="6" t="s">
        <v>920</v>
      </c>
      <c r="AL147" s="6" t="s">
        <v>920</v>
      </c>
      <c r="AO147" s="5"/>
    </row>
    <row r="148" spans="1:41" x14ac:dyDescent="0.2">
      <c r="A148" s="6">
        <v>815</v>
      </c>
      <c r="B148" s="6" t="s">
        <v>517</v>
      </c>
      <c r="C148" s="48">
        <v>40374</v>
      </c>
      <c r="D148" s="6" t="s">
        <v>914</v>
      </c>
      <c r="E148" s="26">
        <v>33.284329999999997</v>
      </c>
      <c r="F148" s="26">
        <v>-116.11074000000001</v>
      </c>
      <c r="G148" s="34">
        <v>196</v>
      </c>
      <c r="H148" s="26">
        <v>33.284210000000002</v>
      </c>
      <c r="I148" s="26">
        <v>-116.11048</v>
      </c>
      <c r="J148" s="34">
        <v>194</v>
      </c>
      <c r="K148" s="34">
        <v>0</v>
      </c>
      <c r="L148" s="34">
        <v>0</v>
      </c>
      <c r="M148" s="34">
        <v>0</v>
      </c>
      <c r="N148" s="34">
        <v>60</v>
      </c>
      <c r="O148" s="34">
        <v>5</v>
      </c>
      <c r="P148" s="34">
        <v>30</v>
      </c>
      <c r="Q148" s="34" t="s">
        <v>920</v>
      </c>
      <c r="R148" s="34" t="s">
        <v>920</v>
      </c>
      <c r="S148" s="34">
        <f t="shared" si="10"/>
        <v>5</v>
      </c>
      <c r="T148" s="34">
        <v>28</v>
      </c>
      <c r="U148" s="34">
        <v>30</v>
      </c>
      <c r="V148" s="34">
        <v>15</v>
      </c>
      <c r="W148" s="34">
        <v>6.4</v>
      </c>
      <c r="X148" s="34">
        <v>15</v>
      </c>
      <c r="Y148" s="34">
        <v>102</v>
      </c>
      <c r="Z148" s="34" t="str">
        <f t="shared" si="11"/>
        <v>E</v>
      </c>
      <c r="AA148" s="34">
        <v>15</v>
      </c>
      <c r="AB148" s="6" t="s">
        <v>917</v>
      </c>
      <c r="AC148" s="6" t="s">
        <v>518</v>
      </c>
      <c r="AD148" s="6">
        <v>3</v>
      </c>
      <c r="AE148" s="6">
        <v>1</v>
      </c>
      <c r="AF148" s="6" t="s">
        <v>519</v>
      </c>
      <c r="AG148" s="6" t="s">
        <v>920</v>
      </c>
      <c r="AH148" s="6">
        <v>0</v>
      </c>
      <c r="AI148" s="6">
        <v>0</v>
      </c>
      <c r="AJ148" s="6">
        <v>0</v>
      </c>
      <c r="AK148" s="6" t="s">
        <v>920</v>
      </c>
      <c r="AL148" s="6" t="s">
        <v>520</v>
      </c>
      <c r="AO148" s="5"/>
    </row>
    <row r="149" spans="1:41" x14ac:dyDescent="0.2">
      <c r="A149" s="6">
        <v>815</v>
      </c>
      <c r="B149" s="6" t="s">
        <v>517</v>
      </c>
      <c r="C149" s="48">
        <v>40374</v>
      </c>
      <c r="D149" s="6" t="s">
        <v>923</v>
      </c>
      <c r="E149" s="26">
        <v>33.284100000000002</v>
      </c>
      <c r="F149" s="26">
        <v>-116.11039</v>
      </c>
      <c r="G149" s="34">
        <v>194</v>
      </c>
      <c r="H149" s="26">
        <v>33.283929999999998</v>
      </c>
      <c r="I149" s="26">
        <v>-116.11011000000001</v>
      </c>
      <c r="J149" s="34">
        <v>190</v>
      </c>
      <c r="K149" s="34">
        <v>0</v>
      </c>
      <c r="L149" s="34">
        <v>0</v>
      </c>
      <c r="M149" s="34">
        <v>0</v>
      </c>
      <c r="N149" s="34">
        <v>120</v>
      </c>
      <c r="O149" s="34">
        <v>2</v>
      </c>
      <c r="P149" s="34">
        <v>30</v>
      </c>
      <c r="Q149" s="34" t="s">
        <v>920</v>
      </c>
      <c r="R149" s="34" t="s">
        <v>920</v>
      </c>
      <c r="S149" s="34">
        <f t="shared" si="10"/>
        <v>2</v>
      </c>
      <c r="T149" s="34">
        <v>26</v>
      </c>
      <c r="U149" s="34">
        <v>30</v>
      </c>
      <c r="V149" s="34">
        <v>15</v>
      </c>
      <c r="W149" s="34">
        <v>8.6999999999999993</v>
      </c>
      <c r="X149" s="34">
        <v>15</v>
      </c>
      <c r="Y149" s="34">
        <v>86</v>
      </c>
      <c r="Z149" s="34" t="str">
        <f t="shared" si="11"/>
        <v>E</v>
      </c>
      <c r="AA149" s="34">
        <v>15</v>
      </c>
      <c r="AB149" s="6" t="s">
        <v>917</v>
      </c>
      <c r="AC149" s="6" t="s">
        <v>521</v>
      </c>
      <c r="AD149" s="6">
        <v>1</v>
      </c>
      <c r="AE149" s="6">
        <v>1</v>
      </c>
      <c r="AF149" s="6" t="s">
        <v>522</v>
      </c>
      <c r="AG149" s="6" t="s">
        <v>920</v>
      </c>
      <c r="AH149" s="6" t="s">
        <v>920</v>
      </c>
      <c r="AI149" s="6" t="s">
        <v>920</v>
      </c>
      <c r="AJ149" s="6" t="s">
        <v>920</v>
      </c>
      <c r="AK149" s="6" t="s">
        <v>920</v>
      </c>
      <c r="AL149" s="6" t="s">
        <v>920</v>
      </c>
      <c r="AO149" s="5"/>
    </row>
    <row r="150" spans="1:41" x14ac:dyDescent="0.2">
      <c r="A150" s="6">
        <v>840</v>
      </c>
      <c r="B150" s="6" t="s">
        <v>509</v>
      </c>
      <c r="C150" s="48">
        <v>40374</v>
      </c>
      <c r="D150" s="6" t="s">
        <v>914</v>
      </c>
      <c r="E150" s="26">
        <v>32.652369999999998</v>
      </c>
      <c r="F150" s="26">
        <v>-116.38995</v>
      </c>
      <c r="G150" s="34">
        <v>932</v>
      </c>
      <c r="H150" s="26">
        <v>32.65213</v>
      </c>
      <c r="I150" s="26">
        <v>-116.38995</v>
      </c>
      <c r="J150" s="34">
        <v>929</v>
      </c>
      <c r="K150" s="34">
        <v>0</v>
      </c>
      <c r="L150" s="34">
        <v>0</v>
      </c>
      <c r="M150" s="34">
        <v>0</v>
      </c>
      <c r="N150" s="34">
        <v>60</v>
      </c>
      <c r="O150" s="34">
        <v>3</v>
      </c>
      <c r="P150" s="34">
        <v>30</v>
      </c>
      <c r="Q150" s="34" t="s">
        <v>920</v>
      </c>
      <c r="R150" s="34" t="s">
        <v>920</v>
      </c>
      <c r="S150" s="34">
        <f t="shared" si="10"/>
        <v>3</v>
      </c>
      <c r="T150" s="34">
        <v>5</v>
      </c>
      <c r="U150" s="34">
        <v>30</v>
      </c>
      <c r="V150" s="34">
        <v>15</v>
      </c>
      <c r="W150" s="34">
        <v>2.2999999999999998</v>
      </c>
      <c r="X150" s="34">
        <v>15</v>
      </c>
      <c r="Y150" s="34">
        <v>150</v>
      </c>
      <c r="Z150" s="34" t="str">
        <f t="shared" si="11"/>
        <v>SE</v>
      </c>
      <c r="AA150" s="34">
        <v>15</v>
      </c>
      <c r="AB150" s="6" t="s">
        <v>917</v>
      </c>
      <c r="AC150" s="6" t="s">
        <v>950</v>
      </c>
      <c r="AD150" s="6">
        <v>3</v>
      </c>
      <c r="AE150" s="6">
        <v>1</v>
      </c>
      <c r="AF150" s="6" t="s">
        <v>510</v>
      </c>
      <c r="AG150" s="6" t="s">
        <v>920</v>
      </c>
      <c r="AH150" s="6">
        <v>0</v>
      </c>
      <c r="AI150" s="6">
        <v>0</v>
      </c>
      <c r="AJ150" s="6">
        <v>0</v>
      </c>
      <c r="AK150" s="6" t="s">
        <v>920</v>
      </c>
      <c r="AL150" s="6" t="s">
        <v>920</v>
      </c>
      <c r="AO150" s="5"/>
    </row>
    <row r="151" spans="1:41" x14ac:dyDescent="0.2">
      <c r="A151" s="6">
        <v>840</v>
      </c>
      <c r="B151" s="6" t="s">
        <v>509</v>
      </c>
      <c r="C151" s="48">
        <v>40374</v>
      </c>
      <c r="D151" s="6" t="s">
        <v>923</v>
      </c>
      <c r="E151" s="26" t="s">
        <v>920</v>
      </c>
      <c r="F151" s="26" t="s">
        <v>920</v>
      </c>
      <c r="G151" s="34" t="s">
        <v>920</v>
      </c>
      <c r="H151" s="26" t="s">
        <v>920</v>
      </c>
      <c r="I151" s="26" t="s">
        <v>920</v>
      </c>
      <c r="J151" s="34" t="s">
        <v>920</v>
      </c>
      <c r="K151" s="34" t="s">
        <v>920</v>
      </c>
      <c r="L151" s="34" t="s">
        <v>920</v>
      </c>
      <c r="M151" s="34" t="s">
        <v>920</v>
      </c>
      <c r="N151" s="34" t="s">
        <v>920</v>
      </c>
      <c r="O151" s="34" t="s">
        <v>920</v>
      </c>
      <c r="P151" s="34" t="s">
        <v>920</v>
      </c>
      <c r="Q151" s="34" t="s">
        <v>920</v>
      </c>
      <c r="R151" s="34" t="s">
        <v>920</v>
      </c>
      <c r="S151" s="34" t="s">
        <v>920</v>
      </c>
      <c r="T151" s="34" t="s">
        <v>920</v>
      </c>
      <c r="U151" s="34" t="s">
        <v>920</v>
      </c>
      <c r="V151" s="34" t="s">
        <v>920</v>
      </c>
      <c r="W151" s="34" t="s">
        <v>920</v>
      </c>
      <c r="X151" s="34" t="s">
        <v>920</v>
      </c>
      <c r="Y151" s="34" t="s">
        <v>920</v>
      </c>
      <c r="Z151" s="34" t="s">
        <v>920</v>
      </c>
      <c r="AA151" s="34" t="s">
        <v>920</v>
      </c>
      <c r="AB151" s="6" t="s">
        <v>920</v>
      </c>
      <c r="AC151" s="6" t="s">
        <v>920</v>
      </c>
      <c r="AD151" s="6" t="s">
        <v>920</v>
      </c>
      <c r="AE151" s="6" t="s">
        <v>920</v>
      </c>
      <c r="AF151" s="6" t="s">
        <v>920</v>
      </c>
      <c r="AG151" s="6" t="s">
        <v>920</v>
      </c>
      <c r="AH151" s="6" t="s">
        <v>920</v>
      </c>
      <c r="AI151" s="6" t="s">
        <v>920</v>
      </c>
      <c r="AJ151" s="6" t="s">
        <v>920</v>
      </c>
      <c r="AK151" s="6" t="s">
        <v>920</v>
      </c>
      <c r="AL151" s="6" t="s">
        <v>511</v>
      </c>
      <c r="AO151" s="5"/>
    </row>
    <row r="152" spans="1:41" x14ac:dyDescent="0.2">
      <c r="A152" s="6">
        <v>918</v>
      </c>
      <c r="B152" s="6" t="s">
        <v>650</v>
      </c>
      <c r="C152" s="46">
        <v>40388</v>
      </c>
      <c r="D152" s="6" t="s">
        <v>923</v>
      </c>
      <c r="E152" s="26">
        <v>43.919640000000001</v>
      </c>
      <c r="F152" s="26">
        <v>-122.03667</v>
      </c>
      <c r="G152" s="34">
        <v>1326</v>
      </c>
      <c r="H152" s="26">
        <v>43.919589999999999</v>
      </c>
      <c r="I152" s="26">
        <v>-122.03693</v>
      </c>
      <c r="J152" s="34">
        <v>1324</v>
      </c>
      <c r="K152" s="34">
        <v>0</v>
      </c>
      <c r="L152" s="34">
        <v>0</v>
      </c>
      <c r="M152" s="34">
        <v>0</v>
      </c>
      <c r="N152" s="34">
        <v>50</v>
      </c>
      <c r="O152" s="34">
        <v>9</v>
      </c>
      <c r="P152" s="34">
        <v>25</v>
      </c>
      <c r="Q152" s="34" t="s">
        <v>920</v>
      </c>
      <c r="R152" s="34" t="s">
        <v>920</v>
      </c>
      <c r="S152" s="34">
        <f t="shared" ref="S152:S163" si="12">AVERAGE(O152,Q152)</f>
        <v>9</v>
      </c>
      <c r="T152" s="34">
        <v>5</v>
      </c>
      <c r="U152" s="34">
        <v>3.5</v>
      </c>
      <c r="V152" s="34">
        <v>12.5</v>
      </c>
      <c r="W152" s="34">
        <v>6.6</v>
      </c>
      <c r="X152" s="34">
        <v>12.5</v>
      </c>
      <c r="Y152" s="41">
        <v>208</v>
      </c>
      <c r="Z152" s="34" t="str">
        <f t="shared" ref="Z152:Z163" si="13">IF(Y152&gt;=343, "N", IF(Y152&gt;=298, "NW", IF(Y152&gt;=252, "W", IF(Y152&gt;=206, "SW", IF(Y152&gt;=160, "S", IF(Y152&gt;=114, "SE", IF(Y152&gt;=68, "E", IF(Y152&gt;= 23, "NE", IF(Y152&gt;=0, "N", "NA")))))))))</f>
        <v>SW</v>
      </c>
      <c r="AA152" s="34">
        <v>12.5</v>
      </c>
      <c r="AB152" s="6" t="s">
        <v>638</v>
      </c>
      <c r="AC152" s="6" t="s">
        <v>651</v>
      </c>
      <c r="AD152" s="6">
        <v>3</v>
      </c>
      <c r="AE152" s="6">
        <v>2</v>
      </c>
      <c r="AF152" s="7">
        <v>0.3743055555555555</v>
      </c>
      <c r="AG152" s="6" t="s">
        <v>920</v>
      </c>
      <c r="AH152" s="6" t="s">
        <v>920</v>
      </c>
      <c r="AI152" s="6" t="s">
        <v>920</v>
      </c>
      <c r="AJ152" s="6" t="s">
        <v>920</v>
      </c>
      <c r="AK152" s="6" t="s">
        <v>920</v>
      </c>
      <c r="AL152" s="6" t="s">
        <v>653</v>
      </c>
      <c r="AO152" s="6" t="s">
        <v>971</v>
      </c>
    </row>
    <row r="153" spans="1:41" x14ac:dyDescent="0.2">
      <c r="A153" s="6">
        <v>918</v>
      </c>
      <c r="B153" s="6" t="s">
        <v>650</v>
      </c>
      <c r="C153" s="46">
        <v>40388</v>
      </c>
      <c r="D153" s="6" t="s">
        <v>914</v>
      </c>
      <c r="E153" s="26">
        <v>43.919960000000003</v>
      </c>
      <c r="F153" s="26">
        <v>-122.03577</v>
      </c>
      <c r="G153" s="34">
        <v>1326</v>
      </c>
      <c r="H153" s="26">
        <v>43.919559999999997</v>
      </c>
      <c r="I153" s="26">
        <v>-122.0368</v>
      </c>
      <c r="J153" s="34">
        <v>1316</v>
      </c>
      <c r="K153" s="34">
        <v>0</v>
      </c>
      <c r="L153" s="34">
        <v>0</v>
      </c>
      <c r="M153" s="34">
        <v>0</v>
      </c>
      <c r="N153" s="34">
        <v>60</v>
      </c>
      <c r="O153" s="34">
        <v>9</v>
      </c>
      <c r="P153" s="34">
        <v>30</v>
      </c>
      <c r="Q153" s="34" t="s">
        <v>920</v>
      </c>
      <c r="R153" s="34" t="s">
        <v>920</v>
      </c>
      <c r="S153" s="34">
        <f t="shared" si="12"/>
        <v>9</v>
      </c>
      <c r="T153" s="34">
        <v>31</v>
      </c>
      <c r="U153" s="34">
        <v>4.0999999999999996</v>
      </c>
      <c r="V153" s="34">
        <v>15</v>
      </c>
      <c r="W153" s="34">
        <v>4.4000000000000004</v>
      </c>
      <c r="X153" s="34">
        <v>15</v>
      </c>
      <c r="Y153" s="41">
        <v>232</v>
      </c>
      <c r="Z153" s="34" t="str">
        <f t="shared" si="13"/>
        <v>SW</v>
      </c>
      <c r="AA153" s="34">
        <v>15</v>
      </c>
      <c r="AB153" s="6" t="s">
        <v>638</v>
      </c>
      <c r="AC153" s="6" t="s">
        <v>651</v>
      </c>
      <c r="AD153" s="6">
        <v>3</v>
      </c>
      <c r="AE153" s="6">
        <v>2</v>
      </c>
      <c r="AF153" s="7">
        <v>0.3611111111111111</v>
      </c>
      <c r="AG153" s="6" t="s">
        <v>920</v>
      </c>
      <c r="AH153" s="6">
        <v>0</v>
      </c>
      <c r="AI153" s="6">
        <v>0</v>
      </c>
      <c r="AJ153" s="6">
        <v>0</v>
      </c>
      <c r="AK153" s="6" t="s">
        <v>652</v>
      </c>
      <c r="AL153" s="6" t="s">
        <v>920</v>
      </c>
      <c r="AO153" s="6" t="s">
        <v>971</v>
      </c>
    </row>
    <row r="154" spans="1:41" x14ac:dyDescent="0.2">
      <c r="A154" s="6">
        <v>922</v>
      </c>
      <c r="B154" s="6" t="s">
        <v>657</v>
      </c>
      <c r="C154" s="46">
        <v>40388</v>
      </c>
      <c r="D154" s="6" t="s">
        <v>914</v>
      </c>
      <c r="E154" s="26">
        <v>43.594059999999999</v>
      </c>
      <c r="F154" s="26">
        <v>-122.09577</v>
      </c>
      <c r="G154" s="34">
        <v>1572</v>
      </c>
      <c r="H154" s="26">
        <v>43.594119999999997</v>
      </c>
      <c r="I154" s="26">
        <v>-122.09542999999999</v>
      </c>
      <c r="J154" s="34">
        <v>1553</v>
      </c>
      <c r="K154" s="34">
        <v>0</v>
      </c>
      <c r="L154" s="34">
        <v>0</v>
      </c>
      <c r="M154" s="34">
        <v>0</v>
      </c>
      <c r="N154" s="34">
        <v>63</v>
      </c>
      <c r="O154" s="34">
        <v>4</v>
      </c>
      <c r="P154" s="34">
        <v>30</v>
      </c>
      <c r="Q154" s="34" t="s">
        <v>920</v>
      </c>
      <c r="R154" s="34" t="s">
        <v>920</v>
      </c>
      <c r="S154" s="34">
        <f t="shared" si="12"/>
        <v>4</v>
      </c>
      <c r="T154" s="34">
        <v>3</v>
      </c>
      <c r="U154" s="34">
        <v>4.0999999999999996</v>
      </c>
      <c r="V154" s="34">
        <v>20</v>
      </c>
      <c r="W154" s="34">
        <v>5.9</v>
      </c>
      <c r="X154" s="34">
        <v>20</v>
      </c>
      <c r="Y154" s="41">
        <v>74</v>
      </c>
      <c r="Z154" s="34" t="str">
        <f t="shared" si="13"/>
        <v>E</v>
      </c>
      <c r="AA154" s="34">
        <v>15</v>
      </c>
      <c r="AB154" s="6" t="s">
        <v>638</v>
      </c>
      <c r="AC154" s="6" t="s">
        <v>658</v>
      </c>
      <c r="AD154" s="6">
        <v>3</v>
      </c>
      <c r="AE154" s="6">
        <v>3</v>
      </c>
      <c r="AF154" s="7">
        <v>0.5493055555555556</v>
      </c>
      <c r="AG154" s="6" t="s">
        <v>920</v>
      </c>
      <c r="AH154" s="6">
        <v>0</v>
      </c>
      <c r="AI154" s="6">
        <v>0</v>
      </c>
      <c r="AJ154" s="6">
        <v>0</v>
      </c>
      <c r="AK154" s="6" t="s">
        <v>1076</v>
      </c>
      <c r="AL154" s="6" t="s">
        <v>920</v>
      </c>
      <c r="AO154" s="6" t="s">
        <v>971</v>
      </c>
    </row>
    <row r="155" spans="1:41" x14ac:dyDescent="0.2">
      <c r="A155" s="6">
        <v>922</v>
      </c>
      <c r="B155" s="6" t="s">
        <v>657</v>
      </c>
      <c r="C155" s="46">
        <v>40388</v>
      </c>
      <c r="D155" s="6" t="s">
        <v>923</v>
      </c>
      <c r="E155" s="26">
        <v>43.594549999999998</v>
      </c>
      <c r="F155" s="26">
        <v>-122.09536</v>
      </c>
      <c r="G155" s="34">
        <v>1566</v>
      </c>
      <c r="H155" s="26">
        <v>43.594639999999998</v>
      </c>
      <c r="I155" s="26">
        <v>-122.09520999999999</v>
      </c>
      <c r="J155" s="34">
        <v>1563</v>
      </c>
      <c r="K155" s="34">
        <v>0</v>
      </c>
      <c r="L155" s="34">
        <v>0</v>
      </c>
      <c r="M155" s="34">
        <v>0</v>
      </c>
      <c r="N155" s="34">
        <v>66.5</v>
      </c>
      <c r="O155" s="34">
        <v>5</v>
      </c>
      <c r="P155" s="34">
        <v>30</v>
      </c>
      <c r="Q155" s="34" t="s">
        <v>920</v>
      </c>
      <c r="R155" s="34" t="s">
        <v>920</v>
      </c>
      <c r="S155" s="34">
        <f t="shared" si="12"/>
        <v>5</v>
      </c>
      <c r="T155" s="34">
        <v>4</v>
      </c>
      <c r="U155" s="34">
        <v>1.4</v>
      </c>
      <c r="V155" s="34">
        <v>15</v>
      </c>
      <c r="W155" s="34">
        <v>4.4000000000000004</v>
      </c>
      <c r="X155" s="34">
        <v>15</v>
      </c>
      <c r="Y155" s="41">
        <v>22</v>
      </c>
      <c r="Z155" s="34" t="str">
        <f t="shared" si="13"/>
        <v>N</v>
      </c>
      <c r="AA155" s="34">
        <v>15</v>
      </c>
      <c r="AB155" s="6" t="s">
        <v>638</v>
      </c>
      <c r="AC155" s="6" t="s">
        <v>867</v>
      </c>
      <c r="AD155" s="6" t="s">
        <v>600</v>
      </c>
      <c r="AE155" s="6">
        <v>3</v>
      </c>
      <c r="AF155" s="7">
        <v>0.56111111111111112</v>
      </c>
      <c r="AG155" s="6" t="s">
        <v>920</v>
      </c>
      <c r="AH155" s="6" t="s">
        <v>920</v>
      </c>
      <c r="AI155" s="6" t="s">
        <v>920</v>
      </c>
      <c r="AJ155" s="6" t="s">
        <v>920</v>
      </c>
      <c r="AK155" s="6" t="s">
        <v>920</v>
      </c>
      <c r="AL155" s="6" t="s">
        <v>920</v>
      </c>
      <c r="AO155" s="6" t="s">
        <v>971</v>
      </c>
    </row>
    <row r="156" spans="1:41" x14ac:dyDescent="0.2">
      <c r="A156" s="6">
        <v>929</v>
      </c>
      <c r="B156" s="6" t="s">
        <v>609</v>
      </c>
      <c r="C156" s="46">
        <v>40389</v>
      </c>
      <c r="D156" s="6" t="s">
        <v>923</v>
      </c>
      <c r="E156" s="26">
        <v>42.886539999999997</v>
      </c>
      <c r="F156" s="26">
        <v>-122.32828000000001</v>
      </c>
      <c r="G156" s="34">
        <v>1581</v>
      </c>
      <c r="H156" s="26">
        <v>42.886789999999998</v>
      </c>
      <c r="I156" s="26">
        <v>-122.32835</v>
      </c>
      <c r="J156" s="34">
        <v>1585</v>
      </c>
      <c r="K156" s="34">
        <v>0</v>
      </c>
      <c r="L156" s="34">
        <v>0</v>
      </c>
      <c r="M156" s="34">
        <v>0</v>
      </c>
      <c r="N156" s="34">
        <v>84</v>
      </c>
      <c r="O156" s="34">
        <v>2</v>
      </c>
      <c r="P156" s="34">
        <v>21</v>
      </c>
      <c r="Q156" s="34" t="s">
        <v>920</v>
      </c>
      <c r="R156" s="34" t="s">
        <v>920</v>
      </c>
      <c r="S156" s="34">
        <f t="shared" si="12"/>
        <v>2</v>
      </c>
      <c r="T156" s="34">
        <v>12</v>
      </c>
      <c r="U156" s="34">
        <v>2.9</v>
      </c>
      <c r="V156" s="34">
        <v>15</v>
      </c>
      <c r="W156" s="34">
        <v>7.1</v>
      </c>
      <c r="X156" s="34">
        <v>15</v>
      </c>
      <c r="Y156" s="41">
        <v>334</v>
      </c>
      <c r="Z156" s="34" t="str">
        <f t="shared" si="13"/>
        <v>NW</v>
      </c>
      <c r="AA156" s="34">
        <v>15</v>
      </c>
      <c r="AB156" s="6" t="s">
        <v>638</v>
      </c>
      <c r="AC156" s="6" t="s">
        <v>611</v>
      </c>
      <c r="AD156" s="6">
        <v>3</v>
      </c>
      <c r="AE156" s="6">
        <v>3</v>
      </c>
      <c r="AF156" s="7">
        <v>0.48749999999999999</v>
      </c>
      <c r="AG156" s="6" t="s">
        <v>920</v>
      </c>
      <c r="AH156" s="6" t="s">
        <v>920</v>
      </c>
      <c r="AI156" s="6" t="s">
        <v>920</v>
      </c>
      <c r="AJ156" s="6" t="s">
        <v>920</v>
      </c>
      <c r="AK156" s="6" t="s">
        <v>920</v>
      </c>
      <c r="AL156" s="6" t="s">
        <v>920</v>
      </c>
      <c r="AO156" s="6" t="s">
        <v>971</v>
      </c>
    </row>
    <row r="157" spans="1:41" x14ac:dyDescent="0.2">
      <c r="A157" s="6">
        <v>929</v>
      </c>
      <c r="B157" s="6" t="s">
        <v>609</v>
      </c>
      <c r="C157" s="46">
        <v>40389</v>
      </c>
      <c r="D157" s="6" t="s">
        <v>914</v>
      </c>
      <c r="E157" s="26">
        <v>42.886209999999998</v>
      </c>
      <c r="F157" s="26">
        <v>-122.32809</v>
      </c>
      <c r="G157" s="34">
        <v>1573</v>
      </c>
      <c r="H157" s="26">
        <v>42.886360000000003</v>
      </c>
      <c r="I157" s="26">
        <v>-122.32825</v>
      </c>
      <c r="J157" s="34">
        <v>1580</v>
      </c>
      <c r="K157" s="34">
        <v>0</v>
      </c>
      <c r="L157" s="34">
        <v>0</v>
      </c>
      <c r="M157" s="34">
        <v>0</v>
      </c>
      <c r="N157" s="34">
        <v>133</v>
      </c>
      <c r="O157" s="34">
        <v>6</v>
      </c>
      <c r="P157" s="34">
        <v>30</v>
      </c>
      <c r="Q157" s="34" t="s">
        <v>920</v>
      </c>
      <c r="R157" s="34" t="s">
        <v>920</v>
      </c>
      <c r="S157" s="34">
        <f t="shared" si="12"/>
        <v>6</v>
      </c>
      <c r="T157" s="34">
        <v>20</v>
      </c>
      <c r="U157" s="34">
        <v>3.4</v>
      </c>
      <c r="V157" s="34">
        <v>15</v>
      </c>
      <c r="W157" s="34">
        <v>8.9</v>
      </c>
      <c r="X157" s="34">
        <v>15</v>
      </c>
      <c r="Y157" s="41">
        <v>320</v>
      </c>
      <c r="Z157" s="34" t="str">
        <f t="shared" si="13"/>
        <v>NW</v>
      </c>
      <c r="AA157" s="34">
        <v>15</v>
      </c>
      <c r="AB157" s="6" t="s">
        <v>638</v>
      </c>
      <c r="AC157" s="6" t="s">
        <v>943</v>
      </c>
      <c r="AD157" s="6">
        <v>3</v>
      </c>
      <c r="AE157" s="6">
        <v>3</v>
      </c>
      <c r="AF157" s="7">
        <v>0.4777777777777778</v>
      </c>
      <c r="AG157" s="6" t="s">
        <v>920</v>
      </c>
      <c r="AH157" s="6">
        <v>0</v>
      </c>
      <c r="AI157" s="6">
        <v>0</v>
      </c>
      <c r="AJ157" s="6" t="s">
        <v>920</v>
      </c>
      <c r="AK157" s="6" t="s">
        <v>610</v>
      </c>
      <c r="AL157" s="6" t="s">
        <v>920</v>
      </c>
      <c r="AO157" s="6" t="s">
        <v>971</v>
      </c>
    </row>
    <row r="158" spans="1:41" x14ac:dyDescent="0.2">
      <c r="A158" s="6">
        <v>931</v>
      </c>
      <c r="B158" s="6" t="s">
        <v>694</v>
      </c>
      <c r="C158" s="46">
        <v>40383</v>
      </c>
      <c r="D158" s="6" t="s">
        <v>923</v>
      </c>
      <c r="E158" s="26">
        <v>41.9617</v>
      </c>
      <c r="F158" s="26">
        <v>-123.60513</v>
      </c>
      <c r="G158" s="34">
        <v>1122</v>
      </c>
      <c r="H158" s="26">
        <v>41.961860000000001</v>
      </c>
      <c r="I158" s="26">
        <v>-123.60496000000001</v>
      </c>
      <c r="J158" s="34">
        <v>1122</v>
      </c>
      <c r="K158" s="34">
        <v>0</v>
      </c>
      <c r="L158" s="34">
        <v>0</v>
      </c>
      <c r="M158" s="34">
        <v>0</v>
      </c>
      <c r="N158" s="34">
        <v>47</v>
      </c>
      <c r="O158" s="34">
        <v>12</v>
      </c>
      <c r="P158" s="34">
        <v>15</v>
      </c>
      <c r="Q158" s="34">
        <v>12</v>
      </c>
      <c r="R158" s="34">
        <v>15</v>
      </c>
      <c r="S158" s="34">
        <f t="shared" si="12"/>
        <v>12</v>
      </c>
      <c r="T158" s="34">
        <v>12</v>
      </c>
      <c r="U158" s="34">
        <v>1</v>
      </c>
      <c r="V158" s="34">
        <v>15</v>
      </c>
      <c r="W158" s="34">
        <v>8.1</v>
      </c>
      <c r="X158" s="34">
        <v>15</v>
      </c>
      <c r="Y158" s="41">
        <v>64</v>
      </c>
      <c r="Z158" s="34" t="str">
        <f t="shared" si="13"/>
        <v>NE</v>
      </c>
      <c r="AA158" s="34">
        <v>15</v>
      </c>
      <c r="AB158" s="6" t="s">
        <v>917</v>
      </c>
      <c r="AC158" s="6" t="s">
        <v>699</v>
      </c>
      <c r="AD158" s="6">
        <v>2</v>
      </c>
      <c r="AE158" s="6">
        <v>3</v>
      </c>
      <c r="AF158" s="7">
        <v>0.72986111111111107</v>
      </c>
      <c r="AG158" s="6" t="s">
        <v>920</v>
      </c>
      <c r="AH158" s="6" t="s">
        <v>920</v>
      </c>
      <c r="AI158" s="6" t="s">
        <v>920</v>
      </c>
      <c r="AJ158" s="6" t="s">
        <v>920</v>
      </c>
      <c r="AK158" s="6" t="s">
        <v>920</v>
      </c>
      <c r="AL158" s="6" t="s">
        <v>920</v>
      </c>
      <c r="AO158" s="6" t="s">
        <v>971</v>
      </c>
    </row>
    <row r="159" spans="1:41" x14ac:dyDescent="0.2">
      <c r="A159" s="6">
        <v>931</v>
      </c>
      <c r="B159" s="6" t="s">
        <v>694</v>
      </c>
      <c r="C159" s="46">
        <v>40383</v>
      </c>
      <c r="D159" s="6" t="s">
        <v>914</v>
      </c>
      <c r="E159" s="26">
        <v>41.961500000000001</v>
      </c>
      <c r="F159" s="26">
        <v>-123.60571</v>
      </c>
      <c r="G159" s="34">
        <v>1122</v>
      </c>
      <c r="H159" s="26">
        <v>41.961599999999997</v>
      </c>
      <c r="I159" s="26">
        <v>-123.60542</v>
      </c>
      <c r="J159" s="34">
        <v>1121</v>
      </c>
      <c r="K159" s="34">
        <v>0</v>
      </c>
      <c r="L159" s="34">
        <v>0</v>
      </c>
      <c r="M159" s="34">
        <v>0</v>
      </c>
      <c r="N159" s="34">
        <v>104.5</v>
      </c>
      <c r="O159" s="34">
        <v>13</v>
      </c>
      <c r="P159" s="34">
        <v>20</v>
      </c>
      <c r="Q159" s="34" t="s">
        <v>920</v>
      </c>
      <c r="R159" s="34" t="s">
        <v>920</v>
      </c>
      <c r="S159" s="34">
        <f t="shared" si="12"/>
        <v>13</v>
      </c>
      <c r="T159" s="34">
        <v>21</v>
      </c>
      <c r="U159" s="34">
        <v>1.7</v>
      </c>
      <c r="V159" s="34">
        <v>15</v>
      </c>
      <c r="W159" s="34">
        <v>6.2</v>
      </c>
      <c r="X159" s="34">
        <v>15</v>
      </c>
      <c r="Y159" s="41">
        <v>48</v>
      </c>
      <c r="Z159" s="34" t="str">
        <f t="shared" si="13"/>
        <v>NE</v>
      </c>
      <c r="AA159" s="34">
        <v>15</v>
      </c>
      <c r="AB159" s="6" t="s">
        <v>917</v>
      </c>
      <c r="AC159" s="6" t="s">
        <v>697</v>
      </c>
      <c r="AD159" s="6">
        <v>3</v>
      </c>
      <c r="AE159" s="6">
        <v>3</v>
      </c>
      <c r="AF159" s="7">
        <v>0.71458333333333324</v>
      </c>
      <c r="AG159" s="6" t="s">
        <v>920</v>
      </c>
      <c r="AH159" s="6">
        <v>0</v>
      </c>
      <c r="AI159" s="6">
        <v>0</v>
      </c>
      <c r="AJ159" s="6">
        <v>0</v>
      </c>
      <c r="AK159" s="6" t="s">
        <v>1110</v>
      </c>
      <c r="AL159" s="6" t="s">
        <v>920</v>
      </c>
      <c r="AO159" s="6" t="s">
        <v>971</v>
      </c>
    </row>
    <row r="160" spans="1:41" x14ac:dyDescent="0.2">
      <c r="A160" s="6">
        <v>932</v>
      </c>
      <c r="B160" s="6" t="s">
        <v>626</v>
      </c>
      <c r="C160" s="46">
        <v>40390</v>
      </c>
      <c r="D160" s="6" t="s">
        <v>914</v>
      </c>
      <c r="E160" s="26">
        <v>42.441009999999999</v>
      </c>
      <c r="F160" s="26">
        <v>-122.99933</v>
      </c>
      <c r="G160" s="34">
        <v>342</v>
      </c>
      <c r="H160" s="26">
        <v>42.441220000000001</v>
      </c>
      <c r="I160" s="26">
        <v>-122.99964</v>
      </c>
      <c r="J160" s="34">
        <v>344</v>
      </c>
      <c r="K160" s="34">
        <v>0</v>
      </c>
      <c r="L160" s="34">
        <v>0</v>
      </c>
      <c r="M160" s="34">
        <v>0</v>
      </c>
      <c r="N160" s="34">
        <v>188</v>
      </c>
      <c r="O160" s="34">
        <v>1</v>
      </c>
      <c r="P160" s="34">
        <v>30</v>
      </c>
      <c r="Q160" s="34" t="s">
        <v>920</v>
      </c>
      <c r="R160" s="34" t="s">
        <v>920</v>
      </c>
      <c r="S160" s="34">
        <f t="shared" si="12"/>
        <v>1</v>
      </c>
      <c r="T160" s="34">
        <v>5</v>
      </c>
      <c r="U160" s="34">
        <v>11.6</v>
      </c>
      <c r="V160" s="34">
        <v>15</v>
      </c>
      <c r="W160" s="34">
        <v>50</v>
      </c>
      <c r="X160" s="34">
        <v>15</v>
      </c>
      <c r="Y160" s="41">
        <v>290</v>
      </c>
      <c r="Z160" s="34" t="str">
        <f t="shared" si="13"/>
        <v>W</v>
      </c>
      <c r="AA160" s="34">
        <v>15</v>
      </c>
      <c r="AB160" s="6" t="s">
        <v>917</v>
      </c>
      <c r="AC160" s="6" t="s">
        <v>627</v>
      </c>
      <c r="AD160" s="6">
        <v>1</v>
      </c>
      <c r="AE160" s="6">
        <v>2</v>
      </c>
      <c r="AF160" s="7">
        <v>0.44375000000000003</v>
      </c>
      <c r="AG160" s="6" t="s">
        <v>920</v>
      </c>
      <c r="AH160" s="6">
        <v>0</v>
      </c>
      <c r="AI160" s="6">
        <v>0</v>
      </c>
      <c r="AJ160" s="6">
        <v>0</v>
      </c>
      <c r="AK160" s="6" t="s">
        <v>550</v>
      </c>
      <c r="AL160" s="6" t="s">
        <v>1151</v>
      </c>
      <c r="AO160" s="6" t="s">
        <v>971</v>
      </c>
    </row>
    <row r="161" spans="1:41" x14ac:dyDescent="0.2">
      <c r="A161" s="6">
        <v>932</v>
      </c>
      <c r="B161" s="6" t="s">
        <v>626</v>
      </c>
      <c r="C161" s="46">
        <v>40390</v>
      </c>
      <c r="D161" s="6" t="s">
        <v>923</v>
      </c>
      <c r="E161" s="26">
        <v>42.441119999999998</v>
      </c>
      <c r="F161" s="26">
        <v>-122.99987</v>
      </c>
      <c r="G161" s="34">
        <v>346</v>
      </c>
      <c r="H161" s="26">
        <v>42.44117</v>
      </c>
      <c r="I161" s="26">
        <v>-123.00018</v>
      </c>
      <c r="J161" s="34">
        <v>423</v>
      </c>
      <c r="K161" s="34">
        <v>0</v>
      </c>
      <c r="L161" s="34">
        <v>0</v>
      </c>
      <c r="M161" s="34">
        <v>0</v>
      </c>
      <c r="N161" s="34">
        <v>30</v>
      </c>
      <c r="O161" s="34">
        <v>0.5</v>
      </c>
      <c r="P161" s="34">
        <v>30</v>
      </c>
      <c r="Q161" s="34" t="s">
        <v>920</v>
      </c>
      <c r="R161" s="34" t="s">
        <v>920</v>
      </c>
      <c r="S161" s="34">
        <f t="shared" si="12"/>
        <v>0.5</v>
      </c>
      <c r="T161" s="34">
        <v>25</v>
      </c>
      <c r="U161" s="34">
        <v>3</v>
      </c>
      <c r="V161" s="34">
        <v>30</v>
      </c>
      <c r="W161" s="34">
        <v>50</v>
      </c>
      <c r="X161" s="34">
        <v>15</v>
      </c>
      <c r="Y161" s="41">
        <v>290</v>
      </c>
      <c r="Z161" s="34" t="str">
        <f t="shared" si="13"/>
        <v>W</v>
      </c>
      <c r="AA161" s="34">
        <v>15</v>
      </c>
      <c r="AB161" s="6" t="s">
        <v>917</v>
      </c>
      <c r="AC161" s="6" t="s">
        <v>950</v>
      </c>
      <c r="AD161" s="6">
        <v>3</v>
      </c>
      <c r="AE161" s="6">
        <v>2.5</v>
      </c>
      <c r="AF161" s="7">
        <v>0.45</v>
      </c>
      <c r="AG161" s="6" t="s">
        <v>920</v>
      </c>
      <c r="AH161" s="6" t="s">
        <v>920</v>
      </c>
      <c r="AI161" s="6" t="s">
        <v>920</v>
      </c>
      <c r="AJ161" s="6" t="s">
        <v>920</v>
      </c>
      <c r="AK161" s="6" t="s">
        <v>551</v>
      </c>
      <c r="AL161" s="6" t="s">
        <v>920</v>
      </c>
      <c r="AO161" s="6" t="s">
        <v>971</v>
      </c>
    </row>
    <row r="162" spans="1:41" x14ac:dyDescent="0.2">
      <c r="A162" s="6">
        <v>942</v>
      </c>
      <c r="B162" s="6" t="s">
        <v>954</v>
      </c>
      <c r="C162" s="46">
        <v>40369</v>
      </c>
      <c r="D162" s="6" t="s">
        <v>914</v>
      </c>
      <c r="E162" s="26">
        <v>39.646639999999998</v>
      </c>
      <c r="F162" s="26">
        <v>-121.78616</v>
      </c>
      <c r="G162" s="34">
        <v>45</v>
      </c>
      <c r="H162" s="26">
        <v>39.6464</v>
      </c>
      <c r="I162" s="26">
        <v>-121.78614</v>
      </c>
      <c r="J162" s="34">
        <v>43</v>
      </c>
      <c r="K162" s="34">
        <v>0</v>
      </c>
      <c r="L162" s="34">
        <v>0</v>
      </c>
      <c r="M162" s="34">
        <v>0</v>
      </c>
      <c r="N162" s="34">
        <v>60.5</v>
      </c>
      <c r="O162" s="34">
        <v>1</v>
      </c>
      <c r="P162" s="34">
        <v>30</v>
      </c>
      <c r="Q162" s="34" t="s">
        <v>920</v>
      </c>
      <c r="R162" s="34" t="s">
        <v>920</v>
      </c>
      <c r="S162" s="34">
        <f t="shared" si="12"/>
        <v>1</v>
      </c>
      <c r="T162" s="34">
        <v>19</v>
      </c>
      <c r="U162" s="34">
        <v>6.7</v>
      </c>
      <c r="V162" s="34">
        <v>15</v>
      </c>
      <c r="W162" s="34">
        <v>21.8</v>
      </c>
      <c r="X162" s="34">
        <v>15</v>
      </c>
      <c r="Y162" s="41">
        <v>170</v>
      </c>
      <c r="Z162" s="34" t="str">
        <f t="shared" si="13"/>
        <v>S</v>
      </c>
      <c r="AA162" s="34">
        <v>15</v>
      </c>
      <c r="AB162" s="6" t="s">
        <v>917</v>
      </c>
      <c r="AC162" s="6" t="s">
        <v>955</v>
      </c>
      <c r="AD162" s="6">
        <v>2</v>
      </c>
      <c r="AE162" s="6">
        <v>2.5</v>
      </c>
      <c r="AF162" s="7">
        <v>0.74791666666666667</v>
      </c>
      <c r="AG162" s="6" t="s">
        <v>920</v>
      </c>
      <c r="AH162" s="6">
        <v>0</v>
      </c>
      <c r="AI162" s="6">
        <v>0</v>
      </c>
      <c r="AJ162" s="6">
        <v>0</v>
      </c>
      <c r="AK162" s="6" t="s">
        <v>479</v>
      </c>
      <c r="AL162" s="6" t="s">
        <v>951</v>
      </c>
      <c r="AO162" s="6" t="s">
        <v>971</v>
      </c>
    </row>
    <row r="163" spans="1:41" x14ac:dyDescent="0.2">
      <c r="A163" s="6">
        <v>942</v>
      </c>
      <c r="B163" s="6" t="s">
        <v>954</v>
      </c>
      <c r="C163" s="46">
        <v>40369</v>
      </c>
      <c r="D163" s="6" t="s">
        <v>923</v>
      </c>
      <c r="E163" s="26">
        <v>39.645499999999998</v>
      </c>
      <c r="F163" s="26">
        <v>-121.78586</v>
      </c>
      <c r="G163" s="34">
        <v>42</v>
      </c>
      <c r="H163" s="26">
        <v>39.64526</v>
      </c>
      <c r="I163" s="26">
        <v>-121.78583</v>
      </c>
      <c r="J163" s="34">
        <v>45</v>
      </c>
      <c r="K163" s="34">
        <v>0</v>
      </c>
      <c r="L163" s="34">
        <v>0</v>
      </c>
      <c r="M163" s="34">
        <v>0</v>
      </c>
      <c r="N163" s="34">
        <v>106</v>
      </c>
      <c r="O163" s="34">
        <v>0</v>
      </c>
      <c r="P163" s="34">
        <v>30</v>
      </c>
      <c r="Q163" s="34" t="s">
        <v>920</v>
      </c>
      <c r="R163" s="34" t="s">
        <v>920</v>
      </c>
      <c r="S163" s="34">
        <f t="shared" si="12"/>
        <v>0</v>
      </c>
      <c r="T163" s="34">
        <v>6</v>
      </c>
      <c r="U163" s="34">
        <v>6.2</v>
      </c>
      <c r="V163" s="34">
        <v>15</v>
      </c>
      <c r="W163" s="34">
        <v>18.3</v>
      </c>
      <c r="X163" s="34">
        <v>15</v>
      </c>
      <c r="Y163" s="41">
        <v>157</v>
      </c>
      <c r="Z163" s="34" t="str">
        <f t="shared" si="13"/>
        <v>SE</v>
      </c>
      <c r="AA163" s="34">
        <v>15</v>
      </c>
      <c r="AB163" s="6" t="s">
        <v>917</v>
      </c>
      <c r="AC163" s="6" t="s">
        <v>956</v>
      </c>
      <c r="AD163" s="6">
        <v>2.5</v>
      </c>
      <c r="AE163" s="6">
        <v>1</v>
      </c>
      <c r="AF163" s="7">
        <v>0.7597222222222223</v>
      </c>
      <c r="AG163" s="6" t="s">
        <v>920</v>
      </c>
      <c r="AH163" s="6" t="s">
        <v>920</v>
      </c>
      <c r="AI163" s="6" t="s">
        <v>920</v>
      </c>
      <c r="AJ163" s="6" t="s">
        <v>920</v>
      </c>
      <c r="AK163" s="6" t="s">
        <v>920</v>
      </c>
      <c r="AL163" s="6" t="s">
        <v>920</v>
      </c>
      <c r="AO163" s="6" t="s">
        <v>971</v>
      </c>
    </row>
    <row r="164" spans="1:41" x14ac:dyDescent="0.2">
      <c r="A164" s="6">
        <v>942</v>
      </c>
      <c r="B164" s="6" t="s">
        <v>953</v>
      </c>
      <c r="C164" s="48">
        <v>40369</v>
      </c>
      <c r="D164" s="6" t="s">
        <v>920</v>
      </c>
      <c r="E164" s="26">
        <v>39.49297</v>
      </c>
      <c r="F164" s="26">
        <v>-121.89828</v>
      </c>
      <c r="G164" s="34">
        <v>22</v>
      </c>
      <c r="H164" s="26" t="s">
        <v>920</v>
      </c>
      <c r="I164" s="26" t="s">
        <v>920</v>
      </c>
      <c r="J164" s="34" t="s">
        <v>920</v>
      </c>
      <c r="K164" s="34" t="s">
        <v>920</v>
      </c>
      <c r="L164" s="34" t="s">
        <v>920</v>
      </c>
      <c r="M164" s="34" t="s">
        <v>920</v>
      </c>
      <c r="N164" s="34" t="s">
        <v>920</v>
      </c>
      <c r="O164" s="34" t="s">
        <v>920</v>
      </c>
      <c r="P164" s="34" t="s">
        <v>920</v>
      </c>
      <c r="Q164" s="34" t="s">
        <v>920</v>
      </c>
      <c r="R164" s="34" t="s">
        <v>920</v>
      </c>
      <c r="S164" s="34" t="s">
        <v>920</v>
      </c>
      <c r="T164" s="34" t="s">
        <v>920</v>
      </c>
      <c r="U164" s="34" t="s">
        <v>920</v>
      </c>
      <c r="V164" s="34" t="s">
        <v>920</v>
      </c>
      <c r="W164" s="34" t="s">
        <v>920</v>
      </c>
      <c r="X164" s="34" t="s">
        <v>920</v>
      </c>
      <c r="Y164" s="34" t="s">
        <v>920</v>
      </c>
      <c r="Z164" s="34" t="s">
        <v>920</v>
      </c>
      <c r="AA164" s="34" t="s">
        <v>920</v>
      </c>
      <c r="AB164" s="6" t="s">
        <v>920</v>
      </c>
      <c r="AC164" s="6" t="s">
        <v>950</v>
      </c>
      <c r="AD164" s="6" t="s">
        <v>952</v>
      </c>
      <c r="AE164" s="6">
        <v>3</v>
      </c>
      <c r="AF164" s="6" t="s">
        <v>920</v>
      </c>
      <c r="AG164" s="6" t="s">
        <v>920</v>
      </c>
      <c r="AH164" s="6" t="s">
        <v>920</v>
      </c>
      <c r="AI164" s="6" t="s">
        <v>920</v>
      </c>
      <c r="AJ164" s="6" t="s">
        <v>920</v>
      </c>
      <c r="AK164" s="6" t="s">
        <v>920</v>
      </c>
      <c r="AL164" s="6" t="s">
        <v>920</v>
      </c>
      <c r="AO164" s="6" t="s">
        <v>971</v>
      </c>
    </row>
    <row r="165" spans="1:41" x14ac:dyDescent="0.2">
      <c r="A165" s="6">
        <v>944</v>
      </c>
      <c r="B165" s="6" t="s">
        <v>792</v>
      </c>
      <c r="C165" s="46">
        <v>40378</v>
      </c>
      <c r="D165" s="6" t="s">
        <v>914</v>
      </c>
      <c r="E165" s="26">
        <v>39.381729999999997</v>
      </c>
      <c r="F165" s="26">
        <v>-122.55202</v>
      </c>
      <c r="G165" s="34">
        <v>348</v>
      </c>
      <c r="H165" s="26">
        <v>39.381869999999999</v>
      </c>
      <c r="I165" s="26">
        <v>-122.55171</v>
      </c>
      <c r="J165" s="34">
        <v>344</v>
      </c>
      <c r="K165" s="34">
        <v>0</v>
      </c>
      <c r="L165" s="34">
        <v>0</v>
      </c>
      <c r="M165" s="34">
        <v>0</v>
      </c>
      <c r="N165" s="34">
        <v>157</v>
      </c>
      <c r="O165" s="34">
        <v>0</v>
      </c>
      <c r="P165" s="34">
        <v>30</v>
      </c>
      <c r="Q165" s="34" t="s">
        <v>920</v>
      </c>
      <c r="R165" s="34" t="s">
        <v>920</v>
      </c>
      <c r="S165" s="34">
        <f t="shared" ref="S165:S173" si="14">AVERAGE(O165,Q165)</f>
        <v>0</v>
      </c>
      <c r="T165" s="34">
        <v>4</v>
      </c>
      <c r="U165" s="34">
        <v>4.9000000000000004</v>
      </c>
      <c r="V165" s="34">
        <v>15</v>
      </c>
      <c r="W165" s="34">
        <v>23.2</v>
      </c>
      <c r="X165" s="34">
        <v>15</v>
      </c>
      <c r="Y165" s="41">
        <v>52</v>
      </c>
      <c r="Z165" s="34" t="str">
        <f t="shared" ref="Z165:Z173" si="15">IF(Y165&gt;=343, "N", IF(Y165&gt;=298, "NW", IF(Y165&gt;=252, "W", IF(Y165&gt;=206, "SW", IF(Y165&gt;=160, "S", IF(Y165&gt;=114, "SE", IF(Y165&gt;=68, "E", IF(Y165&gt;= 23, "NE", IF(Y165&gt;=0, "N", "NA")))))))))</f>
        <v>NE</v>
      </c>
      <c r="AA165" s="34">
        <v>15</v>
      </c>
      <c r="AB165" s="6" t="s">
        <v>917</v>
      </c>
      <c r="AC165" s="6" t="s">
        <v>793</v>
      </c>
      <c r="AD165" s="6">
        <v>2</v>
      </c>
      <c r="AE165" s="6">
        <v>1.5</v>
      </c>
      <c r="AF165" s="7">
        <v>0.57916666666666672</v>
      </c>
      <c r="AG165" s="6" t="s">
        <v>796</v>
      </c>
      <c r="AH165" s="6">
        <v>12</v>
      </c>
      <c r="AI165" s="6">
        <v>0</v>
      </c>
      <c r="AJ165" s="6">
        <v>2</v>
      </c>
      <c r="AK165" s="6" t="s">
        <v>794</v>
      </c>
      <c r="AL165" s="6" t="s">
        <v>920</v>
      </c>
      <c r="AM165" s="24" t="s">
        <v>127</v>
      </c>
      <c r="AN165" s="6" t="s">
        <v>971</v>
      </c>
      <c r="AO165" s="6" t="s">
        <v>971</v>
      </c>
    </row>
    <row r="166" spans="1:41" x14ac:dyDescent="0.2">
      <c r="A166" s="6">
        <v>944</v>
      </c>
      <c r="B166" s="6" t="s">
        <v>792</v>
      </c>
      <c r="C166" s="46">
        <v>40378</v>
      </c>
      <c r="D166" s="6" t="s">
        <v>923</v>
      </c>
      <c r="E166" s="26">
        <v>39.382289999999998</v>
      </c>
      <c r="F166" s="26">
        <v>-122.55099</v>
      </c>
      <c r="G166" s="34">
        <v>340</v>
      </c>
      <c r="H166" s="26">
        <v>39.382289999999998</v>
      </c>
      <c r="I166" s="26">
        <v>-122.55065999999999</v>
      </c>
      <c r="J166" s="34">
        <v>344</v>
      </c>
      <c r="K166" s="34">
        <v>0</v>
      </c>
      <c r="L166" s="34">
        <v>7</v>
      </c>
      <c r="M166" s="34">
        <v>7</v>
      </c>
      <c r="N166" s="34">
        <v>50</v>
      </c>
      <c r="O166" s="34">
        <v>1</v>
      </c>
      <c r="P166" s="34">
        <v>30</v>
      </c>
      <c r="Q166" s="34" t="s">
        <v>920</v>
      </c>
      <c r="R166" s="34" t="s">
        <v>920</v>
      </c>
      <c r="S166" s="34">
        <f t="shared" si="14"/>
        <v>1</v>
      </c>
      <c r="T166" s="34">
        <v>24</v>
      </c>
      <c r="U166" s="34">
        <v>2.5</v>
      </c>
      <c r="V166" s="34">
        <v>0</v>
      </c>
      <c r="W166" s="34">
        <v>12.5</v>
      </c>
      <c r="X166" s="34">
        <v>15</v>
      </c>
      <c r="Y166" s="41">
        <v>60</v>
      </c>
      <c r="Z166" s="34" t="str">
        <f t="shared" si="15"/>
        <v>NE</v>
      </c>
      <c r="AA166" s="34">
        <v>15</v>
      </c>
      <c r="AB166" s="6" t="s">
        <v>917</v>
      </c>
      <c r="AC166" s="6" t="s">
        <v>795</v>
      </c>
      <c r="AD166" s="6">
        <v>2.5</v>
      </c>
      <c r="AE166" s="6">
        <v>2</v>
      </c>
      <c r="AF166" s="7">
        <v>0.55902777777777779</v>
      </c>
      <c r="AG166" s="6" t="s">
        <v>920</v>
      </c>
      <c r="AH166" s="6" t="s">
        <v>920</v>
      </c>
      <c r="AI166" s="6" t="s">
        <v>920</v>
      </c>
      <c r="AJ166" s="6" t="s">
        <v>920</v>
      </c>
      <c r="AK166" s="6" t="s">
        <v>920</v>
      </c>
      <c r="AL166" s="6" t="s">
        <v>920</v>
      </c>
      <c r="AO166" s="6" t="s">
        <v>971</v>
      </c>
    </row>
    <row r="167" spans="1:41" x14ac:dyDescent="0.2">
      <c r="A167" s="6">
        <v>952</v>
      </c>
      <c r="B167" s="6" t="s">
        <v>805</v>
      </c>
      <c r="C167" s="46">
        <v>40378</v>
      </c>
      <c r="D167" s="6" t="s">
        <v>914</v>
      </c>
      <c r="E167" s="26">
        <v>39.163040000000002</v>
      </c>
      <c r="F167" s="26">
        <v>-122.53483</v>
      </c>
      <c r="G167" s="34">
        <v>445</v>
      </c>
      <c r="H167" s="26">
        <v>39.163029999999999</v>
      </c>
      <c r="I167" s="26">
        <v>-122.53523</v>
      </c>
      <c r="J167" s="34">
        <v>443</v>
      </c>
      <c r="K167" s="34">
        <v>0</v>
      </c>
      <c r="L167" s="34">
        <v>0</v>
      </c>
      <c r="M167" s="34">
        <v>0</v>
      </c>
      <c r="N167" s="34">
        <v>72</v>
      </c>
      <c r="O167" s="34">
        <v>1</v>
      </c>
      <c r="P167" s="34">
        <v>30</v>
      </c>
      <c r="Q167" s="34" t="s">
        <v>920</v>
      </c>
      <c r="R167" s="34" t="s">
        <v>920</v>
      </c>
      <c r="S167" s="34">
        <f t="shared" si="14"/>
        <v>1</v>
      </c>
      <c r="T167" s="34">
        <v>12</v>
      </c>
      <c r="U167" s="34">
        <v>1</v>
      </c>
      <c r="V167" s="34">
        <v>15</v>
      </c>
      <c r="W167" s="34">
        <v>6.8</v>
      </c>
      <c r="X167" s="34">
        <v>15</v>
      </c>
      <c r="Y167" s="41">
        <v>244</v>
      </c>
      <c r="Z167" s="34" t="str">
        <f t="shared" si="15"/>
        <v>SW</v>
      </c>
      <c r="AA167" s="34">
        <v>15</v>
      </c>
      <c r="AB167" s="6" t="s">
        <v>806</v>
      </c>
      <c r="AC167" s="6" t="s">
        <v>891</v>
      </c>
      <c r="AD167" s="6">
        <v>1</v>
      </c>
      <c r="AE167" s="6">
        <v>2.5</v>
      </c>
      <c r="AF167" s="7">
        <v>0.76180555555555562</v>
      </c>
      <c r="AG167" s="6" t="s">
        <v>920</v>
      </c>
      <c r="AH167" s="6">
        <v>0</v>
      </c>
      <c r="AI167" s="6">
        <v>0</v>
      </c>
      <c r="AJ167" s="6">
        <v>0</v>
      </c>
      <c r="AK167" s="6" t="s">
        <v>807</v>
      </c>
      <c r="AL167" s="6" t="s">
        <v>920</v>
      </c>
      <c r="AO167" s="6" t="s">
        <v>971</v>
      </c>
    </row>
    <row r="168" spans="1:41" x14ac:dyDescent="0.2">
      <c r="A168" s="6">
        <v>952</v>
      </c>
      <c r="B168" s="6" t="s">
        <v>805</v>
      </c>
      <c r="C168" s="46">
        <v>40378</v>
      </c>
      <c r="D168" s="6" t="s">
        <v>923</v>
      </c>
      <c r="E168" s="26">
        <v>39.162840000000003</v>
      </c>
      <c r="F168" s="26">
        <v>-122.53601</v>
      </c>
      <c r="G168" s="34">
        <v>442</v>
      </c>
      <c r="H168" s="26">
        <v>39.162669999999999</v>
      </c>
      <c r="I168" s="26">
        <v>-122.53628</v>
      </c>
      <c r="J168" s="34">
        <v>442</v>
      </c>
      <c r="K168" s="34">
        <v>0</v>
      </c>
      <c r="L168" s="34">
        <v>0</v>
      </c>
      <c r="M168" s="34">
        <v>0</v>
      </c>
      <c r="N168" s="34">
        <v>94</v>
      </c>
      <c r="O168" s="34">
        <v>0</v>
      </c>
      <c r="P168" s="34">
        <v>30</v>
      </c>
      <c r="Q168" s="34" t="s">
        <v>920</v>
      </c>
      <c r="R168" s="34" t="s">
        <v>920</v>
      </c>
      <c r="S168" s="34">
        <f t="shared" si="14"/>
        <v>0</v>
      </c>
      <c r="T168" s="34">
        <v>13</v>
      </c>
      <c r="U168" s="34">
        <v>1.6</v>
      </c>
      <c r="V168" s="34">
        <v>15</v>
      </c>
      <c r="W168" s="34">
        <v>7.2</v>
      </c>
      <c r="X168" s="34">
        <v>15</v>
      </c>
      <c r="Y168" s="41">
        <v>200</v>
      </c>
      <c r="Z168" s="34" t="str">
        <f t="shared" si="15"/>
        <v>S</v>
      </c>
      <c r="AA168" s="34">
        <v>15</v>
      </c>
      <c r="AB168" s="6" t="s">
        <v>806</v>
      </c>
      <c r="AC168" s="6" t="s">
        <v>891</v>
      </c>
      <c r="AD168" s="6">
        <v>1</v>
      </c>
      <c r="AE168" s="6">
        <v>2.5</v>
      </c>
      <c r="AF168" s="7">
        <v>0.76874999999999993</v>
      </c>
      <c r="AG168" s="6" t="s">
        <v>920</v>
      </c>
      <c r="AH168" s="6" t="s">
        <v>920</v>
      </c>
      <c r="AI168" s="6" t="s">
        <v>920</v>
      </c>
      <c r="AJ168" s="6" t="s">
        <v>920</v>
      </c>
      <c r="AK168" s="6" t="s">
        <v>920</v>
      </c>
      <c r="AL168" s="6" t="s">
        <v>920</v>
      </c>
      <c r="AO168" s="6" t="s">
        <v>971</v>
      </c>
    </row>
    <row r="169" spans="1:41" x14ac:dyDescent="0.2">
      <c r="A169" s="6">
        <v>976</v>
      </c>
      <c r="B169" s="6" t="s">
        <v>350</v>
      </c>
      <c r="C169" s="46">
        <v>40397</v>
      </c>
      <c r="D169" s="6" t="s">
        <v>914</v>
      </c>
      <c r="E169" s="26">
        <v>38.507309999999997</v>
      </c>
      <c r="F169" s="26">
        <v>-122.09690999999999</v>
      </c>
      <c r="G169" s="34">
        <v>93</v>
      </c>
      <c r="H169" s="26">
        <v>38.507370000000002</v>
      </c>
      <c r="I169" s="26">
        <v>-122.09715</v>
      </c>
      <c r="J169" s="34">
        <v>90</v>
      </c>
      <c r="K169" s="34">
        <v>0</v>
      </c>
      <c r="L169" s="34">
        <v>0</v>
      </c>
      <c r="M169" s="34">
        <v>0</v>
      </c>
      <c r="N169" s="34">
        <v>62</v>
      </c>
      <c r="O169" s="34">
        <v>3</v>
      </c>
      <c r="P169" s="34">
        <v>30</v>
      </c>
      <c r="Q169" s="34" t="s">
        <v>920</v>
      </c>
      <c r="R169" s="34" t="s">
        <v>920</v>
      </c>
      <c r="S169" s="34">
        <f t="shared" si="14"/>
        <v>3</v>
      </c>
      <c r="T169" s="34">
        <v>23</v>
      </c>
      <c r="U169" s="34">
        <v>1.6</v>
      </c>
      <c r="V169" s="34">
        <v>15</v>
      </c>
      <c r="W169" s="34">
        <v>11.9</v>
      </c>
      <c r="X169" s="34">
        <v>15</v>
      </c>
      <c r="Y169" s="34">
        <v>18</v>
      </c>
      <c r="Z169" s="34" t="str">
        <f t="shared" si="15"/>
        <v>N</v>
      </c>
      <c r="AA169" s="34">
        <v>15</v>
      </c>
      <c r="AB169" s="6" t="s">
        <v>351</v>
      </c>
      <c r="AC169" s="6" t="s">
        <v>352</v>
      </c>
      <c r="AD169" s="6">
        <v>2</v>
      </c>
      <c r="AE169" s="6">
        <v>2.5</v>
      </c>
      <c r="AF169" s="7">
        <v>0.33888888888888885</v>
      </c>
      <c r="AG169" s="6" t="s">
        <v>920</v>
      </c>
      <c r="AH169" s="6">
        <v>0</v>
      </c>
      <c r="AI169" s="6">
        <v>0</v>
      </c>
      <c r="AJ169" s="6">
        <v>0</v>
      </c>
      <c r="AK169" s="6" t="s">
        <v>353</v>
      </c>
      <c r="AL169" s="6" t="s">
        <v>920</v>
      </c>
      <c r="AO169" s="6" t="s">
        <v>971</v>
      </c>
    </row>
    <row r="170" spans="1:41" x14ac:dyDescent="0.2">
      <c r="A170" s="6">
        <v>976</v>
      </c>
      <c r="B170" s="6" t="s">
        <v>350</v>
      </c>
      <c r="C170" s="46">
        <v>40397</v>
      </c>
      <c r="D170" s="6" t="s">
        <v>923</v>
      </c>
      <c r="E170" s="26">
        <v>38.507869999999997</v>
      </c>
      <c r="F170" s="26">
        <v>-122.0971</v>
      </c>
      <c r="G170" s="34">
        <v>91</v>
      </c>
      <c r="H170" s="26">
        <v>38.508130000000001</v>
      </c>
      <c r="I170" s="26">
        <v>-122.09730999999999</v>
      </c>
      <c r="J170" s="34">
        <v>89</v>
      </c>
      <c r="K170" s="34">
        <v>0</v>
      </c>
      <c r="L170" s="34">
        <v>0</v>
      </c>
      <c r="M170" s="34">
        <v>0</v>
      </c>
      <c r="N170" s="34">
        <v>63</v>
      </c>
      <c r="O170" s="34">
        <v>4</v>
      </c>
      <c r="P170" s="34">
        <v>30</v>
      </c>
      <c r="Q170" s="34" t="s">
        <v>920</v>
      </c>
      <c r="R170" s="34" t="s">
        <v>920</v>
      </c>
      <c r="S170" s="34">
        <f t="shared" si="14"/>
        <v>4</v>
      </c>
      <c r="T170" s="34">
        <v>25</v>
      </c>
      <c r="U170" s="34">
        <v>5.7</v>
      </c>
      <c r="V170" s="34">
        <v>15</v>
      </c>
      <c r="W170" s="34">
        <v>12.2</v>
      </c>
      <c r="X170" s="34">
        <v>15</v>
      </c>
      <c r="Y170" s="34">
        <v>276</v>
      </c>
      <c r="Z170" s="34" t="str">
        <f t="shared" si="15"/>
        <v>W</v>
      </c>
      <c r="AA170" s="34">
        <v>15</v>
      </c>
      <c r="AB170" s="6" t="s">
        <v>351</v>
      </c>
      <c r="AC170" s="6" t="s">
        <v>666</v>
      </c>
      <c r="AD170" s="6">
        <v>2</v>
      </c>
      <c r="AE170" s="6">
        <v>2.5</v>
      </c>
      <c r="AF170" s="7">
        <v>0.33055555555555555</v>
      </c>
      <c r="AG170" s="6" t="s">
        <v>920</v>
      </c>
      <c r="AH170" s="6" t="s">
        <v>920</v>
      </c>
      <c r="AI170" s="6" t="s">
        <v>920</v>
      </c>
      <c r="AJ170" s="6" t="s">
        <v>920</v>
      </c>
      <c r="AK170" s="6" t="s">
        <v>920</v>
      </c>
      <c r="AL170" s="6" t="s">
        <v>920</v>
      </c>
      <c r="AO170" s="6" t="s">
        <v>971</v>
      </c>
    </row>
    <row r="171" spans="1:41" x14ac:dyDescent="0.2">
      <c r="A171" s="6">
        <v>1002</v>
      </c>
      <c r="B171" s="6" t="s">
        <v>354</v>
      </c>
      <c r="C171" s="46">
        <v>40394</v>
      </c>
      <c r="D171" s="6" t="s">
        <v>914</v>
      </c>
      <c r="E171" s="26">
        <v>37.897190000000002</v>
      </c>
      <c r="F171" s="26">
        <v>-121.94508</v>
      </c>
      <c r="G171" s="34">
        <v>294</v>
      </c>
      <c r="H171" s="26">
        <v>37.897399999999998</v>
      </c>
      <c r="I171" s="26">
        <v>-121.94516</v>
      </c>
      <c r="J171" s="34">
        <v>290</v>
      </c>
      <c r="K171" s="34">
        <v>0</v>
      </c>
      <c r="L171" s="34">
        <v>0</v>
      </c>
      <c r="M171" s="34">
        <v>0</v>
      </c>
      <c r="N171" s="34">
        <v>88.5</v>
      </c>
      <c r="O171" s="34">
        <v>3</v>
      </c>
      <c r="P171" s="34">
        <v>23</v>
      </c>
      <c r="Q171" s="34" t="s">
        <v>920</v>
      </c>
      <c r="R171" s="34" t="s">
        <v>920</v>
      </c>
      <c r="S171" s="34">
        <f t="shared" si="14"/>
        <v>3</v>
      </c>
      <c r="T171" s="34">
        <v>12</v>
      </c>
      <c r="U171" s="34">
        <v>3.5</v>
      </c>
      <c r="V171" s="34">
        <v>15</v>
      </c>
      <c r="W171" s="34">
        <v>6.2</v>
      </c>
      <c r="X171" s="34">
        <v>15</v>
      </c>
      <c r="Y171" s="34">
        <v>300</v>
      </c>
      <c r="Z171" s="34" t="str">
        <f t="shared" si="15"/>
        <v>NW</v>
      </c>
      <c r="AA171" s="34">
        <v>15</v>
      </c>
      <c r="AB171" s="6" t="s">
        <v>917</v>
      </c>
      <c r="AC171" s="6" t="s">
        <v>355</v>
      </c>
      <c r="AD171" s="6">
        <v>3</v>
      </c>
      <c r="AE171" s="6">
        <v>2</v>
      </c>
      <c r="AF171" s="7">
        <v>0.60763888888888895</v>
      </c>
      <c r="AG171" s="6" t="s">
        <v>356</v>
      </c>
      <c r="AH171" s="6">
        <v>11</v>
      </c>
      <c r="AI171" s="6">
        <v>3</v>
      </c>
      <c r="AJ171" s="6">
        <v>2</v>
      </c>
      <c r="AK171" s="6" t="s">
        <v>357</v>
      </c>
      <c r="AL171" s="6" t="s">
        <v>312</v>
      </c>
      <c r="AM171" s="24" t="s">
        <v>127</v>
      </c>
      <c r="AN171" s="6" t="s">
        <v>971</v>
      </c>
      <c r="AO171" s="6" t="s">
        <v>971</v>
      </c>
    </row>
    <row r="172" spans="1:41" x14ac:dyDescent="0.2">
      <c r="A172" s="6">
        <v>1002</v>
      </c>
      <c r="B172" s="6" t="s">
        <v>354</v>
      </c>
      <c r="C172" s="46">
        <v>40394</v>
      </c>
      <c r="D172" s="6" t="s">
        <v>923</v>
      </c>
      <c r="E172" s="26">
        <v>37.89761</v>
      </c>
      <c r="F172" s="26">
        <v>-121.94553000000001</v>
      </c>
      <c r="G172" s="34">
        <v>285</v>
      </c>
      <c r="H172" s="26">
        <v>37.897689999999997</v>
      </c>
      <c r="I172" s="26">
        <v>-121.94575</v>
      </c>
      <c r="J172" s="34">
        <v>284</v>
      </c>
      <c r="K172" s="34">
        <v>2</v>
      </c>
      <c r="L172" s="34">
        <v>0</v>
      </c>
      <c r="M172" s="34">
        <v>2</v>
      </c>
      <c r="N172" s="34">
        <v>81.5</v>
      </c>
      <c r="O172" s="34">
        <v>3</v>
      </c>
      <c r="P172" s="34">
        <v>30</v>
      </c>
      <c r="Q172" s="34" t="s">
        <v>920</v>
      </c>
      <c r="R172" s="34" t="s">
        <v>920</v>
      </c>
      <c r="S172" s="34">
        <f t="shared" si="14"/>
        <v>3</v>
      </c>
      <c r="T172" s="34">
        <v>6</v>
      </c>
      <c r="U172" s="34">
        <v>4.4000000000000004</v>
      </c>
      <c r="V172" s="34">
        <v>15</v>
      </c>
      <c r="W172" s="34">
        <v>7.1</v>
      </c>
      <c r="X172" s="34">
        <v>15</v>
      </c>
      <c r="Y172" s="34">
        <v>288</v>
      </c>
      <c r="Z172" s="34" t="str">
        <f t="shared" si="15"/>
        <v>W</v>
      </c>
      <c r="AA172" s="34">
        <v>15</v>
      </c>
      <c r="AB172" s="6" t="s">
        <v>917</v>
      </c>
      <c r="AC172" s="6" t="s">
        <v>867</v>
      </c>
      <c r="AD172" s="6">
        <v>3</v>
      </c>
      <c r="AE172" s="6" t="s">
        <v>1074</v>
      </c>
      <c r="AF172" s="6" t="s">
        <v>313</v>
      </c>
      <c r="AG172" s="6" t="s">
        <v>920</v>
      </c>
      <c r="AH172" s="6" t="s">
        <v>920</v>
      </c>
      <c r="AI172" s="6" t="s">
        <v>920</v>
      </c>
      <c r="AJ172" s="6" t="s">
        <v>920</v>
      </c>
      <c r="AK172" s="6" t="s">
        <v>920</v>
      </c>
      <c r="AL172" s="6" t="s">
        <v>920</v>
      </c>
      <c r="AO172" s="6" t="s">
        <v>971</v>
      </c>
    </row>
    <row r="173" spans="1:41" x14ac:dyDescent="0.2">
      <c r="A173" s="6">
        <v>1041</v>
      </c>
      <c r="B173" s="6" t="s">
        <v>1106</v>
      </c>
      <c r="C173" s="46">
        <v>40367</v>
      </c>
      <c r="D173" s="6" t="s">
        <v>914</v>
      </c>
      <c r="E173" s="26">
        <v>37.273069999999997</v>
      </c>
      <c r="F173" s="26">
        <v>-119.88497</v>
      </c>
      <c r="G173" s="34">
        <v>192</v>
      </c>
      <c r="H173" s="26">
        <v>37.273020000000002</v>
      </c>
      <c r="I173" s="26">
        <v>-119.88527000000001</v>
      </c>
      <c r="J173" s="34">
        <v>195</v>
      </c>
      <c r="K173" s="34">
        <v>0</v>
      </c>
      <c r="L173" s="34">
        <v>0</v>
      </c>
      <c r="M173" s="34">
        <v>0</v>
      </c>
      <c r="N173" s="34">
        <v>85.5</v>
      </c>
      <c r="O173" s="34">
        <v>0.5</v>
      </c>
      <c r="P173" s="34">
        <v>30</v>
      </c>
      <c r="Q173" s="34" t="s">
        <v>920</v>
      </c>
      <c r="R173" s="34" t="s">
        <v>920</v>
      </c>
      <c r="S173" s="34">
        <f t="shared" si="14"/>
        <v>0.5</v>
      </c>
      <c r="T173" s="34">
        <v>3</v>
      </c>
      <c r="U173" s="34">
        <v>11.4</v>
      </c>
      <c r="V173" s="34">
        <v>15</v>
      </c>
      <c r="W173" s="34">
        <v>22.2</v>
      </c>
      <c r="X173" s="34">
        <v>15</v>
      </c>
      <c r="Y173" s="41">
        <v>240</v>
      </c>
      <c r="Z173" s="34" t="str">
        <f t="shared" si="15"/>
        <v>SW</v>
      </c>
      <c r="AA173" s="34">
        <v>15</v>
      </c>
      <c r="AB173" s="6" t="s">
        <v>917</v>
      </c>
      <c r="AC173" s="6" t="s">
        <v>938</v>
      </c>
      <c r="AD173" s="6">
        <v>1</v>
      </c>
      <c r="AE173" s="6">
        <v>1</v>
      </c>
      <c r="AF173" s="7">
        <v>0.8305555555555556</v>
      </c>
      <c r="AG173" s="6" t="s">
        <v>920</v>
      </c>
      <c r="AH173" s="6" t="s">
        <v>920</v>
      </c>
      <c r="AI173" s="6" t="s">
        <v>920</v>
      </c>
      <c r="AJ173" s="6" t="s">
        <v>920</v>
      </c>
      <c r="AK173" s="6" t="s">
        <v>922</v>
      </c>
      <c r="AL173" s="6" t="s">
        <v>920</v>
      </c>
      <c r="AO173" s="6" t="s">
        <v>971</v>
      </c>
    </row>
    <row r="174" spans="1:41" x14ac:dyDescent="0.2">
      <c r="A174" s="6">
        <v>1041</v>
      </c>
      <c r="B174" s="6" t="s">
        <v>1106</v>
      </c>
      <c r="C174" s="46">
        <v>40367</v>
      </c>
      <c r="D174" s="6" t="s">
        <v>923</v>
      </c>
      <c r="E174" s="26" t="s">
        <v>920</v>
      </c>
      <c r="F174" s="26" t="s">
        <v>920</v>
      </c>
      <c r="G174" s="34" t="s">
        <v>920</v>
      </c>
      <c r="H174" s="26" t="s">
        <v>920</v>
      </c>
      <c r="I174" s="26" t="s">
        <v>920</v>
      </c>
      <c r="J174" s="34" t="s">
        <v>920</v>
      </c>
      <c r="K174" s="34" t="s">
        <v>920</v>
      </c>
      <c r="L174" s="34" t="s">
        <v>920</v>
      </c>
      <c r="M174" s="34" t="s">
        <v>920</v>
      </c>
      <c r="N174" s="34" t="s">
        <v>920</v>
      </c>
      <c r="O174" s="34" t="s">
        <v>920</v>
      </c>
      <c r="P174" s="34" t="s">
        <v>920</v>
      </c>
      <c r="Q174" s="34" t="s">
        <v>920</v>
      </c>
      <c r="R174" s="34" t="s">
        <v>920</v>
      </c>
      <c r="S174" s="34" t="s">
        <v>920</v>
      </c>
      <c r="T174" s="34" t="s">
        <v>920</v>
      </c>
      <c r="U174" s="34" t="s">
        <v>920</v>
      </c>
      <c r="V174" s="34" t="s">
        <v>920</v>
      </c>
      <c r="W174" s="34" t="s">
        <v>920</v>
      </c>
      <c r="X174" s="34" t="s">
        <v>920</v>
      </c>
      <c r="Y174" s="34" t="s">
        <v>920</v>
      </c>
      <c r="Z174" s="34" t="s">
        <v>920</v>
      </c>
      <c r="AA174" s="34" t="s">
        <v>920</v>
      </c>
      <c r="AB174" s="6" t="s">
        <v>920</v>
      </c>
      <c r="AC174" s="6" t="s">
        <v>920</v>
      </c>
      <c r="AD174" s="6" t="s">
        <v>920</v>
      </c>
      <c r="AE174" s="6" t="s">
        <v>920</v>
      </c>
      <c r="AF174" s="6" t="s">
        <v>920</v>
      </c>
      <c r="AG174" s="6" t="s">
        <v>920</v>
      </c>
      <c r="AH174" s="6" t="s">
        <v>920</v>
      </c>
      <c r="AI174" s="6" t="s">
        <v>920</v>
      </c>
      <c r="AJ174" s="6" t="s">
        <v>920</v>
      </c>
      <c r="AK174" s="6" t="s">
        <v>920</v>
      </c>
      <c r="AL174" s="6" t="s">
        <v>939</v>
      </c>
      <c r="AO174" s="6" t="s">
        <v>971</v>
      </c>
    </row>
    <row r="175" spans="1:41" x14ac:dyDescent="0.2">
      <c r="A175" s="6">
        <v>1051</v>
      </c>
      <c r="B175" s="6" t="s">
        <v>314</v>
      </c>
      <c r="C175" s="46">
        <v>40395</v>
      </c>
      <c r="D175" s="6" t="s">
        <v>914</v>
      </c>
      <c r="E175" s="26">
        <v>37.322740000000003</v>
      </c>
      <c r="F175" s="26">
        <v>-121.66648000000001</v>
      </c>
      <c r="G175" s="34">
        <v>647</v>
      </c>
      <c r="H175" s="26">
        <v>37.322960000000002</v>
      </c>
      <c r="I175" s="26">
        <v>-121.66656</v>
      </c>
      <c r="J175" s="34">
        <v>647</v>
      </c>
      <c r="K175" s="34">
        <v>0</v>
      </c>
      <c r="L175" s="34">
        <v>6</v>
      </c>
      <c r="M175" s="34">
        <v>6</v>
      </c>
      <c r="N175" s="34">
        <v>141.5</v>
      </c>
      <c r="O175" s="34">
        <v>1</v>
      </c>
      <c r="P175" s="34">
        <v>30</v>
      </c>
      <c r="Q175" s="34" t="s">
        <v>920</v>
      </c>
      <c r="R175" s="34" t="s">
        <v>920</v>
      </c>
      <c r="S175" s="34">
        <f>AVERAGE(O175,Q175)</f>
        <v>1</v>
      </c>
      <c r="T175" s="34">
        <v>5</v>
      </c>
      <c r="U175" s="34">
        <v>19.2</v>
      </c>
      <c r="V175" s="34">
        <v>10</v>
      </c>
      <c r="W175" s="34">
        <v>9.9</v>
      </c>
      <c r="X175" s="34">
        <v>10</v>
      </c>
      <c r="Y175" s="34">
        <v>274</v>
      </c>
      <c r="Z175" s="34" t="str">
        <f>IF(Y175&gt;=343, "N", IF(Y175&gt;=298, "NW", IF(Y175&gt;=252, "W", IF(Y175&gt;=206, "SW", IF(Y175&gt;=160, "S", IF(Y175&gt;=114, "SE", IF(Y175&gt;=68, "E", IF(Y175&gt;= 23, "NE", IF(Y175&gt;=0, "N", "NA")))))))))</f>
        <v>W</v>
      </c>
      <c r="AA175" s="34">
        <v>15</v>
      </c>
      <c r="AB175" s="6" t="s">
        <v>917</v>
      </c>
      <c r="AC175" s="6" t="s">
        <v>315</v>
      </c>
      <c r="AD175" s="6">
        <v>3</v>
      </c>
      <c r="AE175" s="6">
        <v>1</v>
      </c>
      <c r="AF175" s="7">
        <v>0.56805555555555554</v>
      </c>
      <c r="AG175" s="6" t="s">
        <v>316</v>
      </c>
      <c r="AH175" s="6">
        <v>35</v>
      </c>
      <c r="AI175" s="6">
        <v>0</v>
      </c>
      <c r="AJ175" s="52" t="s">
        <v>1155</v>
      </c>
      <c r="AK175" s="6" t="s">
        <v>318</v>
      </c>
      <c r="AL175" s="6" t="s">
        <v>319</v>
      </c>
      <c r="AM175" s="24" t="s">
        <v>987</v>
      </c>
      <c r="AN175" s="6" t="s">
        <v>971</v>
      </c>
      <c r="AO175" s="6" t="s">
        <v>971</v>
      </c>
    </row>
    <row r="176" spans="1:41" x14ac:dyDescent="0.2">
      <c r="A176" s="6">
        <v>1051</v>
      </c>
      <c r="B176" s="6" t="s">
        <v>314</v>
      </c>
      <c r="C176" s="46">
        <v>40395</v>
      </c>
      <c r="D176" s="6" t="s">
        <v>923</v>
      </c>
      <c r="E176" s="26">
        <v>37.323079999999997</v>
      </c>
      <c r="F176" s="26">
        <v>-121.66685</v>
      </c>
      <c r="G176" s="34">
        <v>643</v>
      </c>
      <c r="H176" s="26">
        <v>37.323059999999998</v>
      </c>
      <c r="I176" s="26">
        <v>-121.66722</v>
      </c>
      <c r="J176" s="34">
        <v>636</v>
      </c>
      <c r="K176" s="34">
        <v>0</v>
      </c>
      <c r="L176" s="34">
        <v>6</v>
      </c>
      <c r="M176" s="34">
        <v>6</v>
      </c>
      <c r="N176" s="34">
        <v>116</v>
      </c>
      <c r="O176" s="34">
        <v>1</v>
      </c>
      <c r="P176" s="34">
        <v>30</v>
      </c>
      <c r="Q176" s="34" t="s">
        <v>920</v>
      </c>
      <c r="R176" s="34" t="s">
        <v>920</v>
      </c>
      <c r="S176" s="34">
        <f>AVERAGE(O176,Q176)</f>
        <v>1</v>
      </c>
      <c r="T176" s="34">
        <v>3</v>
      </c>
      <c r="U176" s="34">
        <v>21.6</v>
      </c>
      <c r="V176" s="34">
        <v>15</v>
      </c>
      <c r="W176" s="34">
        <v>14.5</v>
      </c>
      <c r="X176" s="34">
        <v>15</v>
      </c>
      <c r="Y176" s="34">
        <v>250</v>
      </c>
      <c r="Z176" s="34" t="str">
        <f>IF(Y176&gt;=343, "N", IF(Y176&gt;=298, "NW", IF(Y176&gt;=252, "W", IF(Y176&gt;=206, "SW", IF(Y176&gt;=160, "S", IF(Y176&gt;=114, "SE", IF(Y176&gt;=68, "E", IF(Y176&gt;= 23, "NE", IF(Y176&gt;=0, "N", "NA")))))))))</f>
        <v>SW</v>
      </c>
      <c r="AA176" s="34">
        <v>15</v>
      </c>
      <c r="AB176" s="6" t="s">
        <v>917</v>
      </c>
      <c r="AC176" s="6" t="s">
        <v>315</v>
      </c>
      <c r="AD176" s="6">
        <v>3</v>
      </c>
      <c r="AE176" s="6">
        <v>1</v>
      </c>
      <c r="AF176" s="7">
        <v>0.55486111111111114</v>
      </c>
      <c r="AG176" s="6" t="s">
        <v>920</v>
      </c>
      <c r="AH176" s="6" t="s">
        <v>920</v>
      </c>
      <c r="AI176" s="6" t="s">
        <v>920</v>
      </c>
      <c r="AJ176" s="6" t="s">
        <v>920</v>
      </c>
      <c r="AK176" s="6" t="s">
        <v>920</v>
      </c>
      <c r="AL176" s="6" t="s">
        <v>920</v>
      </c>
      <c r="AO176" s="6" t="s">
        <v>971</v>
      </c>
    </row>
    <row r="177" spans="1:41" x14ac:dyDescent="0.2">
      <c r="A177" s="6">
        <v>1066</v>
      </c>
      <c r="B177" s="6" t="s">
        <v>320</v>
      </c>
      <c r="C177" s="46">
        <v>40402</v>
      </c>
      <c r="D177" s="6" t="s">
        <v>914</v>
      </c>
      <c r="E177" s="26">
        <v>36.99812</v>
      </c>
      <c r="F177" s="26">
        <v>-118.25626</v>
      </c>
      <c r="G177" s="34">
        <v>1201</v>
      </c>
      <c r="H177" s="26">
        <v>36.997079999999997</v>
      </c>
      <c r="I177" s="26">
        <v>-118.25605</v>
      </c>
      <c r="J177" s="34">
        <v>1201</v>
      </c>
      <c r="K177" s="34">
        <v>0</v>
      </c>
      <c r="L177" s="34">
        <v>0</v>
      </c>
      <c r="M177" s="34">
        <v>0</v>
      </c>
      <c r="N177" s="34">
        <v>30</v>
      </c>
      <c r="O177" s="34">
        <v>1</v>
      </c>
      <c r="P177" s="34">
        <v>15</v>
      </c>
      <c r="Q177" s="34">
        <v>0.5</v>
      </c>
      <c r="R177" s="34">
        <v>15</v>
      </c>
      <c r="S177" s="34">
        <f>AVERAGE(O177,Q177)</f>
        <v>0.75</v>
      </c>
      <c r="T177" s="34">
        <v>8</v>
      </c>
      <c r="U177" s="34">
        <v>2.2999999999999998</v>
      </c>
      <c r="V177" s="34">
        <v>15</v>
      </c>
      <c r="W177" s="34">
        <v>3.6</v>
      </c>
      <c r="X177" s="34">
        <v>15</v>
      </c>
      <c r="Y177" s="34">
        <v>108</v>
      </c>
      <c r="Z177" s="34" t="str">
        <f>IF(Y177&gt;=343, "N", IF(Y177&gt;=298, "NW", IF(Y177&gt;=252, "W", IF(Y177&gt;=206, "SW", IF(Y177&gt;=160, "S", IF(Y177&gt;=114, "SE", IF(Y177&gt;=68, "E", IF(Y177&gt;= 23, "NE", IF(Y177&gt;=0, "N", "NA")))))))))</f>
        <v>E</v>
      </c>
      <c r="AA177" s="34">
        <v>15</v>
      </c>
      <c r="AB177" s="6" t="s">
        <v>917</v>
      </c>
      <c r="AC177" s="6" t="s">
        <v>321</v>
      </c>
      <c r="AD177" s="6">
        <v>2</v>
      </c>
      <c r="AE177" s="6">
        <v>3</v>
      </c>
      <c r="AF177" s="7">
        <v>0.71180555555555547</v>
      </c>
      <c r="AG177" s="6" t="s">
        <v>920</v>
      </c>
      <c r="AH177" s="6">
        <v>0</v>
      </c>
      <c r="AI177" s="6">
        <v>0</v>
      </c>
      <c r="AJ177" s="6">
        <v>0</v>
      </c>
      <c r="AK177" s="6" t="s">
        <v>322</v>
      </c>
      <c r="AL177" s="6" t="s">
        <v>920</v>
      </c>
      <c r="AO177" s="6" t="s">
        <v>971</v>
      </c>
    </row>
    <row r="178" spans="1:41" x14ac:dyDescent="0.2">
      <c r="A178" s="6">
        <v>1066</v>
      </c>
      <c r="B178" s="6" t="s">
        <v>320</v>
      </c>
      <c r="C178" s="46">
        <v>40402</v>
      </c>
      <c r="D178" s="6" t="s">
        <v>923</v>
      </c>
      <c r="E178" s="26" t="s">
        <v>920</v>
      </c>
      <c r="F178" s="26" t="s">
        <v>920</v>
      </c>
      <c r="G178" s="34" t="s">
        <v>920</v>
      </c>
      <c r="H178" s="26" t="s">
        <v>920</v>
      </c>
      <c r="I178" s="26" t="s">
        <v>920</v>
      </c>
      <c r="J178" s="34" t="s">
        <v>920</v>
      </c>
      <c r="K178" s="34" t="s">
        <v>920</v>
      </c>
      <c r="L178" s="34" t="s">
        <v>920</v>
      </c>
      <c r="M178" s="34" t="s">
        <v>920</v>
      </c>
      <c r="N178" s="34" t="s">
        <v>920</v>
      </c>
      <c r="O178" s="34" t="s">
        <v>920</v>
      </c>
      <c r="P178" s="34" t="s">
        <v>920</v>
      </c>
      <c r="Q178" s="34" t="s">
        <v>920</v>
      </c>
      <c r="R178" s="34" t="s">
        <v>920</v>
      </c>
      <c r="S178" s="34" t="s">
        <v>920</v>
      </c>
      <c r="T178" s="34" t="s">
        <v>920</v>
      </c>
      <c r="U178" s="34" t="s">
        <v>920</v>
      </c>
      <c r="V178" s="34" t="s">
        <v>920</v>
      </c>
      <c r="W178" s="34" t="s">
        <v>920</v>
      </c>
      <c r="X178" s="34" t="s">
        <v>920</v>
      </c>
      <c r="Y178" s="34" t="s">
        <v>920</v>
      </c>
      <c r="Z178" s="34" t="s">
        <v>920</v>
      </c>
      <c r="AA178" s="34" t="s">
        <v>920</v>
      </c>
      <c r="AB178" s="6" t="s">
        <v>920</v>
      </c>
      <c r="AC178" s="6" t="s">
        <v>920</v>
      </c>
      <c r="AD178" s="6" t="s">
        <v>920</v>
      </c>
      <c r="AE178" s="6" t="s">
        <v>920</v>
      </c>
      <c r="AF178" s="6" t="s">
        <v>920</v>
      </c>
      <c r="AG178" s="6" t="s">
        <v>920</v>
      </c>
      <c r="AH178" s="6" t="s">
        <v>920</v>
      </c>
      <c r="AI178" s="6" t="s">
        <v>920</v>
      </c>
      <c r="AJ178" s="6" t="s">
        <v>920</v>
      </c>
      <c r="AK178" s="6" t="s">
        <v>920</v>
      </c>
      <c r="AL178" s="6" t="s">
        <v>323</v>
      </c>
      <c r="AO178" s="6" t="s">
        <v>971</v>
      </c>
    </row>
    <row r="179" spans="1:41" x14ac:dyDescent="0.2">
      <c r="A179" s="6">
        <v>1134</v>
      </c>
      <c r="B179" s="6" t="s">
        <v>324</v>
      </c>
      <c r="C179" s="46">
        <v>40396</v>
      </c>
      <c r="D179" s="6" t="s">
        <v>914</v>
      </c>
      <c r="E179" s="26">
        <v>36.237160000000003</v>
      </c>
      <c r="F179" s="26">
        <v>-121.48014999999999</v>
      </c>
      <c r="G179" s="34">
        <v>241</v>
      </c>
      <c r="H179" s="26">
        <v>36.237250000000003</v>
      </c>
      <c r="I179" s="26">
        <v>-121.47987999999999</v>
      </c>
      <c r="J179" s="34">
        <v>242</v>
      </c>
      <c r="K179" s="34">
        <v>13</v>
      </c>
      <c r="L179" s="34">
        <v>22</v>
      </c>
      <c r="M179" s="34">
        <v>35</v>
      </c>
      <c r="N179" s="34">
        <v>65</v>
      </c>
      <c r="O179" s="34">
        <v>0</v>
      </c>
      <c r="P179" s="34">
        <v>30</v>
      </c>
      <c r="Q179" s="34" t="s">
        <v>920</v>
      </c>
      <c r="R179" s="34" t="s">
        <v>920</v>
      </c>
      <c r="S179" s="34">
        <f t="shared" ref="S179:S185" si="16">AVERAGE(O179,Q179)</f>
        <v>0</v>
      </c>
      <c r="T179" s="34">
        <v>5</v>
      </c>
      <c r="U179" s="34">
        <v>13</v>
      </c>
      <c r="V179" s="34">
        <v>15</v>
      </c>
      <c r="W179" s="34">
        <v>13.3</v>
      </c>
      <c r="X179" s="34">
        <v>15</v>
      </c>
      <c r="Y179" s="34">
        <v>60</v>
      </c>
      <c r="Z179" s="34" t="str">
        <f t="shared" ref="Z179:Z185" si="17">IF(Y179&gt;=343, "N", IF(Y179&gt;=298, "NW", IF(Y179&gt;=252, "W", IF(Y179&gt;=206, "SW", IF(Y179&gt;=160, "S", IF(Y179&gt;=114, "SE", IF(Y179&gt;=68, "E", IF(Y179&gt;= 23, "NE", IF(Y179&gt;=0, "N", "NA")))))))))</f>
        <v>NE</v>
      </c>
      <c r="AA179" s="34">
        <v>15</v>
      </c>
      <c r="AB179" s="6" t="s">
        <v>917</v>
      </c>
      <c r="AC179" s="6" t="s">
        <v>325</v>
      </c>
      <c r="AD179" s="6">
        <v>2.5</v>
      </c>
      <c r="AE179" s="6" t="s">
        <v>326</v>
      </c>
      <c r="AF179" s="7">
        <v>0.67499999999999993</v>
      </c>
      <c r="AG179" s="6" t="s">
        <v>327</v>
      </c>
      <c r="AH179" s="6">
        <v>17</v>
      </c>
      <c r="AI179" s="6">
        <v>0</v>
      </c>
      <c r="AJ179" s="6" t="s">
        <v>328</v>
      </c>
      <c r="AK179" s="6" t="s">
        <v>329</v>
      </c>
      <c r="AL179" s="6" t="s">
        <v>330</v>
      </c>
      <c r="AM179" s="24" t="s">
        <v>988</v>
      </c>
      <c r="AN179" s="6" t="s">
        <v>971</v>
      </c>
      <c r="AO179" s="6" t="s">
        <v>971</v>
      </c>
    </row>
    <row r="180" spans="1:41" x14ac:dyDescent="0.2">
      <c r="A180" s="6">
        <v>1134</v>
      </c>
      <c r="B180" s="6" t="s">
        <v>324</v>
      </c>
      <c r="C180" s="46">
        <v>40396</v>
      </c>
      <c r="D180" s="6" t="s">
        <v>923</v>
      </c>
      <c r="E180" s="26">
        <v>36.237349999999999</v>
      </c>
      <c r="F180" s="26">
        <v>-121.47936</v>
      </c>
      <c r="G180" s="34">
        <v>248</v>
      </c>
      <c r="H180" s="26">
        <v>36.237349999999999</v>
      </c>
      <c r="I180" s="26">
        <v>-121.47913</v>
      </c>
      <c r="J180" s="34">
        <v>237</v>
      </c>
      <c r="K180" s="34">
        <v>1</v>
      </c>
      <c r="L180" s="34">
        <v>4</v>
      </c>
      <c r="M180" s="34">
        <v>5</v>
      </c>
      <c r="N180" s="34">
        <v>101.5</v>
      </c>
      <c r="O180" s="34">
        <v>0</v>
      </c>
      <c r="P180" s="34">
        <v>30</v>
      </c>
      <c r="Q180" s="34" t="s">
        <v>920</v>
      </c>
      <c r="R180" s="34" t="s">
        <v>920</v>
      </c>
      <c r="S180" s="34">
        <f t="shared" si="16"/>
        <v>0</v>
      </c>
      <c r="T180" s="34">
        <v>10</v>
      </c>
      <c r="U180" s="34">
        <v>4.4000000000000004</v>
      </c>
      <c r="V180" s="34">
        <v>15</v>
      </c>
      <c r="W180" s="34">
        <v>14.5</v>
      </c>
      <c r="X180" s="34">
        <v>15</v>
      </c>
      <c r="Y180" s="34">
        <v>78</v>
      </c>
      <c r="Z180" s="34" t="str">
        <f t="shared" si="17"/>
        <v>E</v>
      </c>
      <c r="AA180" s="34">
        <v>15</v>
      </c>
      <c r="AB180" s="6" t="s">
        <v>917</v>
      </c>
      <c r="AC180" s="6" t="s">
        <v>955</v>
      </c>
      <c r="AD180" s="6">
        <v>1</v>
      </c>
      <c r="AE180" s="6" t="s">
        <v>331</v>
      </c>
      <c r="AF180" s="7">
        <v>0.68263888888888891</v>
      </c>
      <c r="AG180" s="6" t="s">
        <v>920</v>
      </c>
      <c r="AH180" s="6" t="s">
        <v>920</v>
      </c>
      <c r="AI180" s="6" t="s">
        <v>920</v>
      </c>
      <c r="AJ180" s="6" t="s">
        <v>920</v>
      </c>
      <c r="AK180" s="6" t="s">
        <v>920</v>
      </c>
      <c r="AL180" s="6" t="s">
        <v>920</v>
      </c>
      <c r="AO180" s="6" t="s">
        <v>971</v>
      </c>
    </row>
    <row r="181" spans="1:41" x14ac:dyDescent="0.2">
      <c r="A181" s="6">
        <v>1141</v>
      </c>
      <c r="B181" s="6" t="s">
        <v>332</v>
      </c>
      <c r="C181" s="46">
        <v>40404</v>
      </c>
      <c r="D181" s="6" t="s">
        <v>914</v>
      </c>
      <c r="E181" s="26">
        <v>36.188270000000003</v>
      </c>
      <c r="F181" s="26">
        <v>-118.66968</v>
      </c>
      <c r="G181" s="34">
        <v>1154</v>
      </c>
      <c r="H181" s="26">
        <v>36.188139999999997</v>
      </c>
      <c r="I181" s="26">
        <v>-118.66974</v>
      </c>
      <c r="J181" s="34">
        <v>1151</v>
      </c>
      <c r="K181" s="34">
        <v>2</v>
      </c>
      <c r="L181" s="34">
        <v>8</v>
      </c>
      <c r="M181" s="34">
        <v>10</v>
      </c>
      <c r="N181" s="34">
        <v>67.5</v>
      </c>
      <c r="O181" s="34">
        <v>2</v>
      </c>
      <c r="P181" s="34">
        <v>30</v>
      </c>
      <c r="Q181" s="34" t="s">
        <v>920</v>
      </c>
      <c r="R181" s="34" t="s">
        <v>920</v>
      </c>
      <c r="S181" s="34">
        <f t="shared" si="16"/>
        <v>2</v>
      </c>
      <c r="T181" s="34">
        <v>12</v>
      </c>
      <c r="U181" s="34">
        <v>9.6</v>
      </c>
      <c r="V181" s="34">
        <v>15</v>
      </c>
      <c r="W181" s="34">
        <v>15.9</v>
      </c>
      <c r="X181" s="34">
        <v>15</v>
      </c>
      <c r="Y181" s="34">
        <v>180</v>
      </c>
      <c r="Z181" s="34" t="str">
        <f t="shared" si="17"/>
        <v>S</v>
      </c>
      <c r="AA181" s="34">
        <v>15</v>
      </c>
      <c r="AB181" s="6" t="s">
        <v>917</v>
      </c>
      <c r="AC181" s="6" t="s">
        <v>333</v>
      </c>
      <c r="AD181" s="6">
        <v>3</v>
      </c>
      <c r="AE181" s="6">
        <v>2</v>
      </c>
      <c r="AF181" s="7">
        <v>0.54375000000000007</v>
      </c>
      <c r="AG181" s="6" t="s">
        <v>334</v>
      </c>
      <c r="AH181" s="6">
        <v>33</v>
      </c>
      <c r="AI181" s="6">
        <v>0</v>
      </c>
      <c r="AJ181" s="6">
        <v>5</v>
      </c>
      <c r="AK181" s="6" t="s">
        <v>278</v>
      </c>
      <c r="AL181" s="6" t="s">
        <v>920</v>
      </c>
      <c r="AN181" s="6" t="s">
        <v>971</v>
      </c>
      <c r="AO181" s="6" t="s">
        <v>971</v>
      </c>
    </row>
    <row r="182" spans="1:41" x14ac:dyDescent="0.2">
      <c r="A182" s="6">
        <v>1141</v>
      </c>
      <c r="B182" s="6" t="s">
        <v>279</v>
      </c>
      <c r="C182" s="46">
        <v>40404</v>
      </c>
      <c r="D182" s="6" t="s">
        <v>923</v>
      </c>
      <c r="E182" s="26">
        <v>36.187730000000002</v>
      </c>
      <c r="F182" s="26">
        <v>-118.67019999999999</v>
      </c>
      <c r="G182" s="34">
        <v>1153</v>
      </c>
      <c r="H182" s="26">
        <v>36.187579999999997</v>
      </c>
      <c r="I182" s="26">
        <v>-118.67046000000001</v>
      </c>
      <c r="J182" s="34">
        <v>1159</v>
      </c>
      <c r="K182" s="34">
        <v>0</v>
      </c>
      <c r="L182" s="34">
        <v>29</v>
      </c>
      <c r="M182" s="34">
        <v>29</v>
      </c>
      <c r="N182" s="34">
        <v>88</v>
      </c>
      <c r="O182" s="34">
        <v>2</v>
      </c>
      <c r="P182" s="34">
        <v>30</v>
      </c>
      <c r="Q182" s="34" t="s">
        <v>920</v>
      </c>
      <c r="R182" s="34" t="s">
        <v>920</v>
      </c>
      <c r="S182" s="34">
        <f t="shared" si="16"/>
        <v>2</v>
      </c>
      <c r="T182" s="34">
        <v>16</v>
      </c>
      <c r="U182" s="34">
        <v>9.9</v>
      </c>
      <c r="V182" s="34">
        <v>15</v>
      </c>
      <c r="W182" s="34">
        <v>16.2</v>
      </c>
      <c r="X182" s="34">
        <v>15</v>
      </c>
      <c r="Y182" s="34">
        <v>220</v>
      </c>
      <c r="Z182" s="34" t="str">
        <f t="shared" si="17"/>
        <v>SW</v>
      </c>
      <c r="AA182" s="34">
        <v>15</v>
      </c>
      <c r="AB182" s="6" t="s">
        <v>917</v>
      </c>
      <c r="AC182" s="6" t="s">
        <v>280</v>
      </c>
      <c r="AD182" s="6">
        <v>3</v>
      </c>
      <c r="AE182" s="6">
        <v>2</v>
      </c>
      <c r="AF182" s="7">
        <v>0.57847222222222217</v>
      </c>
      <c r="AG182" s="6" t="s">
        <v>920</v>
      </c>
      <c r="AH182" s="6" t="s">
        <v>920</v>
      </c>
      <c r="AI182" s="6" t="s">
        <v>920</v>
      </c>
      <c r="AJ182" s="6" t="s">
        <v>920</v>
      </c>
      <c r="AK182" s="6" t="s">
        <v>920</v>
      </c>
      <c r="AL182" s="6" t="s">
        <v>920</v>
      </c>
      <c r="AO182" s="6" t="s">
        <v>971</v>
      </c>
    </row>
    <row r="183" spans="1:41" x14ac:dyDescent="0.2">
      <c r="A183" s="6">
        <v>1184</v>
      </c>
      <c r="B183" s="6" t="s">
        <v>281</v>
      </c>
      <c r="C183" s="46">
        <v>40404</v>
      </c>
      <c r="D183" s="6" t="s">
        <v>914</v>
      </c>
      <c r="E183" s="26">
        <v>35.719940000000001</v>
      </c>
      <c r="F183" s="26">
        <v>-118.61375</v>
      </c>
      <c r="G183" s="34">
        <v>1190</v>
      </c>
      <c r="H183" s="26">
        <v>35.719740000000002</v>
      </c>
      <c r="I183" s="26">
        <v>-118.6139</v>
      </c>
      <c r="J183" s="34">
        <v>1189</v>
      </c>
      <c r="K183" s="34">
        <v>0</v>
      </c>
      <c r="L183" s="34">
        <v>0</v>
      </c>
      <c r="M183" s="34">
        <v>0</v>
      </c>
      <c r="N183" s="34">
        <v>52</v>
      </c>
      <c r="O183" s="34">
        <v>3</v>
      </c>
      <c r="P183" s="34">
        <v>30</v>
      </c>
      <c r="Q183" s="34" t="s">
        <v>920</v>
      </c>
      <c r="R183" s="34" t="s">
        <v>920</v>
      </c>
      <c r="S183" s="34">
        <f t="shared" si="16"/>
        <v>3</v>
      </c>
      <c r="T183" s="34">
        <v>14</v>
      </c>
      <c r="U183" s="34">
        <v>8.4</v>
      </c>
      <c r="V183" s="34">
        <v>15</v>
      </c>
      <c r="W183" s="34">
        <v>6.6</v>
      </c>
      <c r="X183" s="34">
        <v>15</v>
      </c>
      <c r="Y183" s="34">
        <v>206</v>
      </c>
      <c r="Z183" s="34" t="str">
        <f t="shared" si="17"/>
        <v>SW</v>
      </c>
      <c r="AA183" s="34">
        <v>15</v>
      </c>
      <c r="AB183" s="6" t="s">
        <v>917</v>
      </c>
      <c r="AC183" s="6" t="s">
        <v>853</v>
      </c>
      <c r="AD183" s="6">
        <v>3</v>
      </c>
      <c r="AE183" s="6">
        <v>3</v>
      </c>
      <c r="AF183" s="7">
        <v>0.36527777777777781</v>
      </c>
      <c r="AG183" s="6" t="s">
        <v>920</v>
      </c>
      <c r="AH183" s="6">
        <v>0</v>
      </c>
      <c r="AI183" s="6">
        <v>0</v>
      </c>
      <c r="AJ183" s="6">
        <v>0</v>
      </c>
      <c r="AK183" s="6" t="s">
        <v>282</v>
      </c>
      <c r="AL183" s="6" t="s">
        <v>920</v>
      </c>
      <c r="AO183" s="6" t="s">
        <v>971</v>
      </c>
    </row>
    <row r="184" spans="1:41" x14ac:dyDescent="0.2">
      <c r="A184" s="6">
        <v>1184</v>
      </c>
      <c r="B184" s="6" t="s">
        <v>281</v>
      </c>
      <c r="C184" s="46">
        <v>40404</v>
      </c>
      <c r="D184" s="6" t="s">
        <v>923</v>
      </c>
      <c r="E184" s="26">
        <v>35.719439999999999</v>
      </c>
      <c r="F184" s="26">
        <v>-118.61425</v>
      </c>
      <c r="G184" s="34">
        <v>1184</v>
      </c>
      <c r="H184" s="26">
        <v>35.719110000000001</v>
      </c>
      <c r="I184" s="26">
        <v>-118.61443</v>
      </c>
      <c r="J184" s="34">
        <v>1183</v>
      </c>
      <c r="K184" s="34">
        <v>0</v>
      </c>
      <c r="L184" s="34">
        <v>0</v>
      </c>
      <c r="M184" s="34">
        <v>0</v>
      </c>
      <c r="N184" s="34">
        <v>72.5</v>
      </c>
      <c r="O184" s="34">
        <v>3</v>
      </c>
      <c r="P184" s="34">
        <v>30</v>
      </c>
      <c r="Q184" s="34" t="s">
        <v>920</v>
      </c>
      <c r="R184" s="34" t="s">
        <v>920</v>
      </c>
      <c r="S184" s="34">
        <f t="shared" si="16"/>
        <v>3</v>
      </c>
      <c r="T184" s="34">
        <v>13</v>
      </c>
      <c r="U184" s="34">
        <v>20.5</v>
      </c>
      <c r="V184" s="34">
        <v>15</v>
      </c>
      <c r="W184" s="34">
        <v>6.9</v>
      </c>
      <c r="X184" s="34">
        <v>15</v>
      </c>
      <c r="Y184" s="34">
        <v>178</v>
      </c>
      <c r="Z184" s="34" t="str">
        <f t="shared" si="17"/>
        <v>S</v>
      </c>
      <c r="AA184" s="34">
        <v>15</v>
      </c>
      <c r="AB184" s="6" t="s">
        <v>917</v>
      </c>
      <c r="AC184" s="6" t="s">
        <v>283</v>
      </c>
      <c r="AD184" s="6">
        <v>3</v>
      </c>
      <c r="AE184" s="6">
        <v>3</v>
      </c>
      <c r="AF184" s="7">
        <v>0.37361111111111112</v>
      </c>
      <c r="AG184" s="6" t="s">
        <v>920</v>
      </c>
      <c r="AH184" s="6" t="s">
        <v>920</v>
      </c>
      <c r="AI184" s="6" t="s">
        <v>920</v>
      </c>
      <c r="AJ184" s="6" t="s">
        <v>920</v>
      </c>
      <c r="AK184" s="6" t="s">
        <v>920</v>
      </c>
      <c r="AL184" s="6" t="s">
        <v>920</v>
      </c>
      <c r="AO184" s="6" t="s">
        <v>971</v>
      </c>
    </row>
    <row r="185" spans="1:41" x14ac:dyDescent="0.2">
      <c r="A185" s="6">
        <v>1210</v>
      </c>
      <c r="B185" s="6" t="s">
        <v>284</v>
      </c>
      <c r="C185" s="46">
        <v>40406</v>
      </c>
      <c r="D185" s="6" t="s">
        <v>914</v>
      </c>
      <c r="E185" s="26">
        <v>35.423470000000002</v>
      </c>
      <c r="F185" s="26">
        <v>-120.74345</v>
      </c>
      <c r="G185" s="34">
        <v>291</v>
      </c>
      <c r="H185" s="26">
        <v>35.423580000000001</v>
      </c>
      <c r="I185" s="26">
        <v>-120.74373</v>
      </c>
      <c r="J185" s="34">
        <v>294</v>
      </c>
      <c r="K185" s="34">
        <v>2</v>
      </c>
      <c r="L185" s="34">
        <v>3</v>
      </c>
      <c r="M185" s="34">
        <v>5</v>
      </c>
      <c r="N185" s="34">
        <v>43.5</v>
      </c>
      <c r="O185" s="34">
        <v>2</v>
      </c>
      <c r="P185" s="34">
        <v>30</v>
      </c>
      <c r="Q185" s="34" t="s">
        <v>920</v>
      </c>
      <c r="R185" s="34" t="s">
        <v>920</v>
      </c>
      <c r="S185" s="34">
        <f t="shared" si="16"/>
        <v>2</v>
      </c>
      <c r="T185" s="34">
        <v>29</v>
      </c>
      <c r="U185" s="34">
        <v>7.5</v>
      </c>
      <c r="V185" s="34">
        <v>0</v>
      </c>
      <c r="W185" s="34">
        <v>4.7</v>
      </c>
      <c r="X185" s="34">
        <v>0</v>
      </c>
      <c r="Y185" s="34">
        <v>250</v>
      </c>
      <c r="Z185" s="34" t="str">
        <f t="shared" si="17"/>
        <v>SW</v>
      </c>
      <c r="AA185" s="34">
        <v>15</v>
      </c>
      <c r="AB185" s="6" t="s">
        <v>733</v>
      </c>
      <c r="AC185" s="6" t="s">
        <v>285</v>
      </c>
      <c r="AD185" s="6">
        <v>3</v>
      </c>
      <c r="AE185" s="6">
        <v>3</v>
      </c>
      <c r="AF185" s="7">
        <v>0.49652777777777773</v>
      </c>
      <c r="AG185" s="6" t="s">
        <v>286</v>
      </c>
      <c r="AH185" s="6">
        <v>9</v>
      </c>
      <c r="AI185" s="6">
        <v>0</v>
      </c>
      <c r="AJ185" s="6">
        <v>1</v>
      </c>
      <c r="AK185" s="6" t="s">
        <v>287</v>
      </c>
      <c r="AL185" s="6" t="s">
        <v>920</v>
      </c>
      <c r="AN185" s="6" t="s">
        <v>971</v>
      </c>
      <c r="AO185" s="6" t="s">
        <v>971</v>
      </c>
    </row>
    <row r="186" spans="1:41" x14ac:dyDescent="0.2">
      <c r="A186" s="6">
        <v>1210</v>
      </c>
      <c r="B186" s="6" t="s">
        <v>284</v>
      </c>
      <c r="C186" s="46">
        <v>40406</v>
      </c>
      <c r="D186" s="6" t="s">
        <v>923</v>
      </c>
      <c r="E186" s="26" t="s">
        <v>920</v>
      </c>
      <c r="F186" s="26" t="s">
        <v>920</v>
      </c>
      <c r="G186" s="34" t="s">
        <v>920</v>
      </c>
      <c r="H186" s="26" t="s">
        <v>920</v>
      </c>
      <c r="I186" s="26" t="s">
        <v>920</v>
      </c>
      <c r="J186" s="34" t="s">
        <v>920</v>
      </c>
      <c r="K186" s="34" t="s">
        <v>920</v>
      </c>
      <c r="L186" s="34" t="s">
        <v>920</v>
      </c>
      <c r="M186" s="34" t="s">
        <v>920</v>
      </c>
      <c r="N186" s="34" t="s">
        <v>920</v>
      </c>
      <c r="O186" s="34" t="s">
        <v>920</v>
      </c>
      <c r="P186" s="34" t="s">
        <v>920</v>
      </c>
      <c r="Q186" s="34" t="s">
        <v>920</v>
      </c>
      <c r="R186" s="34" t="s">
        <v>920</v>
      </c>
      <c r="S186" s="34" t="s">
        <v>920</v>
      </c>
      <c r="T186" s="34" t="s">
        <v>920</v>
      </c>
      <c r="U186" s="34" t="s">
        <v>920</v>
      </c>
      <c r="V186" s="34" t="s">
        <v>920</v>
      </c>
      <c r="W186" s="34" t="s">
        <v>920</v>
      </c>
      <c r="X186" s="34" t="s">
        <v>920</v>
      </c>
      <c r="Y186" s="34" t="s">
        <v>920</v>
      </c>
      <c r="Z186" s="34" t="s">
        <v>920</v>
      </c>
      <c r="AA186" s="34" t="s">
        <v>920</v>
      </c>
      <c r="AB186" s="6" t="s">
        <v>920</v>
      </c>
      <c r="AC186" s="6" t="s">
        <v>920</v>
      </c>
      <c r="AD186" s="6" t="s">
        <v>920</v>
      </c>
      <c r="AE186" s="6" t="s">
        <v>920</v>
      </c>
      <c r="AF186" s="6" t="s">
        <v>920</v>
      </c>
      <c r="AG186" s="6" t="s">
        <v>920</v>
      </c>
      <c r="AH186" s="6" t="s">
        <v>920</v>
      </c>
      <c r="AI186" s="6" t="s">
        <v>920</v>
      </c>
      <c r="AJ186" s="6" t="s">
        <v>920</v>
      </c>
      <c r="AK186" s="6" t="s">
        <v>920</v>
      </c>
      <c r="AL186" s="6" t="s">
        <v>288</v>
      </c>
      <c r="AO186" s="6" t="s">
        <v>971</v>
      </c>
    </row>
    <row r="187" spans="1:41" x14ac:dyDescent="0.2">
      <c r="A187" s="6">
        <v>1259</v>
      </c>
      <c r="B187" s="6" t="s">
        <v>289</v>
      </c>
      <c r="C187" s="46">
        <v>40407</v>
      </c>
      <c r="D187" s="6" t="s">
        <v>914</v>
      </c>
      <c r="E187" s="26">
        <v>34.759799999999998</v>
      </c>
      <c r="F187" s="26">
        <v>-119.95469</v>
      </c>
      <c r="G187" s="34">
        <v>618</v>
      </c>
      <c r="H187" s="26">
        <v>34.759889999999999</v>
      </c>
      <c r="I187" s="26">
        <v>-119.95438</v>
      </c>
      <c r="J187" s="34">
        <v>620</v>
      </c>
      <c r="K187" s="34">
        <v>0</v>
      </c>
      <c r="L187" s="34">
        <v>0</v>
      </c>
      <c r="M187" s="34">
        <v>0</v>
      </c>
      <c r="N187" s="34">
        <v>89.5</v>
      </c>
      <c r="O187" s="34">
        <v>2</v>
      </c>
      <c r="P187" s="34">
        <v>30</v>
      </c>
      <c r="Q187" s="34" t="s">
        <v>920</v>
      </c>
      <c r="R187" s="34" t="s">
        <v>920</v>
      </c>
      <c r="S187" s="34">
        <f t="shared" ref="S187:S193" si="18">AVERAGE(O187,Q187)</f>
        <v>2</v>
      </c>
      <c r="T187" s="34">
        <v>11</v>
      </c>
      <c r="U187" s="34">
        <v>3.5</v>
      </c>
      <c r="V187" s="34">
        <v>0</v>
      </c>
      <c r="W187" s="34">
        <v>5.0999999999999996</v>
      </c>
      <c r="X187" s="34">
        <v>15</v>
      </c>
      <c r="Y187" s="34">
        <v>56</v>
      </c>
      <c r="Z187" s="34" t="str">
        <f t="shared" ref="Z187:Z193" si="19">IF(Y187&gt;=343, "N", IF(Y187&gt;=298, "NW", IF(Y187&gt;=252, "W", IF(Y187&gt;=206, "SW", IF(Y187&gt;=160, "S", IF(Y187&gt;=114, "SE", IF(Y187&gt;=68, "E", IF(Y187&gt;= 23, "NE", IF(Y187&gt;=0, "N", "NA")))))))))</f>
        <v>NE</v>
      </c>
      <c r="AA187" s="34">
        <v>15</v>
      </c>
      <c r="AB187" s="6" t="s">
        <v>917</v>
      </c>
      <c r="AC187" s="6" t="s">
        <v>867</v>
      </c>
      <c r="AD187" s="6">
        <v>3</v>
      </c>
      <c r="AE187" s="6">
        <v>2</v>
      </c>
      <c r="AF187" s="7">
        <v>0.56805555555555554</v>
      </c>
      <c r="AG187" s="6" t="s">
        <v>290</v>
      </c>
      <c r="AH187" s="6">
        <v>5</v>
      </c>
      <c r="AI187" s="6">
        <v>0</v>
      </c>
      <c r="AJ187" s="6">
        <v>1</v>
      </c>
      <c r="AK187" s="6" t="s">
        <v>291</v>
      </c>
      <c r="AL187" s="6" t="s">
        <v>920</v>
      </c>
      <c r="AM187" s="24" t="s">
        <v>127</v>
      </c>
      <c r="AN187" s="6" t="s">
        <v>971</v>
      </c>
      <c r="AO187" s="6" t="s">
        <v>971</v>
      </c>
    </row>
    <row r="188" spans="1:41" x14ac:dyDescent="0.2">
      <c r="A188" s="6">
        <v>1259</v>
      </c>
      <c r="B188" s="6" t="s">
        <v>289</v>
      </c>
      <c r="C188" s="46">
        <v>40407</v>
      </c>
      <c r="D188" s="6" t="s">
        <v>923</v>
      </c>
      <c r="E188" s="26">
        <v>34.759979999999999</v>
      </c>
      <c r="F188" s="26">
        <v>-119.95381</v>
      </c>
      <c r="G188" s="34">
        <v>615</v>
      </c>
      <c r="H188" s="26">
        <v>34.760269999999998</v>
      </c>
      <c r="I188" s="26">
        <v>-119.95368999999999</v>
      </c>
      <c r="J188" s="34">
        <v>614</v>
      </c>
      <c r="K188" s="34">
        <v>0</v>
      </c>
      <c r="L188" s="34">
        <v>1</v>
      </c>
      <c r="M188" s="34">
        <v>1</v>
      </c>
      <c r="N188" s="34">
        <v>71</v>
      </c>
      <c r="O188" s="34">
        <v>2</v>
      </c>
      <c r="P188" s="34">
        <v>30</v>
      </c>
      <c r="Q188" s="34" t="s">
        <v>920</v>
      </c>
      <c r="R188" s="34" t="s">
        <v>920</v>
      </c>
      <c r="S188" s="34">
        <f t="shared" si="18"/>
        <v>2</v>
      </c>
      <c r="T188" s="34">
        <v>22</v>
      </c>
      <c r="U188" s="34">
        <v>6.2</v>
      </c>
      <c r="V188" s="34">
        <v>18</v>
      </c>
      <c r="W188" s="34">
        <v>6.6</v>
      </c>
      <c r="X188" s="34">
        <v>15</v>
      </c>
      <c r="Y188" s="34">
        <v>10</v>
      </c>
      <c r="Z188" s="34" t="str">
        <f t="shared" si="19"/>
        <v>N</v>
      </c>
      <c r="AA188" s="34">
        <v>15</v>
      </c>
      <c r="AB188" s="6" t="s">
        <v>917</v>
      </c>
      <c r="AC188" s="6" t="s">
        <v>292</v>
      </c>
      <c r="AD188" s="6">
        <v>3</v>
      </c>
      <c r="AE188" s="6">
        <v>2</v>
      </c>
      <c r="AF188" s="7">
        <v>0.58611111111111114</v>
      </c>
      <c r="AG188" s="6" t="s">
        <v>920</v>
      </c>
      <c r="AH188" s="6" t="s">
        <v>920</v>
      </c>
      <c r="AI188" s="6" t="s">
        <v>920</v>
      </c>
      <c r="AJ188" s="6" t="s">
        <v>920</v>
      </c>
      <c r="AK188" s="6" t="s">
        <v>920</v>
      </c>
      <c r="AL188" s="6" t="s">
        <v>920</v>
      </c>
      <c r="AO188" s="6" t="s">
        <v>971</v>
      </c>
    </row>
    <row r="189" spans="1:41" x14ac:dyDescent="0.2">
      <c r="A189" s="6">
        <v>1287</v>
      </c>
      <c r="B189" s="6" t="s">
        <v>536</v>
      </c>
      <c r="C189" s="48">
        <v>40373</v>
      </c>
      <c r="D189" s="6" t="s">
        <v>914</v>
      </c>
      <c r="E189" s="26">
        <v>34.28378</v>
      </c>
      <c r="F189" s="26">
        <v>-118.29255000000001</v>
      </c>
      <c r="G189" s="34">
        <v>334</v>
      </c>
      <c r="H189" s="26">
        <v>34.28349</v>
      </c>
      <c r="I189" s="26">
        <v>-118.29272</v>
      </c>
      <c r="J189" s="34">
        <v>432</v>
      </c>
      <c r="K189" s="34">
        <v>1</v>
      </c>
      <c r="L189" s="34">
        <v>21</v>
      </c>
      <c r="M189" s="34">
        <v>22</v>
      </c>
      <c r="N189" s="34">
        <v>180</v>
      </c>
      <c r="O189" s="34">
        <v>2</v>
      </c>
      <c r="P189" s="34">
        <v>30</v>
      </c>
      <c r="Q189" s="34" t="s">
        <v>920</v>
      </c>
      <c r="R189" s="34" t="s">
        <v>920</v>
      </c>
      <c r="S189" s="34">
        <f t="shared" si="18"/>
        <v>2</v>
      </c>
      <c r="T189" s="34">
        <v>12</v>
      </c>
      <c r="U189" s="34">
        <v>30</v>
      </c>
      <c r="V189" s="34">
        <v>15</v>
      </c>
      <c r="W189" s="34">
        <v>11.2</v>
      </c>
      <c r="X189" s="34">
        <v>15</v>
      </c>
      <c r="Y189" s="34">
        <v>210</v>
      </c>
      <c r="Z189" s="34" t="str">
        <f t="shared" si="19"/>
        <v>SW</v>
      </c>
      <c r="AA189" s="34">
        <v>15</v>
      </c>
      <c r="AB189" s="6" t="s">
        <v>917</v>
      </c>
      <c r="AC189" s="6" t="s">
        <v>537</v>
      </c>
      <c r="AD189" s="6">
        <v>1</v>
      </c>
      <c r="AE189" s="6">
        <v>1</v>
      </c>
      <c r="AF189" s="6" t="s">
        <v>538</v>
      </c>
      <c r="AG189" s="6" t="s">
        <v>920</v>
      </c>
      <c r="AH189" s="6">
        <v>0</v>
      </c>
      <c r="AI189" s="6">
        <v>0</v>
      </c>
      <c r="AJ189" s="6">
        <v>5</v>
      </c>
      <c r="AK189" s="6" t="s">
        <v>539</v>
      </c>
      <c r="AL189" s="6" t="s">
        <v>540</v>
      </c>
      <c r="AO189" s="5"/>
    </row>
    <row r="190" spans="1:41" x14ac:dyDescent="0.2">
      <c r="A190" s="6">
        <v>1287</v>
      </c>
      <c r="B190" s="6" t="s">
        <v>536</v>
      </c>
      <c r="C190" s="48">
        <v>40373</v>
      </c>
      <c r="D190" s="6" t="s">
        <v>923</v>
      </c>
      <c r="E190" s="26">
        <v>34.283189999999998</v>
      </c>
      <c r="F190" s="26">
        <v>-118.29321</v>
      </c>
      <c r="G190" s="34">
        <v>432</v>
      </c>
      <c r="H190" s="26">
        <v>34.28304</v>
      </c>
      <c r="I190" s="26">
        <v>-118.29349999999999</v>
      </c>
      <c r="J190" s="34">
        <v>430</v>
      </c>
      <c r="K190" s="34">
        <v>11</v>
      </c>
      <c r="L190" s="34">
        <v>67</v>
      </c>
      <c r="M190" s="34">
        <v>78</v>
      </c>
      <c r="N190" s="34">
        <v>200</v>
      </c>
      <c r="O190" s="34">
        <v>2</v>
      </c>
      <c r="P190" s="34">
        <v>30</v>
      </c>
      <c r="Q190" s="34" t="s">
        <v>920</v>
      </c>
      <c r="R190" s="34" t="s">
        <v>920</v>
      </c>
      <c r="S190" s="34">
        <f t="shared" si="18"/>
        <v>2</v>
      </c>
      <c r="T190" s="34">
        <v>12</v>
      </c>
      <c r="U190" s="34">
        <v>30</v>
      </c>
      <c r="V190" s="34">
        <v>15</v>
      </c>
      <c r="W190" s="34">
        <v>12</v>
      </c>
      <c r="X190" s="34">
        <v>15</v>
      </c>
      <c r="Y190" s="34">
        <v>210</v>
      </c>
      <c r="Z190" s="34" t="str">
        <f t="shared" si="19"/>
        <v>SW</v>
      </c>
      <c r="AA190" s="34">
        <v>15</v>
      </c>
      <c r="AB190" s="6" t="s">
        <v>917</v>
      </c>
      <c r="AC190" s="6" t="s">
        <v>537</v>
      </c>
      <c r="AD190" s="6">
        <v>1</v>
      </c>
      <c r="AE190" s="6">
        <v>1</v>
      </c>
      <c r="AF190" s="6" t="s">
        <v>541</v>
      </c>
      <c r="AG190" s="6" t="s">
        <v>920</v>
      </c>
      <c r="AH190" s="6" t="s">
        <v>920</v>
      </c>
      <c r="AI190" s="6" t="s">
        <v>920</v>
      </c>
      <c r="AJ190" s="6" t="s">
        <v>920</v>
      </c>
      <c r="AK190" s="6" t="s">
        <v>920</v>
      </c>
      <c r="AL190" s="6" t="s">
        <v>920</v>
      </c>
      <c r="AO190" s="5"/>
    </row>
    <row r="191" spans="1:41" x14ac:dyDescent="0.2">
      <c r="A191" s="6">
        <v>1296</v>
      </c>
      <c r="B191" s="6" t="s">
        <v>492</v>
      </c>
      <c r="C191" s="48">
        <v>40375</v>
      </c>
      <c r="D191" s="6" t="s">
        <v>914</v>
      </c>
      <c r="E191" s="26">
        <v>34.101559999999999</v>
      </c>
      <c r="F191" s="26">
        <v>-116.01953</v>
      </c>
      <c r="G191" s="34">
        <v>712</v>
      </c>
      <c r="H191" s="26">
        <v>34.101799999999997</v>
      </c>
      <c r="I191" s="26">
        <v>-116.01955</v>
      </c>
      <c r="J191" s="34">
        <v>711</v>
      </c>
      <c r="K191" s="34">
        <v>0</v>
      </c>
      <c r="L191" s="34">
        <v>0</v>
      </c>
      <c r="M191" s="34">
        <v>0</v>
      </c>
      <c r="N191" s="34">
        <v>60</v>
      </c>
      <c r="O191" s="34">
        <v>2</v>
      </c>
      <c r="P191" s="34">
        <v>30</v>
      </c>
      <c r="Q191" s="34" t="s">
        <v>920</v>
      </c>
      <c r="R191" s="34" t="s">
        <v>920</v>
      </c>
      <c r="S191" s="34">
        <f t="shared" si="18"/>
        <v>2</v>
      </c>
      <c r="T191" s="34">
        <v>4</v>
      </c>
      <c r="U191" s="34">
        <v>30</v>
      </c>
      <c r="V191" s="34">
        <v>15</v>
      </c>
      <c r="W191" s="34">
        <v>50</v>
      </c>
      <c r="X191" s="34">
        <v>15</v>
      </c>
      <c r="Y191" s="34">
        <v>322</v>
      </c>
      <c r="Z191" s="34" t="str">
        <f t="shared" si="19"/>
        <v>NW</v>
      </c>
      <c r="AA191" s="34">
        <v>15</v>
      </c>
      <c r="AB191" s="6" t="s">
        <v>917</v>
      </c>
      <c r="AC191" s="6" t="s">
        <v>584</v>
      </c>
      <c r="AD191" s="6">
        <v>1</v>
      </c>
      <c r="AE191" s="6">
        <v>1</v>
      </c>
      <c r="AF191" s="6" t="s">
        <v>493</v>
      </c>
      <c r="AG191" s="6" t="s">
        <v>920</v>
      </c>
      <c r="AH191" s="6">
        <v>0</v>
      </c>
      <c r="AI191" s="6">
        <v>0</v>
      </c>
      <c r="AJ191" s="6">
        <v>0</v>
      </c>
      <c r="AK191" s="6" t="s">
        <v>920</v>
      </c>
      <c r="AL191" s="6" t="s">
        <v>494</v>
      </c>
      <c r="AO191" s="5"/>
    </row>
    <row r="192" spans="1:41" x14ac:dyDescent="0.2">
      <c r="A192" s="6">
        <v>1296</v>
      </c>
      <c r="B192" s="6" t="s">
        <v>492</v>
      </c>
      <c r="C192" s="48">
        <v>40375</v>
      </c>
      <c r="D192" s="6" t="s">
        <v>923</v>
      </c>
      <c r="E192" s="26">
        <v>34.102200000000003</v>
      </c>
      <c r="F192" s="26">
        <v>-116.01974</v>
      </c>
      <c r="G192" s="34">
        <v>711</v>
      </c>
      <c r="H192" s="26">
        <v>34.102510000000002</v>
      </c>
      <c r="I192" s="26">
        <v>-116.01991</v>
      </c>
      <c r="J192" s="34">
        <v>712</v>
      </c>
      <c r="K192" s="34">
        <v>0</v>
      </c>
      <c r="L192" s="34">
        <v>0</v>
      </c>
      <c r="M192" s="34">
        <v>0</v>
      </c>
      <c r="N192" s="34">
        <v>60</v>
      </c>
      <c r="O192" s="34">
        <v>2</v>
      </c>
      <c r="P192" s="34">
        <v>30</v>
      </c>
      <c r="Q192" s="34" t="s">
        <v>920</v>
      </c>
      <c r="R192" s="34" t="s">
        <v>920</v>
      </c>
      <c r="S192" s="34">
        <f t="shared" si="18"/>
        <v>2</v>
      </c>
      <c r="T192" s="34">
        <v>4</v>
      </c>
      <c r="U192" s="34">
        <v>30</v>
      </c>
      <c r="V192" s="34">
        <v>15</v>
      </c>
      <c r="W192" s="34">
        <v>55</v>
      </c>
      <c r="X192" s="34">
        <v>15</v>
      </c>
      <c r="Y192" s="34">
        <v>322</v>
      </c>
      <c r="Z192" s="34" t="str">
        <f t="shared" si="19"/>
        <v>NW</v>
      </c>
      <c r="AA192" s="34">
        <v>15</v>
      </c>
      <c r="AB192" s="6" t="s">
        <v>917</v>
      </c>
      <c r="AC192" s="6" t="s">
        <v>584</v>
      </c>
      <c r="AD192" s="6">
        <v>1</v>
      </c>
      <c r="AE192" s="6">
        <v>1</v>
      </c>
      <c r="AF192" s="6" t="s">
        <v>495</v>
      </c>
      <c r="AG192" s="6" t="s">
        <v>920</v>
      </c>
      <c r="AH192" s="6" t="s">
        <v>920</v>
      </c>
      <c r="AI192" s="6" t="s">
        <v>920</v>
      </c>
      <c r="AJ192" s="6" t="s">
        <v>920</v>
      </c>
      <c r="AK192" s="6" t="s">
        <v>920</v>
      </c>
      <c r="AL192" s="6" t="s">
        <v>920</v>
      </c>
      <c r="AO192" s="5"/>
    </row>
    <row r="193" spans="1:41" x14ac:dyDescent="0.2">
      <c r="A193" s="6">
        <v>1307</v>
      </c>
      <c r="B193" s="6" t="s">
        <v>542</v>
      </c>
      <c r="C193" s="48">
        <v>40373</v>
      </c>
      <c r="D193" s="6" t="s">
        <v>914</v>
      </c>
      <c r="E193" s="26">
        <v>33.75732</v>
      </c>
      <c r="F193" s="26">
        <v>-117.69965999999999</v>
      </c>
      <c r="G193" s="34">
        <v>249</v>
      </c>
      <c r="H193" s="26">
        <v>33.757759999999998</v>
      </c>
      <c r="I193" s="26">
        <v>-117.69981</v>
      </c>
      <c r="J193" s="34">
        <v>261</v>
      </c>
      <c r="K193" s="34">
        <v>0</v>
      </c>
      <c r="L193" s="34">
        <v>0</v>
      </c>
      <c r="M193" s="34">
        <v>0</v>
      </c>
      <c r="N193" s="34">
        <v>60</v>
      </c>
      <c r="O193" s="34">
        <v>2</v>
      </c>
      <c r="P193" s="34">
        <v>30</v>
      </c>
      <c r="Q193" s="34" t="s">
        <v>920</v>
      </c>
      <c r="R193" s="34" t="s">
        <v>920</v>
      </c>
      <c r="S193" s="34">
        <f t="shared" si="18"/>
        <v>2</v>
      </c>
      <c r="T193" s="34">
        <v>10</v>
      </c>
      <c r="U193" s="34">
        <v>30</v>
      </c>
      <c r="V193" s="34">
        <v>15</v>
      </c>
      <c r="W193" s="34">
        <v>6</v>
      </c>
      <c r="X193" s="34">
        <v>15</v>
      </c>
      <c r="Y193" s="34">
        <v>284</v>
      </c>
      <c r="Z193" s="34" t="str">
        <f t="shared" si="19"/>
        <v>W</v>
      </c>
      <c r="AA193" s="34">
        <v>15</v>
      </c>
      <c r="AB193" s="6" t="s">
        <v>917</v>
      </c>
      <c r="AC193" s="6" t="s">
        <v>584</v>
      </c>
      <c r="AD193" s="6">
        <v>3</v>
      </c>
      <c r="AE193" s="6">
        <v>2</v>
      </c>
      <c r="AF193" s="6" t="s">
        <v>543</v>
      </c>
      <c r="AG193" s="6" t="s">
        <v>544</v>
      </c>
      <c r="AH193" s="6">
        <v>8</v>
      </c>
      <c r="AI193" s="6">
        <v>0</v>
      </c>
      <c r="AJ193" s="6">
        <v>5</v>
      </c>
      <c r="AK193" s="6" t="s">
        <v>533</v>
      </c>
      <c r="AL193" s="6" t="s">
        <v>209</v>
      </c>
      <c r="AN193" s="6" t="s">
        <v>971</v>
      </c>
      <c r="AO193" s="5" t="s">
        <v>1122</v>
      </c>
    </row>
    <row r="194" spans="1:41" x14ac:dyDescent="0.2">
      <c r="A194" s="6">
        <v>1307</v>
      </c>
      <c r="B194" s="6" t="s">
        <v>542</v>
      </c>
      <c r="C194" s="48">
        <v>40373</v>
      </c>
      <c r="D194" s="6" t="s">
        <v>923</v>
      </c>
      <c r="E194" s="26" t="s">
        <v>920</v>
      </c>
      <c r="F194" s="26" t="s">
        <v>920</v>
      </c>
      <c r="G194" s="34" t="s">
        <v>920</v>
      </c>
      <c r="H194" s="26" t="s">
        <v>920</v>
      </c>
      <c r="I194" s="26" t="s">
        <v>920</v>
      </c>
      <c r="J194" s="34" t="s">
        <v>920</v>
      </c>
      <c r="K194" s="34" t="s">
        <v>920</v>
      </c>
      <c r="L194" s="34" t="s">
        <v>920</v>
      </c>
      <c r="M194" s="34" t="s">
        <v>920</v>
      </c>
      <c r="N194" s="34" t="s">
        <v>920</v>
      </c>
      <c r="O194" s="34" t="s">
        <v>920</v>
      </c>
      <c r="P194" s="34" t="s">
        <v>920</v>
      </c>
      <c r="Q194" s="34" t="s">
        <v>920</v>
      </c>
      <c r="R194" s="34" t="s">
        <v>920</v>
      </c>
      <c r="S194" s="34" t="s">
        <v>920</v>
      </c>
      <c r="T194" s="34" t="s">
        <v>920</v>
      </c>
      <c r="U194" s="34" t="s">
        <v>920</v>
      </c>
      <c r="V194" s="34" t="s">
        <v>920</v>
      </c>
      <c r="W194" s="34" t="s">
        <v>920</v>
      </c>
      <c r="X194" s="34" t="s">
        <v>920</v>
      </c>
      <c r="Y194" s="34" t="s">
        <v>920</v>
      </c>
      <c r="Z194" s="34" t="s">
        <v>920</v>
      </c>
      <c r="AA194" s="34" t="s">
        <v>920</v>
      </c>
      <c r="AB194" s="6" t="s">
        <v>920</v>
      </c>
      <c r="AC194" s="6" t="s">
        <v>920</v>
      </c>
      <c r="AD194" s="6" t="s">
        <v>920</v>
      </c>
      <c r="AE194" s="6" t="s">
        <v>920</v>
      </c>
      <c r="AF194" s="6" t="s">
        <v>920</v>
      </c>
      <c r="AG194" s="6" t="s">
        <v>920</v>
      </c>
      <c r="AH194" s="6" t="s">
        <v>920</v>
      </c>
      <c r="AI194" s="6" t="s">
        <v>920</v>
      </c>
      <c r="AJ194" s="6" t="s">
        <v>920</v>
      </c>
      <c r="AK194" s="6" t="s">
        <v>920</v>
      </c>
      <c r="AL194" s="6" t="s">
        <v>546</v>
      </c>
      <c r="AO194" s="5"/>
    </row>
    <row r="195" spans="1:41" x14ac:dyDescent="0.2">
      <c r="A195" s="6">
        <v>1311</v>
      </c>
      <c r="B195" s="6" t="s">
        <v>596</v>
      </c>
      <c r="C195" s="48">
        <v>40375</v>
      </c>
      <c r="D195" s="6" t="s">
        <v>914</v>
      </c>
      <c r="E195" s="26">
        <v>33.682389999999998</v>
      </c>
      <c r="F195" s="26">
        <v>-116.68231</v>
      </c>
      <c r="G195" s="34">
        <v>1351</v>
      </c>
      <c r="H195" s="26">
        <v>33.682169999999999</v>
      </c>
      <c r="I195" s="26">
        <v>-116.68219000000001</v>
      </c>
      <c r="J195" s="34">
        <v>1348</v>
      </c>
      <c r="K195" s="34">
        <v>0</v>
      </c>
      <c r="L195" s="34">
        <v>0</v>
      </c>
      <c r="M195" s="34">
        <v>0</v>
      </c>
      <c r="N195" s="34">
        <v>60</v>
      </c>
      <c r="O195" s="34">
        <v>6</v>
      </c>
      <c r="P195" s="34">
        <v>30</v>
      </c>
      <c r="Q195" s="34" t="s">
        <v>920</v>
      </c>
      <c r="R195" s="34" t="s">
        <v>920</v>
      </c>
      <c r="S195" s="34">
        <f t="shared" ref="S195:S215" si="20">AVERAGE(O195,Q195)</f>
        <v>6</v>
      </c>
      <c r="T195" s="34">
        <v>24</v>
      </c>
      <c r="U195" s="34">
        <v>30</v>
      </c>
      <c r="V195" s="34">
        <v>15</v>
      </c>
      <c r="W195" s="34">
        <v>4.5</v>
      </c>
      <c r="X195" s="34">
        <v>15</v>
      </c>
      <c r="Y195" s="34">
        <v>142</v>
      </c>
      <c r="Z195" s="34" t="str">
        <f t="shared" ref="Z195:Z217" si="21">IF(Y195&gt;=343, "N", IF(Y195&gt;=298, "NW", IF(Y195&gt;=252, "W", IF(Y195&gt;=206, "SW", IF(Y195&gt;=160, "S", IF(Y195&gt;=114, "SE", IF(Y195&gt;=68, "E", IF(Y195&gt;= 23, "NE", IF(Y195&gt;=0, "N", "NA")))))))))</f>
        <v>SE</v>
      </c>
      <c r="AA195" s="34">
        <v>15</v>
      </c>
      <c r="AB195" s="6" t="s">
        <v>917</v>
      </c>
      <c r="AC195" s="6" t="s">
        <v>597</v>
      </c>
      <c r="AD195" s="6">
        <v>2</v>
      </c>
      <c r="AE195" s="6">
        <v>2.5</v>
      </c>
      <c r="AF195" s="6" t="s">
        <v>598</v>
      </c>
      <c r="AG195" s="6" t="s">
        <v>484</v>
      </c>
      <c r="AH195" s="6">
        <v>11</v>
      </c>
      <c r="AI195" s="6">
        <v>1</v>
      </c>
      <c r="AJ195" s="6">
        <v>1</v>
      </c>
      <c r="AK195" s="6" t="s">
        <v>485</v>
      </c>
      <c r="AL195" s="6" t="s">
        <v>486</v>
      </c>
      <c r="AM195" s="24" t="s">
        <v>969</v>
      </c>
      <c r="AN195" s="6" t="s">
        <v>971</v>
      </c>
      <c r="AO195" s="5"/>
    </row>
    <row r="196" spans="1:41" x14ac:dyDescent="0.2">
      <c r="A196" s="6">
        <v>1311</v>
      </c>
      <c r="B196" s="6" t="s">
        <v>596</v>
      </c>
      <c r="C196" s="48">
        <v>40375</v>
      </c>
      <c r="D196" s="6" t="s">
        <v>923</v>
      </c>
      <c r="E196" s="26">
        <v>33.682830000000003</v>
      </c>
      <c r="F196" s="26">
        <v>-116.6825</v>
      </c>
      <c r="G196" s="34">
        <v>1354</v>
      </c>
      <c r="H196" s="26">
        <v>33.682670000000002</v>
      </c>
      <c r="I196" s="26">
        <v>-116.68243</v>
      </c>
      <c r="J196" s="34">
        <v>1351</v>
      </c>
      <c r="K196" s="34">
        <v>1</v>
      </c>
      <c r="L196" s="34">
        <v>17</v>
      </c>
      <c r="M196" s="34">
        <v>18</v>
      </c>
      <c r="N196" s="34">
        <v>60</v>
      </c>
      <c r="O196" s="34">
        <v>6</v>
      </c>
      <c r="P196" s="34">
        <v>30</v>
      </c>
      <c r="Q196" s="34" t="s">
        <v>920</v>
      </c>
      <c r="R196" s="34" t="s">
        <v>920</v>
      </c>
      <c r="S196" s="34">
        <f t="shared" si="20"/>
        <v>6</v>
      </c>
      <c r="T196" s="34">
        <v>21</v>
      </c>
      <c r="U196" s="34">
        <v>30</v>
      </c>
      <c r="V196" s="34">
        <v>15</v>
      </c>
      <c r="W196" s="34">
        <v>3.6</v>
      </c>
      <c r="X196" s="34">
        <v>15</v>
      </c>
      <c r="Y196" s="34">
        <v>146</v>
      </c>
      <c r="Z196" s="34" t="str">
        <f t="shared" si="21"/>
        <v>SE</v>
      </c>
      <c r="AA196" s="34">
        <v>15</v>
      </c>
      <c r="AB196" s="6" t="s">
        <v>917</v>
      </c>
      <c r="AC196" s="6" t="s">
        <v>487</v>
      </c>
      <c r="AD196" s="6">
        <v>2</v>
      </c>
      <c r="AE196" s="6">
        <v>3</v>
      </c>
      <c r="AF196" s="6" t="s">
        <v>488</v>
      </c>
      <c r="AG196" s="6" t="s">
        <v>920</v>
      </c>
      <c r="AH196" s="6" t="s">
        <v>920</v>
      </c>
      <c r="AI196" s="6" t="s">
        <v>920</v>
      </c>
      <c r="AJ196" s="6" t="s">
        <v>920</v>
      </c>
      <c r="AK196" s="6" t="s">
        <v>920</v>
      </c>
      <c r="AL196" s="6" t="s">
        <v>920</v>
      </c>
      <c r="AO196" s="5"/>
    </row>
    <row r="197" spans="1:41" x14ac:dyDescent="0.2">
      <c r="A197" s="6">
        <v>1322</v>
      </c>
      <c r="B197" s="6" t="s">
        <v>505</v>
      </c>
      <c r="C197" s="48">
        <v>40374</v>
      </c>
      <c r="D197" s="6" t="s">
        <v>914</v>
      </c>
      <c r="E197" s="26">
        <v>33.101970000000001</v>
      </c>
      <c r="F197" s="26">
        <v>-116.65131</v>
      </c>
      <c r="G197" s="34">
        <v>1065</v>
      </c>
      <c r="H197" s="26">
        <v>33.101950000000002</v>
      </c>
      <c r="I197" s="26">
        <v>-116.65163</v>
      </c>
      <c r="J197" s="34">
        <v>1068</v>
      </c>
      <c r="K197" s="34">
        <v>0</v>
      </c>
      <c r="L197" s="34">
        <v>0</v>
      </c>
      <c r="M197" s="34">
        <v>0</v>
      </c>
      <c r="N197" s="34">
        <v>60</v>
      </c>
      <c r="O197" s="34">
        <v>2</v>
      </c>
      <c r="P197" s="34">
        <v>30</v>
      </c>
      <c r="Q197" s="34" t="s">
        <v>920</v>
      </c>
      <c r="R197" s="34" t="s">
        <v>920</v>
      </c>
      <c r="S197" s="34">
        <f t="shared" si="20"/>
        <v>2</v>
      </c>
      <c r="T197" s="34">
        <v>11</v>
      </c>
      <c r="U197" s="34">
        <v>30</v>
      </c>
      <c r="V197" s="34">
        <v>15</v>
      </c>
      <c r="W197" s="34">
        <v>2.5</v>
      </c>
      <c r="X197" s="34">
        <v>15</v>
      </c>
      <c r="Y197" s="34">
        <v>268</v>
      </c>
      <c r="Z197" s="34" t="str">
        <f t="shared" si="21"/>
        <v>W</v>
      </c>
      <c r="AA197" s="34">
        <v>15</v>
      </c>
      <c r="AB197" s="6" t="s">
        <v>917</v>
      </c>
      <c r="AC197" s="6" t="s">
        <v>506</v>
      </c>
      <c r="AD197" s="6">
        <v>3</v>
      </c>
      <c r="AE197" s="6">
        <v>2</v>
      </c>
      <c r="AF197" s="6" t="s">
        <v>493</v>
      </c>
      <c r="AG197" s="6" t="s">
        <v>920</v>
      </c>
      <c r="AH197" s="6">
        <v>0</v>
      </c>
      <c r="AI197" s="6">
        <v>0</v>
      </c>
      <c r="AJ197" s="6">
        <v>0</v>
      </c>
      <c r="AK197" s="6" t="s">
        <v>920</v>
      </c>
      <c r="AL197" s="6" t="s">
        <v>507</v>
      </c>
      <c r="AO197" s="5"/>
    </row>
    <row r="198" spans="1:41" x14ac:dyDescent="0.2">
      <c r="A198" s="6">
        <v>1322</v>
      </c>
      <c r="B198" s="6" t="s">
        <v>505</v>
      </c>
      <c r="C198" s="48">
        <v>40374</v>
      </c>
      <c r="D198" s="6" t="s">
        <v>923</v>
      </c>
      <c r="E198" s="26">
        <v>33.10183</v>
      </c>
      <c r="F198" s="26">
        <v>-116.65082</v>
      </c>
      <c r="G198" s="34">
        <v>1038</v>
      </c>
      <c r="H198" s="26">
        <v>33.101840000000003</v>
      </c>
      <c r="I198" s="26">
        <v>-116.65121000000001</v>
      </c>
      <c r="J198" s="34">
        <v>1078</v>
      </c>
      <c r="K198" s="34">
        <v>0</v>
      </c>
      <c r="L198" s="34">
        <v>0</v>
      </c>
      <c r="M198" s="34">
        <v>0</v>
      </c>
      <c r="N198" s="34">
        <v>30</v>
      </c>
      <c r="O198" s="34">
        <v>3</v>
      </c>
      <c r="P198" s="34">
        <v>30</v>
      </c>
      <c r="Q198" s="34" t="s">
        <v>920</v>
      </c>
      <c r="R198" s="34" t="s">
        <v>920</v>
      </c>
      <c r="S198" s="34">
        <f t="shared" si="20"/>
        <v>3</v>
      </c>
      <c r="T198" s="34">
        <v>12</v>
      </c>
      <c r="U198" s="34">
        <v>30</v>
      </c>
      <c r="V198" s="34">
        <v>15</v>
      </c>
      <c r="W198" s="34">
        <v>1</v>
      </c>
      <c r="X198" s="34">
        <v>15</v>
      </c>
      <c r="Y198" s="34">
        <v>260</v>
      </c>
      <c r="Z198" s="34" t="str">
        <f t="shared" si="21"/>
        <v>W</v>
      </c>
      <c r="AA198" s="34">
        <v>15</v>
      </c>
      <c r="AB198" s="6" t="s">
        <v>917</v>
      </c>
      <c r="AC198" s="6" t="s">
        <v>508</v>
      </c>
      <c r="AD198" s="6">
        <v>3</v>
      </c>
      <c r="AE198" s="6">
        <v>2</v>
      </c>
      <c r="AF198" s="6" t="s">
        <v>920</v>
      </c>
      <c r="AG198" s="6" t="s">
        <v>920</v>
      </c>
      <c r="AH198" s="6" t="s">
        <v>920</v>
      </c>
      <c r="AI198" s="6" t="s">
        <v>920</v>
      </c>
      <c r="AJ198" s="6" t="s">
        <v>920</v>
      </c>
      <c r="AK198" s="6" t="s">
        <v>920</v>
      </c>
      <c r="AL198" s="6" t="s">
        <v>920</v>
      </c>
      <c r="AO198" s="5"/>
    </row>
    <row r="199" spans="1:41" x14ac:dyDescent="0.2">
      <c r="A199" s="6">
        <v>1328</v>
      </c>
      <c r="B199" s="6" t="s">
        <v>523</v>
      </c>
      <c r="C199" s="48">
        <v>40374</v>
      </c>
      <c r="D199" s="6" t="s">
        <v>914</v>
      </c>
      <c r="E199" s="26">
        <v>32.608629999999998</v>
      </c>
      <c r="F199" s="26">
        <v>-116.69969</v>
      </c>
      <c r="G199" s="34">
        <v>253</v>
      </c>
      <c r="H199" s="26">
        <v>32.60848</v>
      </c>
      <c r="I199" s="26">
        <v>-116.69992000000001</v>
      </c>
      <c r="J199" s="34">
        <v>253</v>
      </c>
      <c r="K199" s="34">
        <v>10</v>
      </c>
      <c r="L199" s="34">
        <v>3000</v>
      </c>
      <c r="M199" s="34">
        <v>3010</v>
      </c>
      <c r="N199" s="34">
        <v>3000</v>
      </c>
      <c r="O199" s="34">
        <v>1</v>
      </c>
      <c r="P199" s="34">
        <v>30</v>
      </c>
      <c r="Q199" s="34" t="s">
        <v>920</v>
      </c>
      <c r="R199" s="34" t="s">
        <v>920</v>
      </c>
      <c r="S199" s="34">
        <f t="shared" si="20"/>
        <v>1</v>
      </c>
      <c r="T199" s="34">
        <v>6</v>
      </c>
      <c r="U199" s="34">
        <v>30</v>
      </c>
      <c r="V199" s="34">
        <v>15</v>
      </c>
      <c r="W199" s="34">
        <v>100</v>
      </c>
      <c r="X199" s="34">
        <v>15</v>
      </c>
      <c r="Y199" s="34">
        <v>238</v>
      </c>
      <c r="Z199" s="34" t="str">
        <f t="shared" si="21"/>
        <v>SW</v>
      </c>
      <c r="AA199" s="34">
        <v>15</v>
      </c>
      <c r="AB199" s="6" t="s">
        <v>917</v>
      </c>
      <c r="AC199" s="6" t="s">
        <v>950</v>
      </c>
      <c r="AD199" s="6">
        <v>1.5</v>
      </c>
      <c r="AE199" s="6">
        <v>1.5</v>
      </c>
      <c r="AF199" s="6" t="s">
        <v>524</v>
      </c>
      <c r="AG199" s="6" t="s">
        <v>525</v>
      </c>
      <c r="AH199" s="6">
        <v>38</v>
      </c>
      <c r="AI199" s="6">
        <v>0</v>
      </c>
      <c r="AJ199" s="6">
        <v>5</v>
      </c>
      <c r="AK199" s="6" t="s">
        <v>526</v>
      </c>
      <c r="AL199" s="6" t="s">
        <v>527</v>
      </c>
      <c r="AN199" s="6" t="s">
        <v>971</v>
      </c>
      <c r="AO199" s="5"/>
    </row>
    <row r="200" spans="1:41" x14ac:dyDescent="0.2">
      <c r="A200" s="6">
        <v>1328</v>
      </c>
      <c r="B200" s="6" t="s">
        <v>523</v>
      </c>
      <c r="C200" s="48">
        <v>40374</v>
      </c>
      <c r="D200" s="6" t="s">
        <v>923</v>
      </c>
      <c r="E200" s="26">
        <v>32.608310000000003</v>
      </c>
      <c r="F200" s="26">
        <v>-116.70098</v>
      </c>
      <c r="G200" s="34">
        <v>252</v>
      </c>
      <c r="H200" s="26">
        <v>32.6083</v>
      </c>
      <c r="I200" s="26">
        <v>-116.7007</v>
      </c>
      <c r="J200" s="34">
        <v>254</v>
      </c>
      <c r="K200" s="34">
        <v>17</v>
      </c>
      <c r="L200" s="34">
        <v>3000</v>
      </c>
      <c r="M200" s="34">
        <v>3017</v>
      </c>
      <c r="N200" s="34">
        <v>240</v>
      </c>
      <c r="O200" s="34">
        <v>1</v>
      </c>
      <c r="P200" s="34">
        <v>30</v>
      </c>
      <c r="Q200" s="34" t="s">
        <v>920</v>
      </c>
      <c r="R200" s="34" t="s">
        <v>920</v>
      </c>
      <c r="S200" s="34">
        <f t="shared" si="20"/>
        <v>1</v>
      </c>
      <c r="T200" s="34">
        <v>6</v>
      </c>
      <c r="U200" s="34">
        <v>30</v>
      </c>
      <c r="V200" s="34">
        <v>15</v>
      </c>
      <c r="W200" s="34">
        <v>100</v>
      </c>
      <c r="X200" s="34">
        <v>15</v>
      </c>
      <c r="Y200" s="34">
        <v>258</v>
      </c>
      <c r="Z200" s="34" t="str">
        <f t="shared" si="21"/>
        <v>W</v>
      </c>
      <c r="AA200" s="34">
        <v>15</v>
      </c>
      <c r="AB200" s="6" t="s">
        <v>917</v>
      </c>
      <c r="AC200" s="6" t="s">
        <v>950</v>
      </c>
      <c r="AD200" s="6">
        <v>2</v>
      </c>
      <c r="AE200" s="6">
        <v>2</v>
      </c>
      <c r="AF200" s="6" t="s">
        <v>528</v>
      </c>
      <c r="AG200" s="6" t="s">
        <v>920</v>
      </c>
      <c r="AH200" s="6" t="s">
        <v>920</v>
      </c>
      <c r="AI200" s="6" t="s">
        <v>920</v>
      </c>
      <c r="AJ200" s="6" t="s">
        <v>920</v>
      </c>
      <c r="AK200" s="6" t="s">
        <v>920</v>
      </c>
      <c r="AL200" s="6" t="s">
        <v>920</v>
      </c>
      <c r="AO200" s="5"/>
    </row>
    <row r="201" spans="1:41" x14ac:dyDescent="0.2">
      <c r="A201" s="6">
        <v>1330</v>
      </c>
      <c r="B201" s="6" t="s">
        <v>512</v>
      </c>
      <c r="C201" s="48">
        <v>40374</v>
      </c>
      <c r="D201" s="6" t="s">
        <v>914</v>
      </c>
      <c r="E201" s="26">
        <v>32.64331</v>
      </c>
      <c r="F201" s="26">
        <v>-116.86982999999999</v>
      </c>
      <c r="G201" s="34">
        <v>179</v>
      </c>
      <c r="H201" s="26">
        <v>32.643509999999999</v>
      </c>
      <c r="I201" s="26">
        <v>-116.87007</v>
      </c>
      <c r="J201" s="34">
        <v>187</v>
      </c>
      <c r="K201" s="34">
        <v>0</v>
      </c>
      <c r="L201" s="34">
        <v>0</v>
      </c>
      <c r="M201" s="34">
        <v>0</v>
      </c>
      <c r="N201" s="34">
        <v>60</v>
      </c>
      <c r="O201" s="34">
        <v>2</v>
      </c>
      <c r="P201" s="34">
        <v>30</v>
      </c>
      <c r="Q201" s="34" t="s">
        <v>920</v>
      </c>
      <c r="R201" s="34" t="s">
        <v>920</v>
      </c>
      <c r="S201" s="34">
        <f t="shared" si="20"/>
        <v>2</v>
      </c>
      <c r="T201" s="34">
        <v>7</v>
      </c>
      <c r="U201" s="34">
        <v>30</v>
      </c>
      <c r="V201" s="34">
        <v>15</v>
      </c>
      <c r="W201" s="34">
        <v>4.2</v>
      </c>
      <c r="X201" s="34">
        <v>15</v>
      </c>
      <c r="Y201" s="34">
        <v>292</v>
      </c>
      <c r="Z201" s="34" t="str">
        <f t="shared" si="21"/>
        <v>W</v>
      </c>
      <c r="AA201" s="34">
        <v>15</v>
      </c>
      <c r="AB201" s="6" t="s">
        <v>917</v>
      </c>
      <c r="AC201" s="6" t="s">
        <v>581</v>
      </c>
      <c r="AD201" s="6">
        <v>1.5</v>
      </c>
      <c r="AE201" s="6">
        <v>2.5</v>
      </c>
      <c r="AF201" s="6" t="s">
        <v>513</v>
      </c>
      <c r="AG201" s="6" t="s">
        <v>920</v>
      </c>
      <c r="AH201" s="6">
        <v>0</v>
      </c>
      <c r="AI201" s="6">
        <v>0</v>
      </c>
      <c r="AJ201" s="6">
        <v>0</v>
      </c>
      <c r="AK201" s="6" t="s">
        <v>514</v>
      </c>
      <c r="AL201" s="6" t="s">
        <v>515</v>
      </c>
      <c r="AO201" s="5"/>
    </row>
    <row r="202" spans="1:41" x14ac:dyDescent="0.2">
      <c r="A202" s="6">
        <v>1330</v>
      </c>
      <c r="B202" s="6" t="s">
        <v>512</v>
      </c>
      <c r="C202" s="48">
        <v>40374</v>
      </c>
      <c r="D202" s="6" t="s">
        <v>923</v>
      </c>
      <c r="E202" s="26">
        <v>32.64367</v>
      </c>
      <c r="F202" s="26">
        <v>-116.87052</v>
      </c>
      <c r="G202" s="34">
        <v>174</v>
      </c>
      <c r="H202" s="26">
        <v>32.643729999999998</v>
      </c>
      <c r="I202" s="26">
        <v>-116.87079</v>
      </c>
      <c r="J202" s="34">
        <v>173</v>
      </c>
      <c r="K202" s="34">
        <v>0</v>
      </c>
      <c r="L202" s="34">
        <v>0</v>
      </c>
      <c r="M202" s="34">
        <v>0</v>
      </c>
      <c r="N202" s="34">
        <v>60</v>
      </c>
      <c r="O202" s="34">
        <v>2</v>
      </c>
      <c r="P202" s="34">
        <v>30</v>
      </c>
      <c r="Q202" s="34" t="s">
        <v>920</v>
      </c>
      <c r="R202" s="34" t="s">
        <v>920</v>
      </c>
      <c r="S202" s="34">
        <f t="shared" si="20"/>
        <v>2</v>
      </c>
      <c r="T202" s="34">
        <v>18</v>
      </c>
      <c r="U202" s="34">
        <v>30</v>
      </c>
      <c r="V202" s="34">
        <v>15</v>
      </c>
      <c r="W202" s="34">
        <v>6.4</v>
      </c>
      <c r="X202" s="34">
        <v>15</v>
      </c>
      <c r="Y202" s="34">
        <v>266</v>
      </c>
      <c r="Z202" s="34" t="str">
        <f t="shared" si="21"/>
        <v>W</v>
      </c>
      <c r="AA202" s="34">
        <v>15</v>
      </c>
      <c r="AB202" s="6" t="s">
        <v>917</v>
      </c>
      <c r="AC202" s="6" t="s">
        <v>581</v>
      </c>
      <c r="AD202" s="6">
        <v>2</v>
      </c>
      <c r="AE202" s="6">
        <v>3</v>
      </c>
      <c r="AF202" s="6" t="s">
        <v>516</v>
      </c>
      <c r="AG202" s="6" t="s">
        <v>920</v>
      </c>
      <c r="AH202" s="6" t="s">
        <v>920</v>
      </c>
      <c r="AI202" s="6" t="s">
        <v>920</v>
      </c>
      <c r="AJ202" s="6" t="s">
        <v>920</v>
      </c>
      <c r="AK202" s="6" t="s">
        <v>920</v>
      </c>
      <c r="AL202" s="6" t="s">
        <v>920</v>
      </c>
      <c r="AO202" s="5"/>
    </row>
    <row r="203" spans="1:41" x14ac:dyDescent="0.2">
      <c r="A203" s="6">
        <v>1413</v>
      </c>
      <c r="B203" s="6" t="s">
        <v>604</v>
      </c>
      <c r="C203" s="46">
        <v>40388</v>
      </c>
      <c r="D203" s="6" t="s">
        <v>914</v>
      </c>
      <c r="E203" s="26">
        <v>43.809640000000002</v>
      </c>
      <c r="F203" s="26">
        <v>-121.81334</v>
      </c>
      <c r="G203" s="34">
        <v>1375</v>
      </c>
      <c r="H203" s="26">
        <v>43.809370000000001</v>
      </c>
      <c r="I203" s="26">
        <v>-121.81332999999999</v>
      </c>
      <c r="J203" s="34">
        <v>1372</v>
      </c>
      <c r="K203" s="34">
        <v>0</v>
      </c>
      <c r="L203" s="34">
        <v>0</v>
      </c>
      <c r="M203" s="34">
        <v>0</v>
      </c>
      <c r="N203" s="34">
        <v>65</v>
      </c>
      <c r="O203" s="34">
        <v>1</v>
      </c>
      <c r="P203" s="34">
        <v>30</v>
      </c>
      <c r="Q203" s="34" t="s">
        <v>920</v>
      </c>
      <c r="R203" s="34" t="s">
        <v>920</v>
      </c>
      <c r="S203" s="34">
        <f t="shared" si="20"/>
        <v>1</v>
      </c>
      <c r="T203" s="34">
        <v>21</v>
      </c>
      <c r="U203" s="34">
        <v>1.5</v>
      </c>
      <c r="V203" s="34">
        <v>15</v>
      </c>
      <c r="W203" s="34">
        <v>7.7</v>
      </c>
      <c r="X203" s="34">
        <v>15</v>
      </c>
      <c r="Y203" s="41">
        <v>164</v>
      </c>
      <c r="Z203" s="34" t="str">
        <f t="shared" si="21"/>
        <v>S</v>
      </c>
      <c r="AA203" s="34">
        <v>15</v>
      </c>
      <c r="AB203" s="6" t="s">
        <v>638</v>
      </c>
      <c r="AC203" s="6" t="s">
        <v>605</v>
      </c>
      <c r="AD203" s="6">
        <v>2.5</v>
      </c>
      <c r="AE203" s="6">
        <v>2.5</v>
      </c>
      <c r="AF203" s="7">
        <v>0.64374999999999993</v>
      </c>
      <c r="AG203" s="6" t="s">
        <v>920</v>
      </c>
      <c r="AH203" s="6">
        <v>0</v>
      </c>
      <c r="AI203" s="6">
        <v>0</v>
      </c>
      <c r="AJ203" s="6">
        <v>0</v>
      </c>
      <c r="AK203" s="6" t="s">
        <v>1078</v>
      </c>
      <c r="AL203" s="6" t="s">
        <v>920</v>
      </c>
      <c r="AO203" s="6" t="s">
        <v>971</v>
      </c>
    </row>
    <row r="204" spans="1:41" x14ac:dyDescent="0.2">
      <c r="A204" s="6">
        <v>1413</v>
      </c>
      <c r="B204" s="6" t="s">
        <v>604</v>
      </c>
      <c r="C204" s="46">
        <v>40388</v>
      </c>
      <c r="D204" s="6" t="s">
        <v>923</v>
      </c>
      <c r="E204" s="26">
        <v>43.809170000000002</v>
      </c>
      <c r="F204" s="26">
        <v>-121.81310000000001</v>
      </c>
      <c r="G204" s="34">
        <v>1370</v>
      </c>
      <c r="H204" s="26">
        <v>43.809019999999997</v>
      </c>
      <c r="I204" s="26">
        <v>-121.81319999999999</v>
      </c>
      <c r="J204" s="34">
        <v>1368</v>
      </c>
      <c r="K204" s="34">
        <v>0</v>
      </c>
      <c r="L204" s="34">
        <v>0</v>
      </c>
      <c r="M204" s="34">
        <v>0</v>
      </c>
      <c r="N204" s="34">
        <v>100</v>
      </c>
      <c r="O204" s="34">
        <v>1</v>
      </c>
      <c r="P204" s="34">
        <v>30</v>
      </c>
      <c r="Q204" s="34" t="s">
        <v>920</v>
      </c>
      <c r="R204" s="34" t="s">
        <v>920</v>
      </c>
      <c r="S204" s="34">
        <f t="shared" si="20"/>
        <v>1</v>
      </c>
      <c r="T204" s="34">
        <v>22</v>
      </c>
      <c r="U204" s="34">
        <v>2.2999999999999998</v>
      </c>
      <c r="V204" s="34">
        <v>15</v>
      </c>
      <c r="W204" s="34">
        <v>10.6</v>
      </c>
      <c r="X204" s="34">
        <v>15</v>
      </c>
      <c r="Y204" s="41">
        <v>172</v>
      </c>
      <c r="Z204" s="34" t="str">
        <f t="shared" si="21"/>
        <v>S</v>
      </c>
      <c r="AA204" s="34">
        <v>15</v>
      </c>
      <c r="AB204" s="6" t="s">
        <v>638</v>
      </c>
      <c r="AC204" s="6" t="s">
        <v>602</v>
      </c>
      <c r="AD204" s="6">
        <v>2.5</v>
      </c>
      <c r="AE204" s="6">
        <v>2.5</v>
      </c>
      <c r="AF204" s="7">
        <v>0.6333333333333333</v>
      </c>
      <c r="AG204" s="6" t="s">
        <v>920</v>
      </c>
      <c r="AH204" s="6" t="s">
        <v>920</v>
      </c>
      <c r="AI204" s="6" t="s">
        <v>920</v>
      </c>
      <c r="AJ204" s="6" t="s">
        <v>920</v>
      </c>
      <c r="AK204" s="6" t="s">
        <v>920</v>
      </c>
      <c r="AL204" s="6" t="s">
        <v>920</v>
      </c>
      <c r="AO204" s="6" t="s">
        <v>971</v>
      </c>
    </row>
    <row r="205" spans="1:41" x14ac:dyDescent="0.2">
      <c r="A205" s="6">
        <v>1433</v>
      </c>
      <c r="B205" s="6" t="s">
        <v>612</v>
      </c>
      <c r="C205" s="46">
        <v>40389</v>
      </c>
      <c r="D205" s="6" t="s">
        <v>914</v>
      </c>
      <c r="E205" s="26">
        <v>42.995890000000003</v>
      </c>
      <c r="F205" s="26">
        <v>-122.37108000000001</v>
      </c>
      <c r="G205" s="34">
        <v>1101</v>
      </c>
      <c r="H205" s="26">
        <v>42.996169999999999</v>
      </c>
      <c r="I205" s="26">
        <v>-122.37124</v>
      </c>
      <c r="J205" s="34">
        <v>1104</v>
      </c>
      <c r="K205" s="34">
        <v>0</v>
      </c>
      <c r="L205" s="34">
        <v>0</v>
      </c>
      <c r="M205" s="34">
        <v>0</v>
      </c>
      <c r="N205" s="34">
        <v>56.5</v>
      </c>
      <c r="O205" s="34">
        <v>2</v>
      </c>
      <c r="P205" s="34">
        <v>30</v>
      </c>
      <c r="Q205" s="34" t="s">
        <v>920</v>
      </c>
      <c r="R205" s="34" t="s">
        <v>920</v>
      </c>
      <c r="S205" s="34">
        <f t="shared" si="20"/>
        <v>2</v>
      </c>
      <c r="T205" s="34">
        <v>11</v>
      </c>
      <c r="U205" s="34">
        <v>3.4</v>
      </c>
      <c r="V205" s="34">
        <v>15</v>
      </c>
      <c r="W205" s="34">
        <v>9.1999999999999993</v>
      </c>
      <c r="X205" s="34">
        <v>0</v>
      </c>
      <c r="Y205" s="41">
        <v>300</v>
      </c>
      <c r="Z205" s="34" t="str">
        <f t="shared" si="21"/>
        <v>NW</v>
      </c>
      <c r="AA205" s="34">
        <v>15</v>
      </c>
      <c r="AB205" s="6" t="s">
        <v>638</v>
      </c>
      <c r="AC205" s="6" t="s">
        <v>867</v>
      </c>
      <c r="AD205" s="6">
        <v>2</v>
      </c>
      <c r="AE205" s="6">
        <v>3</v>
      </c>
      <c r="AF205" s="7">
        <v>0.42222222222222222</v>
      </c>
      <c r="AG205" s="6" t="s">
        <v>920</v>
      </c>
      <c r="AH205" s="6">
        <v>0</v>
      </c>
      <c r="AI205" s="6">
        <v>0</v>
      </c>
      <c r="AJ205" s="6">
        <v>0</v>
      </c>
      <c r="AK205" s="6" t="s">
        <v>1075</v>
      </c>
      <c r="AL205" s="6" t="s">
        <v>920</v>
      </c>
      <c r="AO205" s="6" t="s">
        <v>971</v>
      </c>
    </row>
    <row r="206" spans="1:41" x14ac:dyDescent="0.2">
      <c r="A206" s="6">
        <v>1433</v>
      </c>
      <c r="B206" s="6" t="s">
        <v>612</v>
      </c>
      <c r="C206" s="46">
        <v>40389</v>
      </c>
      <c r="D206" s="6" t="s">
        <v>923</v>
      </c>
      <c r="E206" s="26">
        <v>42.996549999999999</v>
      </c>
      <c r="F206" s="26">
        <v>-122.37184000000001</v>
      </c>
      <c r="G206" s="34">
        <v>1098</v>
      </c>
      <c r="H206" s="26">
        <v>42.996459999999999</v>
      </c>
      <c r="I206" s="26">
        <v>-122.37206999999999</v>
      </c>
      <c r="J206" s="34">
        <v>1101</v>
      </c>
      <c r="K206" s="34">
        <v>0</v>
      </c>
      <c r="L206" s="34">
        <v>0</v>
      </c>
      <c r="M206" s="34">
        <v>0</v>
      </c>
      <c r="N206" s="34">
        <v>30.5</v>
      </c>
      <c r="O206" s="34">
        <v>1</v>
      </c>
      <c r="P206" s="34">
        <v>30</v>
      </c>
      <c r="Q206" s="34" t="s">
        <v>920</v>
      </c>
      <c r="R206" s="34" t="s">
        <v>920</v>
      </c>
      <c r="S206" s="34">
        <f t="shared" si="20"/>
        <v>1</v>
      </c>
      <c r="T206" s="34">
        <v>25</v>
      </c>
      <c r="U206" s="34">
        <v>4.5999999999999996</v>
      </c>
      <c r="V206" s="34">
        <v>15</v>
      </c>
      <c r="W206" s="34">
        <v>16.3</v>
      </c>
      <c r="X206" s="34">
        <v>15</v>
      </c>
      <c r="Y206" s="41">
        <v>228</v>
      </c>
      <c r="Z206" s="34" t="str">
        <f t="shared" si="21"/>
        <v>SW</v>
      </c>
      <c r="AA206" s="34">
        <v>15</v>
      </c>
      <c r="AB206" s="6" t="s">
        <v>638</v>
      </c>
      <c r="AC206" s="6" t="s">
        <v>943</v>
      </c>
      <c r="AD206" s="6">
        <v>1</v>
      </c>
      <c r="AE206" s="6">
        <v>3</v>
      </c>
      <c r="AF206" s="7">
        <v>0.43263888888888885</v>
      </c>
      <c r="AG206" s="6" t="s">
        <v>920</v>
      </c>
      <c r="AH206" s="6" t="s">
        <v>920</v>
      </c>
      <c r="AI206" s="6" t="s">
        <v>920</v>
      </c>
      <c r="AJ206" s="6" t="s">
        <v>920</v>
      </c>
      <c r="AK206" s="6" t="s">
        <v>920</v>
      </c>
      <c r="AL206" s="6" t="s">
        <v>920</v>
      </c>
      <c r="AO206" s="6" t="s">
        <v>971</v>
      </c>
    </row>
    <row r="207" spans="1:41" x14ac:dyDescent="0.2">
      <c r="A207" s="6">
        <v>1443</v>
      </c>
      <c r="B207" s="6" t="s">
        <v>642</v>
      </c>
      <c r="C207" s="46">
        <v>40390</v>
      </c>
      <c r="D207" s="6" t="s">
        <v>914</v>
      </c>
      <c r="E207" s="26">
        <v>42.066429999999997</v>
      </c>
      <c r="F207" s="26">
        <v>-122.69083000000001</v>
      </c>
      <c r="G207" s="34">
        <v>1693</v>
      </c>
      <c r="H207" s="26">
        <v>42.066510000000001</v>
      </c>
      <c r="I207" s="26">
        <v>-122.69056999999999</v>
      </c>
      <c r="J207" s="34">
        <v>1685</v>
      </c>
      <c r="K207" s="34">
        <v>0</v>
      </c>
      <c r="L207" s="34">
        <v>0</v>
      </c>
      <c r="M207" s="34">
        <v>0</v>
      </c>
      <c r="N207" s="34">
        <v>75</v>
      </c>
      <c r="O207" s="34">
        <v>21</v>
      </c>
      <c r="P207" s="34">
        <v>30</v>
      </c>
      <c r="Q207" s="34" t="s">
        <v>920</v>
      </c>
      <c r="R207" s="34" t="s">
        <v>920</v>
      </c>
      <c r="S207" s="34">
        <f t="shared" si="20"/>
        <v>21</v>
      </c>
      <c r="T207" s="34">
        <v>30</v>
      </c>
      <c r="U207" s="34">
        <v>6.8</v>
      </c>
      <c r="V207" s="34">
        <v>15</v>
      </c>
      <c r="W207" s="34">
        <v>4.3</v>
      </c>
      <c r="X207" s="34">
        <v>15</v>
      </c>
      <c r="Y207" s="41">
        <v>162</v>
      </c>
      <c r="Z207" s="34" t="str">
        <f t="shared" si="21"/>
        <v>S</v>
      </c>
      <c r="AA207" s="34">
        <v>15</v>
      </c>
      <c r="AB207" s="6" t="s">
        <v>917</v>
      </c>
      <c r="AC207" s="6" t="s">
        <v>560</v>
      </c>
      <c r="AD207" s="6" t="s">
        <v>561</v>
      </c>
      <c r="AE207" s="6">
        <v>3</v>
      </c>
      <c r="AF207" s="7">
        <v>0.81805555555555554</v>
      </c>
      <c r="AG207" s="6" t="s">
        <v>920</v>
      </c>
      <c r="AH207" s="6">
        <v>0</v>
      </c>
      <c r="AI207" s="6">
        <v>0</v>
      </c>
      <c r="AJ207" s="6">
        <v>0</v>
      </c>
      <c r="AK207" s="6" t="s">
        <v>562</v>
      </c>
      <c r="AL207" s="6" t="s">
        <v>920</v>
      </c>
      <c r="AO207" s="6" t="s">
        <v>971</v>
      </c>
    </row>
    <row r="208" spans="1:41" ht="13.5" customHeight="1" x14ac:dyDescent="0.2">
      <c r="A208" s="6">
        <v>1443</v>
      </c>
      <c r="B208" s="6" t="s">
        <v>642</v>
      </c>
      <c r="C208" s="46">
        <v>40390</v>
      </c>
      <c r="D208" s="6" t="s">
        <v>923</v>
      </c>
      <c r="E208" s="26">
        <v>42.066290000000002</v>
      </c>
      <c r="F208" s="26">
        <v>-122.69045</v>
      </c>
      <c r="G208" s="34">
        <v>1679</v>
      </c>
      <c r="H208" s="26">
        <v>42.066330000000001</v>
      </c>
      <c r="I208" s="26">
        <v>-122.68980999999999</v>
      </c>
      <c r="J208" s="34">
        <v>1669</v>
      </c>
      <c r="K208" s="34">
        <v>0</v>
      </c>
      <c r="L208" s="34">
        <v>0</v>
      </c>
      <c r="M208" s="34">
        <v>0</v>
      </c>
      <c r="N208" s="34">
        <v>93</v>
      </c>
      <c r="O208" s="34">
        <v>18</v>
      </c>
      <c r="P208" s="34">
        <v>30</v>
      </c>
      <c r="Q208" s="34" t="s">
        <v>920</v>
      </c>
      <c r="R208" s="34" t="s">
        <v>920</v>
      </c>
      <c r="S208" s="34">
        <f t="shared" si="20"/>
        <v>18</v>
      </c>
      <c r="T208" s="34">
        <v>14</v>
      </c>
      <c r="U208" s="34">
        <v>4.8</v>
      </c>
      <c r="V208" s="34">
        <v>15</v>
      </c>
      <c r="W208" s="34">
        <v>7.1</v>
      </c>
      <c r="X208" s="34">
        <v>15</v>
      </c>
      <c r="Y208" s="41">
        <v>106</v>
      </c>
      <c r="Z208" s="34" t="str">
        <f t="shared" si="21"/>
        <v>E</v>
      </c>
      <c r="AA208" s="34">
        <v>15</v>
      </c>
      <c r="AB208" s="6" t="s">
        <v>917</v>
      </c>
      <c r="AC208" s="6" t="s">
        <v>560</v>
      </c>
      <c r="AD208" s="6">
        <v>3</v>
      </c>
      <c r="AE208" s="6">
        <v>3</v>
      </c>
      <c r="AF208" s="7">
        <v>0.80486111111111114</v>
      </c>
      <c r="AG208" s="6" t="s">
        <v>920</v>
      </c>
      <c r="AH208" s="6" t="s">
        <v>920</v>
      </c>
      <c r="AI208" s="6" t="s">
        <v>920</v>
      </c>
      <c r="AJ208" s="6" t="s">
        <v>920</v>
      </c>
      <c r="AK208" s="6" t="s">
        <v>920</v>
      </c>
      <c r="AL208" s="6" t="s">
        <v>920</v>
      </c>
      <c r="AO208" s="6" t="s">
        <v>971</v>
      </c>
    </row>
    <row r="209" spans="1:41" s="6" customFormat="1" x14ac:dyDescent="0.2">
      <c r="A209" s="6">
        <v>1450</v>
      </c>
      <c r="B209" s="6" t="s">
        <v>480</v>
      </c>
      <c r="C209" s="46">
        <v>40373</v>
      </c>
      <c r="D209" s="6" t="s">
        <v>914</v>
      </c>
      <c r="E209" s="26">
        <v>41.688110000000002</v>
      </c>
      <c r="F209" s="26">
        <v>-122.05534</v>
      </c>
      <c r="G209" s="34">
        <v>1515</v>
      </c>
      <c r="H209" s="26">
        <v>41.688099999999999</v>
      </c>
      <c r="I209" s="26">
        <v>-122.05500000000001</v>
      </c>
      <c r="J209" s="34">
        <v>1515</v>
      </c>
      <c r="K209" s="34">
        <v>0</v>
      </c>
      <c r="L209" s="34">
        <v>0</v>
      </c>
      <c r="M209" s="34">
        <v>0</v>
      </c>
      <c r="N209" s="34">
        <v>90</v>
      </c>
      <c r="O209" s="34">
        <v>2</v>
      </c>
      <c r="P209" s="34">
        <v>30</v>
      </c>
      <c r="Q209" s="34" t="s">
        <v>920</v>
      </c>
      <c r="R209" s="34" t="s">
        <v>920</v>
      </c>
      <c r="S209" s="34">
        <f t="shared" si="20"/>
        <v>2</v>
      </c>
      <c r="T209" s="34">
        <v>7</v>
      </c>
      <c r="U209" s="34">
        <v>1.5</v>
      </c>
      <c r="V209" s="34">
        <v>15</v>
      </c>
      <c r="W209" s="34">
        <v>4.7</v>
      </c>
      <c r="X209" s="34">
        <v>15</v>
      </c>
      <c r="Y209" s="41">
        <v>90</v>
      </c>
      <c r="Z209" s="34" t="str">
        <f t="shared" si="21"/>
        <v>E</v>
      </c>
      <c r="AA209" s="34">
        <v>15</v>
      </c>
      <c r="AB209" s="6" t="s">
        <v>813</v>
      </c>
      <c r="AC209" s="6" t="s">
        <v>943</v>
      </c>
      <c r="AD209" s="6">
        <v>3</v>
      </c>
      <c r="AE209" s="6">
        <v>1.5</v>
      </c>
      <c r="AF209" s="7">
        <v>0.55833333333333335</v>
      </c>
      <c r="AG209" s="6" t="s">
        <v>920</v>
      </c>
      <c r="AH209" s="6">
        <v>0</v>
      </c>
      <c r="AI209" s="6">
        <v>0</v>
      </c>
      <c r="AJ209" s="6">
        <v>0</v>
      </c>
      <c r="AK209" s="6" t="s">
        <v>814</v>
      </c>
      <c r="AL209" s="6" t="s">
        <v>815</v>
      </c>
      <c r="AM209" s="24"/>
      <c r="AO209" s="6" t="s">
        <v>971</v>
      </c>
    </row>
    <row r="210" spans="1:41" s="6" customFormat="1" x14ac:dyDescent="0.2">
      <c r="A210" s="6">
        <v>1450</v>
      </c>
      <c r="B210" s="6" t="s">
        <v>480</v>
      </c>
      <c r="C210" s="46">
        <v>40373</v>
      </c>
      <c r="D210" s="6" t="s">
        <v>923</v>
      </c>
      <c r="E210" s="26">
        <v>41.687950000000001</v>
      </c>
      <c r="F210" s="26">
        <v>-122.05499</v>
      </c>
      <c r="G210" s="34">
        <v>1516</v>
      </c>
      <c r="H210" s="26">
        <v>41.687710000000003</v>
      </c>
      <c r="I210" s="26">
        <v>-122.05499</v>
      </c>
      <c r="J210" s="34">
        <v>1515</v>
      </c>
      <c r="K210" s="34">
        <v>0</v>
      </c>
      <c r="L210" s="34">
        <v>0</v>
      </c>
      <c r="M210" s="34">
        <v>0</v>
      </c>
      <c r="N210" s="34">
        <v>120</v>
      </c>
      <c r="O210" s="34">
        <v>1</v>
      </c>
      <c r="P210" s="34">
        <v>30</v>
      </c>
      <c r="Q210" s="34" t="s">
        <v>920</v>
      </c>
      <c r="R210" s="34" t="s">
        <v>920</v>
      </c>
      <c r="S210" s="34">
        <f t="shared" si="20"/>
        <v>1</v>
      </c>
      <c r="T210" s="34">
        <v>8</v>
      </c>
      <c r="U210" s="34">
        <v>1.5</v>
      </c>
      <c r="V210" s="34">
        <v>15</v>
      </c>
      <c r="W210" s="34">
        <v>12.1</v>
      </c>
      <c r="X210" s="34">
        <v>15</v>
      </c>
      <c r="Y210" s="41">
        <v>200</v>
      </c>
      <c r="Z210" s="34" t="str">
        <f t="shared" si="21"/>
        <v>S</v>
      </c>
      <c r="AA210" s="34">
        <v>15</v>
      </c>
      <c r="AB210" s="6" t="s">
        <v>813</v>
      </c>
      <c r="AC210" s="6" t="s">
        <v>816</v>
      </c>
      <c r="AD210" s="6">
        <v>1</v>
      </c>
      <c r="AE210" s="6">
        <v>1.5</v>
      </c>
      <c r="AF210" s="7">
        <v>0.55347222222222225</v>
      </c>
      <c r="AG210" s="6" t="s">
        <v>920</v>
      </c>
      <c r="AH210" s="6" t="s">
        <v>920</v>
      </c>
      <c r="AI210" s="6" t="s">
        <v>920</v>
      </c>
      <c r="AJ210" s="6" t="s">
        <v>920</v>
      </c>
      <c r="AK210" s="6" t="s">
        <v>920</v>
      </c>
      <c r="AL210" s="6" t="s">
        <v>920</v>
      </c>
      <c r="AM210" s="24"/>
      <c r="AO210" s="6" t="s">
        <v>971</v>
      </c>
    </row>
    <row r="211" spans="1:41" s="6" customFormat="1" x14ac:dyDescent="0.2">
      <c r="A211" s="6">
        <v>1455</v>
      </c>
      <c r="B211" s="6" t="s">
        <v>886</v>
      </c>
      <c r="C211" s="46">
        <v>40372</v>
      </c>
      <c r="D211" s="6" t="s">
        <v>914</v>
      </c>
      <c r="E211" s="26">
        <v>40.535980000000002</v>
      </c>
      <c r="F211" s="26">
        <v>-121.57159</v>
      </c>
      <c r="G211" s="34">
        <v>1771</v>
      </c>
      <c r="H211" s="26">
        <v>40.535969999999999</v>
      </c>
      <c r="I211" s="26">
        <v>-121.57182</v>
      </c>
      <c r="J211" s="34">
        <v>1790</v>
      </c>
      <c r="K211" s="34">
        <v>0</v>
      </c>
      <c r="L211" s="34">
        <v>0</v>
      </c>
      <c r="M211" s="34">
        <v>0</v>
      </c>
      <c r="N211" s="34">
        <v>57.5</v>
      </c>
      <c r="O211" s="34">
        <v>2</v>
      </c>
      <c r="P211" s="34">
        <v>20</v>
      </c>
      <c r="Q211" s="34" t="s">
        <v>920</v>
      </c>
      <c r="R211" s="34" t="s">
        <v>920</v>
      </c>
      <c r="S211" s="34">
        <f t="shared" si="20"/>
        <v>2</v>
      </c>
      <c r="T211" s="34">
        <v>35</v>
      </c>
      <c r="U211" s="34">
        <v>4.9000000000000004</v>
      </c>
      <c r="V211" s="34">
        <v>15</v>
      </c>
      <c r="W211" s="34">
        <v>5.6</v>
      </c>
      <c r="X211" s="34">
        <v>15</v>
      </c>
      <c r="Y211" s="41">
        <v>268</v>
      </c>
      <c r="Z211" s="34" t="str">
        <f t="shared" si="21"/>
        <v>W</v>
      </c>
      <c r="AA211" s="34">
        <v>15</v>
      </c>
      <c r="AB211" s="6" t="s">
        <v>864</v>
      </c>
      <c r="AC211" s="6" t="s">
        <v>887</v>
      </c>
      <c r="AD211" s="6">
        <v>1.5</v>
      </c>
      <c r="AE211" s="6">
        <v>1.5</v>
      </c>
      <c r="AF211" s="7">
        <v>0.4694444444444445</v>
      </c>
      <c r="AG211" s="6" t="s">
        <v>920</v>
      </c>
      <c r="AH211" s="6">
        <v>0</v>
      </c>
      <c r="AI211" s="6">
        <v>0</v>
      </c>
      <c r="AJ211" s="6">
        <v>0</v>
      </c>
      <c r="AK211" s="6" t="s">
        <v>1097</v>
      </c>
      <c r="AL211" s="6" t="s">
        <v>920</v>
      </c>
      <c r="AM211" s="24"/>
      <c r="AO211" s="6" t="s">
        <v>971</v>
      </c>
    </row>
    <row r="212" spans="1:41" s="6" customFormat="1" x14ac:dyDescent="0.2">
      <c r="A212" s="6">
        <v>1455</v>
      </c>
      <c r="B212" s="6" t="s">
        <v>886</v>
      </c>
      <c r="C212" s="46">
        <v>40372</v>
      </c>
      <c r="D212" s="6" t="s">
        <v>923</v>
      </c>
      <c r="E212" s="26">
        <v>40.536140000000003</v>
      </c>
      <c r="F212" s="26">
        <v>-121.57211</v>
      </c>
      <c r="G212" s="34">
        <v>1781</v>
      </c>
      <c r="H212" s="26">
        <v>40.536270000000002</v>
      </c>
      <c r="I212" s="26">
        <v>-121.5723</v>
      </c>
      <c r="J212" s="34">
        <v>1786</v>
      </c>
      <c r="K212" s="34">
        <v>0</v>
      </c>
      <c r="L212" s="34">
        <v>0</v>
      </c>
      <c r="M212" s="34">
        <v>0</v>
      </c>
      <c r="N212" s="34">
        <v>208.5</v>
      </c>
      <c r="O212" s="34">
        <v>2</v>
      </c>
      <c r="P212" s="34">
        <v>30</v>
      </c>
      <c r="Q212" s="34" t="s">
        <v>920</v>
      </c>
      <c r="R212" s="34" t="s">
        <v>920</v>
      </c>
      <c r="S212" s="34">
        <f t="shared" si="20"/>
        <v>2</v>
      </c>
      <c r="T212" s="34">
        <v>12</v>
      </c>
      <c r="U212" s="34">
        <v>3.9</v>
      </c>
      <c r="V212" s="34">
        <v>15</v>
      </c>
      <c r="W212" s="34">
        <v>14.8</v>
      </c>
      <c r="X212" s="34">
        <v>15</v>
      </c>
      <c r="Y212" s="41">
        <v>284</v>
      </c>
      <c r="Z212" s="34" t="str">
        <f t="shared" si="21"/>
        <v>W</v>
      </c>
      <c r="AA212" s="34">
        <v>15</v>
      </c>
      <c r="AB212" s="6" t="s">
        <v>864</v>
      </c>
      <c r="AC212" s="6" t="s">
        <v>887</v>
      </c>
      <c r="AD212" s="6">
        <v>3</v>
      </c>
      <c r="AE212" s="6">
        <v>3</v>
      </c>
      <c r="AF212" s="7">
        <v>0.48888888888888887</v>
      </c>
      <c r="AG212" s="6" t="s">
        <v>920</v>
      </c>
      <c r="AH212" s="6" t="s">
        <v>920</v>
      </c>
      <c r="AI212" s="6" t="s">
        <v>920</v>
      </c>
      <c r="AJ212" s="6" t="s">
        <v>920</v>
      </c>
      <c r="AK212" s="6" t="s">
        <v>920</v>
      </c>
      <c r="AL212" s="6" t="s">
        <v>920</v>
      </c>
      <c r="AM212" s="24"/>
      <c r="AO212" s="6" t="s">
        <v>971</v>
      </c>
    </row>
    <row r="213" spans="1:41" s="6" customFormat="1" x14ac:dyDescent="0.2">
      <c r="A213" s="6">
        <v>1459</v>
      </c>
      <c r="B213" s="6" t="s">
        <v>293</v>
      </c>
      <c r="C213" s="46">
        <v>40398</v>
      </c>
      <c r="D213" s="6" t="s">
        <v>923</v>
      </c>
      <c r="E213" s="26">
        <v>39.433860000000003</v>
      </c>
      <c r="F213" s="26">
        <v>-120.20458000000001</v>
      </c>
      <c r="G213" s="34">
        <v>1865</v>
      </c>
      <c r="H213" s="26">
        <v>39.433590000000002</v>
      </c>
      <c r="I213" s="26">
        <v>-120.20462999999999</v>
      </c>
      <c r="J213" s="34">
        <v>1868</v>
      </c>
      <c r="K213" s="34">
        <v>0</v>
      </c>
      <c r="L213" s="34">
        <v>0</v>
      </c>
      <c r="M213" s="34">
        <v>0</v>
      </c>
      <c r="N213" s="34">
        <v>64</v>
      </c>
      <c r="O213" s="34">
        <v>2</v>
      </c>
      <c r="P213" s="34">
        <v>25</v>
      </c>
      <c r="Q213" s="34" t="s">
        <v>920</v>
      </c>
      <c r="R213" s="34" t="s">
        <v>920</v>
      </c>
      <c r="S213" s="34">
        <f t="shared" si="20"/>
        <v>2</v>
      </c>
      <c r="T213" s="34">
        <v>13</v>
      </c>
      <c r="U213" s="34">
        <v>1</v>
      </c>
      <c r="V213" s="34">
        <v>15</v>
      </c>
      <c r="W213" s="34">
        <v>6.5</v>
      </c>
      <c r="X213" s="34">
        <v>15</v>
      </c>
      <c r="Y213" s="34">
        <v>118</v>
      </c>
      <c r="Z213" s="34" t="str">
        <f t="shared" si="21"/>
        <v>SE</v>
      </c>
      <c r="AA213" s="34">
        <v>15</v>
      </c>
      <c r="AB213" s="6" t="s">
        <v>917</v>
      </c>
      <c r="AC213" s="6" t="s">
        <v>296</v>
      </c>
      <c r="AD213" s="6">
        <v>1</v>
      </c>
      <c r="AE213" s="6">
        <v>3</v>
      </c>
      <c r="AF213" s="7">
        <v>0.38125000000000003</v>
      </c>
      <c r="AG213" s="6" t="s">
        <v>920</v>
      </c>
      <c r="AH213" s="6" t="s">
        <v>920</v>
      </c>
      <c r="AI213" s="6" t="s">
        <v>920</v>
      </c>
      <c r="AJ213" s="6" t="s">
        <v>920</v>
      </c>
      <c r="AK213" s="6" t="s">
        <v>920</v>
      </c>
      <c r="AL213" s="6" t="s">
        <v>920</v>
      </c>
      <c r="AM213" s="24"/>
      <c r="AO213" s="6" t="s">
        <v>971</v>
      </c>
    </row>
    <row r="214" spans="1:41" s="6" customFormat="1" x14ac:dyDescent="0.2">
      <c r="A214" s="6">
        <v>1459</v>
      </c>
      <c r="B214" s="6" t="s">
        <v>293</v>
      </c>
      <c r="C214" s="46">
        <v>40398</v>
      </c>
      <c r="D214" s="6" t="s">
        <v>914</v>
      </c>
      <c r="E214" s="26">
        <v>39.434220000000003</v>
      </c>
      <c r="F214" s="26">
        <v>-120.20576</v>
      </c>
      <c r="G214" s="34">
        <v>1870</v>
      </c>
      <c r="H214" s="26">
        <v>39.434109999999997</v>
      </c>
      <c r="I214" s="26">
        <v>-120.20545</v>
      </c>
      <c r="J214" s="34">
        <v>1871</v>
      </c>
      <c r="K214" s="34">
        <v>0</v>
      </c>
      <c r="L214" s="34">
        <v>0</v>
      </c>
      <c r="M214" s="34">
        <v>0</v>
      </c>
      <c r="N214" s="34">
        <v>47</v>
      </c>
      <c r="O214" s="34">
        <v>3</v>
      </c>
      <c r="P214" s="34">
        <v>30</v>
      </c>
      <c r="Q214" s="34" t="s">
        <v>920</v>
      </c>
      <c r="R214" s="34" t="s">
        <v>920</v>
      </c>
      <c r="S214" s="34">
        <f t="shared" si="20"/>
        <v>3</v>
      </c>
      <c r="T214" s="34">
        <v>18</v>
      </c>
      <c r="U214" s="34">
        <v>2.8</v>
      </c>
      <c r="V214" s="34">
        <v>15</v>
      </c>
      <c r="W214" s="34">
        <v>7.4</v>
      </c>
      <c r="X214" s="34">
        <v>15</v>
      </c>
      <c r="Y214" s="34">
        <v>108</v>
      </c>
      <c r="Z214" s="34" t="str">
        <f t="shared" si="21"/>
        <v>E</v>
      </c>
      <c r="AA214" s="34">
        <v>15</v>
      </c>
      <c r="AB214" s="6" t="s">
        <v>917</v>
      </c>
      <c r="AC214" s="6" t="s">
        <v>294</v>
      </c>
      <c r="AD214" s="6">
        <v>2</v>
      </c>
      <c r="AE214" s="6">
        <v>3</v>
      </c>
      <c r="AF214" s="7">
        <v>0.39374999999999999</v>
      </c>
      <c r="AG214" s="6" t="s">
        <v>920</v>
      </c>
      <c r="AH214" s="6">
        <v>0</v>
      </c>
      <c r="AI214" s="6">
        <v>0</v>
      </c>
      <c r="AJ214" s="6">
        <v>0</v>
      </c>
      <c r="AK214" s="6" t="s">
        <v>295</v>
      </c>
      <c r="AL214" s="6" t="s">
        <v>920</v>
      </c>
      <c r="AM214" s="24"/>
      <c r="AO214" s="6" t="s">
        <v>971</v>
      </c>
    </row>
    <row r="215" spans="1:41" s="6" customFormat="1" x14ac:dyDescent="0.2">
      <c r="A215" s="6">
        <v>1466</v>
      </c>
      <c r="B215" s="6" t="s">
        <v>297</v>
      </c>
      <c r="C215" s="46">
        <v>40399</v>
      </c>
      <c r="D215" s="6" t="s">
        <v>923</v>
      </c>
      <c r="E215" s="26">
        <v>38.815190000000001</v>
      </c>
      <c r="F215" s="26">
        <v>-120.07532999999999</v>
      </c>
      <c r="G215" s="34">
        <v>2096</v>
      </c>
      <c r="H215" s="26">
        <v>38.815280000000001</v>
      </c>
      <c r="I215" s="26">
        <v>-120.07549</v>
      </c>
      <c r="J215" s="34">
        <v>2097</v>
      </c>
      <c r="K215" s="34">
        <v>0</v>
      </c>
      <c r="L215" s="34">
        <v>0</v>
      </c>
      <c r="M215" s="34">
        <v>0</v>
      </c>
      <c r="N215" s="34">
        <v>45</v>
      </c>
      <c r="O215" s="34">
        <v>2</v>
      </c>
      <c r="P215" s="34">
        <v>14</v>
      </c>
      <c r="Q215" s="34" t="s">
        <v>920</v>
      </c>
      <c r="R215" s="34" t="s">
        <v>920</v>
      </c>
      <c r="S215" s="34">
        <f t="shared" si="20"/>
        <v>2</v>
      </c>
      <c r="T215" s="34">
        <v>9</v>
      </c>
      <c r="U215" s="34">
        <v>7.7</v>
      </c>
      <c r="V215" s="34">
        <v>0</v>
      </c>
      <c r="W215" s="34">
        <v>3.3</v>
      </c>
      <c r="X215" s="34">
        <v>15</v>
      </c>
      <c r="Y215" s="34">
        <v>320</v>
      </c>
      <c r="Z215" s="34" t="str">
        <f t="shared" si="21"/>
        <v>NW</v>
      </c>
      <c r="AA215" s="34">
        <v>15</v>
      </c>
      <c r="AB215" s="6" t="s">
        <v>917</v>
      </c>
      <c r="AC215" s="6" t="s">
        <v>299</v>
      </c>
      <c r="AD215" s="6">
        <v>2</v>
      </c>
      <c r="AE215" s="6">
        <v>3</v>
      </c>
      <c r="AF215" s="6" t="s">
        <v>300</v>
      </c>
      <c r="AG215" s="6" t="s">
        <v>920</v>
      </c>
      <c r="AH215" s="6" t="s">
        <v>920</v>
      </c>
      <c r="AI215" s="6" t="s">
        <v>920</v>
      </c>
      <c r="AJ215" s="6" t="s">
        <v>920</v>
      </c>
      <c r="AK215" s="6" t="s">
        <v>920</v>
      </c>
      <c r="AL215" s="6" t="s">
        <v>920</v>
      </c>
      <c r="AM215" s="24"/>
      <c r="AO215" s="6" t="s">
        <v>971</v>
      </c>
    </row>
    <row r="216" spans="1:41" s="6" customFormat="1" x14ac:dyDescent="0.2">
      <c r="A216" s="6">
        <v>1466</v>
      </c>
      <c r="B216" s="6" t="s">
        <v>297</v>
      </c>
      <c r="C216" s="46">
        <v>40399</v>
      </c>
      <c r="D216" s="6" t="s">
        <v>914</v>
      </c>
      <c r="E216" s="26">
        <v>38.814709999999998</v>
      </c>
      <c r="F216" s="26">
        <v>-120.07486</v>
      </c>
      <c r="G216" s="34">
        <v>2097</v>
      </c>
      <c r="H216" s="26">
        <v>38.814819999999997</v>
      </c>
      <c r="I216" s="26">
        <v>-120.07505</v>
      </c>
      <c r="J216" s="34">
        <v>2102</v>
      </c>
      <c r="K216" s="34">
        <v>0</v>
      </c>
      <c r="L216" s="34">
        <v>0</v>
      </c>
      <c r="M216" s="34">
        <v>0</v>
      </c>
      <c r="N216" s="34">
        <v>30</v>
      </c>
      <c r="O216" s="34" t="s">
        <v>920</v>
      </c>
      <c r="P216" s="34">
        <v>30</v>
      </c>
      <c r="Q216" s="34" t="s">
        <v>920</v>
      </c>
      <c r="R216" s="34" t="s">
        <v>920</v>
      </c>
      <c r="S216" s="34" t="s">
        <v>920</v>
      </c>
      <c r="T216" s="34">
        <v>14</v>
      </c>
      <c r="U216" s="34">
        <v>4.5999999999999996</v>
      </c>
      <c r="V216" s="34">
        <v>0</v>
      </c>
      <c r="W216" s="34">
        <v>2.2999999999999998</v>
      </c>
      <c r="X216" s="34">
        <v>15</v>
      </c>
      <c r="Y216" s="34">
        <v>300</v>
      </c>
      <c r="Z216" s="34" t="str">
        <f t="shared" si="21"/>
        <v>NW</v>
      </c>
      <c r="AA216" s="34">
        <v>15</v>
      </c>
      <c r="AB216" s="6" t="s">
        <v>917</v>
      </c>
      <c r="AC216" s="6" t="s">
        <v>1054</v>
      </c>
      <c r="AD216" s="6">
        <v>2</v>
      </c>
      <c r="AE216" s="6">
        <v>3</v>
      </c>
      <c r="AF216" s="7">
        <v>0.69166666666666676</v>
      </c>
      <c r="AG216" s="6" t="s">
        <v>920</v>
      </c>
      <c r="AH216" s="6">
        <v>0</v>
      </c>
      <c r="AI216" s="6">
        <v>0</v>
      </c>
      <c r="AJ216" s="6">
        <v>0</v>
      </c>
      <c r="AK216" s="6" t="s">
        <v>1055</v>
      </c>
      <c r="AL216" s="6" t="s">
        <v>180</v>
      </c>
      <c r="AM216" s="24"/>
      <c r="AO216" s="6" t="s">
        <v>971</v>
      </c>
    </row>
    <row r="217" spans="1:41" s="6" customFormat="1" x14ac:dyDescent="0.2">
      <c r="A217" s="6">
        <v>1473</v>
      </c>
      <c r="B217" s="6" t="s">
        <v>463</v>
      </c>
      <c r="C217" s="46">
        <v>40363</v>
      </c>
      <c r="D217" s="6" t="s">
        <v>914</v>
      </c>
      <c r="E217" s="26">
        <v>38.381019999999999</v>
      </c>
      <c r="F217" s="26">
        <v>-119.34215</v>
      </c>
      <c r="G217" s="34">
        <v>2499</v>
      </c>
      <c r="H217" s="26">
        <v>38.381100000000004</v>
      </c>
      <c r="I217" s="26">
        <v>-119.34238999999999</v>
      </c>
      <c r="J217" s="34">
        <v>2491</v>
      </c>
      <c r="K217" s="34">
        <v>0</v>
      </c>
      <c r="L217" s="34">
        <v>0</v>
      </c>
      <c r="M217" s="34">
        <v>0</v>
      </c>
      <c r="N217" s="34">
        <v>60</v>
      </c>
      <c r="O217" s="34">
        <v>4</v>
      </c>
      <c r="P217" s="34">
        <v>30</v>
      </c>
      <c r="Q217" s="34" t="s">
        <v>920</v>
      </c>
      <c r="R217" s="34" t="s">
        <v>920</v>
      </c>
      <c r="S217" s="34">
        <f>AVERAGE(O217,Q217)</f>
        <v>4</v>
      </c>
      <c r="T217" s="34">
        <v>35</v>
      </c>
      <c r="U217" s="34">
        <v>13</v>
      </c>
      <c r="V217" s="34">
        <v>15</v>
      </c>
      <c r="W217" s="34">
        <v>1</v>
      </c>
      <c r="X217" s="34">
        <v>15</v>
      </c>
      <c r="Y217" s="41">
        <v>259</v>
      </c>
      <c r="Z217" s="34" t="str">
        <f t="shared" si="21"/>
        <v>W</v>
      </c>
      <c r="AA217" s="34">
        <v>15</v>
      </c>
      <c r="AB217" s="6" t="s">
        <v>917</v>
      </c>
      <c r="AC217" s="6" t="s">
        <v>943</v>
      </c>
      <c r="AD217" s="6">
        <v>3</v>
      </c>
      <c r="AE217" s="6">
        <v>3</v>
      </c>
      <c r="AF217" s="7">
        <v>0.35555555555555557</v>
      </c>
      <c r="AG217" s="6" t="s">
        <v>920</v>
      </c>
      <c r="AH217" s="6">
        <v>0</v>
      </c>
      <c r="AI217" s="6">
        <v>0</v>
      </c>
      <c r="AJ217" s="6">
        <v>0</v>
      </c>
      <c r="AK217" s="6" t="s">
        <v>1118</v>
      </c>
      <c r="AL217" s="6" t="s">
        <v>481</v>
      </c>
      <c r="AM217" s="24"/>
      <c r="AO217" s="6" t="s">
        <v>971</v>
      </c>
    </row>
    <row r="218" spans="1:41" s="6" customFormat="1" x14ac:dyDescent="0.2">
      <c r="A218" s="6">
        <v>1473</v>
      </c>
      <c r="B218" s="6" t="s">
        <v>463</v>
      </c>
      <c r="C218" s="46">
        <v>40363</v>
      </c>
      <c r="D218" s="6" t="s">
        <v>923</v>
      </c>
      <c r="E218" s="26" t="s">
        <v>920</v>
      </c>
      <c r="F218" s="26" t="s">
        <v>920</v>
      </c>
      <c r="G218" s="34" t="s">
        <v>920</v>
      </c>
      <c r="H218" s="26" t="s">
        <v>920</v>
      </c>
      <c r="I218" s="26" t="s">
        <v>920</v>
      </c>
      <c r="J218" s="34" t="s">
        <v>920</v>
      </c>
      <c r="K218" s="34" t="s">
        <v>920</v>
      </c>
      <c r="L218" s="34" t="s">
        <v>920</v>
      </c>
      <c r="M218" s="34" t="s">
        <v>920</v>
      </c>
      <c r="N218" s="34" t="s">
        <v>920</v>
      </c>
      <c r="O218" s="34" t="s">
        <v>920</v>
      </c>
      <c r="P218" s="34" t="s">
        <v>920</v>
      </c>
      <c r="Q218" s="34" t="s">
        <v>920</v>
      </c>
      <c r="R218" s="34" t="s">
        <v>920</v>
      </c>
      <c r="S218" s="34" t="s">
        <v>920</v>
      </c>
      <c r="T218" s="34" t="s">
        <v>920</v>
      </c>
      <c r="U218" s="34" t="s">
        <v>920</v>
      </c>
      <c r="V218" s="34" t="s">
        <v>920</v>
      </c>
      <c r="W218" s="34" t="s">
        <v>920</v>
      </c>
      <c r="X218" s="34" t="s">
        <v>920</v>
      </c>
      <c r="Y218" s="34" t="s">
        <v>920</v>
      </c>
      <c r="Z218" s="34" t="s">
        <v>920</v>
      </c>
      <c r="AA218" s="34" t="s">
        <v>920</v>
      </c>
      <c r="AB218" s="6" t="s">
        <v>920</v>
      </c>
      <c r="AC218" s="6" t="s">
        <v>920</v>
      </c>
      <c r="AD218" s="6" t="s">
        <v>920</v>
      </c>
      <c r="AE218" s="6" t="s">
        <v>920</v>
      </c>
      <c r="AF218" s="6" t="s">
        <v>920</v>
      </c>
      <c r="AG218" s="6" t="s">
        <v>920</v>
      </c>
      <c r="AH218" s="6" t="s">
        <v>920</v>
      </c>
      <c r="AI218" s="6" t="s">
        <v>920</v>
      </c>
      <c r="AJ218" s="6" t="s">
        <v>920</v>
      </c>
      <c r="AK218" s="6" t="s">
        <v>920</v>
      </c>
      <c r="AL218" s="6" t="s">
        <v>482</v>
      </c>
      <c r="AM218" s="24"/>
      <c r="AO218" s="6" t="s">
        <v>971</v>
      </c>
    </row>
    <row r="219" spans="1:41" s="6" customFormat="1" x14ac:dyDescent="0.2">
      <c r="A219" s="6">
        <v>1474</v>
      </c>
      <c r="B219" s="6" t="s">
        <v>301</v>
      </c>
      <c r="C219" s="46">
        <v>40401</v>
      </c>
      <c r="D219" s="6" t="s">
        <v>923</v>
      </c>
      <c r="E219" s="26">
        <v>38.29851</v>
      </c>
      <c r="F219" s="26">
        <v>-119.86787</v>
      </c>
      <c r="G219" s="34">
        <v>2233</v>
      </c>
      <c r="H219" s="26" t="s">
        <v>920</v>
      </c>
      <c r="I219" s="26" t="s">
        <v>920</v>
      </c>
      <c r="J219" s="34" t="s">
        <v>920</v>
      </c>
      <c r="K219" s="34">
        <v>0</v>
      </c>
      <c r="L219" s="34">
        <v>0</v>
      </c>
      <c r="M219" s="34">
        <v>0</v>
      </c>
      <c r="N219" s="53" t="s">
        <v>305</v>
      </c>
      <c r="O219" s="34">
        <v>1</v>
      </c>
      <c r="P219" s="34">
        <v>6</v>
      </c>
      <c r="Q219" s="34" t="s">
        <v>920</v>
      </c>
      <c r="R219" s="34" t="s">
        <v>920</v>
      </c>
      <c r="S219" s="34">
        <f t="shared" ref="S219:S229" si="22">AVERAGE(O219,Q219)</f>
        <v>1</v>
      </c>
      <c r="T219" s="34">
        <v>13</v>
      </c>
      <c r="U219" s="34">
        <v>3</v>
      </c>
      <c r="V219" s="34">
        <v>19</v>
      </c>
      <c r="W219" s="34">
        <v>5.8</v>
      </c>
      <c r="X219" s="34">
        <v>19</v>
      </c>
      <c r="Y219" s="34">
        <v>228</v>
      </c>
      <c r="Z219" s="34" t="str">
        <f t="shared" ref="Z219:Z229" si="23">IF(Y219&gt;=343, "N", IF(Y219&gt;=298, "NW", IF(Y219&gt;=252, "W", IF(Y219&gt;=206, "SW", IF(Y219&gt;=160, "S", IF(Y219&gt;=114, "SE", IF(Y219&gt;=68, "E", IF(Y219&gt;= 23, "NE", IF(Y219&gt;=0, "N", "NA")))))))))</f>
        <v>SW</v>
      </c>
      <c r="AA219" s="34">
        <v>19</v>
      </c>
      <c r="AB219" s="6" t="s">
        <v>917</v>
      </c>
      <c r="AC219" s="6" t="s">
        <v>306</v>
      </c>
      <c r="AD219" s="6">
        <v>2</v>
      </c>
      <c r="AE219" s="6">
        <v>2</v>
      </c>
      <c r="AF219" s="7" t="s">
        <v>307</v>
      </c>
      <c r="AG219" s="6" t="s">
        <v>920</v>
      </c>
      <c r="AH219" s="6" t="s">
        <v>920</v>
      </c>
      <c r="AI219" s="6" t="s">
        <v>920</v>
      </c>
      <c r="AJ219" s="6" t="s">
        <v>920</v>
      </c>
      <c r="AK219" s="6" t="s">
        <v>920</v>
      </c>
      <c r="AL219" s="6" t="s">
        <v>308</v>
      </c>
      <c r="AM219" s="24"/>
      <c r="AO219" s="6" t="s">
        <v>971</v>
      </c>
    </row>
    <row r="220" spans="1:41" x14ac:dyDescent="0.2">
      <c r="A220" s="6">
        <v>1474</v>
      </c>
      <c r="B220" s="6" t="s">
        <v>301</v>
      </c>
      <c r="C220" s="46">
        <v>40401</v>
      </c>
      <c r="D220" s="6" t="s">
        <v>914</v>
      </c>
      <c r="E220" s="26">
        <v>38.298200000000001</v>
      </c>
      <c r="F220" s="26">
        <v>-119.86754000000001</v>
      </c>
      <c r="G220" s="34">
        <v>2230</v>
      </c>
      <c r="H220" s="26">
        <v>38.298430000000003</v>
      </c>
      <c r="I220" s="26">
        <v>-119.86771</v>
      </c>
      <c r="J220" s="34">
        <v>2224</v>
      </c>
      <c r="K220" s="34">
        <v>0</v>
      </c>
      <c r="L220" s="34">
        <v>0</v>
      </c>
      <c r="M220" s="34">
        <v>0</v>
      </c>
      <c r="N220" s="34">
        <v>37.5</v>
      </c>
      <c r="O220" s="34">
        <v>3</v>
      </c>
      <c r="P220" s="34">
        <v>9</v>
      </c>
      <c r="Q220" s="34">
        <v>1</v>
      </c>
      <c r="R220" s="34">
        <v>6</v>
      </c>
      <c r="S220" s="34">
        <f t="shared" si="22"/>
        <v>2</v>
      </c>
      <c r="T220" s="34">
        <v>29</v>
      </c>
      <c r="U220" s="34">
        <v>1.5</v>
      </c>
      <c r="V220" s="34">
        <v>25</v>
      </c>
      <c r="W220" s="34">
        <v>84</v>
      </c>
      <c r="X220" s="34">
        <v>25</v>
      </c>
      <c r="Y220" s="34">
        <v>324</v>
      </c>
      <c r="Z220" s="34" t="str">
        <f t="shared" si="23"/>
        <v>NW</v>
      </c>
      <c r="AA220" s="34">
        <v>25</v>
      </c>
      <c r="AB220" s="6" t="s">
        <v>917</v>
      </c>
      <c r="AC220" s="6" t="s">
        <v>302</v>
      </c>
      <c r="AD220" s="6">
        <v>2</v>
      </c>
      <c r="AE220" s="6">
        <v>2</v>
      </c>
      <c r="AF220" s="6" t="s">
        <v>303</v>
      </c>
      <c r="AG220" s="6" t="s">
        <v>920</v>
      </c>
      <c r="AH220" s="6">
        <v>0</v>
      </c>
      <c r="AI220" s="6">
        <v>0</v>
      </c>
      <c r="AJ220" s="6">
        <v>0</v>
      </c>
      <c r="AK220" s="6" t="s">
        <v>304</v>
      </c>
      <c r="AL220" s="6" t="s">
        <v>179</v>
      </c>
      <c r="AM220" s="24" t="s">
        <v>1057</v>
      </c>
      <c r="AO220" s="6" t="s">
        <v>971</v>
      </c>
    </row>
    <row r="221" spans="1:41" x14ac:dyDescent="0.2">
      <c r="A221" s="6">
        <v>1484</v>
      </c>
      <c r="B221" s="6" t="s">
        <v>933</v>
      </c>
      <c r="C221" s="46">
        <v>40367</v>
      </c>
      <c r="D221" s="6" t="s">
        <v>914</v>
      </c>
      <c r="E221" s="26">
        <v>37.417810000000003</v>
      </c>
      <c r="F221" s="26">
        <v>-119.49276999999999</v>
      </c>
      <c r="G221" s="34">
        <v>2181</v>
      </c>
      <c r="H221" s="26">
        <v>37.417969999999997</v>
      </c>
      <c r="I221" s="26">
        <v>-119.49249</v>
      </c>
      <c r="J221" s="34">
        <v>2160</v>
      </c>
      <c r="K221" s="34">
        <v>0</v>
      </c>
      <c r="L221" s="34">
        <v>0</v>
      </c>
      <c r="M221" s="34">
        <v>0</v>
      </c>
      <c r="N221" s="34">
        <v>120</v>
      </c>
      <c r="O221" s="34">
        <v>3</v>
      </c>
      <c r="P221" s="34">
        <v>30</v>
      </c>
      <c r="Q221" s="34" t="s">
        <v>920</v>
      </c>
      <c r="R221" s="34" t="s">
        <v>920</v>
      </c>
      <c r="S221" s="34">
        <f t="shared" si="22"/>
        <v>3</v>
      </c>
      <c r="T221" s="34">
        <v>9</v>
      </c>
      <c r="U221" s="34">
        <v>2</v>
      </c>
      <c r="V221" s="34">
        <v>15</v>
      </c>
      <c r="W221" s="34">
        <v>1.8</v>
      </c>
      <c r="X221" s="34">
        <v>15</v>
      </c>
      <c r="Y221" s="41">
        <v>50</v>
      </c>
      <c r="Z221" s="34" t="str">
        <f t="shared" si="23"/>
        <v>NE</v>
      </c>
      <c r="AA221" s="34">
        <v>15</v>
      </c>
      <c r="AB221" s="6" t="s">
        <v>917</v>
      </c>
      <c r="AC221" s="6" t="s">
        <v>934</v>
      </c>
      <c r="AD221" s="6">
        <v>1</v>
      </c>
      <c r="AE221" s="6">
        <v>1</v>
      </c>
      <c r="AF221" s="7">
        <v>0.5708333333333333</v>
      </c>
      <c r="AG221" s="6" t="s">
        <v>920</v>
      </c>
      <c r="AH221" s="6">
        <v>0</v>
      </c>
      <c r="AI221" s="6">
        <v>0</v>
      </c>
      <c r="AJ221" s="6">
        <v>0</v>
      </c>
      <c r="AK221" s="6" t="s">
        <v>1105</v>
      </c>
      <c r="AL221" s="6" t="s">
        <v>936</v>
      </c>
      <c r="AO221" s="6" t="s">
        <v>971</v>
      </c>
    </row>
    <row r="222" spans="1:41" x14ac:dyDescent="0.2">
      <c r="A222" s="6">
        <v>1484</v>
      </c>
      <c r="B222" s="6" t="s">
        <v>933</v>
      </c>
      <c r="C222" s="46">
        <v>40367</v>
      </c>
      <c r="D222" s="6" t="s">
        <v>923</v>
      </c>
      <c r="E222" s="26">
        <v>37.418480000000002</v>
      </c>
      <c r="F222" s="26">
        <v>-119.49209</v>
      </c>
      <c r="G222" s="34">
        <v>2188</v>
      </c>
      <c r="H222" s="26">
        <v>37.418599999999998</v>
      </c>
      <c r="I222" s="26">
        <v>-119.49182</v>
      </c>
      <c r="J222" s="34">
        <v>2188</v>
      </c>
      <c r="K222" s="34">
        <v>0</v>
      </c>
      <c r="L222" s="34">
        <v>0</v>
      </c>
      <c r="M222" s="34">
        <v>0</v>
      </c>
      <c r="N222" s="34">
        <v>150</v>
      </c>
      <c r="O222" s="34">
        <v>2</v>
      </c>
      <c r="P222" s="34">
        <v>30</v>
      </c>
      <c r="Q222" s="34" t="s">
        <v>920</v>
      </c>
      <c r="R222" s="34" t="s">
        <v>920</v>
      </c>
      <c r="S222" s="34">
        <f t="shared" si="22"/>
        <v>2</v>
      </c>
      <c r="T222" s="34">
        <v>16</v>
      </c>
      <c r="U222" s="34">
        <v>3</v>
      </c>
      <c r="V222" s="34">
        <v>15</v>
      </c>
      <c r="W222" s="34">
        <v>5</v>
      </c>
      <c r="X222" s="34">
        <v>15</v>
      </c>
      <c r="Y222" s="41">
        <v>39</v>
      </c>
      <c r="Z222" s="34" t="str">
        <f t="shared" si="23"/>
        <v>NE</v>
      </c>
      <c r="AA222" s="34">
        <v>15</v>
      </c>
      <c r="AB222" s="6" t="s">
        <v>917</v>
      </c>
      <c r="AC222" s="6" t="s">
        <v>934</v>
      </c>
      <c r="AD222" s="6">
        <v>1</v>
      </c>
      <c r="AE222" s="6">
        <v>1</v>
      </c>
      <c r="AF222" s="7">
        <v>0.57986111111111105</v>
      </c>
      <c r="AG222" s="6" t="s">
        <v>920</v>
      </c>
      <c r="AH222" s="6" t="s">
        <v>920</v>
      </c>
      <c r="AI222" s="6" t="s">
        <v>920</v>
      </c>
      <c r="AJ222" s="6" t="s">
        <v>920</v>
      </c>
      <c r="AK222" s="6" t="s">
        <v>920</v>
      </c>
      <c r="AL222" s="6" t="s">
        <v>920</v>
      </c>
      <c r="AO222" s="6" t="s">
        <v>971</v>
      </c>
    </row>
    <row r="223" spans="1:41" x14ac:dyDescent="0.2">
      <c r="A223" s="6">
        <v>1486</v>
      </c>
      <c r="B223" s="6" t="s">
        <v>940</v>
      </c>
      <c r="C223" s="46">
        <v>40368</v>
      </c>
      <c r="D223" s="6" t="s">
        <v>914</v>
      </c>
      <c r="E223" s="26">
        <v>37.073009999999996</v>
      </c>
      <c r="F223" s="26">
        <v>-119.08432000000001</v>
      </c>
      <c r="G223" s="34">
        <v>2235</v>
      </c>
      <c r="H223" s="26">
        <v>37.072780000000002</v>
      </c>
      <c r="I223" s="26">
        <v>-119.08436</v>
      </c>
      <c r="J223" s="34">
        <v>2232</v>
      </c>
      <c r="K223" s="34">
        <v>0</v>
      </c>
      <c r="L223" s="34">
        <v>0</v>
      </c>
      <c r="M223" s="34">
        <v>0</v>
      </c>
      <c r="N223" s="34">
        <v>180.4</v>
      </c>
      <c r="O223" s="34">
        <v>10</v>
      </c>
      <c r="P223" s="34">
        <v>30</v>
      </c>
      <c r="Q223" s="34" t="s">
        <v>920</v>
      </c>
      <c r="R223" s="34" t="s">
        <v>920</v>
      </c>
      <c r="S223" s="34">
        <f t="shared" si="22"/>
        <v>10</v>
      </c>
      <c r="T223" s="34">
        <v>15</v>
      </c>
      <c r="U223" s="34">
        <v>12.6</v>
      </c>
      <c r="V223" s="34">
        <v>15</v>
      </c>
      <c r="W223" s="34">
        <v>12.1</v>
      </c>
      <c r="X223" s="34">
        <v>15</v>
      </c>
      <c r="Y223" s="41">
        <v>201</v>
      </c>
      <c r="Z223" s="34" t="str">
        <f t="shared" si="23"/>
        <v>S</v>
      </c>
      <c r="AA223" s="34">
        <v>15</v>
      </c>
      <c r="AB223" s="6" t="s">
        <v>917</v>
      </c>
      <c r="AC223" s="6" t="s">
        <v>929</v>
      </c>
      <c r="AD223" s="6">
        <v>1</v>
      </c>
      <c r="AE223" s="6">
        <v>1</v>
      </c>
      <c r="AF223" s="7">
        <v>0.4909722222222222</v>
      </c>
      <c r="AG223" s="6" t="s">
        <v>920</v>
      </c>
      <c r="AH223" s="6">
        <v>0</v>
      </c>
      <c r="AI223" s="6">
        <v>0</v>
      </c>
      <c r="AJ223" s="6">
        <v>0</v>
      </c>
      <c r="AK223" s="6" t="s">
        <v>483</v>
      </c>
      <c r="AL223" s="6" t="s">
        <v>920</v>
      </c>
      <c r="AM223" s="6" t="s">
        <v>1112</v>
      </c>
      <c r="AO223" s="6" t="s">
        <v>971</v>
      </c>
    </row>
    <row r="224" spans="1:41" x14ac:dyDescent="0.2">
      <c r="A224" s="6">
        <v>1486</v>
      </c>
      <c r="B224" s="6" t="s">
        <v>940</v>
      </c>
      <c r="C224" s="46">
        <v>40368</v>
      </c>
      <c r="D224" s="6" t="s">
        <v>923</v>
      </c>
      <c r="E224" s="26">
        <v>37.071959999999997</v>
      </c>
      <c r="F224" s="26">
        <v>-119.08479</v>
      </c>
      <c r="G224" s="34">
        <v>2220</v>
      </c>
      <c r="H224" s="26">
        <v>37.071820000000002</v>
      </c>
      <c r="I224" s="26">
        <v>-119.08493</v>
      </c>
      <c r="J224" s="34">
        <v>2220</v>
      </c>
      <c r="K224" s="34">
        <v>0</v>
      </c>
      <c r="L224" s="34">
        <v>0</v>
      </c>
      <c r="M224" s="34">
        <v>0</v>
      </c>
      <c r="N224" s="34">
        <v>78.55</v>
      </c>
      <c r="O224" s="34">
        <v>3</v>
      </c>
      <c r="P224" s="34">
        <v>30</v>
      </c>
      <c r="Q224" s="34" t="s">
        <v>920</v>
      </c>
      <c r="R224" s="34" t="s">
        <v>920</v>
      </c>
      <c r="S224" s="34">
        <f t="shared" si="22"/>
        <v>3</v>
      </c>
      <c r="T224" s="34">
        <v>15</v>
      </c>
      <c r="U224" s="34">
        <v>12.6</v>
      </c>
      <c r="V224" s="34">
        <v>15</v>
      </c>
      <c r="W224" s="34">
        <v>10.4</v>
      </c>
      <c r="X224" s="34">
        <v>15</v>
      </c>
      <c r="Y224" s="41">
        <v>200</v>
      </c>
      <c r="Z224" s="34" t="str">
        <f t="shared" si="23"/>
        <v>S</v>
      </c>
      <c r="AA224" s="34">
        <v>15</v>
      </c>
      <c r="AB224" s="6" t="s">
        <v>917</v>
      </c>
      <c r="AC224" s="6" t="s">
        <v>942</v>
      </c>
      <c r="AD224" s="6">
        <v>3</v>
      </c>
      <c r="AE224" s="6">
        <v>2</v>
      </c>
      <c r="AF224" s="7">
        <v>0.50624999999999998</v>
      </c>
      <c r="AG224" s="6" t="s">
        <v>920</v>
      </c>
      <c r="AH224" s="6" t="s">
        <v>920</v>
      </c>
      <c r="AI224" s="6" t="s">
        <v>920</v>
      </c>
      <c r="AJ224" s="6" t="s">
        <v>920</v>
      </c>
      <c r="AK224" s="6" t="s">
        <v>920</v>
      </c>
      <c r="AL224" s="6" t="s">
        <v>1117</v>
      </c>
      <c r="AO224" s="6" t="s">
        <v>971</v>
      </c>
    </row>
    <row r="225" spans="1:41" x14ac:dyDescent="0.2">
      <c r="A225" s="6">
        <v>1492</v>
      </c>
      <c r="B225" s="6" t="s">
        <v>589</v>
      </c>
      <c r="C225" s="48">
        <v>40376</v>
      </c>
      <c r="D225" s="6" t="s">
        <v>923</v>
      </c>
      <c r="E225" s="26">
        <v>34.218820000000001</v>
      </c>
      <c r="F225" s="26">
        <v>-116.75774</v>
      </c>
      <c r="G225" s="34">
        <v>2326</v>
      </c>
      <c r="H225" s="26">
        <v>34.219050000000003</v>
      </c>
      <c r="I225" s="26">
        <v>-116.75763999999999</v>
      </c>
      <c r="J225" s="34">
        <v>2313</v>
      </c>
      <c r="K225" s="34">
        <v>0</v>
      </c>
      <c r="L225" s="34">
        <v>0</v>
      </c>
      <c r="M225" s="34">
        <v>0</v>
      </c>
      <c r="N225" s="34">
        <v>60</v>
      </c>
      <c r="O225" s="34">
        <v>8</v>
      </c>
      <c r="P225" s="34">
        <v>10</v>
      </c>
      <c r="Q225" s="34" t="s">
        <v>920</v>
      </c>
      <c r="R225" s="34" t="s">
        <v>920</v>
      </c>
      <c r="S225" s="34">
        <f t="shared" si="22"/>
        <v>8</v>
      </c>
      <c r="T225" s="34">
        <v>10</v>
      </c>
      <c r="U225" s="34">
        <v>10</v>
      </c>
      <c r="V225" s="34">
        <v>13</v>
      </c>
      <c r="W225" s="34">
        <v>2.4</v>
      </c>
      <c r="X225" s="34">
        <v>15</v>
      </c>
      <c r="Y225" s="34">
        <v>348</v>
      </c>
      <c r="Z225" s="34" t="str">
        <f t="shared" si="23"/>
        <v>N</v>
      </c>
      <c r="AA225" s="34">
        <v>15</v>
      </c>
      <c r="AB225" s="6" t="s">
        <v>917</v>
      </c>
      <c r="AC225" s="6" t="s">
        <v>594</v>
      </c>
      <c r="AD225" s="6">
        <v>2.5</v>
      </c>
      <c r="AE225" s="6">
        <v>2</v>
      </c>
      <c r="AF225" s="6" t="s">
        <v>595</v>
      </c>
      <c r="AG225" s="6" t="s">
        <v>920</v>
      </c>
      <c r="AH225" s="6" t="s">
        <v>920</v>
      </c>
      <c r="AI225" s="6" t="s">
        <v>920</v>
      </c>
      <c r="AJ225" s="6" t="s">
        <v>920</v>
      </c>
      <c r="AK225" s="6" t="s">
        <v>920</v>
      </c>
      <c r="AL225" s="6" t="s">
        <v>920</v>
      </c>
      <c r="AO225" s="5"/>
    </row>
    <row r="226" spans="1:41" x14ac:dyDescent="0.2">
      <c r="A226" s="6">
        <v>1492</v>
      </c>
      <c r="B226" s="6" t="s">
        <v>589</v>
      </c>
      <c r="C226" s="48">
        <v>40376</v>
      </c>
      <c r="D226" s="6" t="s">
        <v>914</v>
      </c>
      <c r="E226" s="26">
        <v>34.218350000000001</v>
      </c>
      <c r="F226" s="26">
        <v>-116.75769</v>
      </c>
      <c r="G226" s="34">
        <v>2343</v>
      </c>
      <c r="H226" s="26">
        <v>34.21857</v>
      </c>
      <c r="I226" s="26">
        <v>-116.75774</v>
      </c>
      <c r="J226" s="34">
        <v>2334</v>
      </c>
      <c r="K226" s="34">
        <v>0</v>
      </c>
      <c r="L226" s="34">
        <v>0</v>
      </c>
      <c r="M226" s="34">
        <v>0</v>
      </c>
      <c r="N226" s="34">
        <v>60</v>
      </c>
      <c r="O226" s="34">
        <v>8</v>
      </c>
      <c r="P226" s="34">
        <v>30</v>
      </c>
      <c r="Q226" s="34" t="s">
        <v>920</v>
      </c>
      <c r="R226" s="34" t="s">
        <v>920</v>
      </c>
      <c r="S226" s="34">
        <f t="shared" si="22"/>
        <v>8</v>
      </c>
      <c r="T226" s="34">
        <v>32</v>
      </c>
      <c r="U226" s="34">
        <v>10</v>
      </c>
      <c r="V226" s="34">
        <v>15</v>
      </c>
      <c r="W226" s="34">
        <v>4.0999999999999996</v>
      </c>
      <c r="X226" s="34">
        <v>15</v>
      </c>
      <c r="Y226" s="34">
        <v>336</v>
      </c>
      <c r="Z226" s="34" t="str">
        <f t="shared" si="23"/>
        <v>NW</v>
      </c>
      <c r="AA226" s="34">
        <v>15</v>
      </c>
      <c r="AB226" s="6" t="s">
        <v>917</v>
      </c>
      <c r="AC226" s="6" t="s">
        <v>590</v>
      </c>
      <c r="AD226" s="6">
        <v>2.5</v>
      </c>
      <c r="AE226" s="6">
        <v>1</v>
      </c>
      <c r="AF226" s="6" t="s">
        <v>591</v>
      </c>
      <c r="AG226" s="6" t="s">
        <v>920</v>
      </c>
      <c r="AH226" s="6">
        <v>0</v>
      </c>
      <c r="AI226" s="6">
        <v>0</v>
      </c>
      <c r="AJ226" s="6">
        <v>0</v>
      </c>
      <c r="AK226" s="6" t="s">
        <v>592</v>
      </c>
      <c r="AL226" s="6" t="s">
        <v>593</v>
      </c>
      <c r="AO226" s="5"/>
    </row>
    <row r="227" spans="1:41" x14ac:dyDescent="0.2">
      <c r="A227" s="6">
        <v>1493</v>
      </c>
      <c r="B227" s="6" t="s">
        <v>601</v>
      </c>
      <c r="C227" s="46">
        <v>40388</v>
      </c>
      <c r="D227" s="6" t="s">
        <v>914</v>
      </c>
      <c r="E227" s="26">
        <v>43.76999</v>
      </c>
      <c r="F227" s="26">
        <v>-121.6251</v>
      </c>
      <c r="G227" s="34">
        <v>1305</v>
      </c>
      <c r="H227" s="26">
        <v>43.770099999999999</v>
      </c>
      <c r="I227" s="26">
        <v>-121.62481</v>
      </c>
      <c r="J227" s="34">
        <v>1305</v>
      </c>
      <c r="K227" s="34">
        <v>0</v>
      </c>
      <c r="L227" s="34">
        <v>0</v>
      </c>
      <c r="M227" s="34">
        <v>0</v>
      </c>
      <c r="N227" s="34">
        <v>60</v>
      </c>
      <c r="O227" s="34">
        <v>0</v>
      </c>
      <c r="P227" s="34">
        <v>30</v>
      </c>
      <c r="Q227" s="34" t="s">
        <v>920</v>
      </c>
      <c r="R227" s="34" t="s">
        <v>920</v>
      </c>
      <c r="S227" s="34">
        <f t="shared" si="22"/>
        <v>0</v>
      </c>
      <c r="T227" s="34">
        <v>16</v>
      </c>
      <c r="U227" s="34">
        <v>9.3000000000000007</v>
      </c>
      <c r="V227" s="34">
        <v>15</v>
      </c>
      <c r="W227" s="34">
        <v>26.1</v>
      </c>
      <c r="X227" s="34">
        <v>15</v>
      </c>
      <c r="Y227" s="41">
        <v>72</v>
      </c>
      <c r="Z227" s="34" t="str">
        <f t="shared" si="23"/>
        <v>E</v>
      </c>
      <c r="AA227" s="34">
        <v>15</v>
      </c>
      <c r="AB227" s="6" t="s">
        <v>638</v>
      </c>
      <c r="AC227" s="6" t="s">
        <v>602</v>
      </c>
      <c r="AD227" s="6">
        <v>1</v>
      </c>
      <c r="AE227" s="6">
        <v>3</v>
      </c>
      <c r="AF227" s="7">
        <v>0.72083333333333333</v>
      </c>
      <c r="AG227" s="6" t="s">
        <v>607</v>
      </c>
      <c r="AH227" s="6">
        <v>0</v>
      </c>
      <c r="AI227" s="6">
        <v>48</v>
      </c>
      <c r="AJ227" s="6">
        <v>0</v>
      </c>
      <c r="AK227" s="6" t="s">
        <v>603</v>
      </c>
      <c r="AL227" s="6" t="s">
        <v>608</v>
      </c>
      <c r="AO227" s="6" t="s">
        <v>971</v>
      </c>
    </row>
    <row r="228" spans="1:41" x14ac:dyDescent="0.2">
      <c r="A228" s="6">
        <v>1493</v>
      </c>
      <c r="B228" s="6" t="s">
        <v>601</v>
      </c>
      <c r="C228" s="46">
        <v>40388</v>
      </c>
      <c r="D228" s="6" t="s">
        <v>923</v>
      </c>
      <c r="E228" s="26">
        <v>43.770389999999999</v>
      </c>
      <c r="F228" s="26">
        <v>-121.62378</v>
      </c>
      <c r="G228" s="34">
        <v>1303</v>
      </c>
      <c r="H228" s="26">
        <v>43.770290000000003</v>
      </c>
      <c r="I228" s="26">
        <v>-121.62418</v>
      </c>
      <c r="J228" s="34">
        <v>1299</v>
      </c>
      <c r="K228" s="34">
        <v>0</v>
      </c>
      <c r="L228" s="34">
        <v>0</v>
      </c>
      <c r="M228" s="34">
        <v>0</v>
      </c>
      <c r="N228" s="34">
        <v>68</v>
      </c>
      <c r="O228" s="34">
        <v>0</v>
      </c>
      <c r="P228" s="34">
        <v>30</v>
      </c>
      <c r="Q228" s="34" t="s">
        <v>920</v>
      </c>
      <c r="R228" s="34" t="s">
        <v>920</v>
      </c>
      <c r="S228" s="34">
        <f t="shared" si="22"/>
        <v>0</v>
      </c>
      <c r="T228" s="34">
        <v>14</v>
      </c>
      <c r="U228" s="34">
        <v>17.7</v>
      </c>
      <c r="V228" s="34">
        <v>15</v>
      </c>
      <c r="W228" s="34">
        <v>23.4</v>
      </c>
      <c r="X228" s="34">
        <v>15</v>
      </c>
      <c r="Y228" s="41">
        <v>64</v>
      </c>
      <c r="Z228" s="34" t="str">
        <f t="shared" si="23"/>
        <v>NE</v>
      </c>
      <c r="AA228" s="34">
        <v>15</v>
      </c>
      <c r="AB228" s="6" t="s">
        <v>638</v>
      </c>
      <c r="AC228" s="6" t="s">
        <v>643</v>
      </c>
      <c r="AD228" s="6">
        <v>1</v>
      </c>
      <c r="AE228" s="6">
        <v>3</v>
      </c>
      <c r="AF228" s="7">
        <v>0.7090277777777777</v>
      </c>
      <c r="AG228" s="6" t="s">
        <v>920</v>
      </c>
      <c r="AH228" s="6" t="s">
        <v>920</v>
      </c>
      <c r="AI228" s="6" t="s">
        <v>920</v>
      </c>
      <c r="AJ228" s="6" t="s">
        <v>920</v>
      </c>
      <c r="AK228" s="6" t="s">
        <v>920</v>
      </c>
      <c r="AL228" s="6" t="s">
        <v>920</v>
      </c>
      <c r="AO228" s="6" t="s">
        <v>971</v>
      </c>
    </row>
    <row r="229" spans="1:41" x14ac:dyDescent="0.2">
      <c r="A229" s="6">
        <v>1524</v>
      </c>
      <c r="B229" s="6" t="s">
        <v>623</v>
      </c>
      <c r="C229" s="46">
        <v>40390</v>
      </c>
      <c r="D229" s="6" t="s">
        <v>914</v>
      </c>
      <c r="E229" s="26">
        <v>42.420679999999997</v>
      </c>
      <c r="F229" s="26">
        <v>-122.77548</v>
      </c>
      <c r="G229" s="34">
        <v>431</v>
      </c>
      <c r="H229" s="26">
        <v>42.42089</v>
      </c>
      <c r="I229" s="26">
        <v>-122.77567000000001</v>
      </c>
      <c r="J229" s="34">
        <v>428</v>
      </c>
      <c r="K229" s="34">
        <v>0</v>
      </c>
      <c r="L229" s="34">
        <v>0</v>
      </c>
      <c r="M229" s="34">
        <v>0</v>
      </c>
      <c r="N229" s="34">
        <v>30</v>
      </c>
      <c r="O229" s="34">
        <v>1</v>
      </c>
      <c r="P229" s="34">
        <v>30</v>
      </c>
      <c r="Q229" s="34" t="s">
        <v>920</v>
      </c>
      <c r="R229" s="34" t="s">
        <v>920</v>
      </c>
      <c r="S229" s="34">
        <f t="shared" si="22"/>
        <v>1</v>
      </c>
      <c r="T229" s="34">
        <v>45</v>
      </c>
      <c r="U229" s="34">
        <v>1.5</v>
      </c>
      <c r="V229" s="34" t="s">
        <v>920</v>
      </c>
      <c r="W229" s="34">
        <v>5.9</v>
      </c>
      <c r="X229" s="34">
        <v>0</v>
      </c>
      <c r="Y229" s="41">
        <v>320</v>
      </c>
      <c r="Z229" s="34" t="str">
        <f t="shared" si="23"/>
        <v>NW</v>
      </c>
      <c r="AA229" s="34">
        <v>0</v>
      </c>
      <c r="AB229" s="6" t="s">
        <v>917</v>
      </c>
      <c r="AC229" s="6" t="s">
        <v>943</v>
      </c>
      <c r="AD229" s="6">
        <v>3</v>
      </c>
      <c r="AE229" s="6">
        <v>3</v>
      </c>
      <c r="AF229" s="6" t="s">
        <v>624</v>
      </c>
      <c r="AG229" s="6" t="s">
        <v>920</v>
      </c>
      <c r="AH229" s="6" t="s">
        <v>920</v>
      </c>
      <c r="AI229" s="6" t="s">
        <v>920</v>
      </c>
      <c r="AJ229" s="6">
        <v>0</v>
      </c>
      <c r="AK229" s="6" t="s">
        <v>625</v>
      </c>
      <c r="AL229" s="6" t="s">
        <v>1145</v>
      </c>
      <c r="AO229" s="6" t="s">
        <v>971</v>
      </c>
    </row>
    <row r="230" spans="1:41" x14ac:dyDescent="0.2">
      <c r="A230" s="6">
        <v>1524</v>
      </c>
      <c r="B230" s="6" t="s">
        <v>623</v>
      </c>
      <c r="C230" s="46">
        <v>40390</v>
      </c>
      <c r="D230" s="6" t="s">
        <v>923</v>
      </c>
      <c r="E230" s="26" t="s">
        <v>920</v>
      </c>
      <c r="F230" s="26" t="s">
        <v>920</v>
      </c>
      <c r="G230" s="34" t="s">
        <v>920</v>
      </c>
      <c r="H230" s="26" t="s">
        <v>920</v>
      </c>
      <c r="I230" s="26" t="s">
        <v>920</v>
      </c>
      <c r="J230" s="34" t="s">
        <v>920</v>
      </c>
      <c r="K230" s="34" t="s">
        <v>920</v>
      </c>
      <c r="L230" s="34" t="s">
        <v>920</v>
      </c>
      <c r="M230" s="34" t="s">
        <v>920</v>
      </c>
      <c r="N230" s="34" t="s">
        <v>920</v>
      </c>
      <c r="O230" s="34" t="s">
        <v>920</v>
      </c>
      <c r="P230" s="34" t="s">
        <v>920</v>
      </c>
      <c r="Q230" s="34" t="s">
        <v>920</v>
      </c>
      <c r="R230" s="34" t="s">
        <v>920</v>
      </c>
      <c r="S230" s="34" t="s">
        <v>920</v>
      </c>
      <c r="T230" s="34" t="s">
        <v>920</v>
      </c>
      <c r="U230" s="34" t="s">
        <v>920</v>
      </c>
      <c r="V230" s="34" t="s">
        <v>920</v>
      </c>
      <c r="W230" s="34" t="s">
        <v>920</v>
      </c>
      <c r="X230" s="34" t="s">
        <v>920</v>
      </c>
      <c r="Y230" s="34" t="s">
        <v>920</v>
      </c>
      <c r="Z230" s="34" t="s">
        <v>920</v>
      </c>
      <c r="AA230" s="34" t="s">
        <v>920</v>
      </c>
      <c r="AB230" s="6" t="s">
        <v>920</v>
      </c>
      <c r="AC230" s="6" t="s">
        <v>920</v>
      </c>
      <c r="AD230" s="6" t="s">
        <v>920</v>
      </c>
      <c r="AE230" s="6" t="s">
        <v>920</v>
      </c>
      <c r="AF230" s="6" t="s">
        <v>920</v>
      </c>
      <c r="AG230" s="6" t="s">
        <v>920</v>
      </c>
      <c r="AH230" s="6" t="s">
        <v>920</v>
      </c>
      <c r="AI230" s="6" t="s">
        <v>920</v>
      </c>
      <c r="AJ230" s="6" t="s">
        <v>920</v>
      </c>
      <c r="AK230" s="6" t="s">
        <v>920</v>
      </c>
      <c r="AL230" s="6" t="s">
        <v>390</v>
      </c>
      <c r="AO230" s="6" t="s">
        <v>971</v>
      </c>
    </row>
    <row r="231" spans="1:41" x14ac:dyDescent="0.2">
      <c r="A231" s="6">
        <v>1551</v>
      </c>
      <c r="B231" s="6" t="s">
        <v>621</v>
      </c>
      <c r="C231" s="46">
        <v>40389</v>
      </c>
      <c r="D231" s="6" t="s">
        <v>914</v>
      </c>
      <c r="E231" s="26">
        <v>42.264719999999997</v>
      </c>
      <c r="F231" s="26">
        <v>-122.15882000000001</v>
      </c>
      <c r="G231" s="34">
        <v>1472</v>
      </c>
      <c r="H231" s="26">
        <v>42.264449999999997</v>
      </c>
      <c r="I231" s="26">
        <v>-122.15877</v>
      </c>
      <c r="J231" s="34">
        <v>1466</v>
      </c>
      <c r="K231" s="34">
        <v>0</v>
      </c>
      <c r="L231" s="34">
        <v>0</v>
      </c>
      <c r="M231" s="34">
        <v>0</v>
      </c>
      <c r="N231" s="34">
        <v>45</v>
      </c>
      <c r="O231" s="34">
        <v>1</v>
      </c>
      <c r="P231" s="34">
        <v>30</v>
      </c>
      <c r="Q231" s="34" t="s">
        <v>920</v>
      </c>
      <c r="R231" s="34" t="s">
        <v>920</v>
      </c>
      <c r="S231" s="34">
        <f t="shared" ref="S231:S241" si="24">AVERAGE(O231,Q231)</f>
        <v>1</v>
      </c>
      <c r="T231" s="34">
        <v>15.5</v>
      </c>
      <c r="U231" s="34">
        <v>1.5</v>
      </c>
      <c r="V231" s="34">
        <v>15</v>
      </c>
      <c r="W231" s="34">
        <v>5.8</v>
      </c>
      <c r="X231" s="34">
        <v>15</v>
      </c>
      <c r="Y231" s="41">
        <v>166</v>
      </c>
      <c r="Z231" s="34" t="str">
        <f t="shared" ref="Z231:Z241" si="25">IF(Y231&gt;=343, "N", IF(Y231&gt;=298, "NW", IF(Y231&gt;=252, "W", IF(Y231&gt;=206, "SW", IF(Y231&gt;=160, "S", IF(Y231&gt;=114, "SE", IF(Y231&gt;=68, "E", IF(Y231&gt;= 23, "NE", IF(Y231&gt;=0, "N", "NA")))))))))</f>
        <v>S</v>
      </c>
      <c r="AA231" s="34">
        <v>15</v>
      </c>
      <c r="AB231" s="6" t="s">
        <v>638</v>
      </c>
      <c r="AC231" s="6" t="s">
        <v>878</v>
      </c>
      <c r="AD231" s="6">
        <v>2</v>
      </c>
      <c r="AE231" s="6">
        <v>3</v>
      </c>
      <c r="AF231" s="7">
        <v>0.62361111111111112</v>
      </c>
      <c r="AG231" s="6" t="s">
        <v>920</v>
      </c>
      <c r="AH231" s="6">
        <v>0</v>
      </c>
      <c r="AI231" s="6">
        <v>0</v>
      </c>
      <c r="AJ231" s="6">
        <v>0</v>
      </c>
      <c r="AK231" s="6" t="s">
        <v>622</v>
      </c>
      <c r="AL231" s="6" t="s">
        <v>920</v>
      </c>
      <c r="AO231" s="6" t="s">
        <v>971</v>
      </c>
    </row>
    <row r="232" spans="1:41" x14ac:dyDescent="0.2">
      <c r="A232" s="6">
        <v>1551</v>
      </c>
      <c r="B232" s="6" t="s">
        <v>621</v>
      </c>
      <c r="C232" s="46">
        <v>40389</v>
      </c>
      <c r="D232" s="6" t="s">
        <v>923</v>
      </c>
      <c r="E232" s="26">
        <v>42.264060000000001</v>
      </c>
      <c r="F232" s="26">
        <v>-122.15845</v>
      </c>
      <c r="G232" s="34">
        <v>1476</v>
      </c>
      <c r="H232" s="26">
        <v>42.263800000000003</v>
      </c>
      <c r="I232" s="26">
        <v>-122.15831</v>
      </c>
      <c r="J232" s="34">
        <v>1477</v>
      </c>
      <c r="K232" s="34">
        <v>0</v>
      </c>
      <c r="L232" s="34">
        <v>0</v>
      </c>
      <c r="M232" s="34">
        <v>0</v>
      </c>
      <c r="N232" s="34">
        <v>52.5</v>
      </c>
      <c r="O232" s="34">
        <v>1</v>
      </c>
      <c r="P232" s="34">
        <v>30</v>
      </c>
      <c r="Q232" s="34" t="s">
        <v>920</v>
      </c>
      <c r="R232" s="34" t="s">
        <v>920</v>
      </c>
      <c r="S232" s="34">
        <f t="shared" si="24"/>
        <v>1</v>
      </c>
      <c r="T232" s="34">
        <v>14</v>
      </c>
      <c r="U232" s="34">
        <v>1.7</v>
      </c>
      <c r="V232" s="34">
        <v>15</v>
      </c>
      <c r="W232" s="34">
        <v>8.1</v>
      </c>
      <c r="X232" s="34">
        <v>15</v>
      </c>
      <c r="Y232" s="41">
        <v>158</v>
      </c>
      <c r="Z232" s="34" t="str">
        <f t="shared" si="25"/>
        <v>SE</v>
      </c>
      <c r="AA232" s="34">
        <v>15</v>
      </c>
      <c r="AB232" s="6" t="s">
        <v>615</v>
      </c>
      <c r="AC232" s="6" t="s">
        <v>684</v>
      </c>
      <c r="AD232" s="6">
        <v>1</v>
      </c>
      <c r="AE232" s="6">
        <v>3</v>
      </c>
      <c r="AF232" s="7">
        <v>0.63611111111111118</v>
      </c>
      <c r="AG232" s="6" t="s">
        <v>920</v>
      </c>
      <c r="AH232" s="6" t="s">
        <v>920</v>
      </c>
      <c r="AI232" s="6" t="s">
        <v>920</v>
      </c>
      <c r="AJ232" s="6" t="s">
        <v>920</v>
      </c>
      <c r="AK232" s="6" t="s">
        <v>920</v>
      </c>
      <c r="AL232" s="6" t="s">
        <v>920</v>
      </c>
      <c r="AO232" s="6" t="s">
        <v>971</v>
      </c>
    </row>
    <row r="233" spans="1:41" x14ac:dyDescent="0.2">
      <c r="A233" s="6">
        <v>1564</v>
      </c>
      <c r="B233" s="6" t="s">
        <v>558</v>
      </c>
      <c r="C233" s="46">
        <v>40390</v>
      </c>
      <c r="D233" s="6" t="s">
        <v>914</v>
      </c>
      <c r="E233" s="26">
        <v>42.187100000000001</v>
      </c>
      <c r="F233" s="26">
        <v>-122.71716000000001</v>
      </c>
      <c r="G233" s="34">
        <v>615</v>
      </c>
      <c r="H233" s="26">
        <v>42.187489999999997</v>
      </c>
      <c r="I233" s="26">
        <v>-122.71738000000001</v>
      </c>
      <c r="J233" s="34">
        <v>777</v>
      </c>
      <c r="K233" s="34">
        <v>0</v>
      </c>
      <c r="L233" s="34">
        <v>0</v>
      </c>
      <c r="M233" s="34">
        <v>0</v>
      </c>
      <c r="N233" s="34">
        <v>67.5</v>
      </c>
      <c r="O233" s="34">
        <v>1</v>
      </c>
      <c r="P233" s="34">
        <v>30</v>
      </c>
      <c r="Q233" s="34" t="s">
        <v>920</v>
      </c>
      <c r="R233" s="34" t="s">
        <v>920</v>
      </c>
      <c r="S233" s="34">
        <f t="shared" si="24"/>
        <v>1</v>
      </c>
      <c r="T233" s="34">
        <v>14</v>
      </c>
      <c r="U233" s="34">
        <v>5.5</v>
      </c>
      <c r="V233" s="34">
        <v>15</v>
      </c>
      <c r="W233" s="34">
        <v>9.4</v>
      </c>
      <c r="X233" s="34">
        <v>15</v>
      </c>
      <c r="Y233" s="41">
        <v>298</v>
      </c>
      <c r="Z233" s="34" t="str">
        <f t="shared" si="25"/>
        <v>NW</v>
      </c>
      <c r="AA233" s="34">
        <v>15</v>
      </c>
      <c r="AB233" s="6" t="s">
        <v>917</v>
      </c>
      <c r="AC233" s="6" t="s">
        <v>938</v>
      </c>
      <c r="AD233" s="6">
        <v>3</v>
      </c>
      <c r="AE233" s="6">
        <v>2</v>
      </c>
      <c r="AF233" s="7">
        <v>0.71458333333333324</v>
      </c>
      <c r="AG233" s="6" t="s">
        <v>920</v>
      </c>
      <c r="AH233" s="6">
        <v>0</v>
      </c>
      <c r="AI233" s="6">
        <v>0</v>
      </c>
      <c r="AJ233" s="6">
        <v>0</v>
      </c>
      <c r="AK233" s="6" t="s">
        <v>559</v>
      </c>
      <c r="AL233" s="6" t="s">
        <v>920</v>
      </c>
      <c r="AO233" s="6" t="s">
        <v>971</v>
      </c>
    </row>
    <row r="234" spans="1:41" x14ac:dyDescent="0.2">
      <c r="A234" s="6">
        <v>1564</v>
      </c>
      <c r="B234" s="6" t="s">
        <v>558</v>
      </c>
      <c r="C234" s="46">
        <v>40390</v>
      </c>
      <c r="D234" s="6" t="s">
        <v>923</v>
      </c>
      <c r="E234" s="26">
        <v>42.187890000000003</v>
      </c>
      <c r="F234" s="26">
        <v>-122.71783000000001</v>
      </c>
      <c r="G234" s="34">
        <v>589</v>
      </c>
      <c r="H234" s="26">
        <v>42.188249999999996</v>
      </c>
      <c r="I234" s="26">
        <v>-122.71772</v>
      </c>
      <c r="J234" s="34">
        <v>589</v>
      </c>
      <c r="K234" s="34">
        <v>0</v>
      </c>
      <c r="L234" s="34">
        <v>0</v>
      </c>
      <c r="M234" s="34">
        <v>0</v>
      </c>
      <c r="N234" s="34">
        <v>67.5</v>
      </c>
      <c r="O234" s="34">
        <v>3</v>
      </c>
      <c r="P234" s="34">
        <v>30</v>
      </c>
      <c r="Q234" s="34" t="s">
        <v>920</v>
      </c>
      <c r="R234" s="34" t="s">
        <v>920</v>
      </c>
      <c r="S234" s="34">
        <f t="shared" si="24"/>
        <v>3</v>
      </c>
      <c r="T234" s="34">
        <v>28</v>
      </c>
      <c r="U234" s="34">
        <v>4.5999999999999996</v>
      </c>
      <c r="V234" s="34">
        <v>15</v>
      </c>
      <c r="W234" s="34">
        <v>12.1</v>
      </c>
      <c r="X234" s="34">
        <v>15</v>
      </c>
      <c r="Y234" s="41">
        <v>348</v>
      </c>
      <c r="Z234" s="34" t="str">
        <f t="shared" si="25"/>
        <v>N</v>
      </c>
      <c r="AA234" s="34">
        <v>15</v>
      </c>
      <c r="AB234" s="6" t="s">
        <v>917</v>
      </c>
      <c r="AC234" s="6" t="s">
        <v>867</v>
      </c>
      <c r="AD234" s="6">
        <v>3</v>
      </c>
      <c r="AE234" s="6">
        <v>2</v>
      </c>
      <c r="AF234" s="7">
        <v>0.72499999999999998</v>
      </c>
      <c r="AG234" s="6" t="s">
        <v>920</v>
      </c>
      <c r="AH234" s="6" t="s">
        <v>920</v>
      </c>
      <c r="AI234" s="6" t="s">
        <v>920</v>
      </c>
      <c r="AJ234" s="6" t="s">
        <v>920</v>
      </c>
      <c r="AK234" s="6" t="s">
        <v>920</v>
      </c>
      <c r="AL234" s="6" t="s">
        <v>920</v>
      </c>
      <c r="AO234" s="6" t="s">
        <v>971</v>
      </c>
    </row>
    <row r="235" spans="1:41" x14ac:dyDescent="0.2">
      <c r="A235" s="6">
        <v>1583</v>
      </c>
      <c r="B235" s="6" t="s">
        <v>818</v>
      </c>
      <c r="C235" s="46">
        <v>40374</v>
      </c>
      <c r="D235" s="6" t="s">
        <v>914</v>
      </c>
      <c r="E235" s="26">
        <v>41.840870000000002</v>
      </c>
      <c r="F235" s="26">
        <v>-122.89293000000001</v>
      </c>
      <c r="G235" s="34">
        <v>524</v>
      </c>
      <c r="H235" s="26">
        <v>41.84113</v>
      </c>
      <c r="I235" s="26">
        <v>-122.89296</v>
      </c>
      <c r="J235" s="34">
        <v>521</v>
      </c>
      <c r="K235" s="34">
        <v>0</v>
      </c>
      <c r="L235" s="34">
        <v>0</v>
      </c>
      <c r="M235" s="34">
        <v>0</v>
      </c>
      <c r="N235" s="34">
        <v>30</v>
      </c>
      <c r="O235" s="34">
        <v>1</v>
      </c>
      <c r="P235" s="34">
        <v>30</v>
      </c>
      <c r="Q235" s="34" t="s">
        <v>920</v>
      </c>
      <c r="R235" s="34" t="s">
        <v>920</v>
      </c>
      <c r="S235" s="34">
        <f t="shared" si="24"/>
        <v>1</v>
      </c>
      <c r="T235" s="34" t="s">
        <v>920</v>
      </c>
      <c r="U235" s="34" t="s">
        <v>920</v>
      </c>
      <c r="V235" s="34" t="s">
        <v>920</v>
      </c>
      <c r="W235" s="34">
        <v>3.5</v>
      </c>
      <c r="X235" s="34">
        <v>15</v>
      </c>
      <c r="Y235" s="41">
        <v>310</v>
      </c>
      <c r="Z235" s="34" t="str">
        <f t="shared" si="25"/>
        <v>NW</v>
      </c>
      <c r="AA235" s="34">
        <v>15</v>
      </c>
      <c r="AB235" s="6" t="s">
        <v>917</v>
      </c>
      <c r="AC235" s="6" t="s">
        <v>878</v>
      </c>
      <c r="AD235" s="6">
        <v>3</v>
      </c>
      <c r="AE235" s="6">
        <v>3</v>
      </c>
      <c r="AF235" s="7">
        <v>0.40069444444444446</v>
      </c>
      <c r="AG235" s="6" t="s">
        <v>920</v>
      </c>
      <c r="AH235" s="6">
        <v>0</v>
      </c>
      <c r="AI235" s="6">
        <v>0</v>
      </c>
      <c r="AJ235" s="6">
        <v>0</v>
      </c>
      <c r="AK235" s="6" t="s">
        <v>819</v>
      </c>
      <c r="AL235" s="6" t="s">
        <v>820</v>
      </c>
      <c r="AO235" s="6" t="s">
        <v>971</v>
      </c>
    </row>
    <row r="236" spans="1:41" x14ac:dyDescent="0.2">
      <c r="A236" s="6">
        <v>1583</v>
      </c>
      <c r="B236" s="6" t="s">
        <v>818</v>
      </c>
      <c r="C236" s="46">
        <v>40374</v>
      </c>
      <c r="D236" s="6" t="s">
        <v>923</v>
      </c>
      <c r="E236" s="26">
        <v>41.841160000000002</v>
      </c>
      <c r="F236" s="26">
        <v>-122.89318</v>
      </c>
      <c r="G236" s="34">
        <v>518</v>
      </c>
      <c r="H236" s="26">
        <v>41.841479999999997</v>
      </c>
      <c r="I236" s="26">
        <v>-122.89304</v>
      </c>
      <c r="J236" s="34">
        <v>515</v>
      </c>
      <c r="K236" s="34">
        <v>0</v>
      </c>
      <c r="L236" s="34">
        <v>0</v>
      </c>
      <c r="M236" s="34">
        <v>0</v>
      </c>
      <c r="N236" s="34">
        <v>60.5</v>
      </c>
      <c r="O236" s="34">
        <v>1</v>
      </c>
      <c r="P236" s="34">
        <v>30</v>
      </c>
      <c r="Q236" s="34" t="s">
        <v>920</v>
      </c>
      <c r="R236" s="34" t="s">
        <v>920</v>
      </c>
      <c r="S236" s="34">
        <f t="shared" si="24"/>
        <v>1</v>
      </c>
      <c r="T236" s="34" t="s">
        <v>920</v>
      </c>
      <c r="U236" s="34" t="s">
        <v>920</v>
      </c>
      <c r="V236" s="34" t="s">
        <v>920</v>
      </c>
      <c r="W236" s="34">
        <v>3.8</v>
      </c>
      <c r="X236" s="34">
        <v>15</v>
      </c>
      <c r="Y236" s="41">
        <v>20</v>
      </c>
      <c r="Z236" s="34" t="str">
        <f t="shared" si="25"/>
        <v>N</v>
      </c>
      <c r="AA236" s="34">
        <v>15</v>
      </c>
      <c r="AB236" s="6" t="s">
        <v>917</v>
      </c>
      <c r="AC236" s="6" t="s">
        <v>821</v>
      </c>
      <c r="AD236" s="6">
        <v>3</v>
      </c>
      <c r="AE236" s="6">
        <v>3</v>
      </c>
      <c r="AF236" s="7">
        <v>0.3888888888888889</v>
      </c>
      <c r="AG236" s="6" t="s">
        <v>920</v>
      </c>
      <c r="AH236" s="6" t="s">
        <v>920</v>
      </c>
      <c r="AI236" s="6" t="s">
        <v>920</v>
      </c>
      <c r="AJ236" s="6" t="s">
        <v>920</v>
      </c>
      <c r="AK236" s="6" t="s">
        <v>920</v>
      </c>
      <c r="AL236" s="6" t="s">
        <v>920</v>
      </c>
      <c r="AO236" s="6" t="s">
        <v>971</v>
      </c>
    </row>
    <row r="237" spans="1:41" x14ac:dyDescent="0.2">
      <c r="A237" s="6">
        <v>1644</v>
      </c>
      <c r="B237" s="6" t="s">
        <v>871</v>
      </c>
      <c r="C237" s="46">
        <v>40372</v>
      </c>
      <c r="D237" s="6" t="s">
        <v>914</v>
      </c>
      <c r="E237" s="26">
        <v>40.662390000000002</v>
      </c>
      <c r="F237" s="26">
        <v>-120.81649</v>
      </c>
      <c r="G237" s="34">
        <v>1596</v>
      </c>
      <c r="H237" s="26">
        <v>40.662460000000003</v>
      </c>
      <c r="I237" s="26">
        <v>-120.81601999999999</v>
      </c>
      <c r="J237" s="34">
        <v>1564</v>
      </c>
      <c r="K237" s="34">
        <v>0</v>
      </c>
      <c r="L237" s="34">
        <v>0</v>
      </c>
      <c r="M237" s="34">
        <v>0</v>
      </c>
      <c r="N237" s="34">
        <v>522</v>
      </c>
      <c r="O237" s="34">
        <v>1</v>
      </c>
      <c r="P237" s="34">
        <v>30</v>
      </c>
      <c r="Q237" s="34" t="s">
        <v>920</v>
      </c>
      <c r="R237" s="34" t="s">
        <v>920</v>
      </c>
      <c r="S237" s="34">
        <f t="shared" si="24"/>
        <v>1</v>
      </c>
      <c r="T237" s="34">
        <v>4</v>
      </c>
      <c r="U237" s="34">
        <v>30</v>
      </c>
      <c r="V237" s="34">
        <v>15</v>
      </c>
      <c r="W237" s="34">
        <v>17.399999999999999</v>
      </c>
      <c r="X237" s="34">
        <v>15</v>
      </c>
      <c r="Y237" s="41">
        <v>82</v>
      </c>
      <c r="Z237" s="34" t="str">
        <f t="shared" si="25"/>
        <v>E</v>
      </c>
      <c r="AA237" s="34">
        <v>15</v>
      </c>
      <c r="AB237" s="6" t="s">
        <v>1099</v>
      </c>
      <c r="AC237" s="6" t="s">
        <v>872</v>
      </c>
      <c r="AD237" s="6">
        <v>3</v>
      </c>
      <c r="AE237" s="6">
        <v>2</v>
      </c>
      <c r="AF237" s="7">
        <v>0.32430555555555557</v>
      </c>
      <c r="AG237" s="6" t="s">
        <v>920</v>
      </c>
      <c r="AH237" s="6">
        <v>0</v>
      </c>
      <c r="AI237" s="6">
        <v>0</v>
      </c>
      <c r="AJ237" s="6">
        <v>0</v>
      </c>
      <c r="AK237" s="6" t="s">
        <v>1100</v>
      </c>
      <c r="AL237" s="6" t="s">
        <v>1119</v>
      </c>
      <c r="AO237" s="6" t="s">
        <v>971</v>
      </c>
    </row>
    <row r="238" spans="1:41" x14ac:dyDescent="0.2">
      <c r="A238" s="6">
        <v>1644</v>
      </c>
      <c r="B238" s="6" t="s">
        <v>871</v>
      </c>
      <c r="C238" s="46">
        <v>40372</v>
      </c>
      <c r="D238" s="6" t="s">
        <v>923</v>
      </c>
      <c r="E238" s="26">
        <v>40.662430000000001</v>
      </c>
      <c r="F238" s="26">
        <v>-120.81511</v>
      </c>
      <c r="G238" s="34">
        <v>1594</v>
      </c>
      <c r="H238" s="26">
        <v>40.66245</v>
      </c>
      <c r="I238" s="26">
        <v>-120.84829999999999</v>
      </c>
      <c r="J238" s="34">
        <v>1592</v>
      </c>
      <c r="K238" s="34">
        <v>0</v>
      </c>
      <c r="L238" s="34">
        <v>0</v>
      </c>
      <c r="M238" s="34">
        <v>0</v>
      </c>
      <c r="N238" s="34">
        <v>516</v>
      </c>
      <c r="O238" s="34">
        <v>0</v>
      </c>
      <c r="P238" s="34">
        <v>30</v>
      </c>
      <c r="Q238" s="34" t="s">
        <v>920</v>
      </c>
      <c r="R238" s="34" t="s">
        <v>920</v>
      </c>
      <c r="S238" s="34">
        <f t="shared" si="24"/>
        <v>0</v>
      </c>
      <c r="T238" s="34">
        <v>4</v>
      </c>
      <c r="U238" s="34">
        <v>16.5</v>
      </c>
      <c r="V238" s="34">
        <v>15</v>
      </c>
      <c r="W238" s="34">
        <v>17.2</v>
      </c>
      <c r="X238" s="34">
        <v>15</v>
      </c>
      <c r="Y238" s="41">
        <v>90</v>
      </c>
      <c r="Z238" s="34" t="str">
        <f t="shared" si="25"/>
        <v>E</v>
      </c>
      <c r="AA238" s="34">
        <v>15</v>
      </c>
      <c r="AB238" s="6" t="s">
        <v>1099</v>
      </c>
      <c r="AC238" s="6" t="s">
        <v>872</v>
      </c>
      <c r="AD238" s="6">
        <v>3</v>
      </c>
      <c r="AE238" s="6">
        <v>2</v>
      </c>
      <c r="AF238" s="7">
        <v>0.33124999999999999</v>
      </c>
      <c r="AG238" s="6" t="s">
        <v>920</v>
      </c>
      <c r="AH238" s="6" t="s">
        <v>920</v>
      </c>
      <c r="AI238" s="6" t="s">
        <v>920</v>
      </c>
      <c r="AJ238" s="6" t="s">
        <v>920</v>
      </c>
      <c r="AK238" s="6" t="s">
        <v>920</v>
      </c>
      <c r="AL238" s="6" t="s">
        <v>920</v>
      </c>
      <c r="AO238" s="6" t="s">
        <v>971</v>
      </c>
    </row>
    <row r="239" spans="1:41" x14ac:dyDescent="0.2">
      <c r="A239" s="6">
        <v>1676</v>
      </c>
      <c r="B239" s="6" t="s">
        <v>860</v>
      </c>
      <c r="C239" s="46">
        <v>40371</v>
      </c>
      <c r="D239" s="6" t="s">
        <v>914</v>
      </c>
      <c r="E239" s="26">
        <v>40.267710000000001</v>
      </c>
      <c r="F239" s="26">
        <v>-120.52491999999999</v>
      </c>
      <c r="G239" s="34">
        <v>1526</v>
      </c>
      <c r="H239" s="26">
        <v>40.26784</v>
      </c>
      <c r="I239" s="26">
        <v>-120.52467</v>
      </c>
      <c r="J239" s="34">
        <v>1529</v>
      </c>
      <c r="K239" s="34">
        <v>0</v>
      </c>
      <c r="L239" s="34">
        <v>0</v>
      </c>
      <c r="M239" s="34">
        <v>0</v>
      </c>
      <c r="N239" s="34">
        <v>60</v>
      </c>
      <c r="O239" s="34">
        <v>4</v>
      </c>
      <c r="P239" s="34">
        <v>15</v>
      </c>
      <c r="Q239" s="34" t="s">
        <v>920</v>
      </c>
      <c r="R239" s="34" t="s">
        <v>920</v>
      </c>
      <c r="S239" s="34">
        <f t="shared" si="24"/>
        <v>4</v>
      </c>
      <c r="T239" s="34">
        <v>36</v>
      </c>
      <c r="U239" s="34">
        <v>3.3</v>
      </c>
      <c r="V239" s="34">
        <v>16.5</v>
      </c>
      <c r="W239" s="34">
        <v>16.7</v>
      </c>
      <c r="X239" s="34">
        <v>16.5</v>
      </c>
      <c r="Y239" s="41">
        <v>340</v>
      </c>
      <c r="Z239" s="34" t="str">
        <f t="shared" si="25"/>
        <v>NW</v>
      </c>
      <c r="AA239" s="34">
        <v>15</v>
      </c>
      <c r="AB239" s="6" t="s">
        <v>917</v>
      </c>
      <c r="AC239" s="6" t="s">
        <v>861</v>
      </c>
      <c r="AD239" s="6">
        <v>3</v>
      </c>
      <c r="AE239" s="6">
        <v>2</v>
      </c>
      <c r="AF239" s="7">
        <v>0.66111111111111109</v>
      </c>
      <c r="AG239" s="6" t="s">
        <v>920</v>
      </c>
      <c r="AH239" s="6">
        <v>0</v>
      </c>
      <c r="AI239" s="6">
        <v>0</v>
      </c>
      <c r="AJ239" s="6">
        <v>0</v>
      </c>
      <c r="AK239" s="6" t="s">
        <v>862</v>
      </c>
      <c r="AL239" s="6" t="s">
        <v>920</v>
      </c>
      <c r="AO239" s="6" t="s">
        <v>971</v>
      </c>
    </row>
    <row r="240" spans="1:41" x14ac:dyDescent="0.2">
      <c r="A240" s="6">
        <v>1676</v>
      </c>
      <c r="B240" s="6" t="s">
        <v>860</v>
      </c>
      <c r="C240" s="46">
        <v>40371</v>
      </c>
      <c r="D240" s="6" t="s">
        <v>923</v>
      </c>
      <c r="E240" s="26">
        <v>40.268079999999998</v>
      </c>
      <c r="F240" s="26">
        <v>-120.52455999999999</v>
      </c>
      <c r="G240" s="34">
        <v>1528</v>
      </c>
      <c r="H240" s="26">
        <v>40.268180000000001</v>
      </c>
      <c r="I240" s="26">
        <v>-120.52437</v>
      </c>
      <c r="J240" s="34">
        <v>1525</v>
      </c>
      <c r="K240" s="34">
        <v>0</v>
      </c>
      <c r="L240" s="34">
        <v>0</v>
      </c>
      <c r="M240" s="34">
        <v>0</v>
      </c>
      <c r="N240" s="34">
        <v>30</v>
      </c>
      <c r="O240" s="34">
        <v>3</v>
      </c>
      <c r="P240" s="34">
        <v>15</v>
      </c>
      <c r="Q240" s="34" t="s">
        <v>920</v>
      </c>
      <c r="R240" s="34" t="s">
        <v>920</v>
      </c>
      <c r="S240" s="34">
        <f t="shared" si="24"/>
        <v>3</v>
      </c>
      <c r="T240" s="34">
        <v>5</v>
      </c>
      <c r="U240" s="34">
        <v>30</v>
      </c>
      <c r="V240" s="34">
        <v>15</v>
      </c>
      <c r="W240" s="34">
        <v>2.1</v>
      </c>
      <c r="X240" s="34">
        <v>15</v>
      </c>
      <c r="Y240" s="41">
        <v>32</v>
      </c>
      <c r="Z240" s="34" t="str">
        <f t="shared" si="25"/>
        <v>NE</v>
      </c>
      <c r="AA240" s="34">
        <v>15</v>
      </c>
      <c r="AB240" s="6" t="s">
        <v>917</v>
      </c>
      <c r="AC240" s="6" t="s">
        <v>861</v>
      </c>
      <c r="AD240" s="6">
        <v>3</v>
      </c>
      <c r="AE240" s="6">
        <v>2.5</v>
      </c>
      <c r="AF240" s="7">
        <v>0.67083333333333339</v>
      </c>
      <c r="AG240" s="6" t="s">
        <v>920</v>
      </c>
      <c r="AH240" s="6" t="s">
        <v>920</v>
      </c>
      <c r="AI240" s="6" t="s">
        <v>920</v>
      </c>
      <c r="AJ240" s="6" t="s">
        <v>920</v>
      </c>
      <c r="AK240" s="6" t="s">
        <v>920</v>
      </c>
      <c r="AL240" s="6" t="s">
        <v>920</v>
      </c>
      <c r="AO240" s="6" t="s">
        <v>971</v>
      </c>
    </row>
    <row r="241" spans="1:41" x14ac:dyDescent="0.2">
      <c r="A241" s="6">
        <v>1691</v>
      </c>
      <c r="B241" s="6" t="s">
        <v>858</v>
      </c>
      <c r="C241" s="46">
        <v>40371</v>
      </c>
      <c r="D241" s="6" t="s">
        <v>914</v>
      </c>
      <c r="E241" s="26">
        <v>39.837069999999997</v>
      </c>
      <c r="F241" s="26">
        <v>-120.15582999999999</v>
      </c>
      <c r="G241" s="34">
        <v>1519</v>
      </c>
      <c r="H241" s="26">
        <v>39.837330000000001</v>
      </c>
      <c r="I241" s="26">
        <v>-120.15572</v>
      </c>
      <c r="J241" s="34">
        <v>1518</v>
      </c>
      <c r="K241" s="34">
        <v>0</v>
      </c>
      <c r="L241" s="34">
        <v>0</v>
      </c>
      <c r="M241" s="34">
        <v>0</v>
      </c>
      <c r="N241" s="34">
        <v>60</v>
      </c>
      <c r="O241" s="34">
        <v>1</v>
      </c>
      <c r="P241" s="34">
        <v>15</v>
      </c>
      <c r="Q241" s="34">
        <v>0</v>
      </c>
      <c r="R241" s="34">
        <v>15</v>
      </c>
      <c r="S241" s="34">
        <f t="shared" si="24"/>
        <v>0.5</v>
      </c>
      <c r="T241" s="34">
        <v>2</v>
      </c>
      <c r="U241" s="34">
        <v>16</v>
      </c>
      <c r="V241" s="34">
        <v>9</v>
      </c>
      <c r="W241" s="34">
        <v>14</v>
      </c>
      <c r="X241" s="34">
        <v>15</v>
      </c>
      <c r="Y241" s="41">
        <v>360</v>
      </c>
      <c r="Z241" s="34" t="str">
        <f t="shared" si="25"/>
        <v>N</v>
      </c>
      <c r="AA241" s="34">
        <v>15</v>
      </c>
      <c r="AB241" s="6" t="s">
        <v>1101</v>
      </c>
      <c r="AC241" s="6" t="s">
        <v>943</v>
      </c>
      <c r="AD241" s="6">
        <v>1</v>
      </c>
      <c r="AE241" s="6">
        <v>3</v>
      </c>
      <c r="AF241" s="7">
        <v>0.57916666666666672</v>
      </c>
      <c r="AG241" s="6" t="s">
        <v>920</v>
      </c>
      <c r="AH241" s="6">
        <v>0</v>
      </c>
      <c r="AI241" s="6">
        <v>0</v>
      </c>
      <c r="AJ241" s="6">
        <v>0</v>
      </c>
      <c r="AK241" s="6" t="s">
        <v>859</v>
      </c>
      <c r="AL241" s="6" t="s">
        <v>1152</v>
      </c>
      <c r="AO241" s="6" t="s">
        <v>971</v>
      </c>
    </row>
    <row r="242" spans="1:41" x14ac:dyDescent="0.2">
      <c r="A242" s="6">
        <v>1691</v>
      </c>
      <c r="B242" s="6" t="s">
        <v>858</v>
      </c>
      <c r="C242" s="46">
        <v>40371</v>
      </c>
      <c r="D242" s="6" t="s">
        <v>923</v>
      </c>
      <c r="E242" s="26" t="s">
        <v>920</v>
      </c>
      <c r="F242" s="26" t="s">
        <v>920</v>
      </c>
      <c r="G242" s="34" t="s">
        <v>920</v>
      </c>
      <c r="H242" s="26" t="s">
        <v>920</v>
      </c>
      <c r="I242" s="26" t="s">
        <v>920</v>
      </c>
      <c r="J242" s="34" t="s">
        <v>920</v>
      </c>
      <c r="K242" s="34" t="s">
        <v>920</v>
      </c>
      <c r="L242" s="34" t="s">
        <v>920</v>
      </c>
      <c r="M242" s="34" t="s">
        <v>920</v>
      </c>
      <c r="N242" s="34" t="s">
        <v>920</v>
      </c>
      <c r="O242" s="34" t="s">
        <v>920</v>
      </c>
      <c r="P242" s="34" t="s">
        <v>920</v>
      </c>
      <c r="Q242" s="34" t="s">
        <v>920</v>
      </c>
      <c r="R242" s="34" t="s">
        <v>920</v>
      </c>
      <c r="S242" s="34" t="s">
        <v>920</v>
      </c>
      <c r="T242" s="34" t="s">
        <v>920</v>
      </c>
      <c r="U242" s="34" t="s">
        <v>920</v>
      </c>
      <c r="V242" s="34" t="s">
        <v>920</v>
      </c>
      <c r="W242" s="34" t="s">
        <v>920</v>
      </c>
      <c r="X242" s="34" t="s">
        <v>920</v>
      </c>
      <c r="Y242" s="34" t="s">
        <v>920</v>
      </c>
      <c r="Z242" s="34" t="s">
        <v>920</v>
      </c>
      <c r="AA242" s="34" t="s">
        <v>920</v>
      </c>
      <c r="AB242" s="6" t="s">
        <v>920</v>
      </c>
      <c r="AC242" s="6" t="s">
        <v>920</v>
      </c>
      <c r="AD242" s="6" t="s">
        <v>920</v>
      </c>
      <c r="AE242" s="6" t="s">
        <v>920</v>
      </c>
      <c r="AF242" s="6" t="s">
        <v>920</v>
      </c>
      <c r="AG242" s="6" t="s">
        <v>920</v>
      </c>
      <c r="AH242" s="6" t="s">
        <v>920</v>
      </c>
      <c r="AI242" s="6" t="s">
        <v>920</v>
      </c>
      <c r="AJ242" s="6" t="s">
        <v>920</v>
      </c>
      <c r="AK242" s="6" t="s">
        <v>920</v>
      </c>
      <c r="AL242" s="6" t="s">
        <v>920</v>
      </c>
      <c r="AO242" s="6" t="s">
        <v>971</v>
      </c>
    </row>
    <row r="243" spans="1:41" x14ac:dyDescent="0.2">
      <c r="A243" s="6">
        <v>1714</v>
      </c>
      <c r="B243" s="6" t="s">
        <v>945</v>
      </c>
      <c r="C243" s="46">
        <v>40363</v>
      </c>
      <c r="D243" s="6" t="s">
        <v>914</v>
      </c>
      <c r="E243" s="26">
        <v>39.391820000000003</v>
      </c>
      <c r="F243" s="26">
        <v>-119.83899</v>
      </c>
      <c r="G243" s="34">
        <v>1821</v>
      </c>
      <c r="H243" s="26">
        <v>39.391889999999997</v>
      </c>
      <c r="I243" s="26">
        <v>-119.8387</v>
      </c>
      <c r="J243" s="34">
        <v>1822</v>
      </c>
      <c r="K243" s="34">
        <v>0</v>
      </c>
      <c r="L243" s="34">
        <v>0</v>
      </c>
      <c r="M243" s="34">
        <v>0</v>
      </c>
      <c r="N243" s="34">
        <v>60</v>
      </c>
      <c r="O243" s="34">
        <v>6</v>
      </c>
      <c r="P243" s="34">
        <v>30</v>
      </c>
      <c r="Q243" s="34" t="s">
        <v>920</v>
      </c>
      <c r="R243" s="34" t="s">
        <v>920</v>
      </c>
      <c r="S243" s="34">
        <f t="shared" ref="S243:S271" si="26">AVERAGE(O243,Q243)</f>
        <v>6</v>
      </c>
      <c r="T243" s="34">
        <v>11</v>
      </c>
      <c r="U243" s="34">
        <v>30</v>
      </c>
      <c r="V243" s="34">
        <v>15</v>
      </c>
      <c r="W243" s="34">
        <v>3.1</v>
      </c>
      <c r="X243" s="34">
        <v>15</v>
      </c>
      <c r="Y243" s="41">
        <v>60</v>
      </c>
      <c r="Z243" s="34" t="str">
        <f t="shared" ref="Z243:Z271" si="27">IF(Y243&gt;=343, "N", IF(Y243&gt;=298, "NW", IF(Y243&gt;=252, "W", IF(Y243&gt;=206, "SW", IF(Y243&gt;=160, "S", IF(Y243&gt;=114, "SE", IF(Y243&gt;=68, "E", IF(Y243&gt;= 23, "NE", IF(Y243&gt;=0, "N", "NA")))))))))</f>
        <v>NE</v>
      </c>
      <c r="AA243" s="34">
        <v>15</v>
      </c>
      <c r="AB243" s="6" t="s">
        <v>917</v>
      </c>
      <c r="AC243" s="6" t="s">
        <v>946</v>
      </c>
      <c r="AD243" s="6">
        <v>2.5</v>
      </c>
      <c r="AE243" s="6" t="s">
        <v>920</v>
      </c>
      <c r="AF243" s="7">
        <v>0.7909722222222223</v>
      </c>
      <c r="AG243" s="6" t="s">
        <v>920</v>
      </c>
      <c r="AH243" s="6">
        <v>0</v>
      </c>
      <c r="AI243" s="6">
        <v>0</v>
      </c>
      <c r="AJ243" s="6">
        <v>0</v>
      </c>
      <c r="AK243" s="6" t="s">
        <v>947</v>
      </c>
      <c r="AL243" s="6" t="s">
        <v>428</v>
      </c>
      <c r="AO243" s="6" t="s">
        <v>971</v>
      </c>
    </row>
    <row r="244" spans="1:41" x14ac:dyDescent="0.2">
      <c r="A244" s="6">
        <v>1714</v>
      </c>
      <c r="B244" s="6" t="s">
        <v>945</v>
      </c>
      <c r="C244" s="46">
        <v>40363</v>
      </c>
      <c r="D244" s="6" t="s">
        <v>923</v>
      </c>
      <c r="E244" s="26">
        <v>39.392029999999998</v>
      </c>
      <c r="F244" s="26">
        <v>-119.83754</v>
      </c>
      <c r="G244" s="34">
        <v>1810</v>
      </c>
      <c r="H244" s="26">
        <v>39.392009999999999</v>
      </c>
      <c r="I244" s="26">
        <v>-119.83718</v>
      </c>
      <c r="J244" s="34">
        <v>1812</v>
      </c>
      <c r="K244" s="34">
        <v>0</v>
      </c>
      <c r="L244" s="34">
        <v>0</v>
      </c>
      <c r="M244" s="34">
        <v>0</v>
      </c>
      <c r="N244" s="34">
        <v>60</v>
      </c>
      <c r="O244" s="45">
        <v>-2</v>
      </c>
      <c r="P244" s="34">
        <v>30</v>
      </c>
      <c r="Q244" s="34" t="s">
        <v>920</v>
      </c>
      <c r="R244" s="34" t="s">
        <v>920</v>
      </c>
      <c r="S244" s="34">
        <f t="shared" si="26"/>
        <v>-2</v>
      </c>
      <c r="T244" s="34">
        <v>16</v>
      </c>
      <c r="U244" s="34">
        <v>30</v>
      </c>
      <c r="V244" s="34">
        <v>22</v>
      </c>
      <c r="W244" s="34">
        <v>4.0999999999999996</v>
      </c>
      <c r="X244" s="34">
        <v>15</v>
      </c>
      <c r="Y244" s="34">
        <v>102</v>
      </c>
      <c r="Z244" s="34" t="str">
        <f t="shared" si="27"/>
        <v>E</v>
      </c>
      <c r="AA244" s="34">
        <v>15</v>
      </c>
      <c r="AB244" s="6" t="s">
        <v>917</v>
      </c>
      <c r="AC244" s="6" t="s">
        <v>1123</v>
      </c>
      <c r="AD244" s="6">
        <v>3</v>
      </c>
      <c r="AE244" s="6" t="s">
        <v>920</v>
      </c>
      <c r="AF244" s="7">
        <v>0.12708333333333333</v>
      </c>
      <c r="AG244" s="6" t="s">
        <v>920</v>
      </c>
      <c r="AH244" s="6">
        <v>0</v>
      </c>
      <c r="AI244" s="6">
        <v>0</v>
      </c>
      <c r="AJ244" s="6">
        <v>0</v>
      </c>
      <c r="AK244" s="6" t="s">
        <v>920</v>
      </c>
      <c r="AL244" s="6" t="s">
        <v>920</v>
      </c>
      <c r="AO244" s="6" t="s">
        <v>971</v>
      </c>
    </row>
    <row r="245" spans="1:41" x14ac:dyDescent="0.2">
      <c r="A245" s="6">
        <v>1762</v>
      </c>
      <c r="B245" s="6" t="s">
        <v>309</v>
      </c>
      <c r="C245" s="46">
        <v>40399</v>
      </c>
      <c r="D245" s="6" t="s">
        <v>923</v>
      </c>
      <c r="E245" s="26">
        <v>38.677660000000003</v>
      </c>
      <c r="F245" s="26">
        <v>-119.74181</v>
      </c>
      <c r="G245" s="34">
        <v>1699</v>
      </c>
      <c r="H245" s="26">
        <v>38.677750000000003</v>
      </c>
      <c r="I245" s="26">
        <v>-119.74209999999999</v>
      </c>
      <c r="J245" s="34">
        <v>1701</v>
      </c>
      <c r="K245" s="34">
        <v>0</v>
      </c>
      <c r="L245" s="34">
        <v>0</v>
      </c>
      <c r="M245" s="34">
        <v>0</v>
      </c>
      <c r="N245" s="34">
        <v>85</v>
      </c>
      <c r="O245" s="34">
        <v>1</v>
      </c>
      <c r="P245" s="34">
        <v>22</v>
      </c>
      <c r="Q245" s="34" t="s">
        <v>920</v>
      </c>
      <c r="R245" s="34" t="s">
        <v>920</v>
      </c>
      <c r="S245" s="34">
        <f t="shared" si="26"/>
        <v>1</v>
      </c>
      <c r="T245" s="34">
        <v>13</v>
      </c>
      <c r="U245" s="34">
        <v>4.3</v>
      </c>
      <c r="V245" s="34">
        <v>15</v>
      </c>
      <c r="W245" s="34">
        <v>14</v>
      </c>
      <c r="X245" s="34">
        <v>15</v>
      </c>
      <c r="Y245" s="34">
        <v>258</v>
      </c>
      <c r="Z245" s="34" t="str">
        <f t="shared" si="27"/>
        <v>W</v>
      </c>
      <c r="AA245" s="34">
        <v>15</v>
      </c>
      <c r="AB245" s="6" t="s">
        <v>311</v>
      </c>
      <c r="AC245" s="6" t="s">
        <v>1058</v>
      </c>
      <c r="AD245" s="6">
        <v>1.5</v>
      </c>
      <c r="AE245" s="6">
        <v>1</v>
      </c>
      <c r="AF245" s="7">
        <v>0.78819444444444453</v>
      </c>
      <c r="AG245" s="6" t="s">
        <v>920</v>
      </c>
      <c r="AH245" s="6" t="s">
        <v>920</v>
      </c>
      <c r="AI245" s="6" t="s">
        <v>920</v>
      </c>
      <c r="AJ245" s="6" t="s">
        <v>920</v>
      </c>
      <c r="AK245" s="6" t="s">
        <v>920</v>
      </c>
      <c r="AL245" s="6" t="s">
        <v>920</v>
      </c>
      <c r="AO245" s="6" t="s">
        <v>971</v>
      </c>
    </row>
    <row r="246" spans="1:41" x14ac:dyDescent="0.2">
      <c r="A246" s="6">
        <v>1762</v>
      </c>
      <c r="B246" s="6" t="s">
        <v>309</v>
      </c>
      <c r="C246" s="46">
        <v>40399</v>
      </c>
      <c r="D246" s="6" t="s">
        <v>914</v>
      </c>
      <c r="E246" s="26">
        <v>38.677950000000003</v>
      </c>
      <c r="F246" s="26">
        <v>-119.74119</v>
      </c>
      <c r="G246" s="34">
        <v>1717</v>
      </c>
      <c r="H246" s="26">
        <v>38.677860000000003</v>
      </c>
      <c r="I246" s="26">
        <v>-119.74149</v>
      </c>
      <c r="J246" s="34">
        <v>1712</v>
      </c>
      <c r="K246" s="34">
        <v>0</v>
      </c>
      <c r="L246" s="34">
        <v>0</v>
      </c>
      <c r="M246" s="34">
        <v>0</v>
      </c>
      <c r="N246" s="34">
        <v>118</v>
      </c>
      <c r="O246" s="34">
        <v>0</v>
      </c>
      <c r="P246" s="34">
        <v>30</v>
      </c>
      <c r="Q246" s="34" t="s">
        <v>920</v>
      </c>
      <c r="R246" s="34" t="s">
        <v>920</v>
      </c>
      <c r="S246" s="34">
        <f t="shared" si="26"/>
        <v>0</v>
      </c>
      <c r="T246" s="34">
        <v>22</v>
      </c>
      <c r="U246" s="34">
        <v>1.9</v>
      </c>
      <c r="V246" s="34">
        <v>15</v>
      </c>
      <c r="W246" s="34">
        <v>34.4</v>
      </c>
      <c r="X246" s="34">
        <v>15</v>
      </c>
      <c r="Y246" s="34">
        <v>240</v>
      </c>
      <c r="Z246" s="34" t="str">
        <f t="shared" si="27"/>
        <v>SW</v>
      </c>
      <c r="AA246" s="34">
        <v>15</v>
      </c>
      <c r="AB246" s="6" t="s">
        <v>917</v>
      </c>
      <c r="AC246" s="6" t="s">
        <v>963</v>
      </c>
      <c r="AD246" s="6">
        <v>2</v>
      </c>
      <c r="AE246" s="6">
        <v>2</v>
      </c>
      <c r="AF246" s="7">
        <v>0.77083333333333337</v>
      </c>
      <c r="AG246" s="6" t="s">
        <v>920</v>
      </c>
      <c r="AH246" s="6">
        <v>0</v>
      </c>
      <c r="AI246" s="6">
        <v>0</v>
      </c>
      <c r="AJ246" s="6">
        <v>0</v>
      </c>
      <c r="AK246" s="6" t="s">
        <v>310</v>
      </c>
      <c r="AL246" s="6" t="s">
        <v>1153</v>
      </c>
      <c r="AO246" s="6" t="s">
        <v>971</v>
      </c>
    </row>
    <row r="247" spans="1:41" x14ac:dyDescent="0.2">
      <c r="A247" s="6">
        <v>1811</v>
      </c>
      <c r="B247" s="6" t="s">
        <v>245</v>
      </c>
      <c r="C247" s="46">
        <v>40402</v>
      </c>
      <c r="D247" s="6" t="s">
        <v>923</v>
      </c>
      <c r="E247" s="26">
        <v>37.15784</v>
      </c>
      <c r="F247" s="26">
        <v>-118.33293</v>
      </c>
      <c r="G247" s="34">
        <v>1431</v>
      </c>
      <c r="H247" s="26">
        <v>37.157890000000002</v>
      </c>
      <c r="I247" s="26">
        <v>-118.33261</v>
      </c>
      <c r="J247" s="34">
        <v>1429</v>
      </c>
      <c r="K247" s="34">
        <v>25</v>
      </c>
      <c r="L247" s="34">
        <v>5</v>
      </c>
      <c r="M247" s="34">
        <v>30</v>
      </c>
      <c r="N247" s="34">
        <v>37.5</v>
      </c>
      <c r="O247" s="34">
        <v>6</v>
      </c>
      <c r="P247" s="34">
        <v>17</v>
      </c>
      <c r="Q247" s="34" t="s">
        <v>920</v>
      </c>
      <c r="R247" s="34" t="s">
        <v>920</v>
      </c>
      <c r="S247" s="34">
        <f t="shared" si="26"/>
        <v>6</v>
      </c>
      <c r="T247" s="34">
        <v>31</v>
      </c>
      <c r="U247" s="34">
        <v>2.2000000000000002</v>
      </c>
      <c r="V247" s="34">
        <v>15</v>
      </c>
      <c r="W247" s="34">
        <v>2.9</v>
      </c>
      <c r="X247" s="34">
        <v>15</v>
      </c>
      <c r="Y247" s="34">
        <v>62</v>
      </c>
      <c r="Z247" s="34" t="str">
        <f t="shared" si="27"/>
        <v>NE</v>
      </c>
      <c r="AA247" s="34">
        <v>15</v>
      </c>
      <c r="AB247" s="6" t="s">
        <v>917</v>
      </c>
      <c r="AC247" s="6" t="s">
        <v>619</v>
      </c>
      <c r="AD247" s="6">
        <v>2</v>
      </c>
      <c r="AE247" s="6">
        <v>3</v>
      </c>
      <c r="AF247" s="7">
        <v>0.62569444444444444</v>
      </c>
      <c r="AG247" s="6" t="s">
        <v>920</v>
      </c>
      <c r="AH247" s="6" t="s">
        <v>920</v>
      </c>
      <c r="AI247" s="6" t="s">
        <v>920</v>
      </c>
      <c r="AJ247" s="6" t="s">
        <v>920</v>
      </c>
      <c r="AK247" s="6" t="s">
        <v>920</v>
      </c>
      <c r="AL247" s="6" t="s">
        <v>920</v>
      </c>
      <c r="AO247" s="6" t="s">
        <v>971</v>
      </c>
    </row>
    <row r="248" spans="1:41" x14ac:dyDescent="0.2">
      <c r="A248" s="6">
        <v>1811</v>
      </c>
      <c r="B248" s="6" t="s">
        <v>245</v>
      </c>
      <c r="C248" s="46">
        <v>40402</v>
      </c>
      <c r="D248" s="6" t="s">
        <v>914</v>
      </c>
      <c r="E248" s="26">
        <v>37.157609999999998</v>
      </c>
      <c r="F248" s="26">
        <v>-118.3334</v>
      </c>
      <c r="G248" s="34">
        <v>1432</v>
      </c>
      <c r="H248" s="26">
        <v>37.157760000000003</v>
      </c>
      <c r="I248" s="26">
        <v>-118.33110000000001</v>
      </c>
      <c r="J248" s="34">
        <v>1432</v>
      </c>
      <c r="K248" s="34">
        <v>18</v>
      </c>
      <c r="L248" s="34">
        <v>8</v>
      </c>
      <c r="M248" s="34">
        <v>26</v>
      </c>
      <c r="N248" s="34">
        <v>45</v>
      </c>
      <c r="O248" s="34">
        <v>2</v>
      </c>
      <c r="P248" s="34">
        <v>30</v>
      </c>
      <c r="Q248" s="34" t="s">
        <v>920</v>
      </c>
      <c r="R248" s="34" t="s">
        <v>920</v>
      </c>
      <c r="S248" s="34">
        <f t="shared" si="26"/>
        <v>2</v>
      </c>
      <c r="T248" s="34">
        <v>19</v>
      </c>
      <c r="U248" s="34">
        <v>3.3</v>
      </c>
      <c r="V248" s="34">
        <v>15</v>
      </c>
      <c r="W248" s="34">
        <v>3.6</v>
      </c>
      <c r="X248" s="34">
        <v>15</v>
      </c>
      <c r="Y248" s="34">
        <v>58</v>
      </c>
      <c r="Z248" s="34" t="str">
        <f t="shared" si="27"/>
        <v>NE</v>
      </c>
      <c r="AA248" s="34">
        <v>15</v>
      </c>
      <c r="AB248" s="6" t="s">
        <v>917</v>
      </c>
      <c r="AC248" s="6" t="s">
        <v>246</v>
      </c>
      <c r="AD248" s="6">
        <v>2</v>
      </c>
      <c r="AE248" s="6">
        <v>3</v>
      </c>
      <c r="AF248" s="7">
        <v>0.6381944444444444</v>
      </c>
      <c r="AG248" s="6" t="s">
        <v>247</v>
      </c>
      <c r="AH248" s="6">
        <v>38</v>
      </c>
      <c r="AI248" s="6">
        <v>6</v>
      </c>
      <c r="AJ248" s="6" t="s">
        <v>248</v>
      </c>
      <c r="AK248" s="6" t="s">
        <v>249</v>
      </c>
      <c r="AL248" s="6" t="s">
        <v>1052</v>
      </c>
      <c r="AM248" s="24" t="s">
        <v>995</v>
      </c>
      <c r="AN248" s="6" t="s">
        <v>971</v>
      </c>
      <c r="AO248" s="6" t="s">
        <v>971</v>
      </c>
    </row>
    <row r="249" spans="1:41" x14ac:dyDescent="0.2">
      <c r="A249" s="6">
        <v>1816</v>
      </c>
      <c r="B249" s="6" t="s">
        <v>251</v>
      </c>
      <c r="C249" s="46">
        <v>40402</v>
      </c>
      <c r="D249" s="6" t="s">
        <v>914</v>
      </c>
      <c r="E249" s="26">
        <v>36.598579999999998</v>
      </c>
      <c r="F249" s="26">
        <v>-118.18182</v>
      </c>
      <c r="G249" s="34">
        <v>1762</v>
      </c>
      <c r="H249" s="26">
        <v>36.598520000000001</v>
      </c>
      <c r="I249" s="26">
        <v>-118.18153</v>
      </c>
      <c r="J249" s="34">
        <v>1763</v>
      </c>
      <c r="K249" s="34">
        <v>0</v>
      </c>
      <c r="L249" s="34">
        <v>0</v>
      </c>
      <c r="M249" s="34">
        <v>0</v>
      </c>
      <c r="N249" s="34">
        <v>47</v>
      </c>
      <c r="O249" s="34">
        <v>5</v>
      </c>
      <c r="P249" s="34">
        <v>30</v>
      </c>
      <c r="Q249" s="34" t="s">
        <v>920</v>
      </c>
      <c r="R249" s="34" t="s">
        <v>920</v>
      </c>
      <c r="S249" s="34">
        <f t="shared" si="26"/>
        <v>5</v>
      </c>
      <c r="T249" s="34">
        <v>24</v>
      </c>
      <c r="U249" s="34">
        <v>2</v>
      </c>
      <c r="V249" s="34">
        <v>15</v>
      </c>
      <c r="W249" s="34">
        <v>6.3</v>
      </c>
      <c r="X249" s="34">
        <v>15</v>
      </c>
      <c r="Y249" s="34">
        <v>68</v>
      </c>
      <c r="Z249" s="34" t="str">
        <f t="shared" si="27"/>
        <v>E</v>
      </c>
      <c r="AA249" s="34">
        <v>15</v>
      </c>
      <c r="AB249" s="6" t="s">
        <v>917</v>
      </c>
      <c r="AC249" s="6" t="s">
        <v>252</v>
      </c>
      <c r="AD249" s="6">
        <v>3</v>
      </c>
      <c r="AE249" s="6">
        <v>2</v>
      </c>
      <c r="AF249" s="7">
        <v>0.78749999999999998</v>
      </c>
      <c r="AG249" s="6" t="s">
        <v>920</v>
      </c>
      <c r="AH249" s="6" t="s">
        <v>920</v>
      </c>
      <c r="AI249" s="6" t="s">
        <v>920</v>
      </c>
      <c r="AJ249" s="6">
        <v>0</v>
      </c>
      <c r="AK249" s="6" t="s">
        <v>1050</v>
      </c>
      <c r="AL249" s="6" t="s">
        <v>920</v>
      </c>
      <c r="AO249" s="6" t="s">
        <v>971</v>
      </c>
    </row>
    <row r="250" spans="1:41" x14ac:dyDescent="0.2">
      <c r="A250" s="6">
        <v>1816</v>
      </c>
      <c r="B250" s="6" t="s">
        <v>251</v>
      </c>
      <c r="C250" s="46">
        <v>40402</v>
      </c>
      <c r="D250" s="6" t="s">
        <v>923</v>
      </c>
      <c r="E250" s="26">
        <v>36.598309999999998</v>
      </c>
      <c r="F250" s="26">
        <v>-118.18116000000001</v>
      </c>
      <c r="G250" s="34">
        <v>1759</v>
      </c>
      <c r="H250" s="26">
        <v>36.598129999999998</v>
      </c>
      <c r="I250" s="26">
        <v>-118.18098000000001</v>
      </c>
      <c r="J250" s="34">
        <v>1723</v>
      </c>
      <c r="K250" s="34">
        <v>0</v>
      </c>
      <c r="L250" s="34">
        <v>0</v>
      </c>
      <c r="M250" s="34">
        <v>0</v>
      </c>
      <c r="N250" s="34">
        <v>53</v>
      </c>
      <c r="O250" s="34">
        <v>2</v>
      </c>
      <c r="P250" s="34">
        <v>30</v>
      </c>
      <c r="Q250" s="34" t="s">
        <v>920</v>
      </c>
      <c r="R250" s="34" t="s">
        <v>920</v>
      </c>
      <c r="S250" s="34">
        <f t="shared" si="26"/>
        <v>2</v>
      </c>
      <c r="T250" s="34">
        <v>31</v>
      </c>
      <c r="U250" s="34">
        <v>4.8</v>
      </c>
      <c r="V250" s="34">
        <v>15</v>
      </c>
      <c r="W250" s="34">
        <v>3.4</v>
      </c>
      <c r="X250" s="34">
        <v>15</v>
      </c>
      <c r="Y250" s="34">
        <v>126</v>
      </c>
      <c r="Z250" s="34" t="str">
        <f t="shared" si="27"/>
        <v>SE</v>
      </c>
      <c r="AA250" s="34">
        <v>15</v>
      </c>
      <c r="AB250" s="6" t="s">
        <v>917</v>
      </c>
      <c r="AC250" s="6" t="s">
        <v>397</v>
      </c>
      <c r="AD250" s="6">
        <v>3</v>
      </c>
      <c r="AE250" s="6">
        <v>3</v>
      </c>
      <c r="AF250" s="7">
        <v>0.77222222222222225</v>
      </c>
      <c r="AG250" s="6" t="s">
        <v>920</v>
      </c>
      <c r="AH250" s="6">
        <v>0</v>
      </c>
      <c r="AI250" s="6">
        <v>0</v>
      </c>
      <c r="AJ250" s="6">
        <v>0</v>
      </c>
      <c r="AK250" s="6" t="s">
        <v>1051</v>
      </c>
      <c r="AL250" s="6" t="s">
        <v>920</v>
      </c>
      <c r="AO250" s="6" t="s">
        <v>971</v>
      </c>
    </row>
    <row r="251" spans="1:41" x14ac:dyDescent="0.2">
      <c r="A251" s="6">
        <v>1824</v>
      </c>
      <c r="B251" s="6" t="s">
        <v>253</v>
      </c>
      <c r="C251" s="46">
        <v>40403</v>
      </c>
      <c r="D251" s="6" t="s">
        <v>914</v>
      </c>
      <c r="E251" s="26">
        <v>36.023049999999998</v>
      </c>
      <c r="F251" s="26">
        <v>-118.13646</v>
      </c>
      <c r="G251" s="34">
        <v>1797</v>
      </c>
      <c r="H251" s="26">
        <v>36.02281</v>
      </c>
      <c r="I251" s="26">
        <v>-118.13634</v>
      </c>
      <c r="J251" s="34">
        <v>1793</v>
      </c>
      <c r="K251" s="34">
        <v>0</v>
      </c>
      <c r="L251" s="34">
        <v>0</v>
      </c>
      <c r="M251" s="34">
        <v>0</v>
      </c>
      <c r="N251" s="34">
        <v>48.5</v>
      </c>
      <c r="O251" s="34">
        <v>0</v>
      </c>
      <c r="P251" s="34">
        <v>30</v>
      </c>
      <c r="Q251" s="34" t="s">
        <v>920</v>
      </c>
      <c r="R251" s="34" t="s">
        <v>920</v>
      </c>
      <c r="S251" s="34">
        <f t="shared" si="26"/>
        <v>0</v>
      </c>
      <c r="T251" s="34">
        <v>10</v>
      </c>
      <c r="U251" s="34">
        <v>1.6</v>
      </c>
      <c r="V251" s="34">
        <v>15</v>
      </c>
      <c r="W251" s="34">
        <v>12.2</v>
      </c>
      <c r="X251" s="34">
        <v>15</v>
      </c>
      <c r="Y251" s="34">
        <v>130</v>
      </c>
      <c r="Z251" s="34" t="str">
        <f t="shared" si="27"/>
        <v>SE</v>
      </c>
      <c r="AA251" s="34">
        <v>15</v>
      </c>
      <c r="AB251" s="6" t="s">
        <v>917</v>
      </c>
      <c r="AC251" s="6" t="s">
        <v>254</v>
      </c>
      <c r="AD251" s="6">
        <v>2</v>
      </c>
      <c r="AE251" s="6">
        <v>3</v>
      </c>
      <c r="AF251" s="7">
        <v>0.46319444444444446</v>
      </c>
      <c r="AG251" s="6" t="s">
        <v>920</v>
      </c>
      <c r="AH251" s="6">
        <v>0</v>
      </c>
      <c r="AI251" s="6">
        <v>0</v>
      </c>
      <c r="AJ251" s="6">
        <v>0</v>
      </c>
      <c r="AK251" s="6" t="s">
        <v>1047</v>
      </c>
      <c r="AL251" s="6" t="s">
        <v>920</v>
      </c>
      <c r="AM251" s="24" t="s">
        <v>1048</v>
      </c>
      <c r="AO251" s="6" t="s">
        <v>971</v>
      </c>
    </row>
    <row r="252" spans="1:41" x14ac:dyDescent="0.2">
      <c r="A252" s="6">
        <v>1824</v>
      </c>
      <c r="B252" s="6" t="s">
        <v>253</v>
      </c>
      <c r="C252" s="46">
        <v>40403</v>
      </c>
      <c r="D252" s="6" t="s">
        <v>923</v>
      </c>
      <c r="E252" s="26">
        <v>36.022280000000002</v>
      </c>
      <c r="F252" s="26">
        <v>-118.13554999999999</v>
      </c>
      <c r="G252" s="34">
        <v>1812</v>
      </c>
      <c r="H252" s="26">
        <v>36.022170000000003</v>
      </c>
      <c r="I252" s="26">
        <v>-118.13531</v>
      </c>
      <c r="J252" s="34">
        <v>1836</v>
      </c>
      <c r="K252" s="34">
        <v>0</v>
      </c>
      <c r="L252" s="34">
        <v>0</v>
      </c>
      <c r="M252" s="34">
        <v>0</v>
      </c>
      <c r="N252" s="34">
        <v>113.5</v>
      </c>
      <c r="O252" s="34">
        <v>2</v>
      </c>
      <c r="P252" s="34">
        <v>30</v>
      </c>
      <c r="Q252" s="34" t="s">
        <v>920</v>
      </c>
      <c r="R252" s="34" t="s">
        <v>920</v>
      </c>
      <c r="S252" s="34">
        <f t="shared" si="26"/>
        <v>2</v>
      </c>
      <c r="T252" s="34">
        <v>2</v>
      </c>
      <c r="U252" s="34">
        <v>10.6</v>
      </c>
      <c r="V252" s="34">
        <v>15</v>
      </c>
      <c r="W252" s="34">
        <v>28.9</v>
      </c>
      <c r="X252" s="34">
        <v>15</v>
      </c>
      <c r="Y252" s="34">
        <v>120</v>
      </c>
      <c r="Z252" s="34" t="str">
        <f t="shared" si="27"/>
        <v>SE</v>
      </c>
      <c r="AA252" s="34">
        <v>15</v>
      </c>
      <c r="AB252" s="6" t="s">
        <v>917</v>
      </c>
      <c r="AC252" s="6" t="s">
        <v>1049</v>
      </c>
      <c r="AD252" s="6">
        <v>2</v>
      </c>
      <c r="AE252" s="6">
        <v>3</v>
      </c>
      <c r="AF252" s="7">
        <v>0.44930555555555557</v>
      </c>
      <c r="AG252" s="6" t="s">
        <v>920</v>
      </c>
      <c r="AH252" s="6" t="s">
        <v>920</v>
      </c>
      <c r="AI252" s="6" t="s">
        <v>920</v>
      </c>
      <c r="AJ252" s="6" t="s">
        <v>920</v>
      </c>
      <c r="AK252" s="6" t="s">
        <v>920</v>
      </c>
      <c r="AL252" s="6" t="s">
        <v>920</v>
      </c>
      <c r="AO252" s="6" t="s">
        <v>971</v>
      </c>
    </row>
    <row r="253" spans="1:41" x14ac:dyDescent="0.2">
      <c r="A253" s="6">
        <v>1834</v>
      </c>
      <c r="B253" s="6" t="s">
        <v>547</v>
      </c>
      <c r="C253" s="34" t="s">
        <v>548</v>
      </c>
      <c r="D253" s="6" t="s">
        <v>914</v>
      </c>
      <c r="E253" s="26">
        <v>34.7333</v>
      </c>
      <c r="F253" s="26">
        <v>-119.04017</v>
      </c>
      <c r="G253" s="34">
        <v>1460</v>
      </c>
      <c r="H253" s="26">
        <v>34.733350000000002</v>
      </c>
      <c r="I253" s="26">
        <v>-119.04046</v>
      </c>
      <c r="J253" s="34">
        <v>1461</v>
      </c>
      <c r="K253" s="34">
        <v>0</v>
      </c>
      <c r="L253" s="34">
        <v>0</v>
      </c>
      <c r="M253" s="34">
        <v>0</v>
      </c>
      <c r="N253" s="34">
        <v>60</v>
      </c>
      <c r="O253" s="34">
        <v>2</v>
      </c>
      <c r="P253" s="34">
        <v>30</v>
      </c>
      <c r="Q253" s="34" t="s">
        <v>920</v>
      </c>
      <c r="R253" s="34" t="s">
        <v>920</v>
      </c>
      <c r="S253" s="34">
        <f t="shared" si="26"/>
        <v>2</v>
      </c>
      <c r="T253" s="34">
        <v>16</v>
      </c>
      <c r="U253" s="34">
        <v>30</v>
      </c>
      <c r="V253" s="34">
        <v>15</v>
      </c>
      <c r="W253" s="34">
        <v>6</v>
      </c>
      <c r="X253" s="34">
        <v>15</v>
      </c>
      <c r="Y253" s="34">
        <v>96</v>
      </c>
      <c r="Z253" s="34" t="str">
        <f t="shared" si="27"/>
        <v>E</v>
      </c>
      <c r="AA253" s="34">
        <v>15</v>
      </c>
      <c r="AB253" s="6" t="s">
        <v>917</v>
      </c>
      <c r="AC253" s="6" t="s">
        <v>584</v>
      </c>
      <c r="AD253" s="6">
        <v>2</v>
      </c>
      <c r="AE253" s="6">
        <v>2.5</v>
      </c>
      <c r="AF253" s="6" t="s">
        <v>549</v>
      </c>
      <c r="AG253" s="6" t="s">
        <v>920</v>
      </c>
      <c r="AH253" s="6">
        <v>0</v>
      </c>
      <c r="AI253" s="6">
        <v>0</v>
      </c>
      <c r="AJ253" s="6">
        <v>0</v>
      </c>
      <c r="AK253" s="6" t="s">
        <v>438</v>
      </c>
      <c r="AL253" s="6" t="s">
        <v>439</v>
      </c>
      <c r="AO253" s="5"/>
    </row>
    <row r="254" spans="1:41" x14ac:dyDescent="0.2">
      <c r="A254" s="6">
        <v>1834</v>
      </c>
      <c r="B254" s="6" t="s">
        <v>547</v>
      </c>
      <c r="C254" s="34" t="s">
        <v>548</v>
      </c>
      <c r="D254" s="6" t="s">
        <v>923</v>
      </c>
      <c r="E254" s="26">
        <v>34.732819999999997</v>
      </c>
      <c r="F254" s="26">
        <v>-119.03951000000001</v>
      </c>
      <c r="G254" s="34">
        <v>1458</v>
      </c>
      <c r="H254" s="26">
        <v>34.732700000000001</v>
      </c>
      <c r="I254" s="26">
        <v>-119.03921</v>
      </c>
      <c r="J254" s="34">
        <v>1455</v>
      </c>
      <c r="K254" s="34">
        <v>0</v>
      </c>
      <c r="L254" s="34">
        <v>0</v>
      </c>
      <c r="M254" s="34">
        <v>0</v>
      </c>
      <c r="N254" s="34">
        <v>60</v>
      </c>
      <c r="O254" s="34">
        <v>2</v>
      </c>
      <c r="P254" s="34">
        <v>30</v>
      </c>
      <c r="Q254" s="34" t="s">
        <v>920</v>
      </c>
      <c r="R254" s="34" t="s">
        <v>920</v>
      </c>
      <c r="S254" s="34">
        <f t="shared" si="26"/>
        <v>2</v>
      </c>
      <c r="T254" s="34">
        <v>24</v>
      </c>
      <c r="U254" s="34">
        <v>30</v>
      </c>
      <c r="V254" s="34">
        <v>15</v>
      </c>
      <c r="W254" s="34">
        <v>4.5</v>
      </c>
      <c r="X254" s="34">
        <v>15</v>
      </c>
      <c r="Y254" s="34">
        <v>118</v>
      </c>
      <c r="Z254" s="34" t="str">
        <f t="shared" si="27"/>
        <v>SE</v>
      </c>
      <c r="AA254" s="34">
        <v>15</v>
      </c>
      <c r="AB254" s="6" t="s">
        <v>917</v>
      </c>
      <c r="AC254" s="6" t="s">
        <v>584</v>
      </c>
      <c r="AD254" s="6">
        <v>2</v>
      </c>
      <c r="AE254" s="6">
        <v>2.5</v>
      </c>
      <c r="AF254" s="6" t="s">
        <v>440</v>
      </c>
      <c r="AG254" s="6" t="s">
        <v>920</v>
      </c>
      <c r="AH254" s="6" t="s">
        <v>920</v>
      </c>
      <c r="AI254" s="6" t="s">
        <v>920</v>
      </c>
      <c r="AJ254" s="6" t="s">
        <v>920</v>
      </c>
      <c r="AK254" s="6" t="s">
        <v>920</v>
      </c>
      <c r="AL254" s="6" t="s">
        <v>920</v>
      </c>
      <c r="AO254" s="5"/>
    </row>
    <row r="255" spans="1:41" x14ac:dyDescent="0.2">
      <c r="A255" s="6">
        <v>1836</v>
      </c>
      <c r="B255" s="6" t="s">
        <v>583</v>
      </c>
      <c r="C255" s="48">
        <v>40376</v>
      </c>
      <c r="D255" s="6" t="s">
        <v>914</v>
      </c>
      <c r="E255" s="26">
        <v>34.322809999999997</v>
      </c>
      <c r="F255" s="26">
        <v>-116.81863</v>
      </c>
      <c r="G255" s="34">
        <v>1804</v>
      </c>
      <c r="H255" s="26">
        <v>34.323030000000003</v>
      </c>
      <c r="I255" s="26">
        <v>-116.81851</v>
      </c>
      <c r="J255" s="34">
        <v>1801</v>
      </c>
      <c r="K255" s="34">
        <v>0</v>
      </c>
      <c r="L255" s="34">
        <v>0</v>
      </c>
      <c r="M255" s="34">
        <v>0</v>
      </c>
      <c r="N255" s="34">
        <v>60</v>
      </c>
      <c r="O255" s="34">
        <v>4</v>
      </c>
      <c r="P255" s="34">
        <v>30</v>
      </c>
      <c r="Q255" s="34" t="s">
        <v>920</v>
      </c>
      <c r="R255" s="34" t="s">
        <v>920</v>
      </c>
      <c r="S255" s="34">
        <f t="shared" si="26"/>
        <v>4</v>
      </c>
      <c r="T255" s="34">
        <v>5</v>
      </c>
      <c r="U255" s="34">
        <v>30</v>
      </c>
      <c r="V255" s="34">
        <v>15</v>
      </c>
      <c r="W255" s="34">
        <v>2.2000000000000002</v>
      </c>
      <c r="X255" s="34">
        <v>15</v>
      </c>
      <c r="Y255" s="34">
        <v>354</v>
      </c>
      <c r="Z255" s="34" t="str">
        <f t="shared" si="27"/>
        <v>N</v>
      </c>
      <c r="AA255" s="34">
        <v>15</v>
      </c>
      <c r="AB255" s="6" t="s">
        <v>917</v>
      </c>
      <c r="AC255" s="6" t="s">
        <v>584</v>
      </c>
      <c r="AD255" s="6">
        <v>1</v>
      </c>
      <c r="AE255" s="6">
        <v>0.5</v>
      </c>
      <c r="AF255" s="6" t="s">
        <v>585</v>
      </c>
      <c r="AG255" s="6" t="s">
        <v>920</v>
      </c>
      <c r="AH255" s="6">
        <v>0</v>
      </c>
      <c r="AI255" s="6">
        <v>0</v>
      </c>
      <c r="AJ255" s="6">
        <v>0</v>
      </c>
      <c r="AK255" s="6" t="s">
        <v>586</v>
      </c>
      <c r="AL255" s="6" t="s">
        <v>587</v>
      </c>
      <c r="AO255" s="5"/>
    </row>
    <row r="256" spans="1:41" x14ac:dyDescent="0.2">
      <c r="A256" s="6">
        <v>1836</v>
      </c>
      <c r="B256" s="6" t="s">
        <v>583</v>
      </c>
      <c r="C256" s="48">
        <v>40376</v>
      </c>
      <c r="D256" s="6" t="s">
        <v>923</v>
      </c>
      <c r="E256" s="26">
        <v>34.323219999999999</v>
      </c>
      <c r="F256" s="26">
        <v>-116.81834000000001</v>
      </c>
      <c r="G256" s="34">
        <v>1798</v>
      </c>
      <c r="H256" s="26">
        <v>34.323459999999997</v>
      </c>
      <c r="I256" s="26">
        <v>-116.81822</v>
      </c>
      <c r="J256" s="34">
        <v>1789</v>
      </c>
      <c r="K256" s="34">
        <v>0</v>
      </c>
      <c r="L256" s="34">
        <v>0</v>
      </c>
      <c r="M256" s="34">
        <v>0</v>
      </c>
      <c r="N256" s="34">
        <v>60</v>
      </c>
      <c r="O256" s="34">
        <v>4</v>
      </c>
      <c r="P256" s="34">
        <v>30</v>
      </c>
      <c r="Q256" s="34" t="s">
        <v>920</v>
      </c>
      <c r="R256" s="34" t="s">
        <v>920</v>
      </c>
      <c r="S256" s="34">
        <f t="shared" si="26"/>
        <v>4</v>
      </c>
      <c r="T256" s="34">
        <v>2</v>
      </c>
      <c r="U256" s="34">
        <v>10</v>
      </c>
      <c r="V256" s="34">
        <v>15</v>
      </c>
      <c r="W256" s="34">
        <v>5</v>
      </c>
      <c r="X256" s="34">
        <v>15</v>
      </c>
      <c r="Y256" s="34">
        <v>352</v>
      </c>
      <c r="Z256" s="34" t="str">
        <f t="shared" si="27"/>
        <v>N</v>
      </c>
      <c r="AA256" s="34">
        <v>15</v>
      </c>
      <c r="AB256" s="6" t="s">
        <v>917</v>
      </c>
      <c r="AC256" s="6" t="s">
        <v>584</v>
      </c>
      <c r="AD256" s="6">
        <v>1</v>
      </c>
      <c r="AE256" s="6">
        <v>1</v>
      </c>
      <c r="AF256" s="6" t="s">
        <v>588</v>
      </c>
      <c r="AG256" s="6" t="s">
        <v>920</v>
      </c>
      <c r="AH256" s="6" t="s">
        <v>920</v>
      </c>
      <c r="AI256" s="6" t="s">
        <v>920</v>
      </c>
      <c r="AJ256" s="6" t="s">
        <v>920</v>
      </c>
      <c r="AK256" s="6" t="s">
        <v>920</v>
      </c>
      <c r="AL256" s="6" t="s">
        <v>920</v>
      </c>
      <c r="AO256" s="5"/>
    </row>
    <row r="257" spans="1:111" x14ac:dyDescent="0.2">
      <c r="A257" s="6">
        <v>1875</v>
      </c>
      <c r="B257" s="6" t="s">
        <v>618</v>
      </c>
      <c r="C257" s="46">
        <v>40389</v>
      </c>
      <c r="D257" s="6" t="s">
        <v>914</v>
      </c>
      <c r="E257" s="26">
        <v>42.274889999999999</v>
      </c>
      <c r="F257" s="26">
        <v>-122.10906</v>
      </c>
      <c r="G257" s="34">
        <v>1589</v>
      </c>
      <c r="H257" s="26">
        <v>42.27478</v>
      </c>
      <c r="I257" s="26">
        <v>-122.10883</v>
      </c>
      <c r="J257" s="34">
        <v>1587</v>
      </c>
      <c r="K257" s="34">
        <v>0</v>
      </c>
      <c r="L257" s="34">
        <v>0</v>
      </c>
      <c r="M257" s="34">
        <v>0</v>
      </c>
      <c r="N257" s="34">
        <v>73</v>
      </c>
      <c r="O257" s="34">
        <v>3</v>
      </c>
      <c r="P257" s="34">
        <v>30</v>
      </c>
      <c r="Q257" s="34" t="s">
        <v>920</v>
      </c>
      <c r="R257" s="34" t="s">
        <v>920</v>
      </c>
      <c r="S257" s="34">
        <f t="shared" si="26"/>
        <v>3</v>
      </c>
      <c r="T257" s="34">
        <v>3</v>
      </c>
      <c r="U257" s="34">
        <v>2</v>
      </c>
      <c r="V257" s="34">
        <v>15</v>
      </c>
      <c r="W257" s="34">
        <v>9.4</v>
      </c>
      <c r="X257" s="34">
        <v>15</v>
      </c>
      <c r="Y257" s="41">
        <v>128</v>
      </c>
      <c r="Z257" s="34" t="str">
        <f t="shared" si="27"/>
        <v>SE</v>
      </c>
      <c r="AA257" s="34">
        <v>15</v>
      </c>
      <c r="AB257" s="6" t="s">
        <v>638</v>
      </c>
      <c r="AC257" s="6" t="s">
        <v>619</v>
      </c>
      <c r="AD257" s="6">
        <v>3</v>
      </c>
      <c r="AE257" s="6">
        <v>2</v>
      </c>
      <c r="AF257" s="7">
        <v>0.67847222222222225</v>
      </c>
      <c r="AG257" s="6" t="s">
        <v>920</v>
      </c>
      <c r="AH257" s="6">
        <v>0</v>
      </c>
      <c r="AI257" s="6">
        <v>0</v>
      </c>
      <c r="AJ257" s="6">
        <v>0</v>
      </c>
      <c r="AK257" s="6" t="s">
        <v>620</v>
      </c>
      <c r="AL257" s="6" t="s">
        <v>920</v>
      </c>
      <c r="AO257" s="6" t="s">
        <v>971</v>
      </c>
    </row>
    <row r="258" spans="1:111" x14ac:dyDescent="0.2">
      <c r="A258" s="6">
        <v>1875</v>
      </c>
      <c r="B258" s="6" t="s">
        <v>618</v>
      </c>
      <c r="C258" s="46">
        <v>40389</v>
      </c>
      <c r="D258" s="6" t="s">
        <v>923</v>
      </c>
      <c r="E258" s="26">
        <v>42.27467</v>
      </c>
      <c r="F258" s="26">
        <v>-122.10861</v>
      </c>
      <c r="G258" s="34">
        <v>1584</v>
      </c>
      <c r="H258" s="26">
        <v>42.274459999999998</v>
      </c>
      <c r="I258" s="26">
        <v>-122.10832000000001</v>
      </c>
      <c r="J258" s="34">
        <v>1580</v>
      </c>
      <c r="K258" s="34">
        <v>0</v>
      </c>
      <c r="L258" s="34">
        <v>0</v>
      </c>
      <c r="M258" s="34">
        <v>0</v>
      </c>
      <c r="N258" s="34">
        <v>72.5</v>
      </c>
      <c r="O258" s="34">
        <v>4</v>
      </c>
      <c r="P258" s="34">
        <v>30</v>
      </c>
      <c r="Q258" s="34" t="s">
        <v>920</v>
      </c>
      <c r="R258" s="34" t="s">
        <v>920</v>
      </c>
      <c r="S258" s="34">
        <f t="shared" si="26"/>
        <v>4</v>
      </c>
      <c r="T258" s="34">
        <v>6</v>
      </c>
      <c r="U258" s="34">
        <v>10.6</v>
      </c>
      <c r="V258" s="34">
        <v>15</v>
      </c>
      <c r="W258" s="34">
        <v>5.2</v>
      </c>
      <c r="X258" s="34">
        <v>15</v>
      </c>
      <c r="Y258" s="41">
        <v>124</v>
      </c>
      <c r="Z258" s="34" t="str">
        <f t="shared" si="27"/>
        <v>SE</v>
      </c>
      <c r="AA258" s="34">
        <v>15</v>
      </c>
      <c r="AB258" s="6" t="s">
        <v>638</v>
      </c>
      <c r="AC258" s="6" t="s">
        <v>823</v>
      </c>
      <c r="AD258" s="6">
        <v>3</v>
      </c>
      <c r="AE258" s="6">
        <v>1</v>
      </c>
      <c r="AF258" s="7">
        <v>0.67083333333333339</v>
      </c>
      <c r="AG258" s="6" t="s">
        <v>920</v>
      </c>
      <c r="AH258" s="6" t="s">
        <v>920</v>
      </c>
      <c r="AI258" s="6" t="s">
        <v>920</v>
      </c>
      <c r="AJ258" s="6" t="s">
        <v>920</v>
      </c>
      <c r="AK258" s="6" t="s">
        <v>920</v>
      </c>
      <c r="AL258" s="6" t="s">
        <v>920</v>
      </c>
      <c r="AO258" s="6" t="s">
        <v>971</v>
      </c>
    </row>
    <row r="259" spans="1:111" x14ac:dyDescent="0.2">
      <c r="A259" s="6">
        <v>1876</v>
      </c>
      <c r="B259" s="6" t="s">
        <v>890</v>
      </c>
      <c r="C259" s="46">
        <v>40373</v>
      </c>
      <c r="D259" s="6" t="s">
        <v>914</v>
      </c>
      <c r="E259" s="26">
        <v>41.692320000000002</v>
      </c>
      <c r="F259" s="26">
        <v>-122.08794</v>
      </c>
      <c r="G259" s="34">
        <v>1518</v>
      </c>
      <c r="H259" s="26">
        <v>41.692219999999999</v>
      </c>
      <c r="I259" s="26">
        <v>-122.08768000000001</v>
      </c>
      <c r="J259" s="34">
        <v>1516</v>
      </c>
      <c r="K259" s="34">
        <v>0</v>
      </c>
      <c r="L259" s="34">
        <v>0</v>
      </c>
      <c r="M259" s="34">
        <v>0</v>
      </c>
      <c r="N259" s="34">
        <v>32.5</v>
      </c>
      <c r="O259" s="34">
        <v>1</v>
      </c>
      <c r="P259" s="34">
        <v>30</v>
      </c>
      <c r="Q259" s="34" t="s">
        <v>920</v>
      </c>
      <c r="R259" s="34" t="s">
        <v>920</v>
      </c>
      <c r="S259" s="34">
        <f t="shared" si="26"/>
        <v>1</v>
      </c>
      <c r="T259" s="34">
        <v>8</v>
      </c>
      <c r="U259" s="34">
        <v>1</v>
      </c>
      <c r="V259" s="34">
        <v>15</v>
      </c>
      <c r="W259" s="34">
        <v>4</v>
      </c>
      <c r="X259" s="34">
        <v>15</v>
      </c>
      <c r="Y259" s="41">
        <v>120</v>
      </c>
      <c r="Z259" s="34" t="str">
        <f t="shared" si="27"/>
        <v>SE</v>
      </c>
      <c r="AA259" s="34">
        <v>15</v>
      </c>
      <c r="AB259" s="6" t="s">
        <v>864</v>
      </c>
      <c r="AC259" s="6" t="s">
        <v>891</v>
      </c>
      <c r="AD259" s="6">
        <v>1</v>
      </c>
      <c r="AE259" s="6">
        <v>2</v>
      </c>
      <c r="AF259" s="7">
        <v>0.52152777777777781</v>
      </c>
      <c r="AG259" s="6" t="s">
        <v>920</v>
      </c>
      <c r="AH259" s="6">
        <v>0</v>
      </c>
      <c r="AI259" s="6">
        <v>0</v>
      </c>
      <c r="AJ259" s="6">
        <v>0</v>
      </c>
      <c r="AK259" s="6" t="s">
        <v>892</v>
      </c>
      <c r="AL259" s="6" t="s">
        <v>817</v>
      </c>
      <c r="AO259" s="6" t="s">
        <v>971</v>
      </c>
    </row>
    <row r="260" spans="1:111" x14ac:dyDescent="0.2">
      <c r="A260" s="6">
        <v>1876</v>
      </c>
      <c r="B260" s="6" t="s">
        <v>890</v>
      </c>
      <c r="C260" s="46">
        <v>40373</v>
      </c>
      <c r="D260" s="6" t="s">
        <v>923</v>
      </c>
      <c r="E260" s="26">
        <v>41.691839999999999</v>
      </c>
      <c r="F260" s="26">
        <v>-122.08714999999999</v>
      </c>
      <c r="G260" s="34">
        <v>1514</v>
      </c>
      <c r="H260" s="26">
        <v>41.691580000000002</v>
      </c>
      <c r="I260" s="26">
        <v>-122.08694</v>
      </c>
      <c r="J260" s="34">
        <v>1517</v>
      </c>
      <c r="K260" s="34">
        <v>0</v>
      </c>
      <c r="L260" s="34">
        <v>0</v>
      </c>
      <c r="M260" s="34">
        <v>0</v>
      </c>
      <c r="N260" s="34">
        <v>60</v>
      </c>
      <c r="O260" s="34">
        <v>0</v>
      </c>
      <c r="P260" s="34">
        <v>30</v>
      </c>
      <c r="Q260" s="34" t="s">
        <v>920</v>
      </c>
      <c r="R260" s="34" t="s">
        <v>920</v>
      </c>
      <c r="S260" s="34">
        <f t="shared" si="26"/>
        <v>0</v>
      </c>
      <c r="T260" s="34">
        <v>21</v>
      </c>
      <c r="U260" s="34">
        <v>1</v>
      </c>
      <c r="V260" s="34">
        <v>15</v>
      </c>
      <c r="W260" s="34">
        <v>3.9</v>
      </c>
      <c r="X260" s="34">
        <v>15</v>
      </c>
      <c r="Y260" s="41">
        <v>130</v>
      </c>
      <c r="Z260" s="34" t="str">
        <f t="shared" si="27"/>
        <v>SE</v>
      </c>
      <c r="AA260" s="34">
        <v>15</v>
      </c>
      <c r="AB260" s="6" t="s">
        <v>864</v>
      </c>
      <c r="AC260" s="6" t="s">
        <v>950</v>
      </c>
      <c r="AD260" s="6">
        <v>3</v>
      </c>
      <c r="AE260" s="6">
        <v>2</v>
      </c>
      <c r="AF260" s="7">
        <v>0.53055555555555556</v>
      </c>
      <c r="AG260" s="6" t="s">
        <v>920</v>
      </c>
      <c r="AH260" s="6" t="s">
        <v>920</v>
      </c>
      <c r="AI260" s="6" t="s">
        <v>920</v>
      </c>
      <c r="AJ260" s="6" t="s">
        <v>920</v>
      </c>
      <c r="AK260" s="6" t="s">
        <v>920</v>
      </c>
      <c r="AL260" s="6" t="s">
        <v>920</v>
      </c>
      <c r="AO260" s="6" t="s">
        <v>971</v>
      </c>
    </row>
    <row r="261" spans="1:111" x14ac:dyDescent="0.2">
      <c r="A261" s="6">
        <v>1886</v>
      </c>
      <c r="B261" s="6" t="s">
        <v>863</v>
      </c>
      <c r="C261" s="46">
        <v>40371</v>
      </c>
      <c r="D261" s="6" t="s">
        <v>914</v>
      </c>
      <c r="E261" s="26">
        <v>40.967779999999998</v>
      </c>
      <c r="F261" s="26">
        <v>-120.81601000000001</v>
      </c>
      <c r="G261" s="34">
        <v>1723</v>
      </c>
      <c r="H261" s="26">
        <v>40.968069999999997</v>
      </c>
      <c r="I261" s="26">
        <v>-120.81586</v>
      </c>
      <c r="J261" s="34">
        <v>1720</v>
      </c>
      <c r="K261" s="34">
        <v>0</v>
      </c>
      <c r="L261" s="34">
        <v>0</v>
      </c>
      <c r="M261" s="34">
        <v>0</v>
      </c>
      <c r="N261" s="34">
        <v>75</v>
      </c>
      <c r="O261" s="34">
        <v>6</v>
      </c>
      <c r="P261" s="34">
        <v>30</v>
      </c>
      <c r="Q261" s="34" t="s">
        <v>920</v>
      </c>
      <c r="R261" s="34" t="s">
        <v>920</v>
      </c>
      <c r="S261" s="34">
        <f t="shared" si="26"/>
        <v>6</v>
      </c>
      <c r="T261" s="34">
        <v>11</v>
      </c>
      <c r="U261" s="34">
        <v>23</v>
      </c>
      <c r="V261" s="34">
        <v>15</v>
      </c>
      <c r="W261" s="34">
        <v>7.2</v>
      </c>
      <c r="X261" s="34">
        <v>15</v>
      </c>
      <c r="Y261" s="41">
        <v>39</v>
      </c>
      <c r="Z261" s="34" t="str">
        <f t="shared" si="27"/>
        <v>NE</v>
      </c>
      <c r="AA261" s="34">
        <v>15</v>
      </c>
      <c r="AB261" s="6" t="s">
        <v>864</v>
      </c>
      <c r="AC261" s="6" t="s">
        <v>865</v>
      </c>
      <c r="AD261" s="6">
        <v>3</v>
      </c>
      <c r="AE261" s="6">
        <v>1.5</v>
      </c>
      <c r="AF261" s="7">
        <v>0.77986111111111101</v>
      </c>
      <c r="AG261" s="6" t="s">
        <v>920</v>
      </c>
      <c r="AH261" s="6">
        <v>0</v>
      </c>
      <c r="AI261" s="6">
        <v>0</v>
      </c>
      <c r="AJ261" s="6">
        <v>0</v>
      </c>
      <c r="AK261" s="6" t="s">
        <v>868</v>
      </c>
      <c r="AL261" s="6" t="s">
        <v>866</v>
      </c>
      <c r="AO261" s="6" t="s">
        <v>971</v>
      </c>
    </row>
    <row r="262" spans="1:111" x14ac:dyDescent="0.2">
      <c r="A262" s="6">
        <v>1886</v>
      </c>
      <c r="B262" s="6" t="s">
        <v>863</v>
      </c>
      <c r="C262" s="46">
        <v>40371</v>
      </c>
      <c r="D262" s="6" t="s">
        <v>923</v>
      </c>
      <c r="E262" s="26">
        <v>40.968139999999998</v>
      </c>
      <c r="F262" s="26">
        <v>-120.81567</v>
      </c>
      <c r="G262" s="34">
        <v>1720</v>
      </c>
      <c r="H262" s="26">
        <v>40.968319999999999</v>
      </c>
      <c r="I262" s="26">
        <v>-120.81551</v>
      </c>
      <c r="J262" s="34">
        <v>1721</v>
      </c>
      <c r="K262" s="34">
        <v>0</v>
      </c>
      <c r="L262" s="34">
        <v>0</v>
      </c>
      <c r="M262" s="34">
        <v>0</v>
      </c>
      <c r="N262" s="34">
        <v>70</v>
      </c>
      <c r="O262" s="45" t="s">
        <v>1180</v>
      </c>
      <c r="P262" s="34">
        <v>30</v>
      </c>
      <c r="Q262" s="34" t="s">
        <v>920</v>
      </c>
      <c r="R262" s="34" t="s">
        <v>920</v>
      </c>
      <c r="S262" s="34" t="e">
        <f t="shared" si="26"/>
        <v>#DIV/0!</v>
      </c>
      <c r="T262" s="34">
        <v>14</v>
      </c>
      <c r="U262" s="34">
        <v>2.2999999999999998</v>
      </c>
      <c r="V262" s="34">
        <v>15</v>
      </c>
      <c r="W262" s="34">
        <v>7.4</v>
      </c>
      <c r="X262" s="34">
        <v>15</v>
      </c>
      <c r="Y262" s="41">
        <v>31</v>
      </c>
      <c r="Z262" s="34" t="str">
        <f t="shared" si="27"/>
        <v>NE</v>
      </c>
      <c r="AA262" s="34">
        <v>15</v>
      </c>
      <c r="AB262" s="6" t="s">
        <v>864</v>
      </c>
      <c r="AC262" s="6" t="s">
        <v>867</v>
      </c>
      <c r="AD262" s="6">
        <v>3</v>
      </c>
      <c r="AE262" s="6">
        <v>1.5</v>
      </c>
      <c r="AF262" s="7">
        <v>0.78819444444444453</v>
      </c>
      <c r="AG262" s="6" t="s">
        <v>920</v>
      </c>
      <c r="AH262" s="6" t="s">
        <v>920</v>
      </c>
      <c r="AI262" s="6" t="s">
        <v>920</v>
      </c>
      <c r="AJ262" s="6" t="s">
        <v>920</v>
      </c>
      <c r="AK262" s="6" t="s">
        <v>920</v>
      </c>
      <c r="AL262" s="6" t="s">
        <v>920</v>
      </c>
      <c r="AO262" s="6" t="s">
        <v>971</v>
      </c>
    </row>
    <row r="263" spans="1:111" x14ac:dyDescent="0.2">
      <c r="A263" s="6">
        <v>1892</v>
      </c>
      <c r="B263" s="6" t="s">
        <v>1124</v>
      </c>
      <c r="C263" s="46">
        <v>40363</v>
      </c>
      <c r="D263" s="6" t="s">
        <v>914</v>
      </c>
      <c r="E263" s="26">
        <v>38.513570000000001</v>
      </c>
      <c r="F263" s="26">
        <v>-119.43987</v>
      </c>
      <c r="G263" s="34">
        <v>1733</v>
      </c>
      <c r="H263" s="26">
        <v>38.513559999999998</v>
      </c>
      <c r="I263" s="26">
        <v>-119.44002999999999</v>
      </c>
      <c r="J263" s="34">
        <v>1732</v>
      </c>
      <c r="K263" s="34">
        <v>0</v>
      </c>
      <c r="L263" s="34">
        <v>0</v>
      </c>
      <c r="M263" s="34">
        <v>0</v>
      </c>
      <c r="N263" s="34">
        <v>30</v>
      </c>
      <c r="O263" s="34">
        <v>2</v>
      </c>
      <c r="P263" s="34">
        <v>15</v>
      </c>
      <c r="Q263" s="34" t="s">
        <v>920</v>
      </c>
      <c r="R263" s="34" t="s">
        <v>920</v>
      </c>
      <c r="S263" s="34">
        <f t="shared" si="26"/>
        <v>2</v>
      </c>
      <c r="T263" s="34">
        <v>30</v>
      </c>
      <c r="U263" s="34">
        <v>30</v>
      </c>
      <c r="V263" s="34">
        <v>7.5</v>
      </c>
      <c r="W263" s="34">
        <v>1.85</v>
      </c>
      <c r="X263" s="34">
        <v>7.5</v>
      </c>
      <c r="Y263" s="41">
        <v>240</v>
      </c>
      <c r="Z263" s="34" t="str">
        <f t="shared" si="27"/>
        <v>SW</v>
      </c>
      <c r="AA263" s="34">
        <v>7.5</v>
      </c>
      <c r="AB263" s="6" t="s">
        <v>917</v>
      </c>
      <c r="AC263" s="6" t="s">
        <v>1054</v>
      </c>
      <c r="AD263" s="6">
        <v>2</v>
      </c>
      <c r="AE263" s="6">
        <v>2</v>
      </c>
      <c r="AF263" s="7" t="s">
        <v>1125</v>
      </c>
      <c r="AG263" s="6" t="s">
        <v>920</v>
      </c>
      <c r="AH263" s="6">
        <v>0</v>
      </c>
      <c r="AI263" s="6">
        <v>0</v>
      </c>
      <c r="AJ263" s="6">
        <v>0</v>
      </c>
      <c r="AK263" s="6" t="s">
        <v>1126</v>
      </c>
      <c r="AL263" s="6" t="s">
        <v>920</v>
      </c>
      <c r="AO263" s="6" t="s">
        <v>971</v>
      </c>
    </row>
    <row r="264" spans="1:111" x14ac:dyDescent="0.2">
      <c r="A264" s="6">
        <v>1892</v>
      </c>
      <c r="B264" s="6" t="s">
        <v>1124</v>
      </c>
      <c r="C264" s="46">
        <v>40363</v>
      </c>
      <c r="D264" s="6" t="s">
        <v>923</v>
      </c>
      <c r="E264" s="26">
        <v>38.51343</v>
      </c>
      <c r="F264" s="26">
        <v>-119.44150999999999</v>
      </c>
      <c r="G264" s="34">
        <v>1727</v>
      </c>
      <c r="H264" s="26">
        <v>38.5139</v>
      </c>
      <c r="I264" s="26">
        <v>-119.44188</v>
      </c>
      <c r="J264" s="34">
        <v>1724</v>
      </c>
      <c r="K264" s="34">
        <v>0</v>
      </c>
      <c r="L264" s="34">
        <v>0</v>
      </c>
      <c r="M264" s="34">
        <v>0</v>
      </c>
      <c r="N264" s="34">
        <v>60</v>
      </c>
      <c r="O264" s="34">
        <v>3</v>
      </c>
      <c r="P264" s="34">
        <v>30</v>
      </c>
      <c r="Q264" s="34" t="s">
        <v>920</v>
      </c>
      <c r="R264" s="34" t="s">
        <v>920</v>
      </c>
      <c r="S264" s="34">
        <f t="shared" si="26"/>
        <v>3</v>
      </c>
      <c r="T264" s="34">
        <v>13</v>
      </c>
      <c r="U264" s="34">
        <v>30</v>
      </c>
      <c r="V264" s="34">
        <v>15</v>
      </c>
      <c r="W264" s="34">
        <v>2</v>
      </c>
      <c r="X264" s="34">
        <v>15</v>
      </c>
      <c r="Y264" s="41">
        <v>282</v>
      </c>
      <c r="Z264" s="34" t="str">
        <f t="shared" si="27"/>
        <v>W</v>
      </c>
      <c r="AA264" s="34">
        <v>15</v>
      </c>
      <c r="AB264" s="6" t="s">
        <v>917</v>
      </c>
      <c r="AC264" s="6" t="s">
        <v>1054</v>
      </c>
      <c r="AD264" s="6">
        <v>2</v>
      </c>
      <c r="AE264" s="6">
        <v>3</v>
      </c>
      <c r="AF264" s="7" t="s">
        <v>1128</v>
      </c>
      <c r="AG264" s="6" t="s">
        <v>920</v>
      </c>
      <c r="AH264" s="6">
        <v>0</v>
      </c>
      <c r="AI264" s="6">
        <v>0</v>
      </c>
      <c r="AJ264" s="6">
        <v>0</v>
      </c>
      <c r="AK264" s="6" t="s">
        <v>1127</v>
      </c>
      <c r="AL264" s="6" t="s">
        <v>920</v>
      </c>
      <c r="AO264" s="6" t="s">
        <v>971</v>
      </c>
    </row>
    <row r="265" spans="1:111" x14ac:dyDescent="0.2">
      <c r="A265" s="6">
        <v>1899</v>
      </c>
      <c r="B265" s="6" t="s">
        <v>256</v>
      </c>
      <c r="C265" s="46">
        <v>40402</v>
      </c>
      <c r="D265" s="6" t="s">
        <v>914</v>
      </c>
      <c r="E265" s="26">
        <v>38.197899999999997</v>
      </c>
      <c r="F265" s="26">
        <v>-119.32019</v>
      </c>
      <c r="G265" s="34">
        <v>2116</v>
      </c>
      <c r="H265" s="26">
        <v>38.197839999999999</v>
      </c>
      <c r="I265" s="26">
        <v>-119.32051</v>
      </c>
      <c r="J265" s="34">
        <v>2119</v>
      </c>
      <c r="K265" s="34">
        <v>0</v>
      </c>
      <c r="L265" s="34">
        <v>0</v>
      </c>
      <c r="M265" s="34">
        <v>0</v>
      </c>
      <c r="N265" s="34">
        <v>41.5</v>
      </c>
      <c r="O265" s="34">
        <v>1</v>
      </c>
      <c r="P265" s="34">
        <v>30</v>
      </c>
      <c r="Q265" s="34" t="s">
        <v>920</v>
      </c>
      <c r="R265" s="34" t="s">
        <v>920</v>
      </c>
      <c r="S265" s="34">
        <f t="shared" si="26"/>
        <v>1</v>
      </c>
      <c r="T265" s="34">
        <v>7</v>
      </c>
      <c r="U265" s="34">
        <v>8.6999999999999993</v>
      </c>
      <c r="V265" s="34">
        <v>15</v>
      </c>
      <c r="W265" s="34">
        <v>17.2</v>
      </c>
      <c r="X265" s="34">
        <v>15</v>
      </c>
      <c r="Y265" s="34">
        <v>296</v>
      </c>
      <c r="Z265" s="34" t="str">
        <f t="shared" si="27"/>
        <v>W</v>
      </c>
      <c r="AA265" s="34">
        <v>15</v>
      </c>
      <c r="AB265" s="6" t="s">
        <v>917</v>
      </c>
      <c r="AC265" s="6" t="s">
        <v>257</v>
      </c>
      <c r="AD265" s="6">
        <v>2</v>
      </c>
      <c r="AE265" s="6">
        <v>3</v>
      </c>
      <c r="AF265" s="6" t="s">
        <v>258</v>
      </c>
      <c r="AG265" s="6" t="s">
        <v>920</v>
      </c>
      <c r="AH265" s="6">
        <v>0</v>
      </c>
      <c r="AI265" s="6">
        <v>0</v>
      </c>
      <c r="AJ265" s="6">
        <v>0</v>
      </c>
      <c r="AK265" s="6" t="s">
        <v>259</v>
      </c>
      <c r="AL265" s="6" t="s">
        <v>920</v>
      </c>
      <c r="AO265" s="6" t="s">
        <v>971</v>
      </c>
    </row>
    <row r="266" spans="1:111" x14ac:dyDescent="0.2">
      <c r="A266" s="6">
        <v>1899</v>
      </c>
      <c r="B266" s="6" t="s">
        <v>256</v>
      </c>
      <c r="C266" s="46">
        <v>40402</v>
      </c>
      <c r="D266" s="6" t="s">
        <v>923</v>
      </c>
      <c r="E266" s="26">
        <v>38.198659999999997</v>
      </c>
      <c r="F266" s="26">
        <v>-119.32143000000001</v>
      </c>
      <c r="G266" s="34">
        <v>2109</v>
      </c>
      <c r="H266" s="26">
        <v>38.198900000000002</v>
      </c>
      <c r="I266" s="26">
        <v>-119.32151</v>
      </c>
      <c r="J266" s="34">
        <v>2110</v>
      </c>
      <c r="K266" s="34">
        <v>0</v>
      </c>
      <c r="L266" s="34">
        <v>0</v>
      </c>
      <c r="M266" s="34">
        <v>0</v>
      </c>
      <c r="N266" s="34">
        <v>44</v>
      </c>
      <c r="O266" s="34">
        <v>1</v>
      </c>
      <c r="P266" s="34">
        <v>30</v>
      </c>
      <c r="Q266" s="34" t="s">
        <v>920</v>
      </c>
      <c r="R266" s="34" t="s">
        <v>920</v>
      </c>
      <c r="S266" s="34">
        <f t="shared" si="26"/>
        <v>1</v>
      </c>
      <c r="T266" s="34">
        <v>7</v>
      </c>
      <c r="U266" s="34">
        <v>3.6</v>
      </c>
      <c r="V266" s="34">
        <v>15</v>
      </c>
      <c r="W266" s="34">
        <v>10</v>
      </c>
      <c r="X266" s="34">
        <v>0</v>
      </c>
      <c r="Y266" s="34">
        <v>330</v>
      </c>
      <c r="Z266" s="34" t="str">
        <f t="shared" si="27"/>
        <v>NW</v>
      </c>
      <c r="AA266" s="34">
        <v>15</v>
      </c>
      <c r="AB266" s="6" t="s">
        <v>917</v>
      </c>
      <c r="AC266" s="6" t="s">
        <v>260</v>
      </c>
      <c r="AD266" s="6">
        <v>2</v>
      </c>
      <c r="AE266" s="6">
        <v>3</v>
      </c>
      <c r="AF266" s="7">
        <v>0.39027777777777778</v>
      </c>
      <c r="AG266" s="6" t="s">
        <v>920</v>
      </c>
      <c r="AH266" s="6" t="s">
        <v>920</v>
      </c>
      <c r="AI266" s="6" t="s">
        <v>920</v>
      </c>
      <c r="AJ266" s="6" t="s">
        <v>920</v>
      </c>
      <c r="AK266" s="6" t="s">
        <v>920</v>
      </c>
      <c r="AL266" s="6" t="s">
        <v>920</v>
      </c>
      <c r="AO266" s="6" t="s">
        <v>971</v>
      </c>
      <c r="AP266" s="20"/>
      <c r="AQ266" s="20"/>
      <c r="AR266" s="20"/>
      <c r="AS266" s="20"/>
      <c r="AT266" s="20"/>
      <c r="AU266" s="20"/>
      <c r="AV266" s="20"/>
      <c r="AW266" s="20"/>
      <c r="AX266" s="20"/>
      <c r="AY266" s="20"/>
      <c r="AZ266" s="20"/>
      <c r="BA266" s="20"/>
      <c r="BB266" s="20"/>
      <c r="BC266" s="20"/>
      <c r="BD266" s="20"/>
      <c r="BE266" s="20"/>
      <c r="BF266" s="20"/>
      <c r="BG266" s="20"/>
      <c r="BH266" s="20"/>
      <c r="BI266" s="20"/>
      <c r="BJ266" s="20"/>
      <c r="BK266" s="20"/>
      <c r="BL266" s="20"/>
      <c r="BM266" s="20"/>
      <c r="BN266" s="20"/>
      <c r="BO266" s="20"/>
      <c r="BP266" s="20"/>
      <c r="BQ266" s="20"/>
      <c r="BR266" s="20"/>
      <c r="BS266" s="20"/>
      <c r="BT266" s="20"/>
      <c r="BU266" s="20"/>
      <c r="BV266" s="20"/>
      <c r="BW266" s="20"/>
      <c r="BX266" s="20"/>
      <c r="BY266" s="20"/>
      <c r="BZ266" s="20"/>
      <c r="CA266" s="20"/>
      <c r="CB266" s="20"/>
      <c r="CC266" s="20"/>
      <c r="CD266" s="20"/>
      <c r="CE266" s="20"/>
      <c r="CF266" s="20"/>
      <c r="CG266" s="20"/>
      <c r="CH266" s="20"/>
      <c r="CI266" s="20"/>
      <c r="CJ266" s="20"/>
      <c r="CK266" s="20"/>
      <c r="CL266" s="20"/>
      <c r="CM266" s="20"/>
      <c r="CN266" s="20"/>
      <c r="CO266" s="20"/>
      <c r="CP266" s="20"/>
      <c r="CQ266" s="20"/>
      <c r="CR266" s="20"/>
      <c r="CS266" s="20"/>
      <c r="CT266" s="20"/>
      <c r="CU266" s="20"/>
      <c r="CV266" s="20"/>
      <c r="CW266" s="20"/>
      <c r="CX266" s="20"/>
      <c r="CY266" s="20"/>
      <c r="CZ266" s="20"/>
      <c r="DA266" s="20"/>
      <c r="DB266" s="20"/>
      <c r="DC266" s="20"/>
      <c r="DD266" s="20"/>
      <c r="DE266" s="20"/>
      <c r="DF266" s="20"/>
      <c r="DG266" s="20"/>
    </row>
    <row r="267" spans="1:111" x14ac:dyDescent="0.2">
      <c r="A267" s="6">
        <v>1904</v>
      </c>
      <c r="B267" s="6" t="s">
        <v>261</v>
      </c>
      <c r="C267" s="46">
        <v>40402</v>
      </c>
      <c r="D267" s="6" t="s">
        <v>914</v>
      </c>
      <c r="E267" s="26">
        <v>37.628929999999997</v>
      </c>
      <c r="F267" s="26">
        <v>-118.94007999999999</v>
      </c>
      <c r="G267" s="34">
        <v>2324</v>
      </c>
      <c r="H267" s="26">
        <v>37.629159999999999</v>
      </c>
      <c r="I267" s="26">
        <v>-118.93978</v>
      </c>
      <c r="J267" s="34">
        <v>2321</v>
      </c>
      <c r="K267" s="34">
        <v>0</v>
      </c>
      <c r="L267" s="34">
        <v>0</v>
      </c>
      <c r="M267" s="34">
        <v>0</v>
      </c>
      <c r="N267" s="34">
        <v>45</v>
      </c>
      <c r="O267" s="34">
        <v>2</v>
      </c>
      <c r="P267" s="34">
        <v>15</v>
      </c>
      <c r="Q267" s="34" t="s">
        <v>920</v>
      </c>
      <c r="R267" s="34" t="s">
        <v>920</v>
      </c>
      <c r="S267" s="34">
        <f t="shared" si="26"/>
        <v>2</v>
      </c>
      <c r="T267" s="34">
        <v>4</v>
      </c>
      <c r="U267" s="34">
        <v>12.8</v>
      </c>
      <c r="V267" s="34">
        <v>15</v>
      </c>
      <c r="W267" s="34">
        <v>11.5</v>
      </c>
      <c r="X267" s="34">
        <v>15</v>
      </c>
      <c r="Y267" s="34">
        <v>52</v>
      </c>
      <c r="Z267" s="34" t="str">
        <f t="shared" si="27"/>
        <v>NE</v>
      </c>
      <c r="AA267" s="34">
        <v>15</v>
      </c>
      <c r="AB267" s="6" t="s">
        <v>917</v>
      </c>
      <c r="AC267" s="6" t="s">
        <v>262</v>
      </c>
      <c r="AD267" s="6">
        <v>2</v>
      </c>
      <c r="AE267" s="6">
        <v>2</v>
      </c>
      <c r="AF267" s="6" t="s">
        <v>263</v>
      </c>
      <c r="AG267" s="6" t="s">
        <v>920</v>
      </c>
      <c r="AH267" s="6">
        <v>0</v>
      </c>
      <c r="AI267" s="6">
        <v>0</v>
      </c>
      <c r="AJ267" s="6">
        <v>0</v>
      </c>
      <c r="AK267" s="6" t="s">
        <v>264</v>
      </c>
      <c r="AL267" s="6" t="s">
        <v>920</v>
      </c>
      <c r="AO267" s="6" t="s">
        <v>971</v>
      </c>
      <c r="AP267" s="20"/>
      <c r="AQ267" s="20"/>
      <c r="AR267" s="20"/>
      <c r="AS267" s="20"/>
      <c r="AT267" s="20"/>
      <c r="AU267" s="20"/>
      <c r="AV267" s="20"/>
      <c r="AW267" s="20"/>
      <c r="AX267" s="20"/>
      <c r="AY267" s="20"/>
      <c r="AZ267" s="20"/>
      <c r="BA267" s="20"/>
      <c r="BB267" s="20"/>
      <c r="BC267" s="20"/>
      <c r="BD267" s="20"/>
      <c r="BE267" s="20"/>
      <c r="BF267" s="20"/>
      <c r="BG267" s="20"/>
      <c r="BH267" s="20"/>
      <c r="BI267" s="20"/>
      <c r="BJ267" s="20"/>
      <c r="BK267" s="20"/>
      <c r="BL267" s="20"/>
      <c r="BM267" s="20"/>
      <c r="BN267" s="20"/>
      <c r="BO267" s="20"/>
      <c r="BP267" s="20"/>
      <c r="BQ267" s="20"/>
      <c r="BR267" s="20"/>
      <c r="BS267" s="20"/>
      <c r="BT267" s="20"/>
      <c r="BU267" s="20"/>
      <c r="BV267" s="20"/>
      <c r="BW267" s="20"/>
      <c r="BX267" s="20"/>
      <c r="BY267" s="20"/>
      <c r="BZ267" s="20"/>
      <c r="CA267" s="20"/>
      <c r="CB267" s="20"/>
      <c r="CC267" s="20"/>
      <c r="CD267" s="20"/>
      <c r="CE267" s="20"/>
      <c r="CF267" s="20"/>
      <c r="CG267" s="20"/>
      <c r="CH267" s="20"/>
      <c r="CI267" s="20"/>
      <c r="CJ267" s="20"/>
      <c r="CK267" s="20"/>
      <c r="CL267" s="20"/>
      <c r="CM267" s="20"/>
      <c r="CN267" s="20"/>
      <c r="CO267" s="20"/>
      <c r="CP267" s="20"/>
      <c r="CQ267" s="20"/>
      <c r="CR267" s="20"/>
      <c r="CS267" s="20"/>
      <c r="CT267" s="20"/>
      <c r="CU267" s="20"/>
      <c r="CV267" s="20"/>
      <c r="CW267" s="20"/>
      <c r="CX267" s="20"/>
      <c r="CY267" s="20"/>
      <c r="CZ267" s="20"/>
      <c r="DA267" s="20"/>
      <c r="DB267" s="20"/>
      <c r="DC267" s="20"/>
      <c r="DD267" s="20"/>
      <c r="DE267" s="20"/>
      <c r="DF267" s="20"/>
      <c r="DG267" s="20"/>
    </row>
    <row r="268" spans="1:111" x14ac:dyDescent="0.2">
      <c r="A268" s="6">
        <v>1904</v>
      </c>
      <c r="B268" s="6" t="s">
        <v>261</v>
      </c>
      <c r="C268" s="46">
        <v>40402</v>
      </c>
      <c r="D268" s="6" t="s">
        <v>923</v>
      </c>
      <c r="E268" s="26">
        <v>37.629359999999998</v>
      </c>
      <c r="F268" s="26">
        <v>-118.93917</v>
      </c>
      <c r="G268" s="34">
        <v>2321</v>
      </c>
      <c r="H268" s="26">
        <v>37.62959</v>
      </c>
      <c r="I268" s="26">
        <v>-118.93904000000001</v>
      </c>
      <c r="J268" s="34">
        <v>2324</v>
      </c>
      <c r="K268" s="34">
        <v>0</v>
      </c>
      <c r="L268" s="34">
        <v>0</v>
      </c>
      <c r="M268" s="34">
        <v>0</v>
      </c>
      <c r="N268" s="34">
        <v>51.5</v>
      </c>
      <c r="O268" s="34">
        <v>2</v>
      </c>
      <c r="P268" s="34">
        <v>25</v>
      </c>
      <c r="Q268" s="34" t="s">
        <v>920</v>
      </c>
      <c r="R268" s="34" t="s">
        <v>920</v>
      </c>
      <c r="S268" s="34">
        <f t="shared" si="26"/>
        <v>2</v>
      </c>
      <c r="T268" s="34">
        <v>9</v>
      </c>
      <c r="U268" s="34">
        <v>4.7</v>
      </c>
      <c r="V268" s="34">
        <v>15</v>
      </c>
      <c r="W268" s="34">
        <v>7.7</v>
      </c>
      <c r="X268" s="34">
        <v>15</v>
      </c>
      <c r="Y268" s="34">
        <v>32</v>
      </c>
      <c r="Z268" s="34" t="str">
        <f t="shared" si="27"/>
        <v>NE</v>
      </c>
      <c r="AA268" s="34">
        <v>15</v>
      </c>
      <c r="AB268" s="6" t="s">
        <v>347</v>
      </c>
      <c r="AC268" s="6" t="s">
        <v>265</v>
      </c>
      <c r="AD268" s="6">
        <v>2</v>
      </c>
      <c r="AE268" s="6">
        <v>2</v>
      </c>
      <c r="AF268" s="7">
        <v>0.54097222222222219</v>
      </c>
      <c r="AG268" s="6" t="s">
        <v>920</v>
      </c>
      <c r="AH268" s="6" t="s">
        <v>920</v>
      </c>
      <c r="AI268" s="6" t="s">
        <v>920</v>
      </c>
      <c r="AJ268" s="6" t="s">
        <v>920</v>
      </c>
      <c r="AK268" s="6" t="s">
        <v>920</v>
      </c>
      <c r="AL268" s="6" t="s">
        <v>920</v>
      </c>
      <c r="AO268" s="6" t="s">
        <v>971</v>
      </c>
      <c r="AP268" s="20"/>
      <c r="AQ268" s="20"/>
      <c r="AR268" s="20"/>
      <c r="AS268" s="20"/>
      <c r="AT268" s="20"/>
      <c r="AU268" s="20"/>
      <c r="AV268" s="20"/>
      <c r="AW268" s="20"/>
      <c r="AX268" s="20"/>
      <c r="AY268" s="20"/>
      <c r="AZ268" s="20"/>
      <c r="BA268" s="20"/>
      <c r="BB268" s="20"/>
      <c r="BC268" s="20"/>
      <c r="BD268" s="20"/>
      <c r="BE268" s="20"/>
      <c r="BF268" s="20"/>
      <c r="BG268" s="20"/>
      <c r="BH268" s="20"/>
      <c r="BI268" s="20"/>
      <c r="BJ268" s="20"/>
      <c r="BK268" s="20"/>
      <c r="BL268" s="20"/>
      <c r="BM268" s="20"/>
      <c r="BN268" s="20"/>
      <c r="BO268" s="20"/>
      <c r="BP268" s="20"/>
      <c r="BQ268" s="20"/>
      <c r="BR268" s="20"/>
      <c r="BS268" s="20"/>
      <c r="BT268" s="20"/>
      <c r="BU268" s="20"/>
      <c r="BV268" s="20"/>
      <c r="BW268" s="20"/>
      <c r="BX268" s="20"/>
      <c r="BY268" s="20"/>
      <c r="BZ268" s="20"/>
      <c r="CA268" s="20"/>
      <c r="CB268" s="20"/>
      <c r="CC268" s="20"/>
      <c r="CD268" s="20"/>
      <c r="CE268" s="20"/>
      <c r="CF268" s="20"/>
      <c r="CG268" s="20"/>
      <c r="CH268" s="20"/>
      <c r="CI268" s="20"/>
      <c r="CJ268" s="20"/>
      <c r="CK268" s="20"/>
      <c r="CL268" s="20"/>
      <c r="CM268" s="20"/>
      <c r="CN268" s="20"/>
      <c r="CO268" s="20"/>
      <c r="CP268" s="20"/>
      <c r="CQ268" s="20"/>
      <c r="CR268" s="20"/>
      <c r="CS268" s="20"/>
      <c r="CT268" s="20"/>
      <c r="CU268" s="20"/>
      <c r="CV268" s="20"/>
      <c r="CW268" s="20"/>
      <c r="CX268" s="20"/>
      <c r="CY268" s="20"/>
      <c r="CZ268" s="20"/>
      <c r="DA268" s="20"/>
      <c r="DB268" s="20"/>
      <c r="DC268" s="20"/>
      <c r="DD268" s="20"/>
      <c r="DE268" s="20"/>
      <c r="DF268" s="20"/>
      <c r="DG268" s="20"/>
    </row>
    <row r="269" spans="1:111" x14ac:dyDescent="0.2">
      <c r="A269" s="6">
        <v>1919</v>
      </c>
      <c r="B269" s="6" t="s">
        <v>266</v>
      </c>
      <c r="C269" s="46">
        <v>40403</v>
      </c>
      <c r="D269" s="6" t="s">
        <v>914</v>
      </c>
      <c r="E269" s="26">
        <v>36.046219999999998</v>
      </c>
      <c r="F269" s="26">
        <v>-118.25211</v>
      </c>
      <c r="G269" s="34">
        <v>2418</v>
      </c>
      <c r="H269" s="26">
        <v>36.046370000000003</v>
      </c>
      <c r="I269" s="26">
        <v>-118.25182</v>
      </c>
      <c r="J269" s="34">
        <v>2411</v>
      </c>
      <c r="K269" s="34">
        <v>0</v>
      </c>
      <c r="L269" s="34">
        <v>0</v>
      </c>
      <c r="M269" s="34">
        <v>0</v>
      </c>
      <c r="N269" s="34">
        <v>68</v>
      </c>
      <c r="O269" s="34">
        <v>4</v>
      </c>
      <c r="P269" s="34">
        <v>30</v>
      </c>
      <c r="Q269" s="34" t="s">
        <v>920</v>
      </c>
      <c r="R269" s="34" t="s">
        <v>920</v>
      </c>
      <c r="S269" s="34">
        <f t="shared" si="26"/>
        <v>4</v>
      </c>
      <c r="T269" s="34">
        <v>7</v>
      </c>
      <c r="U269" s="34">
        <v>9.4</v>
      </c>
      <c r="V269" s="34">
        <v>15</v>
      </c>
      <c r="W269" s="34">
        <v>5.2</v>
      </c>
      <c r="X269" s="34">
        <v>15</v>
      </c>
      <c r="Y269" s="34">
        <v>40</v>
      </c>
      <c r="Z269" s="34" t="str">
        <f t="shared" si="27"/>
        <v>NE</v>
      </c>
      <c r="AA269" s="34">
        <v>15</v>
      </c>
      <c r="AB269" s="6" t="s">
        <v>917</v>
      </c>
      <c r="AC269" s="6" t="s">
        <v>267</v>
      </c>
      <c r="AD269" s="6">
        <v>3</v>
      </c>
      <c r="AE269" s="6">
        <v>3</v>
      </c>
      <c r="AF269" s="7">
        <v>0.49374999999999997</v>
      </c>
      <c r="AG269" s="6" t="s">
        <v>920</v>
      </c>
      <c r="AH269" s="6">
        <v>0</v>
      </c>
      <c r="AI269" s="6">
        <v>0</v>
      </c>
      <c r="AJ269" s="6">
        <v>0</v>
      </c>
      <c r="AK269" s="6" t="s">
        <v>268</v>
      </c>
      <c r="AL269" s="6" t="s">
        <v>1046</v>
      </c>
      <c r="AO269" s="6" t="s">
        <v>971</v>
      </c>
      <c r="AP269" s="20"/>
      <c r="AQ269" s="20"/>
      <c r="AR269" s="20"/>
      <c r="AS269" s="20"/>
      <c r="AT269" s="20"/>
      <c r="AU269" s="20"/>
      <c r="AV269" s="20"/>
      <c r="AW269" s="20"/>
      <c r="AX269" s="20"/>
      <c r="AY269" s="20"/>
      <c r="AZ269" s="20"/>
      <c r="BA269" s="20"/>
      <c r="BB269" s="20"/>
      <c r="BC269" s="20"/>
      <c r="BD269" s="20"/>
      <c r="BE269" s="20"/>
      <c r="BF269" s="20"/>
      <c r="BG269" s="20"/>
      <c r="BH269" s="20"/>
      <c r="BI269" s="20"/>
      <c r="BJ269" s="20"/>
      <c r="BK269" s="20"/>
      <c r="BL269" s="20"/>
      <c r="BM269" s="20"/>
      <c r="BN269" s="20"/>
      <c r="BO269" s="20"/>
      <c r="BP269" s="20"/>
      <c r="BQ269" s="20"/>
      <c r="BR269" s="20"/>
      <c r="BS269" s="20"/>
      <c r="BT269" s="20"/>
      <c r="BU269" s="20"/>
      <c r="BV269" s="20"/>
      <c r="BW269" s="20"/>
      <c r="BX269" s="20"/>
      <c r="BY269" s="20"/>
      <c r="BZ269" s="20"/>
      <c r="CA269" s="20"/>
      <c r="CB269" s="20"/>
      <c r="CC269" s="20"/>
      <c r="CD269" s="20"/>
      <c r="CE269" s="20"/>
      <c r="CF269" s="20"/>
      <c r="CG269" s="20"/>
      <c r="CH269" s="20"/>
      <c r="CI269" s="20"/>
      <c r="CJ269" s="20"/>
      <c r="CK269" s="20"/>
      <c r="CL269" s="20"/>
      <c r="CM269" s="20"/>
      <c r="CN269" s="20"/>
      <c r="CO269" s="20"/>
      <c r="CP269" s="20"/>
      <c r="CQ269" s="20"/>
      <c r="CR269" s="20"/>
      <c r="CS269" s="20"/>
      <c r="CT269" s="20"/>
      <c r="CU269" s="20"/>
      <c r="CV269" s="20"/>
      <c r="CW269" s="20"/>
      <c r="CX269" s="20"/>
      <c r="CY269" s="20"/>
      <c r="CZ269" s="20"/>
      <c r="DA269" s="20"/>
      <c r="DB269" s="20"/>
      <c r="DC269" s="20"/>
      <c r="DD269" s="20"/>
      <c r="DE269" s="20"/>
      <c r="DF269" s="20"/>
      <c r="DG269" s="20"/>
    </row>
    <row r="270" spans="1:111" x14ac:dyDescent="0.2">
      <c r="A270" s="6">
        <v>1919</v>
      </c>
      <c r="B270" s="6" t="s">
        <v>266</v>
      </c>
      <c r="C270" s="46">
        <v>40403</v>
      </c>
      <c r="D270" s="6" t="s">
        <v>923</v>
      </c>
      <c r="E270" s="26">
        <v>36.046550000000003</v>
      </c>
      <c r="F270" s="26">
        <v>-118.25158999999999</v>
      </c>
      <c r="G270" s="34">
        <v>2415</v>
      </c>
      <c r="H270" s="26">
        <v>36.046709999999997</v>
      </c>
      <c r="I270" s="26">
        <v>-118.25134</v>
      </c>
      <c r="J270" s="34">
        <v>2419</v>
      </c>
      <c r="K270" s="34">
        <v>0</v>
      </c>
      <c r="L270" s="34">
        <v>0</v>
      </c>
      <c r="M270" s="34">
        <v>0</v>
      </c>
      <c r="N270" s="34">
        <v>64</v>
      </c>
      <c r="O270" s="34">
        <v>3</v>
      </c>
      <c r="P270" s="34">
        <v>30</v>
      </c>
      <c r="Q270" s="34" t="s">
        <v>920</v>
      </c>
      <c r="R270" s="34" t="s">
        <v>920</v>
      </c>
      <c r="S270" s="34">
        <f t="shared" si="26"/>
        <v>3</v>
      </c>
      <c r="T270" s="34">
        <v>9</v>
      </c>
      <c r="U270" s="34">
        <v>7.7</v>
      </c>
      <c r="V270" s="34">
        <v>15</v>
      </c>
      <c r="W270" s="34">
        <v>3.6</v>
      </c>
      <c r="X270" s="34">
        <v>15</v>
      </c>
      <c r="Y270" s="34">
        <v>18</v>
      </c>
      <c r="Z270" s="34" t="str">
        <f t="shared" si="27"/>
        <v>N</v>
      </c>
      <c r="AA270" s="34">
        <v>15</v>
      </c>
      <c r="AB270" s="6" t="s">
        <v>917</v>
      </c>
      <c r="AC270" s="6" t="s">
        <v>270</v>
      </c>
      <c r="AD270" s="6">
        <v>3</v>
      </c>
      <c r="AE270" s="6">
        <v>2</v>
      </c>
      <c r="AF270" s="7">
        <v>0.50069444444444444</v>
      </c>
      <c r="AG270" s="6" t="s">
        <v>920</v>
      </c>
      <c r="AH270" s="6" t="s">
        <v>920</v>
      </c>
      <c r="AI270" s="6" t="s">
        <v>920</v>
      </c>
      <c r="AJ270" s="6" t="s">
        <v>920</v>
      </c>
      <c r="AK270" s="6" t="s">
        <v>920</v>
      </c>
      <c r="AL270" s="6" t="s">
        <v>920</v>
      </c>
      <c r="AO270" s="6" t="s">
        <v>971</v>
      </c>
      <c r="AP270" s="20"/>
      <c r="AQ270" s="20"/>
      <c r="AR270" s="20"/>
      <c r="AS270" s="20"/>
      <c r="AT270" s="20"/>
      <c r="AU270" s="20"/>
      <c r="AV270" s="20"/>
      <c r="AW270" s="20"/>
      <c r="AX270" s="20"/>
      <c r="AY270" s="20"/>
      <c r="AZ270" s="20"/>
      <c r="BA270" s="20"/>
      <c r="BB270" s="20"/>
      <c r="BC270" s="20"/>
      <c r="BD270" s="20"/>
      <c r="BE270" s="20"/>
      <c r="BF270" s="20"/>
      <c r="BG270" s="20"/>
      <c r="BH270" s="20"/>
      <c r="BI270" s="20"/>
      <c r="BJ270" s="20"/>
      <c r="BK270" s="20"/>
      <c r="BL270" s="20"/>
      <c r="BM270" s="20"/>
      <c r="BN270" s="20"/>
      <c r="BO270" s="20"/>
      <c r="BP270" s="20"/>
      <c r="BQ270" s="20"/>
      <c r="BR270" s="20"/>
      <c r="BS270" s="20"/>
      <c r="BT270" s="20"/>
      <c r="BU270" s="20"/>
      <c r="BV270" s="20"/>
      <c r="BW270" s="20"/>
      <c r="BX270" s="20"/>
      <c r="BY270" s="20"/>
      <c r="BZ270" s="20"/>
      <c r="CA270" s="20"/>
      <c r="CB270" s="20"/>
      <c r="CC270" s="20"/>
      <c r="CD270" s="20"/>
      <c r="CE270" s="20"/>
      <c r="CF270" s="20"/>
      <c r="CG270" s="20"/>
      <c r="CH270" s="20"/>
      <c r="CI270" s="20"/>
      <c r="CJ270" s="20"/>
      <c r="CK270" s="20"/>
      <c r="CL270" s="20"/>
      <c r="CM270" s="20"/>
      <c r="CN270" s="20"/>
      <c r="CO270" s="20"/>
      <c r="CP270" s="20"/>
      <c r="CQ270" s="20"/>
      <c r="CR270" s="20"/>
      <c r="CS270" s="20"/>
      <c r="CT270" s="20"/>
      <c r="CU270" s="20"/>
      <c r="CV270" s="20"/>
      <c r="CW270" s="20"/>
      <c r="CX270" s="20"/>
      <c r="CY270" s="20"/>
      <c r="CZ270" s="20"/>
      <c r="DA270" s="20"/>
      <c r="DB270" s="20"/>
      <c r="DC270" s="20"/>
      <c r="DD270" s="20"/>
      <c r="DE270" s="20"/>
      <c r="DF270" s="20"/>
      <c r="DG270" s="20"/>
    </row>
    <row r="271" spans="1:111" x14ac:dyDescent="0.2">
      <c r="A271" s="17" t="s">
        <v>129</v>
      </c>
      <c r="B271" s="17" t="s">
        <v>130</v>
      </c>
      <c r="C271" s="49">
        <v>40449</v>
      </c>
      <c r="D271" s="17" t="s">
        <v>914</v>
      </c>
      <c r="E271" s="28">
        <v>37.809690000000003</v>
      </c>
      <c r="F271" s="28">
        <v>-119.85699</v>
      </c>
      <c r="G271" s="36">
        <v>1365</v>
      </c>
      <c r="H271" s="28">
        <v>37.809930000000001</v>
      </c>
      <c r="I271" s="28">
        <v>-119.85693000000001</v>
      </c>
      <c r="J271" s="36">
        <v>1378</v>
      </c>
      <c r="K271" s="36">
        <v>1</v>
      </c>
      <c r="L271" s="36">
        <v>9</v>
      </c>
      <c r="M271" s="36">
        <v>10</v>
      </c>
      <c r="N271" s="36">
        <v>105</v>
      </c>
      <c r="O271" s="37">
        <v>1</v>
      </c>
      <c r="P271" s="37">
        <v>30</v>
      </c>
      <c r="Q271" s="37" t="s">
        <v>920</v>
      </c>
      <c r="R271" s="37" t="s">
        <v>920</v>
      </c>
      <c r="S271" s="37">
        <f t="shared" si="26"/>
        <v>1</v>
      </c>
      <c r="T271" s="37">
        <v>4</v>
      </c>
      <c r="U271" s="37">
        <v>2.6</v>
      </c>
      <c r="V271" s="37">
        <v>5</v>
      </c>
      <c r="W271" s="37">
        <v>22.1</v>
      </c>
      <c r="X271" s="37">
        <v>15</v>
      </c>
      <c r="Y271" s="37">
        <v>288</v>
      </c>
      <c r="Z271" s="37" t="str">
        <f t="shared" si="27"/>
        <v>W</v>
      </c>
      <c r="AA271" s="37">
        <v>15</v>
      </c>
      <c r="AB271" s="17" t="s">
        <v>917</v>
      </c>
      <c r="AC271" s="17" t="s">
        <v>131</v>
      </c>
      <c r="AD271" s="17" t="s">
        <v>132</v>
      </c>
      <c r="AE271" s="17">
        <v>3</v>
      </c>
      <c r="AF271" s="19">
        <v>0.75763888888888886</v>
      </c>
      <c r="AG271" s="17" t="s">
        <v>920</v>
      </c>
      <c r="AH271" s="17" t="s">
        <v>920</v>
      </c>
      <c r="AI271" s="17" t="s">
        <v>920</v>
      </c>
      <c r="AJ271" s="39" t="s">
        <v>920</v>
      </c>
      <c r="AK271" s="17" t="s">
        <v>133</v>
      </c>
      <c r="AL271" s="17" t="s">
        <v>134</v>
      </c>
      <c r="AM271" s="17"/>
      <c r="AN271" s="20"/>
      <c r="AO271" s="20" t="s">
        <v>971</v>
      </c>
      <c r="AP271" s="20"/>
      <c r="AQ271" s="20"/>
      <c r="AR271" s="20"/>
      <c r="AS271" s="20"/>
      <c r="AT271" s="20"/>
      <c r="AU271" s="20"/>
      <c r="AV271" s="20"/>
      <c r="AW271" s="20"/>
      <c r="AX271" s="20"/>
      <c r="AY271" s="20"/>
      <c r="AZ271" s="20"/>
      <c r="BA271" s="20"/>
      <c r="BB271" s="20"/>
      <c r="BC271" s="20"/>
      <c r="BD271" s="20"/>
      <c r="BE271" s="20"/>
      <c r="BF271" s="20"/>
      <c r="BG271" s="20"/>
      <c r="BH271" s="20"/>
      <c r="BI271" s="20"/>
      <c r="BJ271" s="20"/>
      <c r="BK271" s="20"/>
      <c r="BL271" s="20"/>
      <c r="BM271" s="20"/>
      <c r="BN271" s="20"/>
      <c r="BO271" s="20"/>
      <c r="BP271" s="20"/>
      <c r="BQ271" s="20"/>
      <c r="BR271" s="20"/>
      <c r="BS271" s="20"/>
      <c r="BT271" s="20"/>
      <c r="BU271" s="20"/>
      <c r="BV271" s="20"/>
      <c r="BW271" s="20"/>
      <c r="BX271" s="20"/>
      <c r="BY271" s="20"/>
      <c r="BZ271" s="20"/>
      <c r="CA271" s="20"/>
      <c r="CB271" s="20"/>
      <c r="CC271" s="20"/>
      <c r="CD271" s="20"/>
      <c r="CE271" s="20"/>
      <c r="CF271" s="20"/>
      <c r="CG271" s="20"/>
      <c r="CH271" s="20"/>
      <c r="CI271" s="20"/>
      <c r="CJ271" s="20"/>
      <c r="CK271" s="20"/>
      <c r="CL271" s="20"/>
      <c r="CM271" s="20"/>
      <c r="CN271" s="20"/>
      <c r="CO271" s="20"/>
      <c r="CP271" s="20"/>
      <c r="CQ271" s="20"/>
      <c r="CR271" s="20"/>
      <c r="CS271" s="20"/>
      <c r="CT271" s="20"/>
      <c r="CU271" s="20"/>
      <c r="CV271" s="20"/>
      <c r="CW271" s="20"/>
      <c r="CX271" s="20"/>
      <c r="CY271" s="20"/>
      <c r="CZ271" s="20"/>
      <c r="DA271" s="20"/>
      <c r="DB271" s="20"/>
      <c r="DC271" s="20"/>
      <c r="DD271" s="20"/>
      <c r="DE271" s="20"/>
      <c r="DF271" s="20"/>
      <c r="DG271" s="20"/>
    </row>
    <row r="272" spans="1:111" x14ac:dyDescent="0.2">
      <c r="A272" s="2" t="s">
        <v>1142</v>
      </c>
      <c r="B272" s="2" t="s">
        <v>6</v>
      </c>
      <c r="C272" s="51">
        <v>40455</v>
      </c>
      <c r="D272" s="6" t="s">
        <v>920</v>
      </c>
      <c r="E272" s="30">
        <v>39.553699999999999</v>
      </c>
      <c r="F272" s="30">
        <v>-120.98797</v>
      </c>
      <c r="AG272" s="2" t="s">
        <v>7</v>
      </c>
      <c r="AH272" s="2">
        <v>20</v>
      </c>
      <c r="AM272" s="24" t="s">
        <v>8</v>
      </c>
      <c r="AN272" s="6" t="s">
        <v>971</v>
      </c>
      <c r="AO272" s="5"/>
      <c r="AP272" s="20"/>
      <c r="AQ272" s="20"/>
      <c r="AR272" s="20"/>
      <c r="AS272" s="20"/>
      <c r="AT272" s="20"/>
      <c r="AU272" s="20"/>
      <c r="AV272" s="20"/>
      <c r="AW272" s="20"/>
      <c r="AX272" s="20"/>
      <c r="AY272" s="20"/>
      <c r="AZ272" s="20"/>
      <c r="BA272" s="20"/>
      <c r="BB272" s="20"/>
      <c r="BC272" s="20"/>
      <c r="BD272" s="20"/>
      <c r="BE272" s="20"/>
      <c r="BF272" s="20"/>
      <c r="BG272" s="20"/>
      <c r="BH272" s="20"/>
      <c r="BI272" s="20"/>
      <c r="BJ272" s="20"/>
      <c r="BK272" s="20"/>
      <c r="BL272" s="20"/>
      <c r="BM272" s="20"/>
      <c r="BN272" s="20"/>
      <c r="BO272" s="20"/>
      <c r="BP272" s="20"/>
      <c r="BQ272" s="20"/>
      <c r="BR272" s="20"/>
      <c r="BS272" s="20"/>
      <c r="BT272" s="20"/>
      <c r="BU272" s="20"/>
      <c r="BV272" s="20"/>
      <c r="BW272" s="20"/>
      <c r="BX272" s="20"/>
      <c r="BY272" s="20"/>
      <c r="BZ272" s="20"/>
      <c r="CA272" s="20"/>
      <c r="CB272" s="20"/>
      <c r="CC272" s="20"/>
      <c r="CD272" s="20"/>
      <c r="CE272" s="20"/>
      <c r="CF272" s="20"/>
      <c r="CG272" s="20"/>
      <c r="CH272" s="20"/>
      <c r="CI272" s="20"/>
      <c r="CJ272" s="20"/>
      <c r="CK272" s="20"/>
      <c r="CL272" s="20"/>
      <c r="CM272" s="20"/>
      <c r="CN272" s="20"/>
      <c r="CO272" s="20"/>
      <c r="CP272" s="20"/>
      <c r="CQ272" s="20"/>
      <c r="CR272" s="20"/>
      <c r="CS272" s="20"/>
      <c r="CT272" s="20"/>
      <c r="CU272" s="20"/>
      <c r="CV272" s="20"/>
      <c r="CW272" s="20"/>
      <c r="CX272" s="20"/>
      <c r="CY272" s="20"/>
      <c r="CZ272" s="20"/>
      <c r="DA272" s="20"/>
      <c r="DB272" s="20"/>
      <c r="DC272" s="20"/>
      <c r="DD272" s="20"/>
      <c r="DE272" s="20"/>
      <c r="DF272" s="20"/>
      <c r="DG272" s="20"/>
    </row>
    <row r="273" spans="1:111" x14ac:dyDescent="0.2">
      <c r="A273" s="2" t="s">
        <v>1013</v>
      </c>
      <c r="B273" s="2" t="s">
        <v>1014</v>
      </c>
      <c r="C273" s="47">
        <v>40465</v>
      </c>
      <c r="D273" s="2" t="s">
        <v>914</v>
      </c>
      <c r="E273" s="27" t="s">
        <v>920</v>
      </c>
      <c r="F273" s="27" t="s">
        <v>920</v>
      </c>
      <c r="G273" s="35" t="s">
        <v>920</v>
      </c>
      <c r="H273" s="27" t="s">
        <v>920</v>
      </c>
      <c r="I273" s="27" t="s">
        <v>920</v>
      </c>
      <c r="J273" s="35" t="s">
        <v>920</v>
      </c>
      <c r="K273" s="35">
        <v>0</v>
      </c>
      <c r="L273" s="35">
        <v>6</v>
      </c>
      <c r="M273" s="35">
        <v>6</v>
      </c>
      <c r="N273" s="35">
        <v>118</v>
      </c>
      <c r="O273" s="34">
        <v>0</v>
      </c>
      <c r="P273" s="35">
        <v>30</v>
      </c>
      <c r="Q273" s="35" t="s">
        <v>920</v>
      </c>
      <c r="R273" s="35" t="s">
        <v>920</v>
      </c>
      <c r="S273" s="37">
        <f>AVERAGE(O273,Q273)</f>
        <v>0</v>
      </c>
      <c r="T273" s="34">
        <v>13</v>
      </c>
      <c r="U273" s="34">
        <v>7.1</v>
      </c>
      <c r="V273" s="34">
        <v>30</v>
      </c>
      <c r="W273" s="34">
        <v>15</v>
      </c>
      <c r="X273" s="34">
        <v>15</v>
      </c>
      <c r="Y273" s="41">
        <v>36</v>
      </c>
      <c r="Z273" s="37" t="str">
        <f>IF(Y273&gt;=343, "N", IF(Y273&gt;=298, "NW", IF(Y273&gt;=252, "W", IF(Y273&gt;=206, "SW", IF(Y273&gt;=160, "S", IF(Y273&gt;=114, "SE", IF(Y273&gt;=68, "E", IF(Y273&gt;= 23, "NE", IF(Y273&gt;=0, "N", "NA")))))))))</f>
        <v>NE</v>
      </c>
      <c r="AA273" s="35">
        <v>15</v>
      </c>
      <c r="AB273" s="2" t="s">
        <v>638</v>
      </c>
      <c r="AC273" s="2" t="s">
        <v>810</v>
      </c>
      <c r="AD273" s="2">
        <v>3</v>
      </c>
      <c r="AE273" s="2" t="s">
        <v>1015</v>
      </c>
      <c r="AF273" s="2">
        <v>14.03</v>
      </c>
      <c r="AO273" s="6" t="s">
        <v>971</v>
      </c>
      <c r="AP273" s="20"/>
      <c r="AQ273" s="20"/>
      <c r="AR273" s="20"/>
      <c r="AS273" s="20"/>
      <c r="AT273" s="20"/>
      <c r="AU273" s="20"/>
      <c r="AV273" s="20"/>
      <c r="AW273" s="20"/>
      <c r="AX273" s="20"/>
      <c r="AY273" s="20"/>
      <c r="AZ273" s="20"/>
      <c r="BA273" s="20"/>
      <c r="BB273" s="20"/>
      <c r="BC273" s="20"/>
      <c r="BD273" s="20"/>
      <c r="BE273" s="20"/>
      <c r="BF273" s="20"/>
      <c r="BG273" s="20"/>
      <c r="BH273" s="20"/>
      <c r="BI273" s="20"/>
      <c r="BJ273" s="20"/>
      <c r="BK273" s="20"/>
      <c r="BL273" s="20"/>
      <c r="BM273" s="20"/>
      <c r="BN273" s="20"/>
      <c r="BO273" s="20"/>
      <c r="BP273" s="20"/>
      <c r="BQ273" s="20"/>
      <c r="BR273" s="20"/>
      <c r="BS273" s="20"/>
      <c r="BT273" s="20"/>
      <c r="BU273" s="20"/>
      <c r="BV273" s="20"/>
      <c r="BW273" s="20"/>
      <c r="BX273" s="20"/>
      <c r="BY273" s="20"/>
      <c r="BZ273" s="20"/>
      <c r="CA273" s="20"/>
      <c r="CB273" s="20"/>
      <c r="CC273" s="20"/>
      <c r="CD273" s="20"/>
      <c r="CE273" s="20"/>
      <c r="CF273" s="20"/>
      <c r="CG273" s="20"/>
      <c r="CH273" s="20"/>
      <c r="CI273" s="20"/>
      <c r="CJ273" s="20"/>
      <c r="CK273" s="20"/>
      <c r="CL273" s="20"/>
      <c r="CM273" s="20"/>
      <c r="CN273" s="20"/>
      <c r="CO273" s="20"/>
      <c r="CP273" s="20"/>
      <c r="CQ273" s="20"/>
      <c r="CR273" s="20"/>
      <c r="CS273" s="20"/>
      <c r="CT273" s="20"/>
      <c r="CU273" s="20"/>
      <c r="CV273" s="20"/>
      <c r="CW273" s="20"/>
      <c r="CX273" s="20"/>
      <c r="CY273" s="20"/>
      <c r="CZ273" s="20"/>
      <c r="DA273" s="20"/>
      <c r="DB273" s="20"/>
      <c r="DC273" s="20"/>
      <c r="DD273" s="20"/>
      <c r="DE273" s="20"/>
      <c r="DF273" s="20"/>
      <c r="DG273" s="20"/>
    </row>
    <row r="274" spans="1:111" x14ac:dyDescent="0.2">
      <c r="A274" s="17" t="s">
        <v>1138</v>
      </c>
      <c r="B274" s="17" t="s">
        <v>135</v>
      </c>
      <c r="C274" s="49">
        <v>40423</v>
      </c>
      <c r="D274" s="17" t="s">
        <v>914</v>
      </c>
      <c r="E274" s="28">
        <v>32.900100000000002</v>
      </c>
      <c r="F274" s="28">
        <v>-116.5847</v>
      </c>
      <c r="G274" s="36">
        <v>1171</v>
      </c>
      <c r="H274" s="28">
        <v>32.899790000000003</v>
      </c>
      <c r="I274" s="28">
        <v>-116.58492</v>
      </c>
      <c r="J274" s="36">
        <v>1189</v>
      </c>
      <c r="K274" s="36">
        <v>25</v>
      </c>
      <c r="L274" s="36">
        <v>14</v>
      </c>
      <c r="M274" s="36">
        <v>39</v>
      </c>
      <c r="N274" s="36">
        <v>74.5</v>
      </c>
      <c r="O274" s="37">
        <v>1</v>
      </c>
      <c r="P274" s="37">
        <v>30</v>
      </c>
      <c r="Q274" s="37" t="s">
        <v>920</v>
      </c>
      <c r="R274" s="37" t="s">
        <v>920</v>
      </c>
      <c r="S274" s="37">
        <f>AVERAGE(O274,Q274)</f>
        <v>1</v>
      </c>
      <c r="T274" s="37">
        <v>15</v>
      </c>
      <c r="U274" s="37">
        <v>3.6</v>
      </c>
      <c r="V274" s="37">
        <v>15</v>
      </c>
      <c r="W274" s="37">
        <v>4.3</v>
      </c>
      <c r="X274" s="37">
        <v>15</v>
      </c>
      <c r="Y274" s="37">
        <v>180</v>
      </c>
      <c r="Z274" s="37" t="str">
        <f>IF(Y274&gt;=343, "N", IF(Y274&gt;=298, "NW", IF(Y274&gt;=252, "W", IF(Y274&gt;=206, "SW", IF(Y274&gt;=160, "S", IF(Y274&gt;=114, "SE", IF(Y274&gt;=68, "E", IF(Y274&gt;= 23, "NE", IF(Y274&gt;=0, "N", "NA")))))))))</f>
        <v>S</v>
      </c>
      <c r="AA274" s="37">
        <v>15</v>
      </c>
      <c r="AB274" s="17" t="s">
        <v>917</v>
      </c>
      <c r="AC274" s="17" t="s">
        <v>1068</v>
      </c>
      <c r="AD274" s="17" t="s">
        <v>136</v>
      </c>
      <c r="AE274" s="17">
        <v>3</v>
      </c>
      <c r="AF274" s="19">
        <v>0.78333333333333333</v>
      </c>
      <c r="AG274" s="17" t="s">
        <v>920</v>
      </c>
      <c r="AH274" s="17" t="s">
        <v>920</v>
      </c>
      <c r="AI274" s="17" t="s">
        <v>920</v>
      </c>
      <c r="AJ274" s="39" t="s">
        <v>920</v>
      </c>
      <c r="AK274" s="17"/>
      <c r="AL274" s="17" t="s">
        <v>137</v>
      </c>
      <c r="AM274" s="17"/>
      <c r="AN274" s="20"/>
      <c r="AO274" s="20" t="s">
        <v>971</v>
      </c>
      <c r="AP274" s="20"/>
      <c r="AQ274" s="20"/>
      <c r="AR274" s="20"/>
      <c r="AS274" s="20"/>
      <c r="AT274" s="20"/>
      <c r="AU274" s="20"/>
      <c r="AV274" s="20"/>
      <c r="AW274" s="20"/>
      <c r="AX274" s="20"/>
      <c r="AY274" s="20"/>
      <c r="AZ274" s="20"/>
      <c r="BA274" s="20"/>
      <c r="BB274" s="20"/>
      <c r="BC274" s="20"/>
      <c r="BD274" s="20"/>
      <c r="BE274" s="20"/>
      <c r="BF274" s="20"/>
      <c r="BG274" s="20"/>
      <c r="BH274" s="20"/>
      <c r="BI274" s="20"/>
      <c r="BJ274" s="20"/>
      <c r="BK274" s="20"/>
      <c r="BL274" s="20"/>
      <c r="BM274" s="20"/>
      <c r="BN274" s="20"/>
      <c r="BO274" s="20"/>
      <c r="BP274" s="20"/>
      <c r="BQ274" s="20"/>
      <c r="BR274" s="20"/>
      <c r="BS274" s="20"/>
      <c r="BT274" s="20"/>
      <c r="BU274" s="20"/>
      <c r="BV274" s="20"/>
      <c r="BW274" s="20"/>
      <c r="BX274" s="20"/>
      <c r="BY274" s="20"/>
      <c r="BZ274" s="20"/>
      <c r="CA274" s="20"/>
      <c r="CB274" s="20"/>
      <c r="CC274" s="20"/>
      <c r="CD274" s="20"/>
      <c r="CE274" s="20"/>
      <c r="CF274" s="20"/>
      <c r="CG274" s="20"/>
      <c r="CH274" s="20"/>
      <c r="CI274" s="20"/>
      <c r="CJ274" s="20"/>
      <c r="CK274" s="20"/>
      <c r="CL274" s="20"/>
      <c r="CM274" s="20"/>
      <c r="CN274" s="20"/>
      <c r="CO274" s="20"/>
      <c r="CP274" s="20"/>
      <c r="CQ274" s="20"/>
      <c r="CR274" s="20"/>
      <c r="CS274" s="20"/>
      <c r="CT274" s="20"/>
      <c r="CU274" s="20"/>
      <c r="CV274" s="20"/>
      <c r="CW274" s="20"/>
      <c r="CX274" s="20"/>
      <c r="CY274" s="20"/>
      <c r="CZ274" s="20"/>
      <c r="DA274" s="20"/>
      <c r="DB274" s="20"/>
      <c r="DC274" s="20"/>
      <c r="DD274" s="20"/>
      <c r="DE274" s="20"/>
      <c r="DF274" s="20"/>
      <c r="DG274" s="20"/>
    </row>
    <row r="275" spans="1:111" x14ac:dyDescent="0.2">
      <c r="A275" s="17" t="s">
        <v>1138</v>
      </c>
      <c r="B275" s="17" t="s">
        <v>135</v>
      </c>
      <c r="C275" s="49">
        <v>40423</v>
      </c>
      <c r="D275" s="17" t="s">
        <v>923</v>
      </c>
      <c r="E275" s="28">
        <v>32.899790000000003</v>
      </c>
      <c r="F275" s="28">
        <v>-116.58492</v>
      </c>
      <c r="G275" s="36">
        <v>1159</v>
      </c>
      <c r="H275" s="28">
        <v>32.899650000000001</v>
      </c>
      <c r="I275" s="28">
        <v>-116.58494</v>
      </c>
      <c r="J275" s="36">
        <v>1161</v>
      </c>
      <c r="K275" s="36">
        <v>53</v>
      </c>
      <c r="L275" s="36">
        <v>27</v>
      </c>
      <c r="M275" s="36">
        <v>80</v>
      </c>
      <c r="N275" s="36">
        <v>131</v>
      </c>
      <c r="O275" s="37">
        <v>1</v>
      </c>
      <c r="P275" s="37">
        <v>30</v>
      </c>
      <c r="Q275" s="37">
        <v>1</v>
      </c>
      <c r="R275" s="37">
        <v>15</v>
      </c>
      <c r="S275" s="37">
        <f>AVERAGE(O275,Q275)</f>
        <v>1</v>
      </c>
      <c r="T275" s="37">
        <v>13</v>
      </c>
      <c r="U275" s="37">
        <v>9.9499999999999993</v>
      </c>
      <c r="V275" s="37">
        <v>14</v>
      </c>
      <c r="W275" s="37">
        <v>3.9</v>
      </c>
      <c r="X275" s="37">
        <v>15</v>
      </c>
      <c r="Y275" s="37">
        <v>180</v>
      </c>
      <c r="Z275" s="37" t="str">
        <f>IF(Y275&gt;=343, "N", IF(Y275&gt;=298, "NW", IF(Y275&gt;=252, "W", IF(Y275&gt;=206, "SW", IF(Y275&gt;=160, "S", IF(Y275&gt;=114, "SE", IF(Y275&gt;=68, "E", IF(Y275&gt;= 23, "NE", IF(Y275&gt;=0, "N", "NA")))))))))</f>
        <v>S</v>
      </c>
      <c r="AA275" s="37">
        <v>15</v>
      </c>
      <c r="AB275" s="17" t="s">
        <v>917</v>
      </c>
      <c r="AC275" s="17" t="s">
        <v>138</v>
      </c>
      <c r="AD275" s="17" t="s">
        <v>136</v>
      </c>
      <c r="AE275" s="17">
        <v>3</v>
      </c>
      <c r="AF275" s="19">
        <v>0.7680555555555556</v>
      </c>
      <c r="AG275" s="17" t="s">
        <v>920</v>
      </c>
      <c r="AH275" s="17" t="s">
        <v>920</v>
      </c>
      <c r="AI275" s="17" t="s">
        <v>920</v>
      </c>
      <c r="AJ275" s="39" t="s">
        <v>920</v>
      </c>
      <c r="AK275" s="17" t="s">
        <v>1069</v>
      </c>
      <c r="AL275" s="17"/>
      <c r="AM275" s="17" t="s">
        <v>1071</v>
      </c>
      <c r="AN275" s="20"/>
      <c r="AO275" s="20" t="s">
        <v>971</v>
      </c>
      <c r="AP275" s="20"/>
      <c r="AQ275" s="20"/>
      <c r="AR275" s="20"/>
      <c r="AS275" s="20"/>
      <c r="AT275" s="20"/>
      <c r="AU275" s="20"/>
      <c r="AV275" s="20"/>
      <c r="AW275" s="20"/>
      <c r="AX275" s="20"/>
      <c r="AY275" s="20"/>
      <c r="AZ275" s="20"/>
      <c r="BA275" s="20"/>
      <c r="BB275" s="20"/>
      <c r="BC275" s="20"/>
      <c r="BD275" s="20"/>
      <c r="BE275" s="20"/>
      <c r="BF275" s="20"/>
      <c r="BG275" s="20"/>
      <c r="BH275" s="20"/>
      <c r="BI275" s="20"/>
      <c r="BJ275" s="20"/>
      <c r="BK275" s="20"/>
      <c r="BL275" s="20"/>
      <c r="BM275" s="20"/>
      <c r="BN275" s="20"/>
      <c r="BO275" s="20"/>
      <c r="BP275" s="20"/>
      <c r="BQ275" s="20"/>
      <c r="BR275" s="20"/>
      <c r="BS275" s="20"/>
      <c r="BT275" s="20"/>
      <c r="BU275" s="20"/>
      <c r="BV275" s="20"/>
      <c r="BW275" s="20"/>
      <c r="BX275" s="20"/>
      <c r="BY275" s="20"/>
      <c r="BZ275" s="20"/>
      <c r="CA275" s="20"/>
      <c r="CB275" s="20"/>
      <c r="CC275" s="20"/>
      <c r="CD275" s="20"/>
      <c r="CE275" s="20"/>
      <c r="CF275" s="20"/>
      <c r="CG275" s="20"/>
      <c r="CH275" s="20"/>
      <c r="CI275" s="20"/>
      <c r="CJ275" s="20"/>
      <c r="CK275" s="20"/>
      <c r="CL275" s="20"/>
      <c r="CM275" s="20"/>
      <c r="CN275" s="20"/>
      <c r="CO275" s="20"/>
      <c r="CP275" s="20"/>
      <c r="CQ275" s="20"/>
      <c r="CR275" s="20"/>
      <c r="CS275" s="20"/>
      <c r="CT275" s="20"/>
      <c r="CU275" s="20"/>
      <c r="CV275" s="20"/>
      <c r="CW275" s="20"/>
      <c r="CX275" s="20"/>
      <c r="CY275" s="20"/>
      <c r="CZ275" s="20"/>
      <c r="DA275" s="20"/>
      <c r="DB275" s="20"/>
      <c r="DC275" s="20"/>
      <c r="DD275" s="20"/>
      <c r="DE275" s="20"/>
      <c r="DF275" s="20"/>
      <c r="DG275" s="20"/>
    </row>
    <row r="276" spans="1:111" x14ac:dyDescent="0.2">
      <c r="A276" s="17" t="s">
        <v>140</v>
      </c>
      <c r="B276" s="17" t="s">
        <v>135</v>
      </c>
      <c r="C276" s="49">
        <v>40423</v>
      </c>
      <c r="D276" s="6" t="s">
        <v>920</v>
      </c>
      <c r="E276" s="28">
        <v>32.89913</v>
      </c>
      <c r="F276" s="28">
        <v>-116.58647000000001</v>
      </c>
      <c r="G276" s="36" t="s">
        <v>920</v>
      </c>
      <c r="H276" s="28" t="s">
        <v>920</v>
      </c>
      <c r="I276" s="28" t="s">
        <v>920</v>
      </c>
      <c r="J276" s="36" t="s">
        <v>920</v>
      </c>
      <c r="K276" s="36" t="s">
        <v>920</v>
      </c>
      <c r="L276" s="36" t="s">
        <v>920</v>
      </c>
      <c r="M276" s="36" t="s">
        <v>920</v>
      </c>
      <c r="N276" s="36" t="s">
        <v>920</v>
      </c>
      <c r="O276" s="37" t="s">
        <v>920</v>
      </c>
      <c r="P276" s="37" t="s">
        <v>920</v>
      </c>
      <c r="Q276" s="37" t="s">
        <v>920</v>
      </c>
      <c r="R276" s="37" t="s">
        <v>920</v>
      </c>
      <c r="S276" s="37" t="s">
        <v>920</v>
      </c>
      <c r="T276" s="37" t="s">
        <v>920</v>
      </c>
      <c r="U276" s="37" t="s">
        <v>920</v>
      </c>
      <c r="V276" s="37" t="s">
        <v>920</v>
      </c>
      <c r="W276" s="37" t="s">
        <v>920</v>
      </c>
      <c r="X276" s="37" t="s">
        <v>920</v>
      </c>
      <c r="Y276" s="37" t="s">
        <v>920</v>
      </c>
      <c r="Z276" s="37" t="s">
        <v>920</v>
      </c>
      <c r="AA276" s="37">
        <v>15</v>
      </c>
      <c r="AB276" s="17" t="s">
        <v>213</v>
      </c>
      <c r="AC276" s="17" t="s">
        <v>213</v>
      </c>
      <c r="AD276" s="17" t="s">
        <v>213</v>
      </c>
      <c r="AE276" s="17" t="s">
        <v>213</v>
      </c>
      <c r="AF276" s="17" t="s">
        <v>213</v>
      </c>
      <c r="AG276" s="17" t="s">
        <v>141</v>
      </c>
      <c r="AH276" s="17">
        <v>30</v>
      </c>
      <c r="AI276" s="17">
        <v>10</v>
      </c>
      <c r="AJ276" s="39" t="s">
        <v>920</v>
      </c>
      <c r="AK276" s="17"/>
      <c r="AL276" s="17" t="s">
        <v>142</v>
      </c>
      <c r="AM276" s="17" t="s">
        <v>992</v>
      </c>
      <c r="AN276" s="20" t="s">
        <v>971</v>
      </c>
      <c r="AO276" s="56"/>
      <c r="AP276" s="20"/>
      <c r="AQ276" s="20"/>
      <c r="AR276" s="20"/>
      <c r="AS276" s="20"/>
      <c r="AT276" s="20"/>
      <c r="AU276" s="20"/>
      <c r="AV276" s="20"/>
      <c r="AW276" s="20"/>
      <c r="AX276" s="20"/>
      <c r="AY276" s="20"/>
      <c r="AZ276" s="20"/>
      <c r="BA276" s="20"/>
      <c r="BB276" s="20"/>
      <c r="BC276" s="20"/>
      <c r="BD276" s="20"/>
      <c r="BE276" s="20"/>
      <c r="BF276" s="20"/>
      <c r="BG276" s="20"/>
      <c r="BH276" s="20"/>
      <c r="BI276" s="20"/>
      <c r="BJ276" s="20"/>
      <c r="BK276" s="20"/>
      <c r="BL276" s="20"/>
      <c r="BM276" s="20"/>
      <c r="BN276" s="20"/>
      <c r="BO276" s="20"/>
      <c r="BP276" s="20"/>
      <c r="BQ276" s="20"/>
      <c r="BR276" s="20"/>
      <c r="BS276" s="20"/>
      <c r="BT276" s="20"/>
      <c r="BU276" s="20"/>
      <c r="BV276" s="20"/>
      <c r="BW276" s="20"/>
      <c r="BX276" s="20"/>
      <c r="BY276" s="20"/>
      <c r="BZ276" s="20"/>
      <c r="CA276" s="20"/>
      <c r="CB276" s="20"/>
      <c r="CC276" s="20"/>
      <c r="CD276" s="20"/>
      <c r="CE276" s="20"/>
      <c r="CF276" s="20"/>
      <c r="CG276" s="20"/>
      <c r="CH276" s="20"/>
      <c r="CI276" s="20"/>
      <c r="CJ276" s="20"/>
      <c r="CK276" s="20"/>
      <c r="CL276" s="20"/>
      <c r="CM276" s="20"/>
      <c r="CN276" s="20"/>
      <c r="CO276" s="20"/>
      <c r="CP276" s="20"/>
      <c r="CQ276" s="20"/>
      <c r="CR276" s="20"/>
      <c r="CS276" s="20"/>
      <c r="CT276" s="20"/>
      <c r="CU276" s="20"/>
      <c r="CV276" s="20"/>
      <c r="CW276" s="20"/>
      <c r="CX276" s="20"/>
      <c r="CY276" s="20"/>
      <c r="CZ276" s="20"/>
      <c r="DA276" s="20"/>
      <c r="DB276" s="20"/>
      <c r="DC276" s="20"/>
      <c r="DD276" s="20"/>
      <c r="DE276" s="20"/>
      <c r="DF276" s="20"/>
      <c r="DG276" s="20"/>
    </row>
    <row r="277" spans="1:111" x14ac:dyDescent="0.2">
      <c r="A277" s="17" t="s">
        <v>143</v>
      </c>
      <c r="B277" s="17" t="s">
        <v>144</v>
      </c>
      <c r="C277" s="49">
        <v>40459</v>
      </c>
      <c r="D277" s="17" t="s">
        <v>914</v>
      </c>
      <c r="E277" s="28">
        <v>41.665419999999997</v>
      </c>
      <c r="F277" s="28">
        <v>-123.11356000000001</v>
      </c>
      <c r="G277" s="36">
        <v>694</v>
      </c>
      <c r="H277" s="28">
        <v>41.665439999999997</v>
      </c>
      <c r="I277" s="28">
        <v>-123.11344</v>
      </c>
      <c r="J277" s="36">
        <v>693</v>
      </c>
      <c r="K277" s="36">
        <v>26</v>
      </c>
      <c r="L277" s="36">
        <v>15</v>
      </c>
      <c r="M277" s="54">
        <f>SUM(K277:L277)</f>
        <v>41</v>
      </c>
      <c r="N277" s="36">
        <v>75</v>
      </c>
      <c r="O277" s="37">
        <v>11</v>
      </c>
      <c r="P277" s="37">
        <v>30</v>
      </c>
      <c r="Q277" s="37" t="s">
        <v>920</v>
      </c>
      <c r="R277" s="37" t="s">
        <v>920</v>
      </c>
      <c r="S277" s="37">
        <f>AVERAGE(O277,Q277)</f>
        <v>11</v>
      </c>
      <c r="T277" s="37">
        <v>15</v>
      </c>
      <c r="U277" s="37">
        <v>2</v>
      </c>
      <c r="V277" s="37">
        <v>15</v>
      </c>
      <c r="W277" s="37">
        <v>5.8</v>
      </c>
      <c r="X277" s="37">
        <v>15</v>
      </c>
      <c r="Y277" s="37">
        <v>150</v>
      </c>
      <c r="Z277" s="37" t="str">
        <f>IF(Y277&gt;=343, "N", IF(Y277&gt;=298, "NW", IF(Y277&gt;=252, "W", IF(Y277&gt;=206, "SW", IF(Y277&gt;=160, "S", IF(Y277&gt;=114, "SE", IF(Y277&gt;=68, "E", IF(Y277&gt;= 23, "NE", IF(Y277&gt;=0, "N", "NA")))))))))</f>
        <v>SE</v>
      </c>
      <c r="AA277" s="37">
        <v>15</v>
      </c>
      <c r="AB277" s="17" t="s">
        <v>917</v>
      </c>
      <c r="AC277" s="17" t="s">
        <v>145</v>
      </c>
      <c r="AD277" s="17">
        <v>3</v>
      </c>
      <c r="AE277" s="17">
        <v>3</v>
      </c>
      <c r="AF277" s="19">
        <v>0.47083333333333338</v>
      </c>
      <c r="AG277" s="17" t="s">
        <v>920</v>
      </c>
      <c r="AH277" s="17" t="s">
        <v>920</v>
      </c>
      <c r="AI277" s="17" t="s">
        <v>920</v>
      </c>
      <c r="AJ277" s="39" t="s">
        <v>920</v>
      </c>
      <c r="AK277" s="17" t="s">
        <v>92</v>
      </c>
      <c r="AL277" s="17" t="s">
        <v>1158</v>
      </c>
      <c r="AM277" s="17"/>
      <c r="AN277" s="20"/>
      <c r="AO277" s="20" t="s">
        <v>971</v>
      </c>
      <c r="AP277" s="20"/>
      <c r="AQ277" s="20"/>
      <c r="AR277" s="20"/>
      <c r="AS277" s="20"/>
      <c r="AT277" s="20"/>
      <c r="AU277" s="20"/>
      <c r="AV277" s="20"/>
      <c r="AW277" s="20"/>
      <c r="AX277" s="20"/>
      <c r="AY277" s="20"/>
      <c r="AZ277" s="20"/>
      <c r="BA277" s="20"/>
      <c r="BB277" s="20"/>
      <c r="BC277" s="20"/>
      <c r="BD277" s="20"/>
      <c r="BE277" s="20"/>
      <c r="BF277" s="20"/>
      <c r="BG277" s="20"/>
      <c r="BH277" s="20"/>
      <c r="BI277" s="20"/>
      <c r="BJ277" s="20"/>
      <c r="BK277" s="20"/>
      <c r="BL277" s="20"/>
      <c r="BM277" s="20"/>
      <c r="BN277" s="20"/>
      <c r="BO277" s="20"/>
      <c r="BP277" s="20"/>
      <c r="BQ277" s="20"/>
      <c r="BR277" s="20"/>
      <c r="BS277" s="20"/>
      <c r="BT277" s="20"/>
      <c r="BU277" s="20"/>
      <c r="BV277" s="20"/>
      <c r="BW277" s="20"/>
      <c r="BX277" s="20"/>
      <c r="BY277" s="20"/>
      <c r="BZ277" s="20"/>
      <c r="CA277" s="20"/>
      <c r="CB277" s="20"/>
      <c r="CC277" s="20"/>
      <c r="CD277" s="20"/>
      <c r="CE277" s="20"/>
      <c r="CF277" s="20"/>
      <c r="CG277" s="20"/>
      <c r="CH277" s="20"/>
      <c r="CI277" s="20"/>
      <c r="CJ277" s="20"/>
      <c r="CK277" s="20"/>
      <c r="CL277" s="20"/>
      <c r="CM277" s="20"/>
      <c r="CN277" s="20"/>
      <c r="CO277" s="20"/>
      <c r="CP277" s="20"/>
      <c r="CQ277" s="20"/>
      <c r="CR277" s="20"/>
      <c r="CS277" s="20"/>
      <c r="CT277" s="20"/>
      <c r="CU277" s="20"/>
      <c r="CV277" s="20"/>
      <c r="CW277" s="20"/>
      <c r="CX277" s="20"/>
      <c r="CY277" s="20"/>
      <c r="CZ277" s="20"/>
      <c r="DA277" s="20"/>
      <c r="DB277" s="20"/>
      <c r="DC277" s="20"/>
      <c r="DD277" s="20"/>
      <c r="DE277" s="20"/>
      <c r="DF277" s="20"/>
      <c r="DG277" s="20"/>
    </row>
    <row r="278" spans="1:111" x14ac:dyDescent="0.2">
      <c r="A278" s="17" t="s">
        <v>93</v>
      </c>
      <c r="B278" s="17" t="s">
        <v>94</v>
      </c>
      <c r="C278" s="49">
        <v>40454</v>
      </c>
      <c r="D278" s="17" t="s">
        <v>914</v>
      </c>
      <c r="E278" s="28">
        <f>39+31/60+13.9/3600</f>
        <v>39.520527777777779</v>
      </c>
      <c r="F278" s="28">
        <f>-(120+59/60+52.4/3600)</f>
        <v>-120.99788888888889</v>
      </c>
      <c r="G278" s="36">
        <v>715</v>
      </c>
      <c r="H278" s="28">
        <f>39+31/60+13.4/3600</f>
        <v>39.520388888888888</v>
      </c>
      <c r="I278" s="28">
        <f>-(120+59/60+53.3/3600)</f>
        <v>-120.99813888888889</v>
      </c>
      <c r="J278" s="36">
        <v>713</v>
      </c>
      <c r="K278" s="36">
        <f>1+2+3</f>
        <v>6</v>
      </c>
      <c r="L278" s="36">
        <f>4+10+5</f>
        <v>19</v>
      </c>
      <c r="M278" s="54">
        <f>SUM(K278:L278)</f>
        <v>25</v>
      </c>
      <c r="N278" s="36">
        <v>105</v>
      </c>
      <c r="O278" s="37">
        <v>1</v>
      </c>
      <c r="P278" s="37" t="s">
        <v>920</v>
      </c>
      <c r="Q278" s="37" t="s">
        <v>920</v>
      </c>
      <c r="R278" s="37" t="s">
        <v>920</v>
      </c>
      <c r="S278" s="37">
        <f>AVERAGE(O278,Q278)</f>
        <v>1</v>
      </c>
      <c r="T278" s="37">
        <v>42</v>
      </c>
      <c r="U278" s="37">
        <v>2.5</v>
      </c>
      <c r="V278" s="37">
        <v>15</v>
      </c>
      <c r="W278" s="37">
        <v>10.17</v>
      </c>
      <c r="X278" s="37">
        <v>15</v>
      </c>
      <c r="Y278" s="37">
        <v>168</v>
      </c>
      <c r="Z278" s="37" t="str">
        <f>IF(Y278&gt;=343, "N", IF(Y278&gt;=298, "NW", IF(Y278&gt;=252, "W", IF(Y278&gt;=206, "SW", IF(Y278&gt;=160, "S", IF(Y278&gt;=114, "SE", IF(Y278&gt;=68, "E", IF(Y278&gt;= 23, "NE", IF(Y278&gt;=0, "N", "NA")))))))))</f>
        <v>S</v>
      </c>
      <c r="AA278" s="37">
        <v>15</v>
      </c>
      <c r="AB278" s="17" t="s">
        <v>917</v>
      </c>
      <c r="AC278" s="17" t="s">
        <v>963</v>
      </c>
      <c r="AD278" s="17">
        <v>3</v>
      </c>
      <c r="AE278" s="17">
        <v>2</v>
      </c>
      <c r="AF278" s="19">
        <v>0.6743055555555556</v>
      </c>
      <c r="AG278" s="17" t="s">
        <v>95</v>
      </c>
      <c r="AH278" s="17">
        <v>10</v>
      </c>
      <c r="AI278" s="17" t="s">
        <v>96</v>
      </c>
      <c r="AJ278" s="39" t="s">
        <v>920</v>
      </c>
      <c r="AK278" s="17" t="s">
        <v>97</v>
      </c>
      <c r="AL278" s="17" t="s">
        <v>1161</v>
      </c>
      <c r="AM278" s="17" t="s">
        <v>1144</v>
      </c>
      <c r="AN278" s="20" t="s">
        <v>971</v>
      </c>
      <c r="AO278" s="20" t="s">
        <v>971</v>
      </c>
      <c r="AP278" s="20"/>
      <c r="AQ278" s="20"/>
      <c r="AR278" s="20"/>
      <c r="AS278" s="20"/>
      <c r="AT278" s="20"/>
      <c r="AU278" s="20"/>
      <c r="AV278" s="20"/>
      <c r="AW278" s="20"/>
      <c r="AX278" s="20"/>
      <c r="AY278" s="20"/>
      <c r="AZ278" s="20"/>
      <c r="BA278" s="20"/>
      <c r="BB278" s="20"/>
      <c r="BC278" s="20"/>
      <c r="BD278" s="20"/>
      <c r="BE278" s="20"/>
      <c r="BF278" s="20"/>
      <c r="BG278" s="20"/>
      <c r="BH278" s="20"/>
      <c r="BI278" s="20"/>
      <c r="BJ278" s="20"/>
      <c r="BK278" s="20"/>
      <c r="BL278" s="20"/>
      <c r="BM278" s="20"/>
      <c r="BN278" s="20"/>
      <c r="BO278" s="20"/>
      <c r="BP278" s="20"/>
      <c r="BQ278" s="20"/>
      <c r="BR278" s="20"/>
      <c r="BS278" s="20"/>
      <c r="BT278" s="20"/>
      <c r="BU278" s="20"/>
      <c r="BV278" s="20"/>
      <c r="BW278" s="20"/>
      <c r="BX278" s="20"/>
      <c r="BY278" s="20"/>
      <c r="BZ278" s="20"/>
      <c r="CA278" s="20"/>
      <c r="CB278" s="20"/>
      <c r="CC278" s="20"/>
      <c r="CD278" s="20"/>
      <c r="CE278" s="20"/>
      <c r="CF278" s="20"/>
      <c r="CG278" s="20"/>
      <c r="CH278" s="20"/>
      <c r="CI278" s="20"/>
      <c r="CJ278" s="20"/>
      <c r="CK278" s="20"/>
      <c r="CL278" s="20"/>
      <c r="CM278" s="20"/>
      <c r="CN278" s="20"/>
      <c r="CO278" s="20"/>
      <c r="CP278" s="20"/>
      <c r="CQ278" s="20"/>
      <c r="CR278" s="20"/>
      <c r="CS278" s="20"/>
      <c r="CT278" s="20"/>
      <c r="CU278" s="20"/>
      <c r="CV278" s="20"/>
      <c r="CW278" s="20"/>
      <c r="CX278" s="20"/>
      <c r="CY278" s="20"/>
      <c r="CZ278" s="20"/>
      <c r="DA278" s="20"/>
      <c r="DB278" s="20"/>
      <c r="DC278" s="20"/>
      <c r="DD278" s="20"/>
      <c r="DE278" s="20"/>
      <c r="DF278" s="20"/>
      <c r="DG278" s="20"/>
    </row>
    <row r="279" spans="1:111" x14ac:dyDescent="0.2">
      <c r="A279" s="14" t="s">
        <v>1131</v>
      </c>
      <c r="B279" s="14" t="s">
        <v>212</v>
      </c>
      <c r="C279" s="47">
        <v>40409</v>
      </c>
      <c r="D279" s="6" t="s">
        <v>920</v>
      </c>
      <c r="E279" s="27">
        <v>34.285080000000001</v>
      </c>
      <c r="F279" s="27">
        <v>-117.37384</v>
      </c>
      <c r="G279" s="34" t="s">
        <v>920</v>
      </c>
      <c r="H279" s="26" t="s">
        <v>920</v>
      </c>
      <c r="I279" s="26" t="s">
        <v>920</v>
      </c>
      <c r="J279" s="34" t="s">
        <v>920</v>
      </c>
      <c r="K279" s="34" t="s">
        <v>920</v>
      </c>
      <c r="L279" s="34" t="s">
        <v>920</v>
      </c>
      <c r="M279" s="34" t="s">
        <v>920</v>
      </c>
      <c r="N279" s="34" t="s">
        <v>920</v>
      </c>
      <c r="O279" s="34" t="s">
        <v>920</v>
      </c>
      <c r="P279" s="34" t="s">
        <v>920</v>
      </c>
      <c r="Q279" s="34" t="s">
        <v>920</v>
      </c>
      <c r="R279" s="34" t="s">
        <v>920</v>
      </c>
      <c r="S279" s="34" t="s">
        <v>920</v>
      </c>
      <c r="T279" s="34" t="s">
        <v>920</v>
      </c>
      <c r="U279" s="34" t="s">
        <v>920</v>
      </c>
      <c r="V279" s="34" t="s">
        <v>920</v>
      </c>
      <c r="W279" s="34" t="s">
        <v>920</v>
      </c>
      <c r="X279" s="34" t="s">
        <v>920</v>
      </c>
      <c r="Y279" s="34" t="s">
        <v>920</v>
      </c>
      <c r="Z279" s="34" t="s">
        <v>920</v>
      </c>
      <c r="AA279" s="34" t="s">
        <v>920</v>
      </c>
      <c r="AB279" s="6" t="s">
        <v>920</v>
      </c>
      <c r="AC279" s="6" t="s">
        <v>920</v>
      </c>
      <c r="AD279" s="6" t="s">
        <v>920</v>
      </c>
      <c r="AE279" s="6" t="s">
        <v>920</v>
      </c>
      <c r="AF279" s="15">
        <v>0.39930555555555558</v>
      </c>
      <c r="AG279" s="14" t="s">
        <v>146</v>
      </c>
      <c r="AH279" s="14">
        <v>0</v>
      </c>
      <c r="AI279" s="14" t="s">
        <v>147</v>
      </c>
      <c r="AJ279" s="2">
        <v>4</v>
      </c>
      <c r="AK279" s="14"/>
      <c r="AL279" s="14" t="s">
        <v>148</v>
      </c>
      <c r="AP279" s="20"/>
      <c r="AQ279" s="20"/>
      <c r="AR279" s="20"/>
      <c r="AS279" s="20"/>
      <c r="AT279" s="20"/>
      <c r="AU279" s="20"/>
      <c r="AV279" s="20"/>
      <c r="AW279" s="20"/>
      <c r="AX279" s="20"/>
      <c r="AY279" s="20"/>
      <c r="AZ279" s="20"/>
      <c r="BA279" s="20"/>
      <c r="BB279" s="20"/>
      <c r="BC279" s="20"/>
      <c r="BD279" s="20"/>
      <c r="BE279" s="20"/>
      <c r="BF279" s="20"/>
      <c r="BG279" s="20"/>
      <c r="BH279" s="20"/>
      <c r="BI279" s="20"/>
      <c r="BJ279" s="20"/>
      <c r="BK279" s="20"/>
      <c r="BL279" s="20"/>
      <c r="BM279" s="20"/>
      <c r="BN279" s="20"/>
      <c r="BO279" s="20"/>
      <c r="BP279" s="20"/>
      <c r="BQ279" s="20"/>
      <c r="BR279" s="20"/>
      <c r="BS279" s="20"/>
      <c r="BT279" s="20"/>
      <c r="BU279" s="20"/>
      <c r="BV279" s="20"/>
      <c r="BW279" s="20"/>
      <c r="BX279" s="20"/>
      <c r="BY279" s="20"/>
      <c r="BZ279" s="20"/>
      <c r="CA279" s="20"/>
      <c r="CB279" s="20"/>
      <c r="CC279" s="20"/>
      <c r="CD279" s="20"/>
      <c r="CE279" s="20"/>
      <c r="CF279" s="20"/>
      <c r="CG279" s="20"/>
      <c r="CH279" s="20"/>
      <c r="CI279" s="20"/>
      <c r="CJ279" s="20"/>
      <c r="CK279" s="20"/>
      <c r="CL279" s="20"/>
      <c r="CM279" s="20"/>
      <c r="CN279" s="20"/>
      <c r="CO279" s="20"/>
      <c r="CP279" s="20"/>
      <c r="CQ279" s="20"/>
      <c r="CR279" s="20"/>
      <c r="CS279" s="20"/>
      <c r="CT279" s="20"/>
      <c r="CU279" s="20"/>
      <c r="CV279" s="20"/>
      <c r="CW279" s="20"/>
      <c r="CX279" s="20"/>
      <c r="CY279" s="20"/>
      <c r="CZ279" s="20"/>
      <c r="DA279" s="20"/>
      <c r="DB279" s="20"/>
      <c r="DC279" s="20"/>
      <c r="DD279" s="20"/>
      <c r="DE279" s="20"/>
      <c r="DF279" s="20"/>
      <c r="DG279" s="20"/>
    </row>
    <row r="280" spans="1:111" x14ac:dyDescent="0.2">
      <c r="A280" s="17" t="s">
        <v>98</v>
      </c>
      <c r="B280" s="17" t="s">
        <v>99</v>
      </c>
      <c r="C280" s="49">
        <v>40425</v>
      </c>
      <c r="D280" s="17" t="s">
        <v>914</v>
      </c>
      <c r="E280" s="28">
        <v>32.657499999999999</v>
      </c>
      <c r="F280" s="28">
        <v>-116.53236</v>
      </c>
      <c r="G280" s="36">
        <v>793</v>
      </c>
      <c r="H280" s="28">
        <v>32.657699999999998</v>
      </c>
      <c r="I280" s="28">
        <v>-116.53249</v>
      </c>
      <c r="J280" s="36">
        <v>793</v>
      </c>
      <c r="K280" s="36">
        <v>3</v>
      </c>
      <c r="L280" s="36">
        <v>17</v>
      </c>
      <c r="M280" s="43" t="s">
        <v>100</v>
      </c>
      <c r="N280" s="36">
        <v>60</v>
      </c>
      <c r="O280" s="37">
        <v>2</v>
      </c>
      <c r="P280" s="37">
        <v>21</v>
      </c>
      <c r="Q280" s="37" t="s">
        <v>920</v>
      </c>
      <c r="R280" s="37" t="s">
        <v>920</v>
      </c>
      <c r="S280" s="37">
        <f>AVERAGE(O280,Q280)</f>
        <v>2</v>
      </c>
      <c r="T280" s="37">
        <v>24</v>
      </c>
      <c r="U280" s="37">
        <v>8.3000000000000007</v>
      </c>
      <c r="V280" s="37">
        <v>15</v>
      </c>
      <c r="W280" s="37">
        <v>3.1</v>
      </c>
      <c r="X280" s="37">
        <v>15</v>
      </c>
      <c r="Y280" s="37">
        <v>310</v>
      </c>
      <c r="Z280" s="37" t="str">
        <f>IF(Y280&gt;=343, "N", IF(Y280&gt;=298, "NW", IF(Y280&gt;=252, "W", IF(Y280&gt;=206, "SW", IF(Y280&gt;=160, "S", IF(Y280&gt;=114, "SE", IF(Y280&gt;=68, "E", IF(Y280&gt;= 23, "NE", IF(Y280&gt;=0, "N", "NA")))))))))</f>
        <v>NW</v>
      </c>
      <c r="AA280" s="37">
        <v>15</v>
      </c>
      <c r="AB280" s="17" t="s">
        <v>101</v>
      </c>
      <c r="AC280" s="17" t="s">
        <v>943</v>
      </c>
      <c r="AD280" s="17" t="s">
        <v>102</v>
      </c>
      <c r="AE280" s="17">
        <v>3</v>
      </c>
      <c r="AF280" s="19" t="s">
        <v>1038</v>
      </c>
      <c r="AG280" s="17" t="s">
        <v>920</v>
      </c>
      <c r="AH280" s="17" t="s">
        <v>920</v>
      </c>
      <c r="AI280" s="17" t="s">
        <v>920</v>
      </c>
      <c r="AJ280" s="39" t="s">
        <v>920</v>
      </c>
      <c r="AK280" s="17" t="s">
        <v>103</v>
      </c>
      <c r="AL280" s="17" t="s">
        <v>104</v>
      </c>
      <c r="AM280" s="17"/>
      <c r="AN280" s="20"/>
      <c r="AO280" s="20" t="s">
        <v>971</v>
      </c>
      <c r="AP280" s="20"/>
      <c r="AQ280" s="20"/>
      <c r="AR280" s="20"/>
      <c r="AS280" s="20"/>
      <c r="AT280" s="20"/>
      <c r="AU280" s="20"/>
      <c r="AV280" s="20"/>
      <c r="AW280" s="20"/>
      <c r="AX280" s="20"/>
      <c r="AY280" s="20"/>
      <c r="AZ280" s="20"/>
      <c r="BA280" s="20"/>
      <c r="BB280" s="20"/>
      <c r="BC280" s="20"/>
      <c r="BD280" s="20"/>
      <c r="BE280" s="20"/>
      <c r="BF280" s="20"/>
      <c r="BG280" s="20"/>
      <c r="BH280" s="20"/>
      <c r="BI280" s="20"/>
      <c r="BJ280" s="20"/>
      <c r="BK280" s="20"/>
      <c r="BL280" s="20"/>
      <c r="BM280" s="20"/>
      <c r="BN280" s="20"/>
      <c r="BO280" s="20"/>
      <c r="BP280" s="20"/>
      <c r="BQ280" s="20"/>
      <c r="BR280" s="20"/>
      <c r="BS280" s="20"/>
      <c r="BT280" s="20"/>
      <c r="BU280" s="20"/>
      <c r="BV280" s="20"/>
      <c r="BW280" s="20"/>
      <c r="BX280" s="20"/>
      <c r="BY280" s="20"/>
      <c r="BZ280" s="20"/>
      <c r="CA280" s="20"/>
      <c r="CB280" s="20"/>
      <c r="CC280" s="20"/>
      <c r="CD280" s="20"/>
      <c r="CE280" s="20"/>
      <c r="CF280" s="20"/>
      <c r="CG280" s="20"/>
      <c r="CH280" s="20"/>
      <c r="CI280" s="20"/>
      <c r="CJ280" s="20"/>
      <c r="CK280" s="20"/>
      <c r="CL280" s="20"/>
      <c r="CM280" s="20"/>
      <c r="CN280" s="20"/>
      <c r="CO280" s="20"/>
      <c r="CP280" s="20"/>
      <c r="CQ280" s="20"/>
      <c r="CR280" s="20"/>
      <c r="CS280" s="20"/>
      <c r="CT280" s="20"/>
      <c r="CU280" s="20"/>
      <c r="CV280" s="20"/>
      <c r="CW280" s="20"/>
      <c r="CX280" s="20"/>
      <c r="CY280" s="20"/>
      <c r="CZ280" s="20"/>
      <c r="DA280" s="20"/>
      <c r="DB280" s="20"/>
      <c r="DC280" s="20"/>
      <c r="DD280" s="20"/>
      <c r="DE280" s="20"/>
      <c r="DF280" s="20"/>
      <c r="DG280" s="20"/>
    </row>
    <row r="281" spans="1:111" x14ac:dyDescent="0.2">
      <c r="A281" s="17" t="s">
        <v>98</v>
      </c>
      <c r="B281" s="17" t="s">
        <v>99</v>
      </c>
      <c r="C281" s="49">
        <v>40425</v>
      </c>
      <c r="D281" s="17" t="s">
        <v>923</v>
      </c>
      <c r="E281" s="32">
        <v>32.65793</v>
      </c>
      <c r="F281" s="28">
        <v>-116.53255</v>
      </c>
      <c r="G281" s="36">
        <v>785</v>
      </c>
      <c r="H281" s="28">
        <v>32.658149999999999</v>
      </c>
      <c r="I281" s="28">
        <v>-116.5324</v>
      </c>
      <c r="J281" s="36">
        <v>790</v>
      </c>
      <c r="K281" s="36">
        <f>9+15</f>
        <v>24</v>
      </c>
      <c r="L281" s="36">
        <f>2+19</f>
        <v>21</v>
      </c>
      <c r="M281" s="54">
        <f>SUM(K281:L281)</f>
        <v>45</v>
      </c>
      <c r="N281" s="36">
        <v>51</v>
      </c>
      <c r="O281" s="37">
        <v>6</v>
      </c>
      <c r="P281" s="37">
        <v>24</v>
      </c>
      <c r="Q281" s="37" t="s">
        <v>920</v>
      </c>
      <c r="R281" s="37" t="s">
        <v>920</v>
      </c>
      <c r="S281" s="37">
        <f>AVERAGE(O281,Q281)</f>
        <v>6</v>
      </c>
      <c r="T281" s="37">
        <v>26</v>
      </c>
      <c r="U281" s="37">
        <v>5.25</v>
      </c>
      <c r="V281" s="37">
        <v>13</v>
      </c>
      <c r="W281" s="37">
        <v>3.3</v>
      </c>
      <c r="X281" s="37">
        <v>13</v>
      </c>
      <c r="Y281" s="37">
        <v>2</v>
      </c>
      <c r="Z281" s="37" t="str">
        <f>IF(Y281&gt;=343, "N", IF(Y281&gt;=298, "NW", IF(Y281&gt;=252, "W", IF(Y281&gt;=206, "SW", IF(Y281&gt;=160, "S", IF(Y281&gt;=114, "SE", IF(Y281&gt;=68, "E", IF(Y281&gt;= 23, "NE", IF(Y281&gt;=0, "N", "NA")))))))))</f>
        <v>N</v>
      </c>
      <c r="AA281" s="37">
        <v>15</v>
      </c>
      <c r="AB281" s="17" t="s">
        <v>101</v>
      </c>
      <c r="AC281" s="17" t="s">
        <v>943</v>
      </c>
      <c r="AD281" s="17" t="s">
        <v>105</v>
      </c>
      <c r="AE281" s="17">
        <v>3</v>
      </c>
      <c r="AF281" s="17" t="s">
        <v>106</v>
      </c>
      <c r="AG281" s="17" t="s">
        <v>920</v>
      </c>
      <c r="AH281" s="17" t="s">
        <v>920</v>
      </c>
      <c r="AI281" s="17" t="s">
        <v>920</v>
      </c>
      <c r="AJ281" s="39" t="s">
        <v>920</v>
      </c>
      <c r="AK281" s="17" t="s">
        <v>139</v>
      </c>
      <c r="AL281" s="17" t="s">
        <v>1175</v>
      </c>
      <c r="AM281" s="17"/>
      <c r="AN281" s="20"/>
      <c r="AO281" s="20" t="s">
        <v>971</v>
      </c>
      <c r="AP281" s="20"/>
      <c r="AQ281" s="20"/>
      <c r="AR281" s="20"/>
      <c r="AS281" s="20"/>
      <c r="AT281" s="20"/>
      <c r="AU281" s="20"/>
      <c r="AV281" s="20"/>
      <c r="AW281" s="20"/>
      <c r="AX281" s="20"/>
      <c r="AY281" s="20"/>
      <c r="AZ281" s="20"/>
      <c r="BA281" s="20"/>
      <c r="BB281" s="20"/>
      <c r="BC281" s="20"/>
      <c r="BD281" s="20"/>
      <c r="BE281" s="20"/>
      <c r="BF281" s="20"/>
      <c r="BG281" s="20"/>
      <c r="BH281" s="20"/>
      <c r="BI281" s="20"/>
      <c r="BJ281" s="20"/>
      <c r="BK281" s="20"/>
      <c r="BL281" s="20"/>
      <c r="BM281" s="20"/>
      <c r="BN281" s="20"/>
      <c r="BO281" s="20"/>
      <c r="BP281" s="20"/>
      <c r="BQ281" s="20"/>
      <c r="BR281" s="20"/>
      <c r="BS281" s="20"/>
      <c r="BT281" s="20"/>
      <c r="BU281" s="20"/>
      <c r="BV281" s="20"/>
      <c r="BW281" s="20"/>
      <c r="BX281" s="20"/>
      <c r="BY281" s="20"/>
      <c r="BZ281" s="20"/>
      <c r="CA281" s="20"/>
      <c r="CB281" s="20"/>
      <c r="CC281" s="20"/>
      <c r="CD281" s="20"/>
      <c r="CE281" s="20"/>
      <c r="CF281" s="20"/>
      <c r="CG281" s="20"/>
      <c r="CH281" s="20"/>
      <c r="CI281" s="20"/>
      <c r="CJ281" s="20"/>
      <c r="CK281" s="20"/>
      <c r="CL281" s="20"/>
      <c r="CM281" s="20"/>
      <c r="CN281" s="20"/>
      <c r="CO281" s="20"/>
      <c r="CP281" s="20"/>
      <c r="CQ281" s="20"/>
      <c r="CR281" s="20"/>
      <c r="CS281" s="20"/>
      <c r="CT281" s="20"/>
      <c r="CU281" s="20"/>
      <c r="CV281" s="20"/>
      <c r="CW281" s="20"/>
      <c r="CX281" s="20"/>
      <c r="CY281" s="20"/>
      <c r="CZ281" s="20"/>
      <c r="DA281" s="20"/>
      <c r="DB281" s="20"/>
      <c r="DC281" s="20"/>
      <c r="DD281" s="20"/>
      <c r="DE281" s="20"/>
      <c r="DF281" s="20"/>
      <c r="DG281" s="20"/>
    </row>
    <row r="282" spans="1:111" x14ac:dyDescent="0.2">
      <c r="A282" s="17" t="s">
        <v>107</v>
      </c>
      <c r="B282" s="17" t="s">
        <v>108</v>
      </c>
      <c r="C282" s="49">
        <v>40424</v>
      </c>
      <c r="D282" s="17" t="s">
        <v>914</v>
      </c>
      <c r="E282" s="28">
        <v>32.778390000000002</v>
      </c>
      <c r="F282" s="28">
        <v>-116.44276000000001</v>
      </c>
      <c r="G282" s="36">
        <v>1283</v>
      </c>
      <c r="H282" s="28">
        <v>32.778309999999998</v>
      </c>
      <c r="I282" s="28">
        <v>-116.44288</v>
      </c>
      <c r="J282" s="36">
        <v>1283</v>
      </c>
      <c r="K282" s="36">
        <v>3</v>
      </c>
      <c r="L282" s="36">
        <v>2</v>
      </c>
      <c r="M282" s="36">
        <v>5</v>
      </c>
      <c r="N282" s="36">
        <v>49</v>
      </c>
      <c r="O282" s="37">
        <v>4</v>
      </c>
      <c r="P282" s="37">
        <v>14</v>
      </c>
      <c r="Q282" s="37">
        <v>8</v>
      </c>
      <c r="R282" s="37">
        <v>13</v>
      </c>
      <c r="S282" s="37">
        <f>AVERAGE(O282,Q282)</f>
        <v>6</v>
      </c>
      <c r="T282" s="37">
        <v>26</v>
      </c>
      <c r="U282" s="37">
        <v>5.4</v>
      </c>
      <c r="V282" s="37">
        <v>15</v>
      </c>
      <c r="W282" s="37">
        <v>6.5</v>
      </c>
      <c r="X282" s="37">
        <v>15</v>
      </c>
      <c r="Y282" s="37">
        <v>281</v>
      </c>
      <c r="Z282" s="37" t="str">
        <f>IF(Y282&gt;=343, "N", IF(Y282&gt;=298, "NW", IF(Y282&gt;=252, "W", IF(Y282&gt;=206, "SW", IF(Y282&gt;=160, "S", IF(Y282&gt;=114, "SE", IF(Y282&gt;=68, "E", IF(Y282&gt;= 23, "NE", IF(Y282&gt;=0, "N", "NA")))))))))</f>
        <v>W</v>
      </c>
      <c r="AA282" s="37">
        <v>15</v>
      </c>
      <c r="AB282" s="17" t="s">
        <v>917</v>
      </c>
      <c r="AC282" s="17" t="s">
        <v>627</v>
      </c>
      <c r="AD282" s="17">
        <v>2</v>
      </c>
      <c r="AE282" s="17" t="s">
        <v>109</v>
      </c>
      <c r="AF282" s="19">
        <v>0.68055555555555547</v>
      </c>
      <c r="AG282" s="17" t="s">
        <v>920</v>
      </c>
      <c r="AH282" s="17" t="s">
        <v>920</v>
      </c>
      <c r="AI282" s="17" t="s">
        <v>920</v>
      </c>
      <c r="AJ282" s="39" t="s">
        <v>920</v>
      </c>
      <c r="AK282" s="17" t="s">
        <v>1033</v>
      </c>
      <c r="AL282" s="17" t="s">
        <v>1034</v>
      </c>
      <c r="AM282" s="17"/>
      <c r="AN282" s="20"/>
      <c r="AO282" s="20" t="s">
        <v>971</v>
      </c>
      <c r="AP282" s="20"/>
      <c r="AQ282" s="20"/>
      <c r="AR282" s="20"/>
      <c r="AS282" s="20"/>
      <c r="AT282" s="20"/>
      <c r="AU282" s="20"/>
      <c r="AV282" s="20"/>
      <c r="AW282" s="20"/>
      <c r="AX282" s="20"/>
      <c r="AY282" s="20"/>
      <c r="AZ282" s="20"/>
      <c r="BA282" s="20"/>
      <c r="BB282" s="20"/>
      <c r="BC282" s="20"/>
      <c r="BD282" s="20"/>
      <c r="BE282" s="20"/>
      <c r="BF282" s="20"/>
      <c r="BG282" s="20"/>
      <c r="BH282" s="20"/>
      <c r="BI282" s="20"/>
      <c r="BJ282" s="20"/>
      <c r="BK282" s="20"/>
      <c r="BL282" s="20"/>
      <c r="BM282" s="20"/>
      <c r="BN282" s="20"/>
      <c r="BO282" s="20"/>
      <c r="BP282" s="20"/>
      <c r="BQ282" s="20"/>
      <c r="BR282" s="20"/>
      <c r="BS282" s="20"/>
      <c r="BT282" s="20"/>
      <c r="BU282" s="20"/>
      <c r="BV282" s="20"/>
      <c r="BW282" s="20"/>
      <c r="BX282" s="20"/>
      <c r="BY282" s="20"/>
      <c r="BZ282" s="20"/>
      <c r="CA282" s="20"/>
      <c r="CB282" s="20"/>
      <c r="CC282" s="20"/>
      <c r="CD282" s="20"/>
      <c r="CE282" s="20"/>
      <c r="CF282" s="20"/>
      <c r="CG282" s="20"/>
      <c r="CH282" s="20"/>
      <c r="CI282" s="20"/>
      <c r="CJ282" s="20"/>
      <c r="CK282" s="20"/>
      <c r="CL282" s="20"/>
      <c r="CM282" s="20"/>
      <c r="CN282" s="20"/>
      <c r="CO282" s="20"/>
      <c r="CP282" s="20"/>
      <c r="CQ282" s="20"/>
      <c r="CR282" s="20"/>
      <c r="CS282" s="20"/>
      <c r="CT282" s="20"/>
      <c r="CU282" s="20"/>
      <c r="CV282" s="20"/>
      <c r="CW282" s="20"/>
      <c r="CX282" s="20"/>
      <c r="CY282" s="20"/>
      <c r="CZ282" s="20"/>
      <c r="DA282" s="20"/>
      <c r="DB282" s="20"/>
      <c r="DC282" s="20"/>
      <c r="DD282" s="20"/>
      <c r="DE282" s="20"/>
      <c r="DF282" s="20"/>
      <c r="DG282" s="20"/>
    </row>
    <row r="283" spans="1:111" x14ac:dyDescent="0.2">
      <c r="A283" s="17" t="s">
        <v>107</v>
      </c>
      <c r="B283" s="17" t="s">
        <v>108</v>
      </c>
      <c r="C283" s="49">
        <v>40424</v>
      </c>
      <c r="D283" s="17" t="s">
        <v>923</v>
      </c>
      <c r="E283" s="28">
        <v>32.778509999999997</v>
      </c>
      <c r="F283" s="28">
        <v>-116.44316999999999</v>
      </c>
      <c r="G283" s="36">
        <v>1282</v>
      </c>
      <c r="H283" s="28">
        <v>32.77863</v>
      </c>
      <c r="I283" s="28">
        <v>-116.44351</v>
      </c>
      <c r="J283" s="36">
        <v>1282</v>
      </c>
      <c r="K283" s="54">
        <f>6+2</f>
        <v>8</v>
      </c>
      <c r="L283" s="54">
        <f>18+45</f>
        <v>63</v>
      </c>
      <c r="M283" s="54">
        <f>SUM(K283:L283)</f>
        <v>71</v>
      </c>
      <c r="N283" s="36">
        <v>59</v>
      </c>
      <c r="O283" s="37">
        <v>9</v>
      </c>
      <c r="P283" s="37">
        <v>25</v>
      </c>
      <c r="Q283" s="37" t="s">
        <v>920</v>
      </c>
      <c r="R283" s="37" t="s">
        <v>920</v>
      </c>
      <c r="S283" s="37">
        <f>AVERAGE(O283,Q283)</f>
        <v>9</v>
      </c>
      <c r="T283" s="37">
        <v>36</v>
      </c>
      <c r="U283" s="37">
        <v>8</v>
      </c>
      <c r="V283" s="37">
        <v>15</v>
      </c>
      <c r="W283" s="37">
        <v>14.7</v>
      </c>
      <c r="X283" s="37">
        <v>15</v>
      </c>
      <c r="Y283" s="37">
        <v>274</v>
      </c>
      <c r="Z283" s="37" t="str">
        <f>IF(Y283&gt;=343, "N", IF(Y283&gt;=298, "NW", IF(Y283&gt;=252, "W", IF(Y283&gt;=206, "SW", IF(Y283&gt;=160, "S", IF(Y283&gt;=114, "SE", IF(Y283&gt;=68, "E", IF(Y283&gt;= 23, "NE", IF(Y283&gt;=0, "N", "NA")))))))))</f>
        <v>W</v>
      </c>
      <c r="AA283" s="37">
        <v>15</v>
      </c>
      <c r="AB283" s="17" t="s">
        <v>917</v>
      </c>
      <c r="AC283" s="17" t="s">
        <v>110</v>
      </c>
      <c r="AD283" s="17" t="s">
        <v>111</v>
      </c>
      <c r="AE283" s="17">
        <v>2</v>
      </c>
      <c r="AF283" s="19">
        <v>0.67222222222222217</v>
      </c>
      <c r="AG283" s="17" t="s">
        <v>920</v>
      </c>
      <c r="AH283" s="17" t="s">
        <v>920</v>
      </c>
      <c r="AI283" s="17" t="s">
        <v>920</v>
      </c>
      <c r="AJ283" s="39" t="s">
        <v>920</v>
      </c>
      <c r="AK283" s="17" t="s">
        <v>139</v>
      </c>
      <c r="AL283" s="17" t="s">
        <v>1174</v>
      </c>
      <c r="AM283" s="17"/>
      <c r="AN283" s="20"/>
      <c r="AO283" s="20" t="s">
        <v>971</v>
      </c>
      <c r="AP283" s="20"/>
      <c r="AQ283" s="20"/>
      <c r="AR283" s="20"/>
      <c r="AS283" s="20"/>
      <c r="AT283" s="20"/>
      <c r="AU283" s="20"/>
      <c r="AV283" s="20"/>
      <c r="AW283" s="20"/>
      <c r="AX283" s="20"/>
      <c r="AY283" s="20"/>
      <c r="AZ283" s="20"/>
      <c r="BA283" s="20"/>
      <c r="BB283" s="20"/>
      <c r="BC283" s="20"/>
      <c r="BD283" s="20"/>
      <c r="BE283" s="20"/>
      <c r="BF283" s="20"/>
      <c r="BG283" s="20"/>
      <c r="BH283" s="20"/>
      <c r="BI283" s="20"/>
      <c r="BJ283" s="20"/>
      <c r="BK283" s="20"/>
      <c r="BL283" s="20"/>
      <c r="BM283" s="20"/>
      <c r="BN283" s="20"/>
      <c r="BO283" s="20"/>
      <c r="BP283" s="20"/>
      <c r="BQ283" s="20"/>
      <c r="BR283" s="20"/>
      <c r="BS283" s="20"/>
      <c r="BT283" s="20"/>
      <c r="BU283" s="20"/>
      <c r="BV283" s="20"/>
      <c r="BW283" s="20"/>
      <c r="BX283" s="20"/>
      <c r="BY283" s="20"/>
      <c r="BZ283" s="20"/>
      <c r="CA283" s="20"/>
      <c r="CB283" s="20"/>
      <c r="CC283" s="20"/>
      <c r="CD283" s="20"/>
      <c r="CE283" s="20"/>
      <c r="CF283" s="20"/>
      <c r="CG283" s="20"/>
      <c r="CH283" s="20"/>
      <c r="CI283" s="20"/>
      <c r="CJ283" s="20"/>
      <c r="CK283" s="20"/>
      <c r="CL283" s="20"/>
      <c r="CM283" s="20"/>
      <c r="CN283" s="20"/>
      <c r="CO283" s="20"/>
      <c r="CP283" s="20"/>
      <c r="CQ283" s="20"/>
      <c r="CR283" s="20"/>
      <c r="CS283" s="20"/>
      <c r="CT283" s="20"/>
      <c r="CU283" s="20"/>
      <c r="CV283" s="20"/>
      <c r="CW283" s="20"/>
      <c r="CX283" s="20"/>
      <c r="CY283" s="20"/>
      <c r="CZ283" s="20"/>
      <c r="DA283" s="20"/>
      <c r="DB283" s="20"/>
      <c r="DC283" s="20"/>
      <c r="DD283" s="20"/>
      <c r="DE283" s="20"/>
      <c r="DF283" s="20"/>
      <c r="DG283" s="20"/>
    </row>
    <row r="284" spans="1:111" x14ac:dyDescent="0.2">
      <c r="A284" s="20" t="s">
        <v>112</v>
      </c>
      <c r="B284" s="17" t="s">
        <v>113</v>
      </c>
      <c r="C284" s="49">
        <v>40424</v>
      </c>
      <c r="D284" s="6" t="s">
        <v>920</v>
      </c>
      <c r="E284" s="28">
        <v>32.761539999999997</v>
      </c>
      <c r="F284" s="28">
        <v>-116.45162000000001</v>
      </c>
      <c r="G284" s="36" t="s">
        <v>920</v>
      </c>
      <c r="H284" s="28" t="s">
        <v>920</v>
      </c>
      <c r="I284" s="28" t="s">
        <v>920</v>
      </c>
      <c r="J284" s="36" t="s">
        <v>920</v>
      </c>
      <c r="K284" s="36" t="s">
        <v>920</v>
      </c>
      <c r="L284" s="36" t="s">
        <v>920</v>
      </c>
      <c r="M284" s="36" t="s">
        <v>920</v>
      </c>
      <c r="N284" s="36" t="s">
        <v>920</v>
      </c>
      <c r="O284" s="37" t="s">
        <v>920</v>
      </c>
      <c r="P284" s="37" t="s">
        <v>920</v>
      </c>
      <c r="Q284" s="37" t="s">
        <v>920</v>
      </c>
      <c r="R284" s="37" t="s">
        <v>920</v>
      </c>
      <c r="S284" s="37" t="s">
        <v>920</v>
      </c>
      <c r="T284" s="37" t="s">
        <v>920</v>
      </c>
      <c r="U284" s="37" t="s">
        <v>920</v>
      </c>
      <c r="V284" s="37" t="s">
        <v>920</v>
      </c>
      <c r="W284" s="37" t="s">
        <v>920</v>
      </c>
      <c r="X284" s="37" t="s">
        <v>920</v>
      </c>
      <c r="Y284" s="37" t="s">
        <v>920</v>
      </c>
      <c r="Z284" s="37" t="s">
        <v>920</v>
      </c>
      <c r="AA284" s="37" t="s">
        <v>920</v>
      </c>
      <c r="AB284" s="18" t="s">
        <v>920</v>
      </c>
      <c r="AC284" s="18" t="s">
        <v>920</v>
      </c>
      <c r="AD284" s="18" t="s">
        <v>920</v>
      </c>
      <c r="AE284" s="18" t="s">
        <v>920</v>
      </c>
      <c r="AF284" s="18" t="s">
        <v>920</v>
      </c>
      <c r="AG284" s="17" t="s">
        <v>114</v>
      </c>
      <c r="AH284" s="17">
        <v>47</v>
      </c>
      <c r="AI284" s="17" t="s">
        <v>115</v>
      </c>
      <c r="AJ284" s="39" t="s">
        <v>920</v>
      </c>
      <c r="AK284" s="17"/>
      <c r="AL284" s="17" t="s">
        <v>116</v>
      </c>
      <c r="AM284" s="17" t="s">
        <v>26</v>
      </c>
      <c r="AN284" s="20" t="s">
        <v>971</v>
      </c>
      <c r="AO284" s="56"/>
      <c r="AP284" s="20"/>
      <c r="AQ284" s="20"/>
      <c r="AR284" s="20"/>
      <c r="AS284" s="20"/>
      <c r="AT284" s="20"/>
      <c r="AU284" s="20"/>
      <c r="AV284" s="20"/>
      <c r="AW284" s="20"/>
      <c r="AX284" s="20"/>
      <c r="AY284" s="20"/>
      <c r="AZ284" s="20"/>
      <c r="BA284" s="20"/>
      <c r="BB284" s="20"/>
      <c r="BC284" s="20"/>
      <c r="BD284" s="20"/>
      <c r="BE284" s="20"/>
      <c r="BF284" s="20"/>
      <c r="BG284" s="20"/>
      <c r="BH284" s="20"/>
      <c r="BI284" s="20"/>
      <c r="BJ284" s="20"/>
      <c r="BK284" s="20"/>
      <c r="BL284" s="20"/>
      <c r="BM284" s="20"/>
      <c r="BN284" s="20"/>
      <c r="BO284" s="20"/>
      <c r="BP284" s="20"/>
      <c r="BQ284" s="20"/>
      <c r="BR284" s="20"/>
      <c r="BS284" s="20"/>
      <c r="BT284" s="20"/>
      <c r="BU284" s="20"/>
      <c r="BV284" s="20"/>
      <c r="BW284" s="20"/>
      <c r="BX284" s="20"/>
      <c r="BY284" s="20"/>
      <c r="BZ284" s="20"/>
      <c r="CA284" s="20"/>
      <c r="CB284" s="20"/>
      <c r="CC284" s="20"/>
      <c r="CD284" s="20"/>
      <c r="CE284" s="20"/>
      <c r="CF284" s="20"/>
      <c r="CG284" s="20"/>
      <c r="CH284" s="20"/>
      <c r="CI284" s="20"/>
      <c r="CJ284" s="20"/>
      <c r="CK284" s="20"/>
      <c r="CL284" s="20"/>
      <c r="CM284" s="20"/>
      <c r="CN284" s="20"/>
      <c r="CO284" s="20"/>
      <c r="CP284" s="20"/>
      <c r="CQ284" s="20"/>
      <c r="CR284" s="20"/>
      <c r="CS284" s="20"/>
      <c r="CT284" s="20"/>
      <c r="CU284" s="20"/>
      <c r="CV284" s="20"/>
      <c r="CW284" s="20"/>
      <c r="CX284" s="20"/>
      <c r="CY284" s="20"/>
      <c r="CZ284" s="20"/>
      <c r="DA284" s="20"/>
      <c r="DB284" s="20"/>
      <c r="DC284" s="20"/>
      <c r="DD284" s="20"/>
      <c r="DE284" s="20"/>
      <c r="DF284" s="20"/>
      <c r="DG284" s="20"/>
    </row>
    <row r="285" spans="1:111" x14ac:dyDescent="0.2">
      <c r="A285" s="17" t="s">
        <v>117</v>
      </c>
      <c r="B285" s="17" t="s">
        <v>118</v>
      </c>
      <c r="C285" s="49">
        <v>40424</v>
      </c>
      <c r="D285" s="6" t="s">
        <v>920</v>
      </c>
      <c r="E285" s="28">
        <v>32.75206</v>
      </c>
      <c r="F285" s="28">
        <v>-116.45220999999999</v>
      </c>
      <c r="G285" s="36" t="s">
        <v>920</v>
      </c>
      <c r="H285" s="28" t="s">
        <v>920</v>
      </c>
      <c r="I285" s="28" t="s">
        <v>920</v>
      </c>
      <c r="J285" s="36" t="s">
        <v>920</v>
      </c>
      <c r="K285" s="36" t="s">
        <v>920</v>
      </c>
      <c r="L285" s="36" t="s">
        <v>920</v>
      </c>
      <c r="M285" s="36" t="s">
        <v>920</v>
      </c>
      <c r="N285" s="36" t="s">
        <v>920</v>
      </c>
      <c r="O285" s="37" t="s">
        <v>920</v>
      </c>
      <c r="P285" s="37" t="s">
        <v>920</v>
      </c>
      <c r="Q285" s="37" t="s">
        <v>920</v>
      </c>
      <c r="R285" s="37" t="s">
        <v>920</v>
      </c>
      <c r="S285" s="37" t="s">
        <v>920</v>
      </c>
      <c r="T285" s="37" t="s">
        <v>920</v>
      </c>
      <c r="U285" s="37" t="s">
        <v>920</v>
      </c>
      <c r="V285" s="37" t="s">
        <v>920</v>
      </c>
      <c r="W285" s="37" t="s">
        <v>920</v>
      </c>
      <c r="X285" s="37" t="s">
        <v>920</v>
      </c>
      <c r="Y285" s="37" t="s">
        <v>920</v>
      </c>
      <c r="Z285" s="37" t="s">
        <v>920</v>
      </c>
      <c r="AA285" s="37" t="s">
        <v>920</v>
      </c>
      <c r="AB285" s="18" t="s">
        <v>920</v>
      </c>
      <c r="AC285" s="18" t="s">
        <v>920</v>
      </c>
      <c r="AD285" s="18" t="s">
        <v>920</v>
      </c>
      <c r="AE285" s="18" t="s">
        <v>920</v>
      </c>
      <c r="AF285" s="18" t="s">
        <v>920</v>
      </c>
      <c r="AG285" s="17" t="s">
        <v>119</v>
      </c>
      <c r="AH285" s="17">
        <v>0</v>
      </c>
      <c r="AI285" s="17">
        <v>30</v>
      </c>
      <c r="AJ285" s="39" t="s">
        <v>920</v>
      </c>
      <c r="AK285" s="17"/>
      <c r="AL285" s="17" t="s">
        <v>120</v>
      </c>
      <c r="AM285" s="17"/>
      <c r="AN285" s="20"/>
      <c r="AO285" s="56"/>
      <c r="AP285" s="20"/>
      <c r="AQ285" s="20"/>
      <c r="AR285" s="20"/>
      <c r="AS285" s="20"/>
      <c r="AT285" s="20"/>
      <c r="AU285" s="20"/>
      <c r="AV285" s="20"/>
      <c r="AW285" s="20"/>
      <c r="AX285" s="20"/>
      <c r="AY285" s="20"/>
      <c r="AZ285" s="20"/>
      <c r="BA285" s="20"/>
      <c r="BB285" s="20"/>
      <c r="BC285" s="20"/>
      <c r="BD285" s="20"/>
      <c r="BE285" s="20"/>
      <c r="BF285" s="20"/>
      <c r="BG285" s="20"/>
      <c r="BH285" s="20"/>
      <c r="BI285" s="20"/>
      <c r="BJ285" s="20"/>
      <c r="BK285" s="20"/>
      <c r="BL285" s="20"/>
      <c r="BM285" s="20"/>
      <c r="BN285" s="20"/>
      <c r="BO285" s="20"/>
      <c r="BP285" s="20"/>
      <c r="BQ285" s="20"/>
      <c r="BR285" s="20"/>
      <c r="BS285" s="20"/>
      <c r="BT285" s="20"/>
      <c r="BU285" s="20"/>
      <c r="BV285" s="20"/>
      <c r="BW285" s="20"/>
      <c r="BX285" s="20"/>
      <c r="BY285" s="20"/>
      <c r="BZ285" s="20"/>
      <c r="CA285" s="20"/>
      <c r="CB285" s="20"/>
      <c r="CC285" s="20"/>
      <c r="CD285" s="20"/>
      <c r="CE285" s="20"/>
      <c r="CF285" s="20"/>
      <c r="CG285" s="20"/>
      <c r="CH285" s="20"/>
      <c r="CI285" s="20"/>
      <c r="CJ285" s="20"/>
      <c r="CK285" s="20"/>
      <c r="CL285" s="20"/>
      <c r="CM285" s="20"/>
      <c r="CN285" s="20"/>
      <c r="CO285" s="20"/>
      <c r="CP285" s="20"/>
      <c r="CQ285" s="20"/>
      <c r="CR285" s="20"/>
      <c r="CS285" s="20"/>
      <c r="CT285" s="20"/>
      <c r="CU285" s="20"/>
      <c r="CV285" s="20"/>
      <c r="CW285" s="20"/>
      <c r="CX285" s="20"/>
      <c r="CY285" s="20"/>
      <c r="CZ285" s="20"/>
      <c r="DA285" s="20"/>
      <c r="DB285" s="20"/>
      <c r="DC285" s="20"/>
      <c r="DD285" s="20"/>
      <c r="DE285" s="20"/>
      <c r="DF285" s="20"/>
      <c r="DG285" s="20"/>
    </row>
    <row r="286" spans="1:111" x14ac:dyDescent="0.2">
      <c r="A286" s="17" t="s">
        <v>121</v>
      </c>
      <c r="B286" s="17" t="s">
        <v>58</v>
      </c>
      <c r="C286" s="49">
        <v>40455</v>
      </c>
      <c r="D286" s="17" t="s">
        <v>914</v>
      </c>
      <c r="E286" s="28">
        <v>39.713529999999999</v>
      </c>
      <c r="F286" s="28">
        <v>-121.2765</v>
      </c>
      <c r="G286" s="36">
        <v>524</v>
      </c>
      <c r="H286" s="28">
        <v>39.71369</v>
      </c>
      <c r="I286" s="28">
        <v>-121.27679000000001</v>
      </c>
      <c r="J286" s="36">
        <v>520</v>
      </c>
      <c r="K286" s="36">
        <f>1+9</f>
        <v>10</v>
      </c>
      <c r="L286" s="36">
        <f>20+75</f>
        <v>95</v>
      </c>
      <c r="M286" s="54">
        <f>SUM(K286:L286)</f>
        <v>105</v>
      </c>
      <c r="N286" s="36">
        <v>137.5</v>
      </c>
      <c r="O286" s="37">
        <v>2</v>
      </c>
      <c r="P286" s="37">
        <v>30</v>
      </c>
      <c r="Q286" s="37" t="s">
        <v>920</v>
      </c>
      <c r="R286" s="37" t="s">
        <v>920</v>
      </c>
      <c r="S286" s="37">
        <f>AVERAGE(O286,Q286)</f>
        <v>2</v>
      </c>
      <c r="T286" s="37">
        <v>25</v>
      </c>
      <c r="U286" s="37">
        <v>14.1</v>
      </c>
      <c r="V286" s="37">
        <v>15</v>
      </c>
      <c r="W286" s="37">
        <v>16.05</v>
      </c>
      <c r="X286" s="37">
        <v>15</v>
      </c>
      <c r="Y286" s="37">
        <v>120</v>
      </c>
      <c r="Z286" s="37" t="str">
        <f>IF(Y286&gt;=343, "N", IF(Y286&gt;=298, "NW", IF(Y286&gt;=252, "W", IF(Y286&gt;=206, "SW", IF(Y286&gt;=160, "S", IF(Y286&gt;=114, "SE", IF(Y286&gt;=68, "E", IF(Y286&gt;= 23, "NE", IF(Y286&gt;=0, "N", "NA")))))))))</f>
        <v>SE</v>
      </c>
      <c r="AA286" s="37">
        <v>15</v>
      </c>
      <c r="AB286" s="17" t="s">
        <v>809</v>
      </c>
      <c r="AC286" s="17" t="s">
        <v>59</v>
      </c>
      <c r="AD286" s="17" t="s">
        <v>60</v>
      </c>
      <c r="AE286" s="17">
        <v>1</v>
      </c>
      <c r="AF286" s="19">
        <v>0.65694444444444444</v>
      </c>
      <c r="AG286" s="17" t="s">
        <v>61</v>
      </c>
      <c r="AH286" s="17">
        <v>28</v>
      </c>
      <c r="AI286" s="17" t="s">
        <v>62</v>
      </c>
      <c r="AJ286" s="39" t="s">
        <v>920</v>
      </c>
      <c r="AK286" s="17" t="s">
        <v>1017</v>
      </c>
      <c r="AL286" s="17" t="s">
        <v>1163</v>
      </c>
      <c r="AM286" s="17" t="s">
        <v>1016</v>
      </c>
      <c r="AN286" s="20" t="s">
        <v>971</v>
      </c>
      <c r="AO286" s="20" t="s">
        <v>971</v>
      </c>
    </row>
    <row r="287" spans="1:111" x14ac:dyDescent="0.2">
      <c r="A287" s="17" t="s">
        <v>63</v>
      </c>
      <c r="B287" s="17" t="s">
        <v>64</v>
      </c>
      <c r="C287" s="49">
        <v>40458</v>
      </c>
      <c r="D287" s="17" t="s">
        <v>914</v>
      </c>
      <c r="E287" s="28">
        <v>39.742789999999999</v>
      </c>
      <c r="F287" s="28">
        <v>-120.70394</v>
      </c>
      <c r="G287" s="36">
        <v>1602</v>
      </c>
      <c r="H287" s="28">
        <v>39.743029999999997</v>
      </c>
      <c r="I287" s="28">
        <v>-120.70419</v>
      </c>
      <c r="J287" s="36">
        <v>1602</v>
      </c>
      <c r="K287" s="36">
        <v>1</v>
      </c>
      <c r="L287" s="36">
        <v>2</v>
      </c>
      <c r="M287" s="36">
        <v>3</v>
      </c>
      <c r="N287" s="36">
        <v>390</v>
      </c>
      <c r="O287" s="37">
        <v>6</v>
      </c>
      <c r="P287" s="37">
        <v>30</v>
      </c>
      <c r="Q287" s="37" t="s">
        <v>920</v>
      </c>
      <c r="R287" s="37" t="s">
        <v>920</v>
      </c>
      <c r="S287" s="37">
        <f>AVERAGE(O287,Q287)</f>
        <v>6</v>
      </c>
      <c r="T287" s="37">
        <v>22</v>
      </c>
      <c r="U287" s="37">
        <v>4.2</v>
      </c>
      <c r="V287" s="37">
        <v>15</v>
      </c>
      <c r="W287" s="37">
        <v>30</v>
      </c>
      <c r="X287" s="37">
        <v>15</v>
      </c>
      <c r="Y287" s="37">
        <v>350</v>
      </c>
      <c r="Z287" s="37" t="str">
        <f>IF(Y287&gt;=343, "N", IF(Y287&gt;=298, "NW", IF(Y287&gt;=252, "W", IF(Y287&gt;=206, "SW", IF(Y287&gt;=160, "S", IF(Y287&gt;=114, "SE", IF(Y287&gt;=68, "E", IF(Y287&gt;= 23, "NE", IF(Y287&gt;=0, "N", "NA")))))))))</f>
        <v>N</v>
      </c>
      <c r="AA287" s="37">
        <v>15</v>
      </c>
      <c r="AB287" s="17" t="s">
        <v>917</v>
      </c>
      <c r="AC287" s="17" t="s">
        <v>924</v>
      </c>
      <c r="AD287" s="17">
        <v>1</v>
      </c>
      <c r="AE287" s="17">
        <v>1.5</v>
      </c>
      <c r="AF287" s="19">
        <v>0.50069444444444444</v>
      </c>
      <c r="AG287" s="17" t="s">
        <v>920</v>
      </c>
      <c r="AH287" s="17" t="s">
        <v>920</v>
      </c>
      <c r="AI287" s="17" t="s">
        <v>920</v>
      </c>
      <c r="AJ287" s="39" t="s">
        <v>920</v>
      </c>
      <c r="AK287" s="17" t="s">
        <v>65</v>
      </c>
      <c r="AL287" s="17"/>
      <c r="AM287" s="17"/>
      <c r="AN287" s="20"/>
      <c r="AO287" s="20" t="s">
        <v>971</v>
      </c>
    </row>
    <row r="288" spans="1:111" x14ac:dyDescent="0.2">
      <c r="A288" s="17" t="s">
        <v>66</v>
      </c>
      <c r="B288" s="17" t="s">
        <v>642</v>
      </c>
      <c r="C288" s="49">
        <v>40427</v>
      </c>
      <c r="D288" s="17" t="s">
        <v>923</v>
      </c>
      <c r="E288" s="28">
        <v>34.077669999999998</v>
      </c>
      <c r="F288" s="28">
        <v>-116.87351</v>
      </c>
      <c r="G288" s="36">
        <v>2018</v>
      </c>
      <c r="H288" s="28">
        <v>34.077919999999999</v>
      </c>
      <c r="I288" s="28">
        <v>-116.87385</v>
      </c>
      <c r="J288" s="36">
        <v>2017</v>
      </c>
      <c r="K288" s="36">
        <f>88+23</f>
        <v>111</v>
      </c>
      <c r="L288" s="36">
        <f>6+107</f>
        <v>113</v>
      </c>
      <c r="M288" s="54">
        <f>SUM(K288:L288)</f>
        <v>224</v>
      </c>
      <c r="N288" s="36">
        <v>94</v>
      </c>
      <c r="O288" s="37">
        <v>7</v>
      </c>
      <c r="P288" s="37">
        <v>18</v>
      </c>
      <c r="Q288" s="37">
        <v>8</v>
      </c>
      <c r="R288" s="37">
        <v>12</v>
      </c>
      <c r="S288" s="37">
        <f>AVERAGE(O288,Q288)</f>
        <v>7.5</v>
      </c>
      <c r="T288" s="37">
        <v>7</v>
      </c>
      <c r="U288" s="37">
        <v>17.7</v>
      </c>
      <c r="V288" s="37">
        <v>21</v>
      </c>
      <c r="W288" s="37">
        <v>6.7</v>
      </c>
      <c r="X288" s="37">
        <v>15</v>
      </c>
      <c r="Y288" s="37">
        <v>280</v>
      </c>
      <c r="Z288" s="37" t="str">
        <f>IF(Y288&gt;=343, "N", IF(Y288&gt;=298, "NW", IF(Y288&gt;=252, "W", IF(Y288&gt;=206, "SW", IF(Y288&gt;=160, "S", IF(Y288&gt;=114, "SE", IF(Y288&gt;=68, "E", IF(Y288&gt;= 23, "NE", IF(Y288&gt;=0, "N", "NA")))))))))</f>
        <v>W</v>
      </c>
      <c r="AA288" s="37">
        <v>15</v>
      </c>
      <c r="AB288" s="17" t="s">
        <v>70</v>
      </c>
      <c r="AC288" s="17" t="s">
        <v>71</v>
      </c>
      <c r="AD288" s="17" t="s">
        <v>72</v>
      </c>
      <c r="AE288" s="17">
        <v>1</v>
      </c>
      <c r="AF288" s="19">
        <v>0.72222222222222221</v>
      </c>
      <c r="AG288" s="17" t="s">
        <v>920</v>
      </c>
      <c r="AH288" s="17" t="s">
        <v>920</v>
      </c>
      <c r="AI288" s="17" t="s">
        <v>920</v>
      </c>
      <c r="AJ288" s="39" t="s">
        <v>920</v>
      </c>
      <c r="AK288" s="17" t="s">
        <v>139</v>
      </c>
      <c r="AL288" s="17" t="s">
        <v>1169</v>
      </c>
      <c r="AM288" s="17"/>
      <c r="AN288" s="20"/>
      <c r="AO288" s="20" t="s">
        <v>971</v>
      </c>
    </row>
    <row r="289" spans="1:111" x14ac:dyDescent="0.2">
      <c r="A289" s="17" t="s">
        <v>66</v>
      </c>
      <c r="B289" s="17" t="s">
        <v>642</v>
      </c>
      <c r="C289" s="49">
        <v>40427</v>
      </c>
      <c r="D289" s="17" t="s">
        <v>914</v>
      </c>
      <c r="E289" s="28">
        <v>34.077370000000002</v>
      </c>
      <c r="F289" s="28">
        <v>-116.87259</v>
      </c>
      <c r="G289" s="36">
        <v>2019</v>
      </c>
      <c r="H289" s="28">
        <v>34.077489999999997</v>
      </c>
      <c r="I289" s="28">
        <v>-116.87289</v>
      </c>
      <c r="J289" s="36">
        <v>2018</v>
      </c>
      <c r="K289" s="36">
        <f>68+99</f>
        <v>167</v>
      </c>
      <c r="L289" s="36">
        <f>79+102</f>
        <v>181</v>
      </c>
      <c r="M289" s="54">
        <f>SUM(K289:L289)</f>
        <v>348</v>
      </c>
      <c r="N289" s="36">
        <v>144</v>
      </c>
      <c r="O289" s="37">
        <v>6</v>
      </c>
      <c r="P289" s="37">
        <v>30</v>
      </c>
      <c r="Q289" s="37" t="s">
        <v>920</v>
      </c>
      <c r="R289" s="37" t="s">
        <v>920</v>
      </c>
      <c r="S289" s="37">
        <f>AVERAGE(O289,Q289)</f>
        <v>6</v>
      </c>
      <c r="T289" s="37">
        <v>30</v>
      </c>
      <c r="U289" s="37">
        <v>4.7</v>
      </c>
      <c r="V289" s="37">
        <v>15</v>
      </c>
      <c r="W289" s="37">
        <v>10.4</v>
      </c>
      <c r="X289" s="37">
        <v>15</v>
      </c>
      <c r="Y289" s="37">
        <v>282</v>
      </c>
      <c r="Z289" s="37" t="str">
        <f>IF(Y289&gt;=343, "N", IF(Y289&gt;=298, "NW", IF(Y289&gt;=252, "W", IF(Y289&gt;=206, "SW", IF(Y289&gt;=160, "S", IF(Y289&gt;=114, "SE", IF(Y289&gt;=68, "E", IF(Y289&gt;= 23, "NE", IF(Y289&gt;=0, "N", "NA")))))))))</f>
        <v>W</v>
      </c>
      <c r="AA289" s="37">
        <v>15</v>
      </c>
      <c r="AB289" s="17" t="s">
        <v>720</v>
      </c>
      <c r="AC289" s="17" t="s">
        <v>67</v>
      </c>
      <c r="AD289" s="17" t="s">
        <v>68</v>
      </c>
      <c r="AE289" s="17">
        <v>1</v>
      </c>
      <c r="AF289" s="19">
        <v>0.73749999999999993</v>
      </c>
      <c r="AG289" s="17" t="s">
        <v>920</v>
      </c>
      <c r="AH289" s="17" t="s">
        <v>920</v>
      </c>
      <c r="AI289" s="17" t="s">
        <v>1037</v>
      </c>
      <c r="AJ289" s="39" t="s">
        <v>920</v>
      </c>
      <c r="AK289" s="17" t="s">
        <v>69</v>
      </c>
      <c r="AL289" s="17" t="s">
        <v>1170</v>
      </c>
      <c r="AM289" s="17" t="s">
        <v>28</v>
      </c>
      <c r="AN289" s="20"/>
      <c r="AO289" s="20" t="s">
        <v>971</v>
      </c>
    </row>
    <row r="290" spans="1:111" x14ac:dyDescent="0.2">
      <c r="A290" s="17" t="s">
        <v>73</v>
      </c>
      <c r="B290" s="17" t="s">
        <v>74</v>
      </c>
      <c r="C290" s="49">
        <v>40440</v>
      </c>
      <c r="D290" s="17" t="s">
        <v>914</v>
      </c>
      <c r="E290" s="28">
        <v>37.672139999999999</v>
      </c>
      <c r="F290" s="28">
        <v>-119.81809</v>
      </c>
      <c r="G290" s="36">
        <v>534</v>
      </c>
      <c r="H290" s="28">
        <v>37.671970000000002</v>
      </c>
      <c r="I290" s="28">
        <v>-119.81835</v>
      </c>
      <c r="J290" s="36">
        <v>533</v>
      </c>
      <c r="K290" s="36">
        <f>0+4</f>
        <v>4</v>
      </c>
      <c r="L290" s="36">
        <f>0+10</f>
        <v>10</v>
      </c>
      <c r="M290" s="54">
        <f>SUM(K290:L290)</f>
        <v>14</v>
      </c>
      <c r="N290" s="36">
        <v>85</v>
      </c>
      <c r="O290" s="37">
        <v>11</v>
      </c>
      <c r="P290" s="37">
        <v>20</v>
      </c>
      <c r="Q290" s="37" t="s">
        <v>920</v>
      </c>
      <c r="R290" s="37" t="s">
        <v>920</v>
      </c>
      <c r="S290" s="37">
        <f>AVERAGE(O290,Q290)</f>
        <v>11</v>
      </c>
      <c r="T290" s="37">
        <v>12</v>
      </c>
      <c r="U290" s="37">
        <v>3.4</v>
      </c>
      <c r="V290" s="37">
        <v>15</v>
      </c>
      <c r="W290" s="37">
        <v>8.5</v>
      </c>
      <c r="X290" s="37">
        <v>15</v>
      </c>
      <c r="Y290" s="37">
        <v>234</v>
      </c>
      <c r="Z290" s="37" t="str">
        <f>IF(Y290&gt;=343, "N", IF(Y290&gt;=298, "NW", IF(Y290&gt;=252, "W", IF(Y290&gt;=206, "SW", IF(Y290&gt;=160, "S", IF(Y290&gt;=114, "SE", IF(Y290&gt;=68, "E", IF(Y290&gt;= 23, "NE", IF(Y290&gt;=0, "N", "NA")))))))))</f>
        <v>SW</v>
      </c>
      <c r="AA290" s="37">
        <v>15</v>
      </c>
      <c r="AB290" s="17" t="s">
        <v>917</v>
      </c>
      <c r="AC290" s="17" t="s">
        <v>75</v>
      </c>
      <c r="AD290" s="17" t="s">
        <v>76</v>
      </c>
      <c r="AE290" s="17">
        <v>2</v>
      </c>
      <c r="AF290" s="19">
        <v>0.38472222222222219</v>
      </c>
      <c r="AG290" s="17" t="s">
        <v>77</v>
      </c>
      <c r="AH290" s="17">
        <v>4</v>
      </c>
      <c r="AI290" s="17" t="s">
        <v>920</v>
      </c>
      <c r="AJ290" s="39" t="s">
        <v>920</v>
      </c>
      <c r="AK290" s="17" t="s">
        <v>1067</v>
      </c>
      <c r="AL290" s="17" t="s">
        <v>1172</v>
      </c>
      <c r="AM290" s="17" t="s">
        <v>1000</v>
      </c>
      <c r="AN290" s="20" t="s">
        <v>971</v>
      </c>
      <c r="AO290" s="56"/>
    </row>
    <row r="291" spans="1:111" x14ac:dyDescent="0.2">
      <c r="A291" s="16" t="s">
        <v>920</v>
      </c>
      <c r="B291" s="16" t="s">
        <v>642</v>
      </c>
      <c r="C291" s="50">
        <v>40428</v>
      </c>
      <c r="D291" s="6" t="s">
        <v>920</v>
      </c>
      <c r="E291" s="29">
        <v>34.07808</v>
      </c>
      <c r="F291" s="29">
        <v>-116.87558</v>
      </c>
      <c r="G291" s="38"/>
      <c r="H291" s="29"/>
      <c r="I291" s="29"/>
      <c r="J291" s="38"/>
      <c r="K291" s="38"/>
      <c r="L291" s="38"/>
      <c r="M291" s="38"/>
      <c r="N291" s="38"/>
      <c r="O291" s="38"/>
      <c r="P291" s="38"/>
      <c r="Q291" s="38"/>
      <c r="R291" s="38"/>
      <c r="S291" s="38"/>
      <c r="T291" s="38"/>
      <c r="U291" s="38"/>
      <c r="V291" s="38"/>
      <c r="W291" s="38"/>
      <c r="X291" s="38"/>
      <c r="Y291" s="42"/>
      <c r="Z291" s="38"/>
      <c r="AA291" s="38"/>
      <c r="AB291" s="16"/>
      <c r="AC291" s="16"/>
      <c r="AD291" s="16"/>
      <c r="AE291" s="16"/>
      <c r="AF291" s="16"/>
      <c r="AG291" s="16" t="s">
        <v>126</v>
      </c>
      <c r="AH291" s="16">
        <v>30</v>
      </c>
      <c r="AI291" s="16"/>
      <c r="AJ291" s="16"/>
      <c r="AK291" s="16"/>
      <c r="AL291" s="16" t="s">
        <v>975</v>
      </c>
      <c r="AM291" s="24" t="s">
        <v>976</v>
      </c>
      <c r="AN291" s="21" t="s">
        <v>971</v>
      </c>
      <c r="AO291" s="57"/>
    </row>
    <row r="292" spans="1:111" x14ac:dyDescent="0.2">
      <c r="A292" s="17" t="s">
        <v>78</v>
      </c>
      <c r="B292" s="17" t="s">
        <v>79</v>
      </c>
      <c r="C292" s="49">
        <v>40442</v>
      </c>
      <c r="D292" s="17" t="s">
        <v>914</v>
      </c>
      <c r="E292" s="28">
        <v>37.986429999999999</v>
      </c>
      <c r="F292" s="28">
        <v>-120.20186</v>
      </c>
      <c r="G292" s="36">
        <v>705</v>
      </c>
      <c r="H292" s="28">
        <v>37.98657</v>
      </c>
      <c r="I292" s="28">
        <v>-120.20206</v>
      </c>
      <c r="J292" s="36">
        <v>705</v>
      </c>
      <c r="K292" s="36">
        <f>1+5</f>
        <v>6</v>
      </c>
      <c r="L292" s="36">
        <f>0+10</f>
        <v>10</v>
      </c>
      <c r="M292" s="54">
        <f>SUM(K292:L292)</f>
        <v>16</v>
      </c>
      <c r="N292" s="36">
        <v>181</v>
      </c>
      <c r="O292" s="37">
        <v>1</v>
      </c>
      <c r="P292" s="37">
        <v>30</v>
      </c>
      <c r="Q292" s="37" t="s">
        <v>920</v>
      </c>
      <c r="R292" s="37" t="s">
        <v>920</v>
      </c>
      <c r="S292" s="37">
        <f>AVERAGE(O292,Q292)</f>
        <v>1</v>
      </c>
      <c r="T292" s="37">
        <v>10</v>
      </c>
      <c r="U292" s="37">
        <v>14.5</v>
      </c>
      <c r="V292" s="37">
        <v>15</v>
      </c>
      <c r="W292" s="37">
        <v>23.8</v>
      </c>
      <c r="X292" s="37">
        <v>15</v>
      </c>
      <c r="Y292" s="37">
        <v>202</v>
      </c>
      <c r="Z292" s="37" t="str">
        <f>IF(Y292&gt;=343, "N", IF(Y292&gt;=298, "NW", IF(Y292&gt;=252, "W", IF(Y292&gt;=206, "SW", IF(Y292&gt;=160, "S", IF(Y292&gt;=114, "SE", IF(Y292&gt;=68, "E", IF(Y292&gt;= 23, "NE", IF(Y292&gt;=0, "N", "NA")))))))))</f>
        <v>S</v>
      </c>
      <c r="AA292" s="37">
        <v>15</v>
      </c>
      <c r="AB292" s="17" t="s">
        <v>733</v>
      </c>
      <c r="AC292" s="17" t="s">
        <v>80</v>
      </c>
      <c r="AD292" s="17" t="s">
        <v>81</v>
      </c>
      <c r="AE292" s="17">
        <v>2</v>
      </c>
      <c r="AF292" s="19">
        <v>0.57430555555555551</v>
      </c>
      <c r="AG292" s="17" t="s">
        <v>920</v>
      </c>
      <c r="AH292" s="17" t="s">
        <v>920</v>
      </c>
      <c r="AI292" s="17" t="s">
        <v>920</v>
      </c>
      <c r="AJ292" s="39" t="s">
        <v>920</v>
      </c>
      <c r="AK292" s="17" t="s">
        <v>1035</v>
      </c>
      <c r="AL292" s="17" t="s">
        <v>1165</v>
      </c>
      <c r="AM292" s="17"/>
      <c r="AN292" s="20"/>
      <c r="AO292" s="20" t="s">
        <v>971</v>
      </c>
    </row>
    <row r="293" spans="1:111" x14ac:dyDescent="0.2">
      <c r="A293" s="17" t="s">
        <v>78</v>
      </c>
      <c r="B293" s="17" t="s">
        <v>79</v>
      </c>
      <c r="C293" s="49">
        <v>40442</v>
      </c>
      <c r="D293" s="17" t="s">
        <v>923</v>
      </c>
      <c r="E293" s="28">
        <v>37.985759999999999</v>
      </c>
      <c r="F293" s="28">
        <v>-120.20434</v>
      </c>
      <c r="G293" s="36">
        <v>686</v>
      </c>
      <c r="H293" s="28">
        <v>37.98554</v>
      </c>
      <c r="I293" s="28">
        <v>-120.20448</v>
      </c>
      <c r="J293" s="36">
        <v>684</v>
      </c>
      <c r="K293" s="36">
        <v>3</v>
      </c>
      <c r="L293" s="36">
        <v>9</v>
      </c>
      <c r="M293" s="36">
        <v>12</v>
      </c>
      <c r="N293" s="36">
        <v>111</v>
      </c>
      <c r="O293" s="37">
        <v>4</v>
      </c>
      <c r="P293" s="37">
        <v>30</v>
      </c>
      <c r="Q293" s="37" t="s">
        <v>920</v>
      </c>
      <c r="R293" s="37" t="s">
        <v>920</v>
      </c>
      <c r="S293" s="37">
        <f>AVERAGE(O293,Q293)</f>
        <v>4</v>
      </c>
      <c r="T293" s="37">
        <v>32</v>
      </c>
      <c r="U293" s="37">
        <v>4.9000000000000004</v>
      </c>
      <c r="V293" s="37">
        <v>15</v>
      </c>
      <c r="W293" s="37">
        <v>12.7</v>
      </c>
      <c r="X293" s="37">
        <v>15</v>
      </c>
      <c r="Y293" s="37">
        <v>182</v>
      </c>
      <c r="Z293" s="37" t="str">
        <f>IF(Y293&gt;=343, "N", IF(Y293&gt;=298, "NW", IF(Y293&gt;=252, "W", IF(Y293&gt;=206, "SW", IF(Y293&gt;=160, "S", IF(Y293&gt;=114, "SE", IF(Y293&gt;=68, "E", IF(Y293&gt;= 23, "NE", IF(Y293&gt;=0, "N", "NA")))))))))</f>
        <v>S</v>
      </c>
      <c r="AA293" s="37">
        <v>15</v>
      </c>
      <c r="AB293" s="17" t="s">
        <v>733</v>
      </c>
      <c r="AC293" s="17" t="s">
        <v>82</v>
      </c>
      <c r="AD293" s="17">
        <v>2</v>
      </c>
      <c r="AE293" s="17">
        <v>2</v>
      </c>
      <c r="AF293" s="19">
        <v>0.47430555555555554</v>
      </c>
      <c r="AG293" s="17" t="s">
        <v>920</v>
      </c>
      <c r="AH293" s="17" t="s">
        <v>920</v>
      </c>
      <c r="AI293" s="17" t="s">
        <v>83</v>
      </c>
      <c r="AJ293" s="39" t="s">
        <v>920</v>
      </c>
      <c r="AK293" s="17" t="s">
        <v>139</v>
      </c>
      <c r="AL293" s="17" t="s">
        <v>84</v>
      </c>
      <c r="AM293" s="17"/>
      <c r="AN293" s="20"/>
      <c r="AO293" s="20" t="s">
        <v>971</v>
      </c>
    </row>
    <row r="294" spans="1:111" x14ac:dyDescent="0.2">
      <c r="A294" s="17" t="s">
        <v>85</v>
      </c>
      <c r="B294" s="17" t="s">
        <v>86</v>
      </c>
      <c r="C294" s="49">
        <v>40459</v>
      </c>
      <c r="D294" s="17" t="s">
        <v>914</v>
      </c>
      <c r="E294" s="28">
        <v>41.8093</v>
      </c>
      <c r="F294" s="28">
        <v>-123.11967</v>
      </c>
      <c r="G294" s="36">
        <v>505</v>
      </c>
      <c r="H294" s="28">
        <v>41.809640000000002</v>
      </c>
      <c r="I294" s="28">
        <v>-123.11953</v>
      </c>
      <c r="J294" s="36">
        <v>502</v>
      </c>
      <c r="K294" s="36">
        <f>4+5+1</f>
        <v>10</v>
      </c>
      <c r="L294" s="36">
        <f>7+12+9</f>
        <v>28</v>
      </c>
      <c r="M294" s="54">
        <f>K294+L294</f>
        <v>38</v>
      </c>
      <c r="N294" s="36">
        <v>90</v>
      </c>
      <c r="O294" s="37">
        <v>5</v>
      </c>
      <c r="P294" s="37">
        <v>30</v>
      </c>
      <c r="Q294" s="37" t="s">
        <v>920</v>
      </c>
      <c r="R294" s="37" t="s">
        <v>920</v>
      </c>
      <c r="S294" s="37">
        <f>AVERAGE(O294,Q294)</f>
        <v>5</v>
      </c>
      <c r="T294" s="37">
        <v>26</v>
      </c>
      <c r="U294" s="37">
        <v>3.95</v>
      </c>
      <c r="V294" s="37">
        <v>15</v>
      </c>
      <c r="W294" s="37">
        <v>6.2</v>
      </c>
      <c r="X294" s="37">
        <v>15</v>
      </c>
      <c r="Y294" s="37">
        <v>318</v>
      </c>
      <c r="Z294" s="37" t="str">
        <f>IF(Y294&gt;=343, "N", IF(Y294&gt;=298, "NW", IF(Y294&gt;=252, "W", IF(Y294&gt;=206, "SW", IF(Y294&gt;=160, "S", IF(Y294&gt;=114, "SE", IF(Y294&gt;=68, "E", IF(Y294&gt;= 23, "NE", IF(Y294&gt;=0, "N", "NA")))))))))</f>
        <v>NW</v>
      </c>
      <c r="AA294" s="37">
        <v>15</v>
      </c>
      <c r="AB294" s="17" t="s">
        <v>87</v>
      </c>
      <c r="AC294" s="17" t="s">
        <v>88</v>
      </c>
      <c r="AD294" s="17" t="s">
        <v>89</v>
      </c>
      <c r="AE294" s="17">
        <v>2.5</v>
      </c>
      <c r="AF294" s="17" t="s">
        <v>90</v>
      </c>
      <c r="AG294" s="17" t="s">
        <v>920</v>
      </c>
      <c r="AH294" s="17" t="s">
        <v>920</v>
      </c>
      <c r="AI294" s="17" t="s">
        <v>91</v>
      </c>
      <c r="AJ294" s="39" t="s">
        <v>920</v>
      </c>
      <c r="AK294" s="17" t="s">
        <v>1012</v>
      </c>
      <c r="AL294" s="17" t="s">
        <v>1156</v>
      </c>
      <c r="AM294" s="17"/>
      <c r="AN294" s="20"/>
      <c r="AO294" s="20" t="s">
        <v>971</v>
      </c>
    </row>
    <row r="295" spans="1:111" x14ac:dyDescent="0.2">
      <c r="A295" s="17" t="s">
        <v>85</v>
      </c>
      <c r="B295" s="17" t="s">
        <v>86</v>
      </c>
      <c r="C295" s="49">
        <v>40459</v>
      </c>
      <c r="D295" s="17" t="s">
        <v>923</v>
      </c>
      <c r="E295" s="28">
        <v>41.809699999999999</v>
      </c>
      <c r="F295" s="28">
        <v>-123.11920000000001</v>
      </c>
      <c r="G295" s="36">
        <v>500</v>
      </c>
      <c r="H295" s="28">
        <v>41.809800000000003</v>
      </c>
      <c r="I295" s="28">
        <v>-123.11887</v>
      </c>
      <c r="J295" s="36">
        <v>487</v>
      </c>
      <c r="K295" s="36">
        <f>3+5</f>
        <v>8</v>
      </c>
      <c r="L295" s="36">
        <f>9+17</f>
        <v>26</v>
      </c>
      <c r="M295" s="54">
        <f>SUM(K295:L295)</f>
        <v>34</v>
      </c>
      <c r="N295" s="36">
        <v>105</v>
      </c>
      <c r="O295" s="37">
        <v>4</v>
      </c>
      <c r="P295" s="37">
        <v>30</v>
      </c>
      <c r="Q295" s="37" t="s">
        <v>920</v>
      </c>
      <c r="R295" s="37" t="s">
        <v>920</v>
      </c>
      <c r="S295" s="37">
        <f>AVERAGE(O295,Q295)</f>
        <v>4</v>
      </c>
      <c r="T295" s="37">
        <v>25</v>
      </c>
      <c r="U295" s="37">
        <v>3.7</v>
      </c>
      <c r="V295" s="37">
        <v>15</v>
      </c>
      <c r="W295" s="37">
        <v>8.5</v>
      </c>
      <c r="X295" s="37">
        <v>15</v>
      </c>
      <c r="Y295" s="37">
        <v>44</v>
      </c>
      <c r="Z295" s="37" t="str">
        <f>IF(Y295&gt;=343, "N", IF(Y295&gt;=298, "NW", IF(Y295&gt;=252, "W", IF(Y295&gt;=206, "SW", IF(Y295&gt;=160, "S", IF(Y295&gt;=114, "SE", IF(Y295&gt;=68, "E", IF(Y295&gt;= 23, "NE", IF(Y295&gt;=0, "N", "NA")))))))))</f>
        <v>NE</v>
      </c>
      <c r="AA295" s="37">
        <v>15</v>
      </c>
      <c r="AB295" s="17" t="s">
        <v>852</v>
      </c>
      <c r="AC295" s="17" t="s">
        <v>721</v>
      </c>
      <c r="AD295" s="17" t="s">
        <v>89</v>
      </c>
      <c r="AE295" s="17">
        <v>3</v>
      </c>
      <c r="AF295" s="17" t="s">
        <v>33</v>
      </c>
      <c r="AG295" s="17" t="s">
        <v>920</v>
      </c>
      <c r="AH295" s="17" t="s">
        <v>920</v>
      </c>
      <c r="AI295" s="17" t="s">
        <v>139</v>
      </c>
      <c r="AJ295" s="39" t="s">
        <v>920</v>
      </c>
      <c r="AK295" s="17" t="s">
        <v>34</v>
      </c>
      <c r="AL295" s="17" t="s">
        <v>1157</v>
      </c>
      <c r="AM295" s="17"/>
      <c r="AN295" s="20"/>
      <c r="AO295" s="20" t="s">
        <v>971</v>
      </c>
    </row>
    <row r="296" spans="1:111" x14ac:dyDescent="0.2">
      <c r="A296" s="17" t="s">
        <v>1139</v>
      </c>
      <c r="B296" s="17" t="s">
        <v>35</v>
      </c>
      <c r="C296" s="49">
        <v>40453</v>
      </c>
      <c r="D296" s="17" t="s">
        <v>914</v>
      </c>
      <c r="E296" s="28">
        <v>39.396639999999998</v>
      </c>
      <c r="F296" s="28">
        <v>-121.08234</v>
      </c>
      <c r="G296" s="36">
        <v>513</v>
      </c>
      <c r="H296" s="32">
        <f>39+23/60+47.7/3600</f>
        <v>39.396583333333332</v>
      </c>
      <c r="I296" s="31">
        <f>-(121+4/60/57.3/3600)</f>
        <v>-121.00000032318532</v>
      </c>
      <c r="J296" s="36">
        <v>452</v>
      </c>
      <c r="K296" s="36">
        <f>6+8+7</f>
        <v>21</v>
      </c>
      <c r="L296" s="36">
        <f>20+15+9</f>
        <v>44</v>
      </c>
      <c r="M296" s="54">
        <f>SUM(K296:L296)</f>
        <v>65</v>
      </c>
      <c r="N296" s="36">
        <v>90</v>
      </c>
      <c r="O296" s="37">
        <v>4</v>
      </c>
      <c r="P296" s="37">
        <v>30</v>
      </c>
      <c r="Q296" s="37" t="s">
        <v>920</v>
      </c>
      <c r="R296" s="37" t="s">
        <v>920</v>
      </c>
      <c r="S296" s="37">
        <f>AVERAGE(O296,Q296)</f>
        <v>4</v>
      </c>
      <c r="T296" s="37">
        <v>16</v>
      </c>
      <c r="U296" s="37">
        <v>5.54</v>
      </c>
      <c r="V296" s="37">
        <v>0</v>
      </c>
      <c r="W296" s="37">
        <v>7.85</v>
      </c>
      <c r="X296" s="37">
        <v>0</v>
      </c>
      <c r="Y296" s="37">
        <v>194</v>
      </c>
      <c r="Z296" s="37" t="str">
        <f>IF(Y296&gt;=343, "N", IF(Y296&gt;=298, "NW", IF(Y296&gt;=252, "W", IF(Y296&gt;=206, "SW", IF(Y296&gt;=160, "S", IF(Y296&gt;=114, "SE", IF(Y296&gt;=68, "E", IF(Y296&gt;= 23, "NE", IF(Y296&gt;=0, "N", "NA")))))))))</f>
        <v>S</v>
      </c>
      <c r="AA296" s="37">
        <v>15</v>
      </c>
      <c r="AB296" s="17" t="s">
        <v>917</v>
      </c>
      <c r="AC296" s="17" t="s">
        <v>415</v>
      </c>
      <c r="AD296" s="17">
        <v>3</v>
      </c>
      <c r="AE296" s="17" t="s">
        <v>36</v>
      </c>
      <c r="AF296" s="19">
        <v>0.41041666666666665</v>
      </c>
      <c r="AG296" s="17" t="s">
        <v>920</v>
      </c>
      <c r="AH296" s="17" t="s">
        <v>920</v>
      </c>
      <c r="AI296" s="17" t="s">
        <v>920</v>
      </c>
      <c r="AJ296" s="39" t="s">
        <v>920</v>
      </c>
      <c r="AK296" s="17" t="s">
        <v>37</v>
      </c>
      <c r="AL296" s="17" t="s">
        <v>1162</v>
      </c>
      <c r="AM296" s="17" t="s">
        <v>1018</v>
      </c>
      <c r="AN296" s="20" t="s">
        <v>971</v>
      </c>
      <c r="AO296" s="20" t="s">
        <v>971</v>
      </c>
    </row>
    <row r="297" spans="1:111" x14ac:dyDescent="0.2">
      <c r="A297" s="2" t="s">
        <v>1139</v>
      </c>
      <c r="B297" s="2" t="s">
        <v>1001</v>
      </c>
      <c r="C297" s="51">
        <v>40454</v>
      </c>
      <c r="D297" s="6" t="s">
        <v>920</v>
      </c>
      <c r="E297" s="27">
        <v>39.396529999999998</v>
      </c>
      <c r="F297" s="27">
        <v>-121.08262999999999</v>
      </c>
      <c r="AG297" s="2" t="s">
        <v>1003</v>
      </c>
      <c r="AH297" s="2">
        <v>30</v>
      </c>
      <c r="AL297" s="2" t="s">
        <v>1002</v>
      </c>
      <c r="AM297" s="24" t="s">
        <v>1004</v>
      </c>
      <c r="AN297" s="6" t="s">
        <v>971</v>
      </c>
      <c r="AO297" s="6" t="s">
        <v>971</v>
      </c>
    </row>
    <row r="298" spans="1:111" x14ac:dyDescent="0.2">
      <c r="A298" s="17" t="s">
        <v>38</v>
      </c>
      <c r="B298" s="17" t="s">
        <v>39</v>
      </c>
      <c r="C298" s="49">
        <v>40434</v>
      </c>
      <c r="D298" s="17" t="s">
        <v>914</v>
      </c>
      <c r="E298" s="28">
        <v>36.517740000000003</v>
      </c>
      <c r="F298" s="28">
        <v>-118.75906000000001</v>
      </c>
      <c r="G298" s="36">
        <v>910</v>
      </c>
      <c r="H298" s="28">
        <v>36.517749999999999</v>
      </c>
      <c r="I298" s="28">
        <v>-118.75933000000001</v>
      </c>
      <c r="J298" s="36">
        <v>907</v>
      </c>
      <c r="K298" s="36">
        <f>0+1</f>
        <v>1</v>
      </c>
      <c r="L298" s="36">
        <f>6+17</f>
        <v>23</v>
      </c>
      <c r="M298" s="54">
        <f t="shared" ref="M298:M306" si="28">SUM(K298:L298)</f>
        <v>24</v>
      </c>
      <c r="N298" s="36">
        <v>60</v>
      </c>
      <c r="O298" s="37">
        <v>7</v>
      </c>
      <c r="P298" s="37">
        <v>30</v>
      </c>
      <c r="Q298" s="37" t="s">
        <v>920</v>
      </c>
      <c r="R298" s="37" t="s">
        <v>920</v>
      </c>
      <c r="S298" s="37">
        <f t="shared" ref="S298:S306" si="29">AVERAGE(O298,Q298)</f>
        <v>7</v>
      </c>
      <c r="T298" s="37">
        <v>14</v>
      </c>
      <c r="U298" s="37">
        <v>6.6</v>
      </c>
      <c r="V298" s="37">
        <v>15</v>
      </c>
      <c r="W298" s="37">
        <v>11.1</v>
      </c>
      <c r="X298" s="37">
        <v>15</v>
      </c>
      <c r="Y298" s="37">
        <v>246</v>
      </c>
      <c r="Z298" s="37" t="str">
        <f t="shared" ref="Z298:Z306" si="30">IF(Y298&gt;=343, "N", IF(Y298&gt;=298, "NW", IF(Y298&gt;=252, "W", IF(Y298&gt;=206, "SW", IF(Y298&gt;=160, "S", IF(Y298&gt;=114, "SE", IF(Y298&gt;=68, "E", IF(Y298&gt;= 23, "NE", IF(Y298&gt;=0, "N", "NA")))))))))</f>
        <v>SW</v>
      </c>
      <c r="AA298" s="37">
        <v>15</v>
      </c>
      <c r="AB298" s="17" t="s">
        <v>40</v>
      </c>
      <c r="AC298" s="17" t="s">
        <v>41</v>
      </c>
      <c r="AD298" s="17">
        <v>3</v>
      </c>
      <c r="AE298" s="17">
        <v>1</v>
      </c>
      <c r="AF298" s="19">
        <v>0.7006944444444444</v>
      </c>
      <c r="AG298" s="17" t="s">
        <v>42</v>
      </c>
      <c r="AH298" s="17">
        <v>30</v>
      </c>
      <c r="AI298" s="17">
        <v>14</v>
      </c>
      <c r="AJ298" s="39" t="s">
        <v>920</v>
      </c>
      <c r="AK298" s="17" t="s">
        <v>43</v>
      </c>
      <c r="AL298" s="17" t="s">
        <v>1167</v>
      </c>
      <c r="AM298" s="17" t="s">
        <v>1007</v>
      </c>
      <c r="AN298" s="20" t="s">
        <v>971</v>
      </c>
      <c r="AO298" s="20" t="s">
        <v>971</v>
      </c>
    </row>
    <row r="299" spans="1:111" x14ac:dyDescent="0.2">
      <c r="A299" s="17" t="s">
        <v>38</v>
      </c>
      <c r="B299" s="17" t="s">
        <v>39</v>
      </c>
      <c r="C299" s="49">
        <v>40434</v>
      </c>
      <c r="D299" s="17" t="s">
        <v>923</v>
      </c>
      <c r="E299" s="28">
        <v>36.518749999999997</v>
      </c>
      <c r="F299" s="28">
        <v>-118.76021</v>
      </c>
      <c r="G299" s="36">
        <v>889</v>
      </c>
      <c r="H299" s="28">
        <v>36.518859999999997</v>
      </c>
      <c r="I299" s="28">
        <v>-118.76057</v>
      </c>
      <c r="J299" s="36">
        <v>885</v>
      </c>
      <c r="K299" s="36">
        <f>2+7</f>
        <v>9</v>
      </c>
      <c r="L299" s="36">
        <f>10+7</f>
        <v>17</v>
      </c>
      <c r="M299" s="54">
        <f t="shared" si="28"/>
        <v>26</v>
      </c>
      <c r="N299" s="36">
        <v>180</v>
      </c>
      <c r="O299" s="37">
        <v>6</v>
      </c>
      <c r="P299" s="37">
        <v>30</v>
      </c>
      <c r="Q299" s="37" t="s">
        <v>920</v>
      </c>
      <c r="R299" s="37" t="s">
        <v>920</v>
      </c>
      <c r="S299" s="37">
        <f t="shared" si="29"/>
        <v>6</v>
      </c>
      <c r="T299" s="37">
        <v>9</v>
      </c>
      <c r="U299" s="37">
        <v>3.8</v>
      </c>
      <c r="V299" s="37">
        <v>15</v>
      </c>
      <c r="W299" s="37">
        <v>11.4</v>
      </c>
      <c r="X299" s="37">
        <v>15</v>
      </c>
      <c r="Y299" s="37">
        <v>292</v>
      </c>
      <c r="Z299" s="37" t="str">
        <f t="shared" si="30"/>
        <v>W</v>
      </c>
      <c r="AA299" s="37">
        <v>15</v>
      </c>
      <c r="AB299" s="17" t="s">
        <v>40</v>
      </c>
      <c r="AC299" s="17" t="s">
        <v>44</v>
      </c>
      <c r="AD299" s="17">
        <v>3</v>
      </c>
      <c r="AE299" s="17">
        <v>1.5</v>
      </c>
      <c r="AF299" s="19">
        <v>0.58888888888888891</v>
      </c>
      <c r="AG299" s="17" t="s">
        <v>920</v>
      </c>
      <c r="AH299" s="17" t="s">
        <v>920</v>
      </c>
      <c r="AI299" s="17" t="s">
        <v>920</v>
      </c>
      <c r="AJ299" s="17" t="s">
        <v>920</v>
      </c>
      <c r="AK299" s="17" t="s">
        <v>139</v>
      </c>
      <c r="AL299" s="17" t="s">
        <v>1166</v>
      </c>
      <c r="AM299" s="17"/>
      <c r="AN299" s="20"/>
      <c r="AO299" s="20" t="s">
        <v>971</v>
      </c>
    </row>
    <row r="300" spans="1:111" x14ac:dyDescent="0.2">
      <c r="A300" s="17" t="s">
        <v>45</v>
      </c>
      <c r="B300" s="17" t="s">
        <v>46</v>
      </c>
      <c r="C300" s="49">
        <v>40437</v>
      </c>
      <c r="D300" s="17" t="s">
        <v>914</v>
      </c>
      <c r="E300" s="31">
        <v>36.690959999999997</v>
      </c>
      <c r="F300" s="28">
        <v>-118.90961</v>
      </c>
      <c r="G300" s="36">
        <v>1684</v>
      </c>
      <c r="H300" s="28">
        <v>36.69059</v>
      </c>
      <c r="I300" s="28">
        <v>-118.90971</v>
      </c>
      <c r="J300" s="36">
        <v>1688</v>
      </c>
      <c r="K300" s="36">
        <f>6+5</f>
        <v>11</v>
      </c>
      <c r="L300" s="36">
        <f>11+18</f>
        <v>29</v>
      </c>
      <c r="M300" s="54">
        <f t="shared" si="28"/>
        <v>40</v>
      </c>
      <c r="N300" s="36">
        <v>104</v>
      </c>
      <c r="O300" s="37">
        <v>2</v>
      </c>
      <c r="P300" s="37">
        <v>30</v>
      </c>
      <c r="Q300" s="37" t="s">
        <v>920</v>
      </c>
      <c r="R300" s="37" t="s">
        <v>920</v>
      </c>
      <c r="S300" s="37">
        <f t="shared" si="29"/>
        <v>2</v>
      </c>
      <c r="T300" s="37">
        <v>12</v>
      </c>
      <c r="U300" s="37">
        <v>5</v>
      </c>
      <c r="V300" s="37">
        <v>3</v>
      </c>
      <c r="W300" s="37">
        <v>5.5</v>
      </c>
      <c r="X300" s="37">
        <v>15</v>
      </c>
      <c r="Y300" s="37">
        <v>180</v>
      </c>
      <c r="Z300" s="37" t="str">
        <f t="shared" si="30"/>
        <v>S</v>
      </c>
      <c r="AA300" s="37">
        <v>15</v>
      </c>
      <c r="AB300" s="17" t="s">
        <v>917</v>
      </c>
      <c r="AC300" s="17" t="s">
        <v>47</v>
      </c>
      <c r="AD300" s="17" t="s">
        <v>48</v>
      </c>
      <c r="AE300" s="17">
        <v>3</v>
      </c>
      <c r="AF300" s="19">
        <v>0.44236111111111115</v>
      </c>
      <c r="AG300" s="17" t="s">
        <v>920</v>
      </c>
      <c r="AH300" s="17" t="s">
        <v>920</v>
      </c>
      <c r="AI300" s="17" t="s">
        <v>920</v>
      </c>
      <c r="AJ300" s="39" t="s">
        <v>920</v>
      </c>
      <c r="AK300" s="17" t="s">
        <v>1061</v>
      </c>
      <c r="AL300" s="17" t="s">
        <v>1176</v>
      </c>
      <c r="AM300" s="17" t="s">
        <v>1060</v>
      </c>
      <c r="AN300" s="20"/>
      <c r="AO300" s="20" t="s">
        <v>971</v>
      </c>
    </row>
    <row r="301" spans="1:111" x14ac:dyDescent="0.2">
      <c r="A301" s="17" t="s">
        <v>45</v>
      </c>
      <c r="B301" s="17" t="s">
        <v>46</v>
      </c>
      <c r="C301" s="49">
        <v>40437</v>
      </c>
      <c r="D301" s="17" t="s">
        <v>923</v>
      </c>
      <c r="E301" s="28">
        <v>36.689790000000002</v>
      </c>
      <c r="F301" s="28">
        <v>-118.90958000000001</v>
      </c>
      <c r="G301" s="36">
        <v>1685</v>
      </c>
      <c r="H301" s="28">
        <v>36.689599999999999</v>
      </c>
      <c r="I301" s="28">
        <v>-118.90954000000001</v>
      </c>
      <c r="J301" s="36">
        <v>1677</v>
      </c>
      <c r="K301" s="36">
        <f>6+18</f>
        <v>24</v>
      </c>
      <c r="L301" s="36">
        <f>0+48</f>
        <v>48</v>
      </c>
      <c r="M301" s="54">
        <f t="shared" si="28"/>
        <v>72</v>
      </c>
      <c r="N301" s="36">
        <v>81</v>
      </c>
      <c r="O301" s="37">
        <v>3</v>
      </c>
      <c r="P301" s="37">
        <v>30</v>
      </c>
      <c r="Q301" s="37" t="s">
        <v>920</v>
      </c>
      <c r="R301" s="37" t="s">
        <v>920</v>
      </c>
      <c r="S301" s="37">
        <f t="shared" si="29"/>
        <v>3</v>
      </c>
      <c r="T301" s="37">
        <v>6</v>
      </c>
      <c r="U301" s="37">
        <v>6.4</v>
      </c>
      <c r="V301" s="37">
        <v>15</v>
      </c>
      <c r="W301" s="37">
        <v>11.3</v>
      </c>
      <c r="X301" s="37">
        <v>15</v>
      </c>
      <c r="Y301" s="37">
        <v>184</v>
      </c>
      <c r="Z301" s="37" t="str">
        <f t="shared" si="30"/>
        <v>S</v>
      </c>
      <c r="AA301" s="37">
        <v>15</v>
      </c>
      <c r="AB301" s="17" t="s">
        <v>917</v>
      </c>
      <c r="AC301" s="17" t="s">
        <v>412</v>
      </c>
      <c r="AD301" s="17" t="s">
        <v>48</v>
      </c>
      <c r="AE301" s="17">
        <v>3</v>
      </c>
      <c r="AF301" s="19">
        <v>0.57291666666666663</v>
      </c>
      <c r="AG301" s="17" t="s">
        <v>920</v>
      </c>
      <c r="AH301" s="17" t="s">
        <v>920</v>
      </c>
      <c r="AI301" s="17" t="s">
        <v>920</v>
      </c>
      <c r="AJ301" s="39" t="s">
        <v>920</v>
      </c>
      <c r="AK301" s="17" t="s">
        <v>139</v>
      </c>
      <c r="AL301" s="17" t="s">
        <v>1171</v>
      </c>
      <c r="AM301" s="17" t="s">
        <v>1062</v>
      </c>
      <c r="AN301" s="20" t="s">
        <v>971</v>
      </c>
      <c r="AO301" s="20" t="s">
        <v>971</v>
      </c>
    </row>
    <row r="302" spans="1:111" s="17" customFormat="1" x14ac:dyDescent="0.2">
      <c r="A302" s="17" t="s">
        <v>1019</v>
      </c>
      <c r="B302" s="17" t="s">
        <v>1020</v>
      </c>
      <c r="C302" s="49">
        <v>40463</v>
      </c>
      <c r="D302" s="17" t="s">
        <v>914</v>
      </c>
      <c r="E302" s="28">
        <v>43.397489999999998</v>
      </c>
      <c r="F302" s="28">
        <v>-122.93089000000001</v>
      </c>
      <c r="G302" s="36">
        <v>304</v>
      </c>
      <c r="H302" s="28">
        <v>43.397489999999998</v>
      </c>
      <c r="I302" s="28">
        <v>-122.93124</v>
      </c>
      <c r="J302" s="36">
        <v>33</v>
      </c>
      <c r="K302" s="36">
        <f>0+8</f>
        <v>8</v>
      </c>
      <c r="L302" s="36">
        <f>3+10</f>
        <v>13</v>
      </c>
      <c r="M302" s="54">
        <f t="shared" si="28"/>
        <v>21</v>
      </c>
      <c r="N302" s="36">
        <v>145</v>
      </c>
      <c r="O302" s="37">
        <v>1</v>
      </c>
      <c r="P302" s="37">
        <v>30</v>
      </c>
      <c r="Q302" s="37" t="s">
        <v>920</v>
      </c>
      <c r="R302" s="37" t="s">
        <v>920</v>
      </c>
      <c r="S302" s="37">
        <f t="shared" si="29"/>
        <v>1</v>
      </c>
      <c r="T302" s="37">
        <v>10</v>
      </c>
      <c r="U302" s="37">
        <v>6.86</v>
      </c>
      <c r="V302" s="37">
        <v>15</v>
      </c>
      <c r="W302" s="37">
        <v>12.2</v>
      </c>
      <c r="X302" s="37">
        <v>15</v>
      </c>
      <c r="Y302" s="37">
        <v>254</v>
      </c>
      <c r="Z302" s="37" t="str">
        <f t="shared" si="30"/>
        <v>W</v>
      </c>
      <c r="AA302" s="37">
        <v>15</v>
      </c>
      <c r="AB302" s="17" t="s">
        <v>917</v>
      </c>
      <c r="AC302" s="17" t="s">
        <v>1021</v>
      </c>
      <c r="AD302" s="17" t="s">
        <v>1022</v>
      </c>
      <c r="AE302" s="17">
        <v>1.5</v>
      </c>
      <c r="AF302" s="19" t="s">
        <v>1023</v>
      </c>
      <c r="AG302" s="17" t="s">
        <v>920</v>
      </c>
      <c r="AH302" s="17" t="s">
        <v>920</v>
      </c>
      <c r="AI302" s="17" t="s">
        <v>920</v>
      </c>
      <c r="AJ302" s="39" t="s">
        <v>920</v>
      </c>
      <c r="AK302" s="17" t="s">
        <v>1024</v>
      </c>
      <c r="AL302" s="17" t="s">
        <v>1159</v>
      </c>
      <c r="AN302" s="20"/>
      <c r="AO302" s="20" t="s">
        <v>971</v>
      </c>
      <c r="AP302" s="6"/>
      <c r="AQ302" s="6"/>
      <c r="AR302" s="6"/>
      <c r="AS302" s="6"/>
      <c r="AT302" s="6"/>
      <c r="AU302" s="6"/>
      <c r="AV302" s="6"/>
      <c r="AW302" s="6"/>
      <c r="AX302" s="6"/>
      <c r="AY302" s="6"/>
      <c r="AZ302" s="6"/>
      <c r="BA302" s="6"/>
      <c r="BB302" s="6"/>
      <c r="BC302" s="6"/>
      <c r="BD302" s="6"/>
      <c r="BE302" s="6"/>
      <c r="BF302" s="6"/>
      <c r="BG302" s="6"/>
      <c r="BH302" s="6"/>
      <c r="BI302" s="6"/>
      <c r="BJ302" s="6"/>
      <c r="BK302" s="6"/>
      <c r="BL302" s="6"/>
      <c r="BM302" s="6"/>
      <c r="BN302" s="6"/>
      <c r="BO302" s="6"/>
      <c r="BP302" s="6"/>
      <c r="BQ302" s="6"/>
      <c r="BR302" s="6"/>
      <c r="BS302" s="6"/>
      <c r="BT302" s="6"/>
      <c r="BU302" s="6"/>
      <c r="BV302" s="6"/>
      <c r="BW302" s="6"/>
      <c r="BX302" s="6"/>
      <c r="BY302" s="6"/>
      <c r="BZ302" s="6"/>
      <c r="CA302" s="6"/>
      <c r="CB302" s="6"/>
      <c r="CC302" s="6"/>
      <c r="CD302" s="6"/>
      <c r="CE302" s="6"/>
      <c r="CF302" s="6"/>
      <c r="CG302" s="6"/>
      <c r="CH302" s="6"/>
      <c r="CI302" s="6"/>
      <c r="CJ302" s="6"/>
      <c r="CK302" s="6"/>
      <c r="CL302" s="6"/>
      <c r="CM302" s="6"/>
      <c r="CN302" s="6"/>
      <c r="CO302" s="6"/>
      <c r="CP302" s="6"/>
      <c r="CQ302" s="6"/>
      <c r="CR302" s="6"/>
      <c r="CS302" s="6"/>
      <c r="CT302" s="6"/>
      <c r="CU302" s="6"/>
      <c r="CV302" s="6"/>
      <c r="CW302" s="6"/>
      <c r="CX302" s="6"/>
      <c r="CY302" s="6"/>
      <c r="CZ302" s="6"/>
      <c r="DA302" s="6"/>
      <c r="DB302" s="6"/>
      <c r="DC302" s="6"/>
      <c r="DD302" s="6"/>
      <c r="DE302" s="6"/>
      <c r="DF302" s="6"/>
      <c r="DG302" s="6"/>
    </row>
    <row r="303" spans="1:111" s="17" customFormat="1" x14ac:dyDescent="0.2">
      <c r="A303" s="17" t="s">
        <v>1019</v>
      </c>
      <c r="B303" s="17" t="s">
        <v>1020</v>
      </c>
      <c r="C303" s="49">
        <v>40463</v>
      </c>
      <c r="D303" s="17" t="s">
        <v>923</v>
      </c>
      <c r="E303" s="28">
        <v>43.382550000000002</v>
      </c>
      <c r="F303" s="28">
        <v>-122.94459000000001</v>
      </c>
      <c r="G303" s="36">
        <v>324</v>
      </c>
      <c r="H303" s="28">
        <v>43.38241</v>
      </c>
      <c r="I303" s="28">
        <v>-122.94458</v>
      </c>
      <c r="J303" s="36">
        <v>321</v>
      </c>
      <c r="K303" s="36">
        <f>0+0</f>
        <v>0</v>
      </c>
      <c r="L303" s="36">
        <f>2+12</f>
        <v>14</v>
      </c>
      <c r="M303" s="54">
        <f t="shared" si="28"/>
        <v>14</v>
      </c>
      <c r="N303" s="36">
        <v>195</v>
      </c>
      <c r="O303" s="37">
        <v>0</v>
      </c>
      <c r="P303" s="37">
        <v>30</v>
      </c>
      <c r="Q303" s="37" t="s">
        <v>920</v>
      </c>
      <c r="R303" s="37" t="s">
        <v>920</v>
      </c>
      <c r="S303" s="37">
        <f t="shared" si="29"/>
        <v>0</v>
      </c>
      <c r="T303" s="37">
        <v>11</v>
      </c>
      <c r="U303" s="37">
        <v>20.6</v>
      </c>
      <c r="V303" s="37">
        <v>15</v>
      </c>
      <c r="W303" s="37">
        <v>12.2</v>
      </c>
      <c r="X303" s="37">
        <v>15</v>
      </c>
      <c r="Y303" s="37">
        <v>254</v>
      </c>
      <c r="Z303" s="37" t="str">
        <f t="shared" si="30"/>
        <v>W</v>
      </c>
      <c r="AA303" s="37">
        <v>15</v>
      </c>
      <c r="AB303" s="17" t="s">
        <v>917</v>
      </c>
      <c r="AC303" s="17" t="s">
        <v>795</v>
      </c>
      <c r="AD303" s="17" t="s">
        <v>1025</v>
      </c>
      <c r="AE303" s="17">
        <v>1</v>
      </c>
      <c r="AF303" s="19" t="s">
        <v>1026</v>
      </c>
      <c r="AG303" s="17" t="s">
        <v>920</v>
      </c>
      <c r="AH303" s="17" t="s">
        <v>920</v>
      </c>
      <c r="AI303" s="17" t="s">
        <v>920</v>
      </c>
      <c r="AJ303" s="39" t="s">
        <v>920</v>
      </c>
      <c r="AK303" s="17" t="s">
        <v>1024</v>
      </c>
      <c r="AL303" s="17" t="s">
        <v>1160</v>
      </c>
      <c r="AN303" s="20"/>
      <c r="AO303" s="20" t="s">
        <v>971</v>
      </c>
      <c r="AP303" s="6"/>
      <c r="AQ303" s="6"/>
      <c r="AR303" s="6"/>
      <c r="AS303" s="6"/>
      <c r="AT303" s="6"/>
      <c r="AU303" s="6"/>
      <c r="AV303" s="6"/>
      <c r="AW303" s="6"/>
      <c r="AX303" s="6"/>
      <c r="AY303" s="6"/>
      <c r="AZ303" s="6"/>
      <c r="BA303" s="6"/>
      <c r="BB303" s="6"/>
      <c r="BC303" s="6"/>
      <c r="BD303" s="6"/>
      <c r="BE303" s="6"/>
      <c r="BF303" s="6"/>
      <c r="BG303" s="6"/>
      <c r="BH303" s="6"/>
      <c r="BI303" s="6"/>
      <c r="BJ303" s="6"/>
      <c r="BK303" s="6"/>
      <c r="BL303" s="6"/>
      <c r="BM303" s="6"/>
      <c r="BN303" s="6"/>
      <c r="BO303" s="6"/>
      <c r="BP303" s="6"/>
      <c r="BQ303" s="6"/>
      <c r="BR303" s="6"/>
      <c r="BS303" s="6"/>
      <c r="BT303" s="6"/>
      <c r="BU303" s="6"/>
      <c r="BV303" s="6"/>
      <c r="BW303" s="6"/>
      <c r="BX303" s="6"/>
      <c r="BY303" s="6"/>
      <c r="BZ303" s="6"/>
      <c r="CA303" s="6"/>
      <c r="CB303" s="6"/>
      <c r="CC303" s="6"/>
      <c r="CD303" s="6"/>
      <c r="CE303" s="6"/>
      <c r="CF303" s="6"/>
      <c r="CG303" s="6"/>
      <c r="CH303" s="6"/>
      <c r="CI303" s="6"/>
      <c r="CJ303" s="6"/>
      <c r="CK303" s="6"/>
      <c r="CL303" s="6"/>
      <c r="CM303" s="6"/>
      <c r="CN303" s="6"/>
      <c r="CO303" s="6"/>
      <c r="CP303" s="6"/>
      <c r="CQ303" s="6"/>
      <c r="CR303" s="6"/>
      <c r="CS303" s="6"/>
      <c r="CT303" s="6"/>
      <c r="CU303" s="6"/>
      <c r="CV303" s="6"/>
      <c r="CW303" s="6"/>
      <c r="CX303" s="6"/>
      <c r="CY303" s="6"/>
      <c r="CZ303" s="6"/>
      <c r="DA303" s="6"/>
      <c r="DB303" s="6"/>
      <c r="DC303" s="6"/>
      <c r="DD303" s="6"/>
      <c r="DE303" s="6"/>
      <c r="DF303" s="6"/>
      <c r="DG303" s="6"/>
    </row>
    <row r="304" spans="1:111" s="16" customFormat="1" x14ac:dyDescent="0.2">
      <c r="A304" s="17" t="s">
        <v>49</v>
      </c>
      <c r="B304" s="17" t="s">
        <v>50</v>
      </c>
      <c r="C304" s="49">
        <v>40432</v>
      </c>
      <c r="D304" s="17" t="s">
        <v>914</v>
      </c>
      <c r="E304" s="31">
        <v>36.138010000000001</v>
      </c>
      <c r="F304" s="28">
        <v>-118.5733</v>
      </c>
      <c r="G304" s="36">
        <v>1668</v>
      </c>
      <c r="H304" s="28">
        <v>36.138010000000001</v>
      </c>
      <c r="I304" s="28">
        <v>-118.5733</v>
      </c>
      <c r="J304" s="36">
        <v>1675</v>
      </c>
      <c r="K304" s="36">
        <f>0+2</f>
        <v>2</v>
      </c>
      <c r="L304" s="36">
        <f>17+6</f>
        <v>23</v>
      </c>
      <c r="M304" s="54">
        <f t="shared" si="28"/>
        <v>25</v>
      </c>
      <c r="N304" s="36">
        <v>77</v>
      </c>
      <c r="O304" s="37">
        <v>6</v>
      </c>
      <c r="P304" s="37">
        <v>15</v>
      </c>
      <c r="Q304" s="37">
        <v>8</v>
      </c>
      <c r="R304" s="37">
        <v>10</v>
      </c>
      <c r="S304" s="37">
        <f t="shared" si="29"/>
        <v>7</v>
      </c>
      <c r="T304" s="37">
        <v>19</v>
      </c>
      <c r="U304" s="37">
        <v>12</v>
      </c>
      <c r="V304" s="37">
        <v>15</v>
      </c>
      <c r="W304" s="37">
        <v>6.1</v>
      </c>
      <c r="X304" s="37">
        <v>15</v>
      </c>
      <c r="Y304" s="37">
        <v>286</v>
      </c>
      <c r="Z304" s="37" t="str">
        <f t="shared" si="30"/>
        <v>W</v>
      </c>
      <c r="AA304" s="37">
        <v>15</v>
      </c>
      <c r="AB304" s="17" t="s">
        <v>917</v>
      </c>
      <c r="AC304" s="17" t="s">
        <v>51</v>
      </c>
      <c r="AD304" s="17">
        <v>3</v>
      </c>
      <c r="AE304" s="17">
        <v>2</v>
      </c>
      <c r="AF304" s="19">
        <v>0.52222222222222225</v>
      </c>
      <c r="AG304" s="17" t="s">
        <v>52</v>
      </c>
      <c r="AH304" s="17">
        <v>30</v>
      </c>
      <c r="AI304" s="17" t="s">
        <v>920</v>
      </c>
      <c r="AJ304" s="39" t="s">
        <v>920</v>
      </c>
      <c r="AK304" s="17" t="s">
        <v>53</v>
      </c>
      <c r="AL304" s="17" t="s">
        <v>1177</v>
      </c>
      <c r="AM304" s="17" t="s">
        <v>1036</v>
      </c>
      <c r="AN304" s="20" t="s">
        <v>971</v>
      </c>
      <c r="AO304" s="20" t="s">
        <v>971</v>
      </c>
      <c r="AP304" s="6"/>
      <c r="AQ304" s="6"/>
      <c r="AR304" s="6"/>
      <c r="AS304" s="6"/>
      <c r="AT304" s="6"/>
      <c r="AU304" s="6"/>
      <c r="AV304" s="6"/>
      <c r="AW304" s="6"/>
      <c r="AX304" s="6"/>
      <c r="AY304" s="6"/>
      <c r="AZ304" s="6"/>
      <c r="BA304" s="6"/>
      <c r="BB304" s="6"/>
      <c r="BC304" s="6"/>
      <c r="BD304" s="6"/>
      <c r="BE304" s="6"/>
      <c r="BF304" s="6"/>
      <c r="BG304" s="6"/>
      <c r="BH304" s="6"/>
      <c r="BI304" s="6"/>
      <c r="BJ304" s="6"/>
      <c r="BK304" s="6"/>
      <c r="BL304" s="6"/>
      <c r="BM304" s="6"/>
      <c r="BN304" s="6"/>
      <c r="BO304" s="6"/>
      <c r="BP304" s="6"/>
      <c r="BQ304" s="6"/>
      <c r="BR304" s="6"/>
      <c r="BS304" s="6"/>
      <c r="BT304" s="6"/>
      <c r="BU304" s="6"/>
      <c r="BV304" s="6"/>
      <c r="BW304" s="6"/>
      <c r="BX304" s="6"/>
      <c r="BY304" s="6"/>
      <c r="BZ304" s="6"/>
      <c r="CA304" s="6"/>
      <c r="CB304" s="6"/>
      <c r="CC304" s="6"/>
      <c r="CD304" s="6"/>
      <c r="CE304" s="6"/>
      <c r="CF304" s="6"/>
      <c r="CG304" s="6"/>
      <c r="CH304" s="6"/>
      <c r="CI304" s="6"/>
      <c r="CJ304" s="6"/>
      <c r="CK304" s="6"/>
      <c r="CL304" s="6"/>
      <c r="CM304" s="6"/>
      <c r="CN304" s="6"/>
      <c r="CO304" s="6"/>
      <c r="CP304" s="6"/>
      <c r="CQ304" s="6"/>
      <c r="CR304" s="6"/>
      <c r="CS304" s="6"/>
      <c r="CT304" s="6"/>
      <c r="CU304" s="6"/>
      <c r="CV304" s="6"/>
      <c r="CW304" s="6"/>
      <c r="CX304" s="6"/>
      <c r="CY304" s="6"/>
      <c r="CZ304" s="6"/>
      <c r="DA304" s="6"/>
      <c r="DB304" s="6"/>
      <c r="DC304" s="6"/>
      <c r="DD304" s="6"/>
      <c r="DE304" s="6"/>
      <c r="DF304" s="6"/>
      <c r="DG304" s="6"/>
    </row>
    <row r="305" spans="1:111" s="16" customFormat="1" x14ac:dyDescent="0.2">
      <c r="A305" s="17" t="s">
        <v>49</v>
      </c>
      <c r="B305" s="17" t="s">
        <v>50</v>
      </c>
      <c r="C305" s="49">
        <v>40432</v>
      </c>
      <c r="D305" s="17" t="s">
        <v>923</v>
      </c>
      <c r="E305" s="28">
        <v>36.137830000000001</v>
      </c>
      <c r="F305" s="28">
        <v>-118.57405</v>
      </c>
      <c r="G305" s="36">
        <v>1664</v>
      </c>
      <c r="H305" s="28">
        <v>36.13776</v>
      </c>
      <c r="I305" s="28">
        <v>-118.57427</v>
      </c>
      <c r="J305" s="36">
        <v>1659</v>
      </c>
      <c r="K305" s="36">
        <f>1+1</f>
        <v>2</v>
      </c>
      <c r="L305" s="36">
        <f>32+7</f>
        <v>39</v>
      </c>
      <c r="M305" s="54">
        <f t="shared" si="28"/>
        <v>41</v>
      </c>
      <c r="N305" s="36">
        <v>66.5</v>
      </c>
      <c r="O305" s="37">
        <v>6</v>
      </c>
      <c r="P305" s="37">
        <v>30</v>
      </c>
      <c r="Q305" s="37" t="s">
        <v>920</v>
      </c>
      <c r="R305" s="37" t="s">
        <v>920</v>
      </c>
      <c r="S305" s="37">
        <f t="shared" si="29"/>
        <v>6</v>
      </c>
      <c r="T305" s="43">
        <v>26</v>
      </c>
      <c r="U305" s="37">
        <v>5.0999999999999996</v>
      </c>
      <c r="V305" s="37">
        <v>15</v>
      </c>
      <c r="W305" s="37">
        <v>9.3000000000000007</v>
      </c>
      <c r="X305" s="37">
        <v>15</v>
      </c>
      <c r="Y305" s="37">
        <v>251</v>
      </c>
      <c r="Z305" s="37" t="str">
        <f t="shared" si="30"/>
        <v>SW</v>
      </c>
      <c r="AA305" s="37">
        <v>15</v>
      </c>
      <c r="AB305" s="17" t="s">
        <v>917</v>
      </c>
      <c r="AC305" s="17" t="s">
        <v>54</v>
      </c>
      <c r="AD305" s="17">
        <v>3</v>
      </c>
      <c r="AE305" s="17">
        <v>2</v>
      </c>
      <c r="AF305" s="19">
        <v>0.43124999999999997</v>
      </c>
      <c r="AG305" s="17" t="s">
        <v>920</v>
      </c>
      <c r="AH305" s="17" t="s">
        <v>920</v>
      </c>
      <c r="AI305" s="17" t="s">
        <v>920</v>
      </c>
      <c r="AJ305" s="39" t="s">
        <v>920</v>
      </c>
      <c r="AK305" s="17" t="s">
        <v>139</v>
      </c>
      <c r="AL305" s="17" t="s">
        <v>1168</v>
      </c>
      <c r="AM305" s="17"/>
      <c r="AN305" s="20"/>
      <c r="AO305" s="20" t="s">
        <v>971</v>
      </c>
      <c r="AP305" s="6"/>
      <c r="AQ305" s="6"/>
      <c r="AR305" s="6"/>
      <c r="AS305" s="6"/>
      <c r="AT305" s="6"/>
      <c r="AU305" s="6"/>
      <c r="AV305" s="6"/>
      <c r="AW305" s="6"/>
      <c r="AX305" s="6"/>
      <c r="AY305" s="6"/>
      <c r="AZ305" s="6"/>
      <c r="BA305" s="6"/>
      <c r="BB305" s="6"/>
      <c r="BC305" s="6"/>
      <c r="BD305" s="6"/>
      <c r="BE305" s="6"/>
      <c r="BF305" s="6"/>
      <c r="BG305" s="6"/>
      <c r="BH305" s="6"/>
      <c r="BI305" s="6"/>
      <c r="BJ305" s="6"/>
      <c r="BK305" s="6"/>
      <c r="BL305" s="6"/>
      <c r="BM305" s="6"/>
      <c r="BN305" s="6"/>
      <c r="BO305" s="6"/>
      <c r="BP305" s="6"/>
      <c r="BQ305" s="6"/>
      <c r="BR305" s="6"/>
      <c r="BS305" s="6"/>
      <c r="BT305" s="6"/>
      <c r="BU305" s="6"/>
      <c r="BV305" s="6"/>
      <c r="BW305" s="6"/>
      <c r="BX305" s="6"/>
      <c r="BY305" s="6"/>
      <c r="BZ305" s="6"/>
      <c r="CA305" s="6"/>
      <c r="CB305" s="6"/>
      <c r="CC305" s="6"/>
      <c r="CD305" s="6"/>
      <c r="CE305" s="6"/>
      <c r="CF305" s="6"/>
      <c r="CG305" s="6"/>
      <c r="CH305" s="6"/>
      <c r="CI305" s="6"/>
      <c r="CJ305" s="6"/>
      <c r="CK305" s="6"/>
      <c r="CL305" s="6"/>
      <c r="CM305" s="6"/>
      <c r="CN305" s="6"/>
      <c r="CO305" s="6"/>
      <c r="CP305" s="6"/>
      <c r="CQ305" s="6"/>
      <c r="CR305" s="6"/>
      <c r="CS305" s="6"/>
      <c r="CT305" s="6"/>
      <c r="CU305" s="6"/>
      <c r="CV305" s="6"/>
      <c r="CW305" s="6"/>
      <c r="CX305" s="6"/>
      <c r="CY305" s="6"/>
      <c r="CZ305" s="6"/>
      <c r="DA305" s="6"/>
      <c r="DB305" s="6"/>
      <c r="DC305" s="6"/>
      <c r="DD305" s="6"/>
      <c r="DE305" s="6"/>
      <c r="DF305" s="6"/>
      <c r="DG305" s="6"/>
    </row>
    <row r="306" spans="1:111" x14ac:dyDescent="0.2">
      <c r="A306" s="2" t="s">
        <v>1027</v>
      </c>
      <c r="B306" s="2" t="s">
        <v>1028</v>
      </c>
      <c r="C306" s="47">
        <v>40443</v>
      </c>
      <c r="D306" s="2" t="s">
        <v>914</v>
      </c>
      <c r="E306" s="27">
        <v>37.835329999999999</v>
      </c>
      <c r="F306" s="27">
        <v>-120.04376000000001</v>
      </c>
      <c r="G306" s="35">
        <v>460</v>
      </c>
      <c r="H306" s="27">
        <v>37.835479999999997</v>
      </c>
      <c r="I306" s="27">
        <v>-120.04392</v>
      </c>
      <c r="J306" s="35">
        <v>459</v>
      </c>
      <c r="K306" s="35">
        <f>0+2</f>
        <v>2</v>
      </c>
      <c r="L306" s="35">
        <f>0+11</f>
        <v>11</v>
      </c>
      <c r="M306" s="55">
        <f t="shared" si="28"/>
        <v>13</v>
      </c>
      <c r="N306" s="35">
        <v>156</v>
      </c>
      <c r="O306" s="35">
        <v>3</v>
      </c>
      <c r="P306" s="35">
        <v>30</v>
      </c>
      <c r="Q306" s="35" t="s">
        <v>920</v>
      </c>
      <c r="R306" s="35" t="s">
        <v>920</v>
      </c>
      <c r="S306" s="37">
        <f t="shared" si="29"/>
        <v>3</v>
      </c>
      <c r="T306" s="35">
        <v>28</v>
      </c>
      <c r="U306" s="35">
        <v>6.7</v>
      </c>
      <c r="V306" s="35">
        <v>15</v>
      </c>
      <c r="W306" s="35">
        <v>21.2</v>
      </c>
      <c r="X306" s="35">
        <v>15</v>
      </c>
      <c r="Y306" s="44">
        <v>328</v>
      </c>
      <c r="Z306" s="37" t="str">
        <f t="shared" si="30"/>
        <v>NW</v>
      </c>
      <c r="AA306" s="35">
        <v>15</v>
      </c>
      <c r="AB306" s="2" t="s">
        <v>1029</v>
      </c>
      <c r="AC306" s="2" t="s">
        <v>1030</v>
      </c>
      <c r="AD306" s="2" t="s">
        <v>1031</v>
      </c>
      <c r="AE306" s="2">
        <v>1</v>
      </c>
      <c r="AF306" s="22">
        <v>0.37361111111111112</v>
      </c>
      <c r="AG306" s="2" t="s">
        <v>920</v>
      </c>
      <c r="AH306" s="2" t="s">
        <v>920</v>
      </c>
      <c r="AI306" s="2" t="s">
        <v>920</v>
      </c>
      <c r="AJ306" s="2" t="s">
        <v>920</v>
      </c>
      <c r="AK306" s="2" t="s">
        <v>1032</v>
      </c>
      <c r="AL306" s="2" t="s">
        <v>1164</v>
      </c>
      <c r="AO306" s="6" t="s">
        <v>971</v>
      </c>
    </row>
    <row r="307" spans="1:111" x14ac:dyDescent="0.2">
      <c r="A307" s="16" t="s">
        <v>29</v>
      </c>
      <c r="B307" s="16" t="s">
        <v>30</v>
      </c>
      <c r="C307" s="50">
        <v>40465</v>
      </c>
      <c r="D307" s="6" t="s">
        <v>920</v>
      </c>
      <c r="E307" s="29">
        <v>42.535290000000003</v>
      </c>
      <c r="F307" s="29">
        <v>-123.73016</v>
      </c>
      <c r="G307" s="38"/>
      <c r="H307" s="29"/>
      <c r="I307" s="29"/>
      <c r="J307" s="38"/>
      <c r="K307" s="38"/>
      <c r="L307" s="38"/>
      <c r="M307" s="38"/>
      <c r="N307" s="38"/>
      <c r="O307" s="38"/>
      <c r="P307" s="38"/>
      <c r="Q307" s="38"/>
      <c r="R307" s="38"/>
      <c r="S307" s="38"/>
      <c r="T307" s="38"/>
      <c r="U307" s="38"/>
      <c r="V307" s="38"/>
      <c r="W307" s="38"/>
      <c r="X307" s="38"/>
      <c r="Y307" s="42"/>
      <c r="Z307" s="38"/>
      <c r="AA307" s="38"/>
      <c r="AB307" s="16"/>
      <c r="AC307" s="16"/>
      <c r="AD307" s="16"/>
      <c r="AE307" s="16"/>
      <c r="AF307" s="16"/>
      <c r="AG307" s="16" t="s">
        <v>31</v>
      </c>
      <c r="AH307" s="16">
        <v>30</v>
      </c>
      <c r="AI307" s="16"/>
      <c r="AJ307" s="16"/>
      <c r="AK307" s="16"/>
      <c r="AL307" s="16"/>
      <c r="AM307" s="24" t="s">
        <v>32</v>
      </c>
      <c r="AN307" s="21" t="s">
        <v>971</v>
      </c>
      <c r="AO307" s="57"/>
    </row>
    <row r="308" spans="1:111" x14ac:dyDescent="0.2">
      <c r="A308" s="17" t="s">
        <v>55</v>
      </c>
      <c r="B308" s="17" t="s">
        <v>56</v>
      </c>
      <c r="C308" s="49">
        <v>40440</v>
      </c>
      <c r="D308" s="17" t="s">
        <v>914</v>
      </c>
      <c r="E308" s="28">
        <v>37.642110000000002</v>
      </c>
      <c r="F308" s="28">
        <v>-119.92419</v>
      </c>
      <c r="G308" s="36">
        <v>418</v>
      </c>
      <c r="H308" s="28">
        <v>37.642180000000003</v>
      </c>
      <c r="I308" s="28">
        <v>-119.92444999999999</v>
      </c>
      <c r="J308" s="36">
        <v>420</v>
      </c>
      <c r="K308" s="36">
        <f>1+2</f>
        <v>3</v>
      </c>
      <c r="L308" s="36">
        <f>7+9</f>
        <v>16</v>
      </c>
      <c r="M308" s="54">
        <f>SUM(K308:L308)</f>
        <v>19</v>
      </c>
      <c r="N308" s="36">
        <v>79.5</v>
      </c>
      <c r="O308" s="37">
        <v>2</v>
      </c>
      <c r="P308" s="37">
        <v>18</v>
      </c>
      <c r="Q308" s="37" t="s">
        <v>920</v>
      </c>
      <c r="R308" s="37" t="s">
        <v>920</v>
      </c>
      <c r="S308" s="37">
        <f>AVERAGE(O308,Q308)</f>
        <v>2</v>
      </c>
      <c r="T308" s="37" t="s">
        <v>920</v>
      </c>
      <c r="U308" s="37" t="s">
        <v>920</v>
      </c>
      <c r="V308" s="37" t="s">
        <v>920</v>
      </c>
      <c r="W308" s="37">
        <v>7.1</v>
      </c>
      <c r="X308" s="37">
        <v>15</v>
      </c>
      <c r="Y308" s="37">
        <v>268</v>
      </c>
      <c r="Z308" s="37" t="str">
        <f>IF(Y308&gt;=343, "N", IF(Y308&gt;=298, "NW", IF(Y308&gt;=252, "W", IF(Y308&gt;=206, "SW", IF(Y308&gt;=160, "S", IF(Y308&gt;=114, "SE", IF(Y308&gt;=68, "E", IF(Y308&gt;= 23, "NE", IF(Y308&gt;=0, "N", "NA")))))))))</f>
        <v>W</v>
      </c>
      <c r="AA308" s="37">
        <v>15</v>
      </c>
      <c r="AB308" s="17" t="s">
        <v>809</v>
      </c>
      <c r="AC308" s="17" t="s">
        <v>1065</v>
      </c>
      <c r="AD308" s="17">
        <v>3</v>
      </c>
      <c r="AE308" s="17">
        <v>2.5</v>
      </c>
      <c r="AF308" s="17" t="s">
        <v>57</v>
      </c>
      <c r="AG308" s="17" t="s">
        <v>920</v>
      </c>
      <c r="AH308" s="17" t="s">
        <v>920</v>
      </c>
      <c r="AI308" s="17" t="s">
        <v>920</v>
      </c>
      <c r="AJ308" s="39" t="s">
        <v>920</v>
      </c>
      <c r="AK308" s="17" t="s">
        <v>1066</v>
      </c>
      <c r="AL308" s="17" t="s">
        <v>1173</v>
      </c>
      <c r="AM308" s="17"/>
      <c r="AN308" s="20"/>
      <c r="AO308" s="20" t="s">
        <v>971</v>
      </c>
    </row>
    <row r="309" spans="1:111" x14ac:dyDescent="0.2">
      <c r="A309" s="16" t="s">
        <v>125</v>
      </c>
      <c r="B309" s="16" t="s">
        <v>128</v>
      </c>
      <c r="C309" s="50">
        <v>40365</v>
      </c>
      <c r="D309" s="6" t="s">
        <v>920</v>
      </c>
      <c r="E309" s="29"/>
      <c r="F309" s="29"/>
      <c r="G309" s="38"/>
      <c r="H309" s="29"/>
      <c r="I309" s="29"/>
      <c r="J309" s="38"/>
      <c r="K309" s="38"/>
      <c r="L309" s="38"/>
      <c r="M309" s="38"/>
      <c r="N309" s="38"/>
      <c r="O309" s="38"/>
      <c r="P309" s="38"/>
      <c r="Q309" s="38"/>
      <c r="R309" s="38"/>
      <c r="S309" s="38"/>
      <c r="T309" s="38"/>
      <c r="U309" s="38"/>
      <c r="V309" s="38"/>
      <c r="W309" s="38"/>
      <c r="X309" s="38"/>
      <c r="Y309" s="42"/>
      <c r="Z309" s="38"/>
      <c r="AA309" s="38"/>
      <c r="AB309" s="16"/>
      <c r="AC309" s="16"/>
      <c r="AD309" s="16"/>
      <c r="AE309" s="16"/>
      <c r="AF309" s="16"/>
      <c r="AG309" s="16" t="s">
        <v>27</v>
      </c>
      <c r="AH309" s="16">
        <v>1</v>
      </c>
      <c r="AI309" s="16"/>
      <c r="AJ309" s="16"/>
      <c r="AK309" s="16"/>
      <c r="AL309" s="16"/>
      <c r="AN309" s="21" t="s">
        <v>971</v>
      </c>
      <c r="AO309" s="57"/>
    </row>
    <row r="310" spans="1:111" x14ac:dyDescent="0.2">
      <c r="A310" s="6" t="s">
        <v>183</v>
      </c>
      <c r="B310" s="6" t="s">
        <v>869</v>
      </c>
      <c r="C310" s="48">
        <v>40366</v>
      </c>
      <c r="D310" s="6" t="s">
        <v>920</v>
      </c>
      <c r="E310" s="26">
        <v>37.642359999999996</v>
      </c>
      <c r="F310" s="26">
        <v>-119.92504</v>
      </c>
      <c r="G310" s="34">
        <v>384</v>
      </c>
      <c r="H310" s="26" t="s">
        <v>920</v>
      </c>
      <c r="I310" s="26" t="s">
        <v>920</v>
      </c>
      <c r="J310" s="34" t="s">
        <v>920</v>
      </c>
      <c r="K310" s="34" t="s">
        <v>920</v>
      </c>
      <c r="L310" s="34" t="s">
        <v>920</v>
      </c>
      <c r="M310" s="34" t="s">
        <v>920</v>
      </c>
      <c r="N310" s="34" t="s">
        <v>920</v>
      </c>
      <c r="O310" s="34" t="s">
        <v>920</v>
      </c>
      <c r="P310" s="34" t="s">
        <v>920</v>
      </c>
      <c r="Q310" s="34" t="s">
        <v>920</v>
      </c>
      <c r="R310" s="34" t="s">
        <v>920</v>
      </c>
      <c r="S310" s="34" t="s">
        <v>920</v>
      </c>
      <c r="T310" s="34" t="s">
        <v>920</v>
      </c>
      <c r="U310" s="34" t="s">
        <v>920</v>
      </c>
      <c r="V310" s="34" t="s">
        <v>920</v>
      </c>
      <c r="W310" s="34" t="s">
        <v>920</v>
      </c>
      <c r="X310" s="34" t="s">
        <v>920</v>
      </c>
      <c r="Y310" s="34" t="s">
        <v>920</v>
      </c>
      <c r="Z310" s="34" t="s">
        <v>920</v>
      </c>
      <c r="AA310" s="34" t="s">
        <v>920</v>
      </c>
      <c r="AB310" s="6" t="s">
        <v>920</v>
      </c>
      <c r="AC310" s="6" t="s">
        <v>920</v>
      </c>
      <c r="AD310" s="6" t="s">
        <v>920</v>
      </c>
      <c r="AE310" s="6" t="s">
        <v>920</v>
      </c>
      <c r="AF310" s="6" t="s">
        <v>920</v>
      </c>
      <c r="AG310" s="6" t="s">
        <v>870</v>
      </c>
      <c r="AH310" s="6">
        <v>26</v>
      </c>
      <c r="AI310" s="6" t="s">
        <v>920</v>
      </c>
      <c r="AJ310" s="6" t="s">
        <v>920</v>
      </c>
      <c r="AK310" s="6" t="s">
        <v>920</v>
      </c>
      <c r="AL310" s="6" t="s">
        <v>920</v>
      </c>
      <c r="AN310" s="6" t="s">
        <v>971</v>
      </c>
      <c r="AO310" s="5"/>
    </row>
    <row r="311" spans="1:111" x14ac:dyDescent="0.2">
      <c r="A311" s="6" t="s">
        <v>201</v>
      </c>
      <c r="B311" s="6" t="s">
        <v>717</v>
      </c>
      <c r="C311" s="46">
        <v>40384</v>
      </c>
      <c r="D311" s="6" t="s">
        <v>920</v>
      </c>
      <c r="E311" s="26">
        <v>42.927309999999999</v>
      </c>
      <c r="F311" s="26">
        <v>-123.27625999999999</v>
      </c>
      <c r="G311" s="34" t="s">
        <v>920</v>
      </c>
      <c r="H311" s="26" t="s">
        <v>920</v>
      </c>
      <c r="I311" s="26" t="s">
        <v>920</v>
      </c>
      <c r="J311" s="34" t="s">
        <v>920</v>
      </c>
      <c r="K311" s="34" t="s">
        <v>920</v>
      </c>
      <c r="L311" s="34" t="s">
        <v>920</v>
      </c>
      <c r="M311" s="34" t="s">
        <v>920</v>
      </c>
      <c r="N311" s="34" t="s">
        <v>920</v>
      </c>
      <c r="O311" s="34" t="s">
        <v>920</v>
      </c>
      <c r="P311" s="34" t="s">
        <v>920</v>
      </c>
      <c r="Q311" s="34" t="s">
        <v>920</v>
      </c>
      <c r="R311" s="34" t="s">
        <v>920</v>
      </c>
      <c r="S311" s="34" t="s">
        <v>920</v>
      </c>
      <c r="T311" s="34" t="s">
        <v>920</v>
      </c>
      <c r="U311" s="34" t="s">
        <v>920</v>
      </c>
      <c r="V311" s="34" t="s">
        <v>920</v>
      </c>
      <c r="W311" s="34" t="s">
        <v>920</v>
      </c>
      <c r="X311" s="34" t="s">
        <v>920</v>
      </c>
      <c r="Y311" s="34" t="s">
        <v>920</v>
      </c>
      <c r="Z311" s="34" t="s">
        <v>920</v>
      </c>
      <c r="AA311" s="34" t="s">
        <v>920</v>
      </c>
      <c r="AB311" s="6" t="s">
        <v>920</v>
      </c>
      <c r="AC311" s="6" t="s">
        <v>920</v>
      </c>
      <c r="AD311" s="6" t="s">
        <v>920</v>
      </c>
      <c r="AE311" s="6" t="s">
        <v>920</v>
      </c>
      <c r="AF311" s="6" t="s">
        <v>920</v>
      </c>
      <c r="AG311" s="6" t="s">
        <v>718</v>
      </c>
      <c r="AH311" s="6">
        <v>1</v>
      </c>
      <c r="AI311" s="6">
        <v>0</v>
      </c>
      <c r="AJ311" s="6">
        <v>0</v>
      </c>
      <c r="AK311" s="6" t="s">
        <v>436</v>
      </c>
      <c r="AL311" s="6" t="s">
        <v>435</v>
      </c>
      <c r="AN311" s="6" t="s">
        <v>971</v>
      </c>
      <c r="AO311" s="5"/>
    </row>
    <row r="312" spans="1:111" s="17" customFormat="1" x14ac:dyDescent="0.2">
      <c r="A312" s="6" t="s">
        <v>192</v>
      </c>
      <c r="B312" s="6" t="s">
        <v>271</v>
      </c>
      <c r="C312" s="46">
        <v>40396</v>
      </c>
      <c r="D312" s="6" t="s">
        <v>920</v>
      </c>
      <c r="E312" s="26">
        <v>36.29804</v>
      </c>
      <c r="F312" s="26">
        <v>-121.5676</v>
      </c>
      <c r="G312" s="34">
        <v>1324</v>
      </c>
      <c r="H312" s="26" t="s">
        <v>920</v>
      </c>
      <c r="I312" s="26" t="s">
        <v>920</v>
      </c>
      <c r="J312" s="34" t="s">
        <v>920</v>
      </c>
      <c r="K312" s="34" t="s">
        <v>920</v>
      </c>
      <c r="L312" s="34" t="s">
        <v>920</v>
      </c>
      <c r="M312" s="34" t="s">
        <v>920</v>
      </c>
      <c r="N312" s="34" t="s">
        <v>920</v>
      </c>
      <c r="O312" s="34" t="s">
        <v>920</v>
      </c>
      <c r="P312" s="34" t="s">
        <v>920</v>
      </c>
      <c r="Q312" s="34" t="s">
        <v>920</v>
      </c>
      <c r="R312" s="34" t="s">
        <v>920</v>
      </c>
      <c r="S312" s="34" t="s">
        <v>920</v>
      </c>
      <c r="T312" s="34" t="s">
        <v>920</v>
      </c>
      <c r="U312" s="34" t="s">
        <v>920</v>
      </c>
      <c r="V312" s="34" t="s">
        <v>920</v>
      </c>
      <c r="W312" s="34" t="s">
        <v>920</v>
      </c>
      <c r="X312" s="34" t="s">
        <v>920</v>
      </c>
      <c r="Y312" s="34" t="s">
        <v>920</v>
      </c>
      <c r="Z312" s="34" t="s">
        <v>920</v>
      </c>
      <c r="AA312" s="34" t="s">
        <v>920</v>
      </c>
      <c r="AB312" s="6" t="s">
        <v>920</v>
      </c>
      <c r="AC312" s="6" t="s">
        <v>920</v>
      </c>
      <c r="AD312" s="6" t="s">
        <v>920</v>
      </c>
      <c r="AE312" s="6" t="s">
        <v>920</v>
      </c>
      <c r="AF312" s="6" t="s">
        <v>272</v>
      </c>
      <c r="AG312" s="6" t="s">
        <v>273</v>
      </c>
      <c r="AH312" s="6">
        <v>30</v>
      </c>
      <c r="AI312" s="6">
        <v>0</v>
      </c>
      <c r="AJ312" s="6" t="s">
        <v>274</v>
      </c>
      <c r="AK312" s="6" t="s">
        <v>920</v>
      </c>
      <c r="AL312" s="6" t="s">
        <v>920</v>
      </c>
      <c r="AM312" s="24" t="s">
        <v>974</v>
      </c>
      <c r="AN312" s="6" t="s">
        <v>971</v>
      </c>
      <c r="AO312" s="5"/>
      <c r="AP312" s="6"/>
      <c r="AQ312" s="6"/>
      <c r="AR312" s="6"/>
      <c r="AS312" s="6"/>
      <c r="AT312" s="6"/>
      <c r="AU312" s="6"/>
      <c r="AV312" s="6"/>
      <c r="AW312" s="6"/>
      <c r="AX312" s="6"/>
      <c r="AY312" s="6"/>
      <c r="AZ312" s="6"/>
      <c r="BA312" s="6"/>
      <c r="BB312" s="6"/>
      <c r="BC312" s="6"/>
      <c r="BD312" s="6"/>
      <c r="BE312" s="6"/>
      <c r="BF312" s="6"/>
      <c r="BG312" s="6"/>
      <c r="BH312" s="6"/>
      <c r="BI312" s="6"/>
      <c r="BJ312" s="6"/>
      <c r="BK312" s="6"/>
      <c r="BL312" s="6"/>
      <c r="BM312" s="6"/>
      <c r="BN312" s="6"/>
      <c r="BO312" s="6"/>
      <c r="BP312" s="6"/>
      <c r="BQ312" s="6"/>
      <c r="BR312" s="6"/>
      <c r="BS312" s="6"/>
      <c r="BT312" s="6"/>
      <c r="BU312" s="6"/>
      <c r="BV312" s="6"/>
      <c r="BW312" s="6"/>
      <c r="BX312" s="6"/>
      <c r="BY312" s="6"/>
      <c r="BZ312" s="6"/>
      <c r="CA312" s="6"/>
      <c r="CB312" s="6"/>
      <c r="CC312" s="6"/>
      <c r="CD312" s="6"/>
      <c r="CE312" s="6"/>
      <c r="CF312" s="6"/>
      <c r="CG312" s="6"/>
      <c r="CH312" s="6"/>
      <c r="CI312" s="6"/>
      <c r="CJ312" s="6"/>
      <c r="CK312" s="6"/>
      <c r="CL312" s="6"/>
      <c r="CM312" s="6"/>
      <c r="CN312" s="6"/>
      <c r="CO312" s="6"/>
      <c r="CP312" s="6"/>
      <c r="CQ312" s="6"/>
      <c r="CR312" s="6"/>
      <c r="CS312" s="6"/>
      <c r="CT312" s="6"/>
      <c r="CU312" s="6"/>
      <c r="CV312" s="6"/>
      <c r="CW312" s="6"/>
      <c r="CX312" s="6"/>
      <c r="CY312" s="6"/>
      <c r="CZ312" s="6"/>
      <c r="DA312" s="6"/>
      <c r="DB312" s="6"/>
      <c r="DC312" s="6"/>
      <c r="DD312" s="6"/>
      <c r="DE312" s="6"/>
      <c r="DF312" s="6"/>
      <c r="DG312" s="6"/>
    </row>
    <row r="313" spans="1:111" s="17" customFormat="1" x14ac:dyDescent="0.2">
      <c r="A313" s="6" t="s">
        <v>193</v>
      </c>
      <c r="B313" s="6" t="s">
        <v>275</v>
      </c>
      <c r="C313" s="46">
        <v>40397</v>
      </c>
      <c r="D313" s="6" t="s">
        <v>920</v>
      </c>
      <c r="E313" s="26">
        <v>38.512599999999999</v>
      </c>
      <c r="F313" s="26">
        <v>-122.09768</v>
      </c>
      <c r="G313" s="34" t="s">
        <v>920</v>
      </c>
      <c r="H313" s="26" t="s">
        <v>920</v>
      </c>
      <c r="I313" s="26" t="s">
        <v>920</v>
      </c>
      <c r="J313" s="34" t="s">
        <v>920</v>
      </c>
      <c r="K313" s="34" t="s">
        <v>920</v>
      </c>
      <c r="L313" s="34" t="s">
        <v>920</v>
      </c>
      <c r="M313" s="34" t="s">
        <v>920</v>
      </c>
      <c r="N313" s="34" t="s">
        <v>920</v>
      </c>
      <c r="O313" s="34" t="s">
        <v>920</v>
      </c>
      <c r="P313" s="34" t="s">
        <v>920</v>
      </c>
      <c r="Q313" s="34" t="s">
        <v>920</v>
      </c>
      <c r="R313" s="34" t="s">
        <v>920</v>
      </c>
      <c r="S313" s="34" t="s">
        <v>920</v>
      </c>
      <c r="T313" s="34" t="s">
        <v>920</v>
      </c>
      <c r="U313" s="34" t="s">
        <v>920</v>
      </c>
      <c r="V313" s="34" t="s">
        <v>920</v>
      </c>
      <c r="W313" s="34" t="s">
        <v>920</v>
      </c>
      <c r="X313" s="34" t="s">
        <v>920</v>
      </c>
      <c r="Y313" s="34" t="s">
        <v>920</v>
      </c>
      <c r="Z313" s="34" t="s">
        <v>920</v>
      </c>
      <c r="AA313" s="34" t="s">
        <v>920</v>
      </c>
      <c r="AB313" s="6" t="s">
        <v>920</v>
      </c>
      <c r="AC313" s="6" t="s">
        <v>920</v>
      </c>
      <c r="AD313" s="6" t="s">
        <v>920</v>
      </c>
      <c r="AE313" s="6" t="s">
        <v>920</v>
      </c>
      <c r="AF313" s="6" t="s">
        <v>920</v>
      </c>
      <c r="AG313" s="6" t="s">
        <v>276</v>
      </c>
      <c r="AH313" s="6">
        <v>1</v>
      </c>
      <c r="AI313" s="6">
        <v>0</v>
      </c>
      <c r="AJ313" s="6">
        <v>1</v>
      </c>
      <c r="AK313" s="6" t="s">
        <v>170</v>
      </c>
      <c r="AL313" s="6" t="s">
        <v>171</v>
      </c>
      <c r="AM313" s="24"/>
      <c r="AN313" s="6" t="s">
        <v>971</v>
      </c>
      <c r="AO313" s="5"/>
      <c r="AP313" s="6"/>
      <c r="AQ313" s="6"/>
      <c r="AR313" s="6"/>
      <c r="AS313" s="6"/>
      <c r="AT313" s="6"/>
      <c r="AU313" s="6"/>
      <c r="AV313" s="6"/>
      <c r="AW313" s="6"/>
      <c r="AX313" s="6"/>
      <c r="AY313" s="6"/>
      <c r="AZ313" s="6"/>
      <c r="BA313" s="6"/>
      <c r="BB313" s="6"/>
      <c r="BC313" s="6"/>
      <c r="BD313" s="6"/>
      <c r="BE313" s="6"/>
      <c r="BF313" s="6"/>
      <c r="BG313" s="6"/>
      <c r="BH313" s="6"/>
      <c r="BI313" s="6"/>
      <c r="BJ313" s="6"/>
      <c r="BK313" s="6"/>
      <c r="BL313" s="6"/>
      <c r="BM313" s="6"/>
      <c r="BN313" s="6"/>
      <c r="BO313" s="6"/>
      <c r="BP313" s="6"/>
      <c r="BQ313" s="6"/>
      <c r="BR313" s="6"/>
      <c r="BS313" s="6"/>
      <c r="BT313" s="6"/>
      <c r="BU313" s="6"/>
      <c r="BV313" s="6"/>
      <c r="BW313" s="6"/>
      <c r="BX313" s="6"/>
      <c r="BY313" s="6"/>
      <c r="BZ313" s="6"/>
      <c r="CA313" s="6"/>
      <c r="CB313" s="6"/>
      <c r="CC313" s="6"/>
      <c r="CD313" s="6"/>
      <c r="CE313" s="6"/>
      <c r="CF313" s="6"/>
      <c r="CG313" s="6"/>
      <c r="CH313" s="6"/>
      <c r="CI313" s="6"/>
      <c r="CJ313" s="6"/>
      <c r="CK313" s="6"/>
      <c r="CL313" s="6"/>
      <c r="CM313" s="6"/>
      <c r="CN313" s="6"/>
      <c r="CO313" s="6"/>
      <c r="CP313" s="6"/>
      <c r="CQ313" s="6"/>
      <c r="CR313" s="6"/>
      <c r="CS313" s="6"/>
      <c r="CT313" s="6"/>
      <c r="CU313" s="6"/>
      <c r="CV313" s="6"/>
      <c r="CW313" s="6"/>
      <c r="CX313" s="6"/>
      <c r="CY313" s="6"/>
      <c r="CZ313" s="6"/>
      <c r="DA313" s="6"/>
      <c r="DB313" s="6"/>
      <c r="DC313" s="6"/>
      <c r="DD313" s="6"/>
      <c r="DE313" s="6"/>
      <c r="DF313" s="6"/>
      <c r="DG313" s="6"/>
    </row>
    <row r="314" spans="1:111" s="17" customFormat="1" x14ac:dyDescent="0.2">
      <c r="A314" s="6" t="s">
        <v>194</v>
      </c>
      <c r="B314" s="6" t="s">
        <v>277</v>
      </c>
      <c r="C314" s="46">
        <v>40398</v>
      </c>
      <c r="D314" s="6" t="s">
        <v>920</v>
      </c>
      <c r="E314" s="26">
        <v>39.758369999999999</v>
      </c>
      <c r="F314" s="26">
        <v>-120.69473000000001</v>
      </c>
      <c r="G314" s="34">
        <v>1543</v>
      </c>
      <c r="H314" s="26" t="s">
        <v>920</v>
      </c>
      <c r="I314" s="26" t="s">
        <v>920</v>
      </c>
      <c r="J314" s="34" t="s">
        <v>920</v>
      </c>
      <c r="K314" s="34" t="s">
        <v>920</v>
      </c>
      <c r="L314" s="34" t="s">
        <v>920</v>
      </c>
      <c r="M314" s="34" t="s">
        <v>920</v>
      </c>
      <c r="N314" s="34" t="s">
        <v>920</v>
      </c>
      <c r="O314" s="34" t="s">
        <v>920</v>
      </c>
      <c r="P314" s="34" t="s">
        <v>920</v>
      </c>
      <c r="Q314" s="34" t="s">
        <v>920</v>
      </c>
      <c r="R314" s="34" t="s">
        <v>920</v>
      </c>
      <c r="S314" s="34" t="s">
        <v>920</v>
      </c>
      <c r="T314" s="34" t="s">
        <v>920</v>
      </c>
      <c r="U314" s="34" t="s">
        <v>920</v>
      </c>
      <c r="V314" s="34" t="s">
        <v>920</v>
      </c>
      <c r="W314" s="34" t="s">
        <v>920</v>
      </c>
      <c r="X314" s="34" t="s">
        <v>920</v>
      </c>
      <c r="Y314" s="34" t="s">
        <v>920</v>
      </c>
      <c r="Z314" s="34" t="s">
        <v>920</v>
      </c>
      <c r="AA314" s="34" t="s">
        <v>920</v>
      </c>
      <c r="AB314" s="6" t="s">
        <v>920</v>
      </c>
      <c r="AC314" s="6" t="s">
        <v>920</v>
      </c>
      <c r="AD314" s="6" t="s">
        <v>920</v>
      </c>
      <c r="AE314" s="6" t="s">
        <v>920</v>
      </c>
      <c r="AF314" s="6" t="s">
        <v>920</v>
      </c>
      <c r="AG314" s="6" t="s">
        <v>214</v>
      </c>
      <c r="AH314" s="6">
        <v>36</v>
      </c>
      <c r="AI314" s="6" t="s">
        <v>215</v>
      </c>
      <c r="AJ314" s="6">
        <v>5</v>
      </c>
      <c r="AK314" s="6" t="s">
        <v>173</v>
      </c>
      <c r="AL314" s="6" t="s">
        <v>172</v>
      </c>
      <c r="AM314" s="24"/>
      <c r="AN314" s="6" t="s">
        <v>971</v>
      </c>
      <c r="AO314" s="5"/>
      <c r="AP314" s="6"/>
      <c r="AQ314" s="6"/>
      <c r="AR314" s="6"/>
      <c r="AS314" s="6"/>
      <c r="AT314" s="6"/>
      <c r="AU314" s="6"/>
      <c r="AV314" s="6"/>
      <c r="AW314" s="6"/>
      <c r="AX314" s="6"/>
      <c r="AY314" s="6"/>
      <c r="AZ314" s="6"/>
      <c r="BA314" s="6"/>
      <c r="BB314" s="6"/>
      <c r="BC314" s="6"/>
      <c r="BD314" s="6"/>
      <c r="BE314" s="6"/>
      <c r="BF314" s="6"/>
      <c r="BG314" s="6"/>
      <c r="BH314" s="6"/>
      <c r="BI314" s="6"/>
      <c r="BJ314" s="6"/>
      <c r="BK314" s="6"/>
      <c r="BL314" s="6"/>
      <c r="BM314" s="6"/>
      <c r="BN314" s="6"/>
      <c r="BO314" s="6"/>
      <c r="BP314" s="6"/>
      <c r="BQ314" s="6"/>
      <c r="BR314" s="6"/>
      <c r="BS314" s="6"/>
      <c r="BT314" s="6"/>
      <c r="BU314" s="6"/>
      <c r="BV314" s="6"/>
      <c r="BW314" s="6"/>
      <c r="BX314" s="6"/>
      <c r="BY314" s="6"/>
      <c r="BZ314" s="6"/>
      <c r="CA314" s="6"/>
      <c r="CB314" s="6"/>
      <c r="CC314" s="6"/>
      <c r="CD314" s="6"/>
      <c r="CE314" s="6"/>
      <c r="CF314" s="6"/>
      <c r="CG314" s="6"/>
      <c r="CH314" s="6"/>
      <c r="CI314" s="6"/>
      <c r="CJ314" s="6"/>
      <c r="CK314" s="6"/>
      <c r="CL314" s="6"/>
      <c r="CM314" s="6"/>
      <c r="CN314" s="6"/>
      <c r="CO314" s="6"/>
      <c r="CP314" s="6"/>
      <c r="CQ314" s="6"/>
      <c r="CR314" s="6"/>
      <c r="CS314" s="6"/>
      <c r="CT314" s="6"/>
      <c r="CU314" s="6"/>
      <c r="CV314" s="6"/>
      <c r="CW314" s="6"/>
      <c r="CX314" s="6"/>
      <c r="CY314" s="6"/>
      <c r="CZ314" s="6"/>
      <c r="DA314" s="6"/>
      <c r="DB314" s="6"/>
      <c r="DC314" s="6"/>
      <c r="DD314" s="6"/>
      <c r="DE314" s="6"/>
      <c r="DF314" s="6"/>
      <c r="DG314" s="6"/>
    </row>
    <row r="315" spans="1:111" s="17" customFormat="1" x14ac:dyDescent="0.2">
      <c r="A315" s="6" t="s">
        <v>236</v>
      </c>
      <c r="B315" s="6" t="s">
        <v>237</v>
      </c>
      <c r="C315" s="46">
        <v>40400</v>
      </c>
      <c r="D315" s="6" t="s">
        <v>920</v>
      </c>
      <c r="E315" s="26">
        <v>38.321129999999997</v>
      </c>
      <c r="F315" s="26">
        <v>-120.2178</v>
      </c>
      <c r="G315" s="34">
        <v>1306</v>
      </c>
      <c r="H315" s="26" t="s">
        <v>920</v>
      </c>
      <c r="I315" s="26" t="s">
        <v>920</v>
      </c>
      <c r="J315" s="34" t="s">
        <v>920</v>
      </c>
      <c r="K315" s="34" t="s">
        <v>920</v>
      </c>
      <c r="L315" s="34" t="s">
        <v>920</v>
      </c>
      <c r="M315" s="34" t="s">
        <v>920</v>
      </c>
      <c r="N315" s="34" t="s">
        <v>920</v>
      </c>
      <c r="O315" s="34" t="s">
        <v>920</v>
      </c>
      <c r="P315" s="34" t="s">
        <v>920</v>
      </c>
      <c r="Q315" s="34" t="s">
        <v>920</v>
      </c>
      <c r="R315" s="34" t="s">
        <v>920</v>
      </c>
      <c r="S315" s="34" t="s">
        <v>920</v>
      </c>
      <c r="T315" s="34" t="s">
        <v>920</v>
      </c>
      <c r="U315" s="34" t="s">
        <v>920</v>
      </c>
      <c r="V315" s="34" t="s">
        <v>920</v>
      </c>
      <c r="W315" s="34" t="s">
        <v>920</v>
      </c>
      <c r="X315" s="34" t="s">
        <v>920</v>
      </c>
      <c r="Y315" s="34" t="s">
        <v>920</v>
      </c>
      <c r="Z315" s="34" t="s">
        <v>920</v>
      </c>
      <c r="AA315" s="34" t="s">
        <v>920</v>
      </c>
      <c r="AB315" s="6" t="s">
        <v>920</v>
      </c>
      <c r="AC315" s="6" t="s">
        <v>920</v>
      </c>
      <c r="AD315" s="6" t="s">
        <v>920</v>
      </c>
      <c r="AE315" s="6" t="s">
        <v>920</v>
      </c>
      <c r="AF315" s="6" t="s">
        <v>920</v>
      </c>
      <c r="AG315" s="6" t="s">
        <v>238</v>
      </c>
      <c r="AH315" s="6">
        <v>34</v>
      </c>
      <c r="AI315" s="6">
        <v>16</v>
      </c>
      <c r="AJ315" s="6">
        <v>5</v>
      </c>
      <c r="AK315" s="6" t="s">
        <v>920</v>
      </c>
      <c r="AL315" s="6" t="s">
        <v>239</v>
      </c>
      <c r="AM315" s="24" t="s">
        <v>994</v>
      </c>
      <c r="AN315" s="6" t="s">
        <v>971</v>
      </c>
      <c r="AO315" s="5"/>
      <c r="AP315" s="6"/>
      <c r="AQ315" s="6"/>
      <c r="AR315" s="6"/>
      <c r="AS315" s="6"/>
      <c r="AT315" s="6"/>
      <c r="AU315" s="6"/>
      <c r="AV315" s="6"/>
      <c r="AW315" s="6"/>
      <c r="AX315" s="6"/>
      <c r="AY315" s="6"/>
      <c r="AZ315" s="6"/>
      <c r="BA315" s="6"/>
      <c r="BB315" s="6"/>
      <c r="BC315" s="6"/>
      <c r="BD315" s="6"/>
      <c r="BE315" s="6"/>
      <c r="BF315" s="6"/>
      <c r="BG315" s="6"/>
      <c r="BH315" s="6"/>
      <c r="BI315" s="6"/>
      <c r="BJ315" s="6"/>
      <c r="BK315" s="6"/>
      <c r="BL315" s="6"/>
      <c r="BM315" s="6"/>
      <c r="BN315" s="6"/>
      <c r="BO315" s="6"/>
      <c r="BP315" s="6"/>
      <c r="BQ315" s="6"/>
      <c r="BR315" s="6"/>
      <c r="BS315" s="6"/>
      <c r="BT315" s="6"/>
      <c r="BU315" s="6"/>
      <c r="BV315" s="6"/>
      <c r="BW315" s="6"/>
      <c r="BX315" s="6"/>
      <c r="BY315" s="6"/>
      <c r="BZ315" s="6"/>
      <c r="CA315" s="6"/>
      <c r="CB315" s="6"/>
      <c r="CC315" s="6"/>
      <c r="CD315" s="6"/>
      <c r="CE315" s="6"/>
      <c r="CF315" s="6"/>
      <c r="CG315" s="6"/>
      <c r="CH315" s="6"/>
      <c r="CI315" s="6"/>
      <c r="CJ315" s="6"/>
      <c r="CK315" s="6"/>
      <c r="CL315" s="6"/>
      <c r="CM315" s="6"/>
      <c r="CN315" s="6"/>
      <c r="CO315" s="6"/>
      <c r="CP315" s="6"/>
      <c r="CQ315" s="6"/>
      <c r="CR315" s="6"/>
      <c r="CS315" s="6"/>
      <c r="CT315" s="6"/>
      <c r="CU315" s="6"/>
      <c r="CV315" s="6"/>
      <c r="CW315" s="6"/>
      <c r="CX315" s="6"/>
      <c r="CY315" s="6"/>
      <c r="CZ315" s="6"/>
      <c r="DA315" s="6"/>
      <c r="DB315" s="6"/>
      <c r="DC315" s="6"/>
      <c r="DD315" s="6"/>
      <c r="DE315" s="6"/>
      <c r="DF315" s="6"/>
      <c r="DG315" s="6"/>
    </row>
    <row r="316" spans="1:111" s="17" customFormat="1" x14ac:dyDescent="0.2">
      <c r="A316" s="6" t="s">
        <v>240</v>
      </c>
      <c r="B316" s="6" t="s">
        <v>241</v>
      </c>
      <c r="C316" s="46">
        <v>40400</v>
      </c>
      <c r="D316" s="6" t="s">
        <v>920</v>
      </c>
      <c r="E316" s="26">
        <v>38.269489999999998</v>
      </c>
      <c r="F316" s="26">
        <v>-120.34652</v>
      </c>
      <c r="G316" s="34">
        <v>1176</v>
      </c>
      <c r="H316" s="26" t="s">
        <v>920</v>
      </c>
      <c r="I316" s="26" t="s">
        <v>920</v>
      </c>
      <c r="J316" s="34" t="s">
        <v>920</v>
      </c>
      <c r="K316" s="34" t="s">
        <v>920</v>
      </c>
      <c r="L316" s="34" t="s">
        <v>920</v>
      </c>
      <c r="M316" s="34" t="s">
        <v>920</v>
      </c>
      <c r="N316" s="34" t="s">
        <v>920</v>
      </c>
      <c r="O316" s="34" t="s">
        <v>920</v>
      </c>
      <c r="P316" s="34" t="s">
        <v>920</v>
      </c>
      <c r="Q316" s="34" t="s">
        <v>920</v>
      </c>
      <c r="R316" s="34" t="s">
        <v>920</v>
      </c>
      <c r="S316" s="34" t="s">
        <v>920</v>
      </c>
      <c r="T316" s="34" t="s">
        <v>920</v>
      </c>
      <c r="U316" s="34" t="s">
        <v>920</v>
      </c>
      <c r="V316" s="34" t="s">
        <v>920</v>
      </c>
      <c r="W316" s="34" t="s">
        <v>920</v>
      </c>
      <c r="X316" s="34" t="s">
        <v>920</v>
      </c>
      <c r="Y316" s="34" t="s">
        <v>920</v>
      </c>
      <c r="Z316" s="34" t="s">
        <v>920</v>
      </c>
      <c r="AA316" s="34" t="s">
        <v>920</v>
      </c>
      <c r="AB316" s="6" t="s">
        <v>920</v>
      </c>
      <c r="AC316" s="6" t="s">
        <v>920</v>
      </c>
      <c r="AD316" s="6" t="s">
        <v>920</v>
      </c>
      <c r="AE316" s="6" t="s">
        <v>920</v>
      </c>
      <c r="AF316" s="6" t="s">
        <v>920</v>
      </c>
      <c r="AG316" s="6" t="s">
        <v>242</v>
      </c>
      <c r="AH316" s="6">
        <v>31</v>
      </c>
      <c r="AI316" s="6">
        <v>0</v>
      </c>
      <c r="AJ316" s="6">
        <v>4</v>
      </c>
      <c r="AK316" s="6" t="s">
        <v>920</v>
      </c>
      <c r="AL316" s="6" t="s">
        <v>243</v>
      </c>
      <c r="AM316" s="24"/>
      <c r="AN316" s="6" t="s">
        <v>971</v>
      </c>
      <c r="AO316" s="5"/>
      <c r="AP316" s="6"/>
      <c r="AQ316" s="6"/>
      <c r="AR316" s="6"/>
      <c r="AS316" s="6"/>
      <c r="AT316" s="6"/>
      <c r="AU316" s="6"/>
      <c r="AV316" s="6"/>
      <c r="AW316" s="6"/>
      <c r="AX316" s="6"/>
      <c r="AY316" s="6"/>
      <c r="AZ316" s="6"/>
      <c r="BA316" s="6"/>
      <c r="BB316" s="6"/>
      <c r="BC316" s="6"/>
      <c r="BD316" s="6"/>
      <c r="BE316" s="6"/>
      <c r="BF316" s="6"/>
      <c r="BG316" s="6"/>
      <c r="BH316" s="6"/>
      <c r="BI316" s="6"/>
      <c r="BJ316" s="6"/>
      <c r="BK316" s="6"/>
      <c r="BL316" s="6"/>
      <c r="BM316" s="6"/>
      <c r="BN316" s="6"/>
      <c r="BO316" s="6"/>
      <c r="BP316" s="6"/>
      <c r="BQ316" s="6"/>
      <c r="BR316" s="6"/>
      <c r="BS316" s="6"/>
      <c r="BT316" s="6"/>
      <c r="BU316" s="6"/>
      <c r="BV316" s="6"/>
      <c r="BW316" s="6"/>
      <c r="BX316" s="6"/>
      <c r="BY316" s="6"/>
      <c r="BZ316" s="6"/>
      <c r="CA316" s="6"/>
      <c r="CB316" s="6"/>
      <c r="CC316" s="6"/>
      <c r="CD316" s="6"/>
      <c r="CE316" s="6"/>
      <c r="CF316" s="6"/>
      <c r="CG316" s="6"/>
      <c r="CH316" s="6"/>
      <c r="CI316" s="6"/>
      <c r="CJ316" s="6"/>
      <c r="CK316" s="6"/>
      <c r="CL316" s="6"/>
      <c r="CM316" s="6"/>
      <c r="CN316" s="6"/>
      <c r="CO316" s="6"/>
      <c r="CP316" s="6"/>
      <c r="CQ316" s="6"/>
      <c r="CR316" s="6"/>
      <c r="CS316" s="6"/>
      <c r="CT316" s="6"/>
      <c r="CU316" s="6"/>
      <c r="CV316" s="6"/>
      <c r="CW316" s="6"/>
      <c r="CX316" s="6"/>
      <c r="CY316" s="6"/>
      <c r="CZ316" s="6"/>
      <c r="DA316" s="6"/>
      <c r="DB316" s="6"/>
      <c r="DC316" s="6"/>
      <c r="DD316" s="6"/>
      <c r="DE316" s="6"/>
      <c r="DF316" s="6"/>
      <c r="DG316" s="6"/>
    </row>
    <row r="317" spans="1:111" s="17" customFormat="1" x14ac:dyDescent="0.2">
      <c r="A317" s="6" t="s">
        <v>195</v>
      </c>
      <c r="B317" s="6" t="s">
        <v>216</v>
      </c>
      <c r="C317" s="48">
        <v>40401</v>
      </c>
      <c r="D317" s="6" t="s">
        <v>920</v>
      </c>
      <c r="E317" s="26">
        <v>38.092979999999997</v>
      </c>
      <c r="F317" s="26">
        <v>-120.04232</v>
      </c>
      <c r="G317" s="34">
        <v>1680</v>
      </c>
      <c r="H317" s="26" t="s">
        <v>920</v>
      </c>
      <c r="I317" s="26" t="s">
        <v>920</v>
      </c>
      <c r="J317" s="34" t="s">
        <v>920</v>
      </c>
      <c r="K317" s="34" t="s">
        <v>920</v>
      </c>
      <c r="L317" s="34" t="s">
        <v>920</v>
      </c>
      <c r="M317" s="34" t="s">
        <v>920</v>
      </c>
      <c r="N317" s="34" t="s">
        <v>920</v>
      </c>
      <c r="O317" s="34" t="s">
        <v>920</v>
      </c>
      <c r="P317" s="34" t="s">
        <v>920</v>
      </c>
      <c r="Q317" s="34" t="s">
        <v>920</v>
      </c>
      <c r="R317" s="34" t="s">
        <v>920</v>
      </c>
      <c r="S317" s="34" t="s">
        <v>920</v>
      </c>
      <c r="T317" s="34" t="s">
        <v>920</v>
      </c>
      <c r="U317" s="34" t="s">
        <v>920</v>
      </c>
      <c r="V317" s="34" t="s">
        <v>920</v>
      </c>
      <c r="W317" s="34" t="s">
        <v>920</v>
      </c>
      <c r="X317" s="34" t="s">
        <v>920</v>
      </c>
      <c r="Y317" s="34" t="s">
        <v>920</v>
      </c>
      <c r="Z317" s="34" t="s">
        <v>920</v>
      </c>
      <c r="AA317" s="34" t="s">
        <v>920</v>
      </c>
      <c r="AB317" s="6" t="s">
        <v>920</v>
      </c>
      <c r="AC317" s="6" t="s">
        <v>920</v>
      </c>
      <c r="AD317" s="6" t="s">
        <v>920</v>
      </c>
      <c r="AE317" s="6" t="s">
        <v>920</v>
      </c>
      <c r="AF317" s="7">
        <v>0.64861111111111114</v>
      </c>
      <c r="AG317" s="6" t="s">
        <v>217</v>
      </c>
      <c r="AH317" s="6">
        <v>38</v>
      </c>
      <c r="AI317" s="6">
        <v>0</v>
      </c>
      <c r="AJ317" s="6">
        <v>5</v>
      </c>
      <c r="AK317" s="6" t="s">
        <v>218</v>
      </c>
      <c r="AL317" s="6" t="s">
        <v>219</v>
      </c>
      <c r="AM317" s="24"/>
      <c r="AN317" s="6" t="s">
        <v>971</v>
      </c>
      <c r="AO317" s="5"/>
      <c r="AP317" s="6"/>
      <c r="AQ317" s="6"/>
      <c r="AR317" s="6"/>
      <c r="AS317" s="6"/>
      <c r="AT317" s="6"/>
      <c r="AU317" s="6"/>
      <c r="AV317" s="6"/>
      <c r="AW317" s="6"/>
      <c r="AX317" s="6"/>
      <c r="AY317" s="6"/>
      <c r="AZ317" s="6"/>
      <c r="BA317" s="6"/>
      <c r="BB317" s="6"/>
      <c r="BC317" s="6"/>
      <c r="BD317" s="6"/>
      <c r="BE317" s="6"/>
      <c r="BF317" s="6"/>
      <c r="BG317" s="6"/>
      <c r="BH317" s="6"/>
      <c r="BI317" s="6"/>
      <c r="BJ317" s="6"/>
      <c r="BK317" s="6"/>
      <c r="BL317" s="6"/>
      <c r="BM317" s="6"/>
      <c r="BN317" s="6"/>
      <c r="BO317" s="6"/>
      <c r="BP317" s="6"/>
      <c r="BQ317" s="6"/>
      <c r="BR317" s="6"/>
      <c r="BS317" s="6"/>
      <c r="BT317" s="6"/>
      <c r="BU317" s="6"/>
      <c r="BV317" s="6"/>
      <c r="BW317" s="6"/>
      <c r="BX317" s="6"/>
      <c r="BY317" s="6"/>
      <c r="BZ317" s="6"/>
      <c r="CA317" s="6"/>
      <c r="CB317" s="6"/>
      <c r="CC317" s="6"/>
      <c r="CD317" s="6"/>
      <c r="CE317" s="6"/>
      <c r="CF317" s="6"/>
      <c r="CG317" s="6"/>
      <c r="CH317" s="6"/>
      <c r="CI317" s="6"/>
      <c r="CJ317" s="6"/>
      <c r="CK317" s="6"/>
      <c r="CL317" s="6"/>
      <c r="CM317" s="6"/>
      <c r="CN317" s="6"/>
      <c r="CO317" s="6"/>
      <c r="CP317" s="6"/>
      <c r="CQ317" s="6"/>
      <c r="CR317" s="6"/>
      <c r="CS317" s="6"/>
      <c r="CT317" s="6"/>
      <c r="CU317" s="6"/>
      <c r="CV317" s="6"/>
      <c r="CW317" s="6"/>
      <c r="CX317" s="6"/>
      <c r="CY317" s="6"/>
      <c r="CZ317" s="6"/>
      <c r="DA317" s="6"/>
      <c r="DB317" s="6"/>
      <c r="DC317" s="6"/>
      <c r="DD317" s="6"/>
      <c r="DE317" s="6"/>
      <c r="DF317" s="6"/>
      <c r="DG317" s="6"/>
    </row>
    <row r="318" spans="1:111" s="17" customFormat="1" x14ac:dyDescent="0.2">
      <c r="A318" s="6" t="s">
        <v>196</v>
      </c>
      <c r="B318" s="6" t="s">
        <v>220</v>
      </c>
      <c r="C318" s="46">
        <v>40401</v>
      </c>
      <c r="D318" s="6" t="s">
        <v>920</v>
      </c>
      <c r="E318" s="26">
        <v>37.984009999999998</v>
      </c>
      <c r="F318" s="26">
        <v>-120.20511</v>
      </c>
      <c r="G318" s="34" t="s">
        <v>920</v>
      </c>
      <c r="H318" s="26" t="s">
        <v>920</v>
      </c>
      <c r="I318" s="26" t="s">
        <v>920</v>
      </c>
      <c r="J318" s="34" t="s">
        <v>920</v>
      </c>
      <c r="K318" s="34" t="s">
        <v>920</v>
      </c>
      <c r="L318" s="34" t="s">
        <v>920</v>
      </c>
      <c r="M318" s="34" t="s">
        <v>920</v>
      </c>
      <c r="N318" s="34" t="s">
        <v>920</v>
      </c>
      <c r="O318" s="34" t="s">
        <v>920</v>
      </c>
      <c r="P318" s="34" t="s">
        <v>920</v>
      </c>
      <c r="Q318" s="34" t="s">
        <v>920</v>
      </c>
      <c r="R318" s="34" t="s">
        <v>920</v>
      </c>
      <c r="S318" s="34" t="s">
        <v>920</v>
      </c>
      <c r="T318" s="34" t="s">
        <v>920</v>
      </c>
      <c r="U318" s="34" t="s">
        <v>920</v>
      </c>
      <c r="V318" s="34" t="s">
        <v>920</v>
      </c>
      <c r="W318" s="34" t="s">
        <v>920</v>
      </c>
      <c r="X318" s="34" t="s">
        <v>920</v>
      </c>
      <c r="Y318" s="34" t="s">
        <v>920</v>
      </c>
      <c r="Z318" s="34" t="s">
        <v>920</v>
      </c>
      <c r="AA318" s="34" t="s">
        <v>920</v>
      </c>
      <c r="AB318" s="6" t="s">
        <v>920</v>
      </c>
      <c r="AC318" s="6" t="s">
        <v>920</v>
      </c>
      <c r="AD318" s="6" t="s">
        <v>920</v>
      </c>
      <c r="AE318" s="6" t="s">
        <v>920</v>
      </c>
      <c r="AF318" s="7">
        <v>0.48055555555555557</v>
      </c>
      <c r="AG318" s="6" t="s">
        <v>221</v>
      </c>
      <c r="AH318" s="6">
        <v>11</v>
      </c>
      <c r="AI318" s="6">
        <v>0</v>
      </c>
      <c r="AJ318" s="6">
        <v>2</v>
      </c>
      <c r="AK318" s="6" t="s">
        <v>920</v>
      </c>
      <c r="AL318" s="6" t="s">
        <v>222</v>
      </c>
      <c r="AM318" s="24" t="s">
        <v>993</v>
      </c>
      <c r="AN318" s="6" t="s">
        <v>971</v>
      </c>
      <c r="AO318" s="5"/>
      <c r="AP318" s="6"/>
      <c r="AQ318" s="6"/>
      <c r="AR318" s="6"/>
      <c r="AS318" s="6"/>
      <c r="AT318" s="6"/>
      <c r="AU318" s="6"/>
      <c r="AV318" s="6"/>
      <c r="AW318" s="6"/>
      <c r="AX318" s="6"/>
      <c r="AY318" s="6"/>
      <c r="AZ318" s="6"/>
      <c r="BA318" s="6"/>
      <c r="BB318" s="6"/>
      <c r="BC318" s="6"/>
      <c r="BD318" s="6"/>
      <c r="BE318" s="6"/>
      <c r="BF318" s="6"/>
      <c r="BG318" s="6"/>
      <c r="BH318" s="6"/>
      <c r="BI318" s="6"/>
      <c r="BJ318" s="6"/>
      <c r="BK318" s="6"/>
      <c r="BL318" s="6"/>
      <c r="BM318" s="6"/>
      <c r="BN318" s="6"/>
      <c r="BO318" s="6"/>
      <c r="BP318" s="6"/>
      <c r="BQ318" s="6"/>
      <c r="BR318" s="6"/>
      <c r="BS318" s="6"/>
      <c r="BT318" s="6"/>
      <c r="BU318" s="6"/>
      <c r="BV318" s="6"/>
      <c r="BW318" s="6"/>
      <c r="BX318" s="6"/>
      <c r="BY318" s="6"/>
      <c r="BZ318" s="6"/>
      <c r="CA318" s="6"/>
      <c r="CB318" s="6"/>
      <c r="CC318" s="6"/>
      <c r="CD318" s="6"/>
      <c r="CE318" s="6"/>
      <c r="CF318" s="6"/>
      <c r="CG318" s="6"/>
      <c r="CH318" s="6"/>
      <c r="CI318" s="6"/>
      <c r="CJ318" s="6"/>
      <c r="CK318" s="6"/>
      <c r="CL318" s="6"/>
      <c r="CM318" s="6"/>
      <c r="CN318" s="6"/>
      <c r="CO318" s="6"/>
      <c r="CP318" s="6"/>
      <c r="CQ318" s="6"/>
      <c r="CR318" s="6"/>
      <c r="CS318" s="6"/>
      <c r="CT318" s="6"/>
      <c r="CU318" s="6"/>
      <c r="CV318" s="6"/>
      <c r="CW318" s="6"/>
      <c r="CX318" s="6"/>
      <c r="CY318" s="6"/>
      <c r="CZ318" s="6"/>
      <c r="DA318" s="6"/>
      <c r="DB318" s="6"/>
      <c r="DC318" s="6"/>
      <c r="DD318" s="6"/>
      <c r="DE318" s="6"/>
      <c r="DF318" s="6"/>
      <c r="DG318" s="6"/>
    </row>
    <row r="319" spans="1:111" s="17" customFormat="1" x14ac:dyDescent="0.2">
      <c r="A319" s="6" t="s">
        <v>197</v>
      </c>
      <c r="B319" s="6" t="s">
        <v>223</v>
      </c>
      <c r="C319" s="46">
        <v>40404</v>
      </c>
      <c r="D319" s="6" t="s">
        <v>920</v>
      </c>
      <c r="E319" s="26">
        <v>36.153579999999998</v>
      </c>
      <c r="F319" s="26">
        <v>-118.73235</v>
      </c>
      <c r="G319" s="34" t="s">
        <v>920</v>
      </c>
      <c r="H319" s="26" t="s">
        <v>920</v>
      </c>
      <c r="I319" s="26" t="s">
        <v>920</v>
      </c>
      <c r="J319" s="34" t="s">
        <v>920</v>
      </c>
      <c r="K319" s="34" t="s">
        <v>920</v>
      </c>
      <c r="L319" s="34" t="s">
        <v>920</v>
      </c>
      <c r="M319" s="34" t="s">
        <v>920</v>
      </c>
      <c r="N319" s="34" t="s">
        <v>920</v>
      </c>
      <c r="O319" s="34" t="s">
        <v>920</v>
      </c>
      <c r="P319" s="34" t="s">
        <v>920</v>
      </c>
      <c r="Q319" s="34" t="s">
        <v>920</v>
      </c>
      <c r="R319" s="34" t="s">
        <v>920</v>
      </c>
      <c r="S319" s="34" t="s">
        <v>920</v>
      </c>
      <c r="T319" s="34" t="s">
        <v>920</v>
      </c>
      <c r="U319" s="34" t="s">
        <v>920</v>
      </c>
      <c r="V319" s="34" t="s">
        <v>920</v>
      </c>
      <c r="W319" s="34" t="s">
        <v>920</v>
      </c>
      <c r="X319" s="34" t="s">
        <v>920</v>
      </c>
      <c r="Y319" s="34" t="s">
        <v>920</v>
      </c>
      <c r="Z319" s="34" t="s">
        <v>920</v>
      </c>
      <c r="AA319" s="34" t="s">
        <v>920</v>
      </c>
      <c r="AB319" s="6" t="s">
        <v>920</v>
      </c>
      <c r="AC319" s="6" t="s">
        <v>920</v>
      </c>
      <c r="AD319" s="6" t="s">
        <v>920</v>
      </c>
      <c r="AE319" s="6" t="s">
        <v>920</v>
      </c>
      <c r="AF319" s="6" t="s">
        <v>224</v>
      </c>
      <c r="AG319" s="6" t="s">
        <v>225</v>
      </c>
      <c r="AH319" s="6">
        <v>1</v>
      </c>
      <c r="AI319" s="6">
        <v>0</v>
      </c>
      <c r="AJ319" s="6" t="s">
        <v>563</v>
      </c>
      <c r="AK319" s="6" t="s">
        <v>174</v>
      </c>
      <c r="AL319" s="6" t="s">
        <v>226</v>
      </c>
      <c r="AM319" s="24"/>
      <c r="AN319" s="6" t="s">
        <v>971</v>
      </c>
      <c r="AO319" s="5"/>
      <c r="AP319" s="6"/>
      <c r="AQ319" s="6"/>
      <c r="AR319" s="6"/>
      <c r="AS319" s="6"/>
      <c r="AT319" s="6"/>
      <c r="AU319" s="6"/>
      <c r="AV319" s="6"/>
      <c r="AW319" s="6"/>
      <c r="AX319" s="6"/>
      <c r="AY319" s="6"/>
      <c r="AZ319" s="6"/>
      <c r="BA319" s="6"/>
      <c r="BB319" s="6"/>
      <c r="BC319" s="6"/>
      <c r="BD319" s="6"/>
      <c r="BE319" s="6"/>
      <c r="BF319" s="6"/>
      <c r="BG319" s="6"/>
      <c r="BH319" s="6"/>
      <c r="BI319" s="6"/>
      <c r="BJ319" s="6"/>
      <c r="BK319" s="6"/>
      <c r="BL319" s="6"/>
      <c r="BM319" s="6"/>
      <c r="BN319" s="6"/>
      <c r="BO319" s="6"/>
      <c r="BP319" s="6"/>
      <c r="BQ319" s="6"/>
      <c r="BR319" s="6"/>
      <c r="BS319" s="6"/>
      <c r="BT319" s="6"/>
      <c r="BU319" s="6"/>
      <c r="BV319" s="6"/>
      <c r="BW319" s="6"/>
      <c r="BX319" s="6"/>
      <c r="BY319" s="6"/>
      <c r="BZ319" s="6"/>
      <c r="CA319" s="6"/>
      <c r="CB319" s="6"/>
      <c r="CC319" s="6"/>
      <c r="CD319" s="6"/>
      <c r="CE319" s="6"/>
      <c r="CF319" s="6"/>
      <c r="CG319" s="6"/>
      <c r="CH319" s="6"/>
      <c r="CI319" s="6"/>
      <c r="CJ319" s="6"/>
      <c r="CK319" s="6"/>
      <c r="CL319" s="6"/>
      <c r="CM319" s="6"/>
      <c r="CN319" s="6"/>
      <c r="CO319" s="6"/>
      <c r="CP319" s="6"/>
      <c r="CQ319" s="6"/>
      <c r="CR319" s="6"/>
      <c r="CS319" s="6"/>
      <c r="CT319" s="6"/>
      <c r="CU319" s="6"/>
      <c r="CV319" s="6"/>
      <c r="CW319" s="6"/>
      <c r="CX319" s="6"/>
      <c r="CY319" s="6"/>
      <c r="CZ319" s="6"/>
      <c r="DA319" s="6"/>
      <c r="DB319" s="6"/>
      <c r="DC319" s="6"/>
      <c r="DD319" s="6"/>
      <c r="DE319" s="6"/>
      <c r="DF319" s="6"/>
      <c r="DG319" s="6"/>
    </row>
    <row r="320" spans="1:111" s="17" customFormat="1" x14ac:dyDescent="0.2">
      <c r="A320" s="6" t="s">
        <v>198</v>
      </c>
      <c r="B320" s="6" t="s">
        <v>227</v>
      </c>
      <c r="C320" s="46">
        <v>40404</v>
      </c>
      <c r="D320" s="6" t="s">
        <v>920</v>
      </c>
      <c r="E320" s="26">
        <v>36.515790000000003</v>
      </c>
      <c r="F320" s="26">
        <v>-118.8008</v>
      </c>
      <c r="G320" s="34">
        <v>619</v>
      </c>
      <c r="H320" s="26" t="s">
        <v>920</v>
      </c>
      <c r="I320" s="26" t="s">
        <v>920</v>
      </c>
      <c r="J320" s="34" t="s">
        <v>920</v>
      </c>
      <c r="K320" s="34" t="s">
        <v>920</v>
      </c>
      <c r="L320" s="34" t="s">
        <v>920</v>
      </c>
      <c r="M320" s="34" t="s">
        <v>920</v>
      </c>
      <c r="N320" s="34" t="s">
        <v>920</v>
      </c>
      <c r="O320" s="34" t="s">
        <v>920</v>
      </c>
      <c r="P320" s="34" t="s">
        <v>920</v>
      </c>
      <c r="Q320" s="34" t="s">
        <v>920</v>
      </c>
      <c r="R320" s="34" t="s">
        <v>920</v>
      </c>
      <c r="S320" s="34" t="s">
        <v>920</v>
      </c>
      <c r="T320" s="34" t="s">
        <v>920</v>
      </c>
      <c r="U320" s="34" t="s">
        <v>920</v>
      </c>
      <c r="V320" s="34" t="s">
        <v>920</v>
      </c>
      <c r="W320" s="34" t="s">
        <v>920</v>
      </c>
      <c r="X320" s="34" t="s">
        <v>920</v>
      </c>
      <c r="Y320" s="34" t="s">
        <v>920</v>
      </c>
      <c r="Z320" s="34" t="s">
        <v>920</v>
      </c>
      <c r="AA320" s="34" t="s">
        <v>920</v>
      </c>
      <c r="AB320" s="6" t="s">
        <v>920</v>
      </c>
      <c r="AC320" s="6" t="s">
        <v>920</v>
      </c>
      <c r="AD320" s="6" t="s">
        <v>920</v>
      </c>
      <c r="AE320" s="6" t="s">
        <v>920</v>
      </c>
      <c r="AF320" s="6" t="s">
        <v>920</v>
      </c>
      <c r="AG320" s="6" t="s">
        <v>228</v>
      </c>
      <c r="AH320" s="6">
        <v>5</v>
      </c>
      <c r="AI320" s="6">
        <v>0</v>
      </c>
      <c r="AJ320" s="6">
        <v>1</v>
      </c>
      <c r="AK320" s="6" t="s">
        <v>174</v>
      </c>
      <c r="AL320" s="6" t="s">
        <v>229</v>
      </c>
      <c r="AM320" s="24"/>
      <c r="AN320" s="6" t="s">
        <v>971</v>
      </c>
      <c r="AO320" s="5"/>
      <c r="AP320" s="6"/>
      <c r="AQ320" s="6"/>
      <c r="AR320" s="6"/>
      <c r="AS320" s="6"/>
      <c r="AT320" s="6"/>
      <c r="AU320" s="6"/>
      <c r="AV320" s="6"/>
      <c r="AW320" s="6"/>
      <c r="AX320" s="6"/>
      <c r="AY320" s="6"/>
      <c r="AZ320" s="6"/>
      <c r="BA320" s="6"/>
      <c r="BB320" s="6"/>
      <c r="BC320" s="6"/>
      <c r="BD320" s="6"/>
      <c r="BE320" s="6"/>
      <c r="BF320" s="6"/>
      <c r="BG320" s="6"/>
      <c r="BH320" s="6"/>
      <c r="BI320" s="6"/>
      <c r="BJ320" s="6"/>
      <c r="BK320" s="6"/>
      <c r="BL320" s="6"/>
      <c r="BM320" s="6"/>
      <c r="BN320" s="6"/>
      <c r="BO320" s="6"/>
      <c r="BP320" s="6"/>
      <c r="BQ320" s="6"/>
      <c r="BR320" s="6"/>
      <c r="BS320" s="6"/>
      <c r="BT320" s="6"/>
      <c r="BU320" s="6"/>
      <c r="BV320" s="6"/>
      <c r="BW320" s="6"/>
      <c r="BX320" s="6"/>
      <c r="BY320" s="6"/>
      <c r="BZ320" s="6"/>
      <c r="CA320" s="6"/>
      <c r="CB320" s="6"/>
      <c r="CC320" s="6"/>
      <c r="CD320" s="6"/>
      <c r="CE320" s="6"/>
      <c r="CF320" s="6"/>
      <c r="CG320" s="6"/>
      <c r="CH320" s="6"/>
      <c r="CI320" s="6"/>
      <c r="CJ320" s="6"/>
      <c r="CK320" s="6"/>
      <c r="CL320" s="6"/>
      <c r="CM320" s="6"/>
      <c r="CN320" s="6"/>
      <c r="CO320" s="6"/>
      <c r="CP320" s="6"/>
      <c r="CQ320" s="6"/>
      <c r="CR320" s="6"/>
      <c r="CS320" s="6"/>
      <c r="CT320" s="6"/>
      <c r="CU320" s="6"/>
      <c r="CV320" s="6"/>
      <c r="CW320" s="6"/>
      <c r="CX320" s="6"/>
      <c r="CY320" s="6"/>
      <c r="CZ320" s="6"/>
      <c r="DA320" s="6"/>
      <c r="DB320" s="6"/>
      <c r="DC320" s="6"/>
      <c r="DD320" s="6"/>
      <c r="DE320" s="6"/>
      <c r="DF320" s="6"/>
      <c r="DG320" s="6"/>
    </row>
    <row r="321" spans="1:111" s="17" customFormat="1" x14ac:dyDescent="0.2">
      <c r="A321" s="6" t="s">
        <v>184</v>
      </c>
      <c r="B321" s="6" t="s">
        <v>889</v>
      </c>
      <c r="C321" s="46">
        <v>40368</v>
      </c>
      <c r="D321" s="6" t="s">
        <v>920</v>
      </c>
      <c r="E321" s="26">
        <v>37.033929999999998</v>
      </c>
      <c r="F321" s="26">
        <v>-119.22102</v>
      </c>
      <c r="G321" s="34">
        <v>1264</v>
      </c>
      <c r="H321" s="26" t="s">
        <v>920</v>
      </c>
      <c r="I321" s="26" t="s">
        <v>920</v>
      </c>
      <c r="J321" s="34" t="s">
        <v>920</v>
      </c>
      <c r="K321" s="34" t="s">
        <v>920</v>
      </c>
      <c r="L321" s="34" t="s">
        <v>920</v>
      </c>
      <c r="M321" s="34" t="s">
        <v>920</v>
      </c>
      <c r="N321" s="34" t="s">
        <v>920</v>
      </c>
      <c r="O321" s="34" t="s">
        <v>920</v>
      </c>
      <c r="P321" s="34" t="s">
        <v>920</v>
      </c>
      <c r="Q321" s="34" t="s">
        <v>920</v>
      </c>
      <c r="R321" s="34" t="s">
        <v>920</v>
      </c>
      <c r="S321" s="34" t="s">
        <v>920</v>
      </c>
      <c r="T321" s="34" t="s">
        <v>920</v>
      </c>
      <c r="U321" s="34" t="s">
        <v>920</v>
      </c>
      <c r="V321" s="34" t="s">
        <v>920</v>
      </c>
      <c r="W321" s="34" t="s">
        <v>920</v>
      </c>
      <c r="X321" s="34" t="s">
        <v>920</v>
      </c>
      <c r="Y321" s="34" t="s">
        <v>920</v>
      </c>
      <c r="Z321" s="34" t="s">
        <v>920</v>
      </c>
      <c r="AA321" s="34" t="s">
        <v>920</v>
      </c>
      <c r="AB321" s="6" t="s">
        <v>920</v>
      </c>
      <c r="AC321" s="6" t="s">
        <v>920</v>
      </c>
      <c r="AD321" s="6" t="s">
        <v>920</v>
      </c>
      <c r="AE321" s="6" t="s">
        <v>920</v>
      </c>
      <c r="AF321" s="6" t="s">
        <v>920</v>
      </c>
      <c r="AG321" s="6" t="s">
        <v>464</v>
      </c>
      <c r="AH321" s="6">
        <v>17</v>
      </c>
      <c r="AI321" s="6" t="s">
        <v>920</v>
      </c>
      <c r="AJ321" s="6" t="s">
        <v>920</v>
      </c>
      <c r="AK321" s="6" t="s">
        <v>920</v>
      </c>
      <c r="AL321" s="6" t="s">
        <v>920</v>
      </c>
      <c r="AM321" s="24"/>
      <c r="AN321" s="6" t="s">
        <v>971</v>
      </c>
      <c r="AO321" s="5"/>
      <c r="AP321" s="6"/>
      <c r="AQ321" s="6"/>
      <c r="AR321" s="6"/>
      <c r="AS321" s="6"/>
      <c r="AT321" s="6"/>
      <c r="AU321" s="6"/>
      <c r="AV321" s="6"/>
      <c r="AW321" s="6"/>
      <c r="AX321" s="6"/>
      <c r="AY321" s="6"/>
      <c r="AZ321" s="6"/>
      <c r="BA321" s="6"/>
      <c r="BB321" s="6"/>
      <c r="BC321" s="6"/>
      <c r="BD321" s="6"/>
      <c r="BE321" s="6"/>
      <c r="BF321" s="6"/>
      <c r="BG321" s="6"/>
      <c r="BH321" s="6"/>
      <c r="BI321" s="6"/>
      <c r="BJ321" s="6"/>
      <c r="BK321" s="6"/>
      <c r="BL321" s="6"/>
      <c r="BM321" s="6"/>
      <c r="BN321" s="6"/>
      <c r="BO321" s="6"/>
      <c r="BP321" s="6"/>
      <c r="BQ321" s="6"/>
      <c r="BR321" s="6"/>
      <c r="BS321" s="6"/>
      <c r="BT321" s="6"/>
      <c r="BU321" s="6"/>
      <c r="BV321" s="6"/>
      <c r="BW321" s="6"/>
      <c r="BX321" s="6"/>
      <c r="BY321" s="6"/>
      <c r="BZ321" s="6"/>
      <c r="CA321" s="6"/>
      <c r="CB321" s="6"/>
      <c r="CC321" s="6"/>
      <c r="CD321" s="6"/>
      <c r="CE321" s="6"/>
      <c r="CF321" s="6"/>
      <c r="CG321" s="6"/>
      <c r="CH321" s="6"/>
      <c r="CI321" s="6"/>
      <c r="CJ321" s="6"/>
      <c r="CK321" s="6"/>
      <c r="CL321" s="6"/>
      <c r="CM321" s="6"/>
      <c r="CN321" s="6"/>
      <c r="CO321" s="6"/>
      <c r="CP321" s="6"/>
      <c r="CQ321" s="6"/>
      <c r="CR321" s="6"/>
      <c r="CS321" s="6"/>
      <c r="CT321" s="6"/>
      <c r="CU321" s="6"/>
      <c r="CV321" s="6"/>
      <c r="CW321" s="6"/>
      <c r="CX321" s="6"/>
      <c r="CY321" s="6"/>
      <c r="CZ321" s="6"/>
      <c r="DA321" s="6"/>
      <c r="DB321" s="6"/>
      <c r="DC321" s="6"/>
      <c r="DD321" s="6"/>
      <c r="DE321" s="6"/>
      <c r="DF321" s="6"/>
      <c r="DG321" s="6"/>
    </row>
    <row r="322" spans="1:111" s="17" customFormat="1" x14ac:dyDescent="0.2">
      <c r="A322" s="6" t="s">
        <v>199</v>
      </c>
      <c r="B322" s="6" t="s">
        <v>230</v>
      </c>
      <c r="C322" s="46">
        <v>40407</v>
      </c>
      <c r="D322" s="6" t="s">
        <v>920</v>
      </c>
      <c r="E322" s="26">
        <v>34.771709999999999</v>
      </c>
      <c r="F322" s="26">
        <v>-119.94363</v>
      </c>
      <c r="G322" s="34" t="s">
        <v>920</v>
      </c>
      <c r="H322" s="26" t="s">
        <v>920</v>
      </c>
      <c r="I322" s="26" t="s">
        <v>920</v>
      </c>
      <c r="J322" s="34" t="s">
        <v>920</v>
      </c>
      <c r="K322" s="34" t="s">
        <v>920</v>
      </c>
      <c r="L322" s="34" t="s">
        <v>920</v>
      </c>
      <c r="M322" s="34" t="s">
        <v>920</v>
      </c>
      <c r="N322" s="34" t="s">
        <v>920</v>
      </c>
      <c r="O322" s="34" t="s">
        <v>920</v>
      </c>
      <c r="P322" s="34" t="s">
        <v>920</v>
      </c>
      <c r="Q322" s="34" t="s">
        <v>920</v>
      </c>
      <c r="R322" s="34" t="s">
        <v>920</v>
      </c>
      <c r="S322" s="34" t="s">
        <v>920</v>
      </c>
      <c r="T322" s="34" t="s">
        <v>920</v>
      </c>
      <c r="U322" s="34" t="s">
        <v>920</v>
      </c>
      <c r="V322" s="34" t="s">
        <v>920</v>
      </c>
      <c r="W322" s="34" t="s">
        <v>920</v>
      </c>
      <c r="X322" s="34" t="s">
        <v>920</v>
      </c>
      <c r="Y322" s="34" t="s">
        <v>920</v>
      </c>
      <c r="Z322" s="34" t="s">
        <v>920</v>
      </c>
      <c r="AA322" s="34" t="s">
        <v>920</v>
      </c>
      <c r="AB322" s="6" t="s">
        <v>920</v>
      </c>
      <c r="AC322" s="6" t="s">
        <v>920</v>
      </c>
      <c r="AD322" s="6" t="s">
        <v>920</v>
      </c>
      <c r="AE322" s="6" t="s">
        <v>920</v>
      </c>
      <c r="AF322" s="6" t="s">
        <v>920</v>
      </c>
      <c r="AG322" s="6" t="s">
        <v>231</v>
      </c>
      <c r="AH322" s="6">
        <v>26</v>
      </c>
      <c r="AI322" s="6">
        <v>2</v>
      </c>
      <c r="AJ322" s="6" t="s">
        <v>920</v>
      </c>
      <c r="AK322" s="6" t="s">
        <v>920</v>
      </c>
      <c r="AL322" s="6" t="s">
        <v>232</v>
      </c>
      <c r="AM322" s="24" t="s">
        <v>990</v>
      </c>
      <c r="AN322" s="6" t="s">
        <v>971</v>
      </c>
      <c r="AO322" s="5"/>
      <c r="AP322" s="6"/>
      <c r="AQ322" s="6"/>
      <c r="AR322" s="6"/>
      <c r="AS322" s="6"/>
      <c r="AT322" s="6"/>
      <c r="AU322" s="6"/>
      <c r="AV322" s="6"/>
      <c r="AW322" s="6"/>
      <c r="AX322" s="6"/>
      <c r="AY322" s="6"/>
      <c r="AZ322" s="6"/>
      <c r="BA322" s="6"/>
      <c r="BB322" s="6"/>
      <c r="BC322" s="6"/>
      <c r="BD322" s="6"/>
      <c r="BE322" s="6"/>
      <c r="BF322" s="6"/>
      <c r="BG322" s="6"/>
      <c r="BH322" s="6"/>
      <c r="BI322" s="6"/>
      <c r="BJ322" s="6"/>
      <c r="BK322" s="6"/>
      <c r="BL322" s="6"/>
      <c r="BM322" s="6"/>
      <c r="BN322" s="6"/>
      <c r="BO322" s="6"/>
      <c r="BP322" s="6"/>
      <c r="BQ322" s="6"/>
      <c r="BR322" s="6"/>
      <c r="BS322" s="6"/>
      <c r="BT322" s="6"/>
      <c r="BU322" s="6"/>
      <c r="BV322" s="6"/>
      <c r="BW322" s="6"/>
      <c r="BX322" s="6"/>
      <c r="BY322" s="6"/>
      <c r="BZ322" s="6"/>
      <c r="CA322" s="6"/>
      <c r="CB322" s="6"/>
      <c r="CC322" s="6"/>
      <c r="CD322" s="6"/>
      <c r="CE322" s="6"/>
      <c r="CF322" s="6"/>
      <c r="CG322" s="6"/>
      <c r="CH322" s="6"/>
      <c r="CI322" s="6"/>
      <c r="CJ322" s="6"/>
      <c r="CK322" s="6"/>
      <c r="CL322" s="6"/>
      <c r="CM322" s="6"/>
      <c r="CN322" s="6"/>
      <c r="CO322" s="6"/>
      <c r="CP322" s="6"/>
      <c r="CQ322" s="6"/>
      <c r="CR322" s="6"/>
      <c r="CS322" s="6"/>
      <c r="CT322" s="6"/>
      <c r="CU322" s="6"/>
      <c r="CV322" s="6"/>
      <c r="CW322" s="6"/>
      <c r="CX322" s="6"/>
      <c r="CY322" s="6"/>
      <c r="CZ322" s="6"/>
      <c r="DA322" s="6"/>
      <c r="DB322" s="6"/>
      <c r="DC322" s="6"/>
      <c r="DD322" s="6"/>
      <c r="DE322" s="6"/>
      <c r="DF322" s="6"/>
      <c r="DG322" s="6"/>
    </row>
    <row r="323" spans="1:111" s="17" customFormat="1" x14ac:dyDescent="0.2">
      <c r="A323" s="6" t="s">
        <v>200</v>
      </c>
      <c r="B323" s="6" t="s">
        <v>233</v>
      </c>
      <c r="C323" s="46">
        <v>40408</v>
      </c>
      <c r="D323" s="6" t="s">
        <v>920</v>
      </c>
      <c r="E323" s="26">
        <v>34.513224000000001</v>
      </c>
      <c r="F323" s="26">
        <v>-119.27361999999999</v>
      </c>
      <c r="G323" s="34">
        <v>563</v>
      </c>
      <c r="H323" s="26" t="s">
        <v>920</v>
      </c>
      <c r="I323" s="26" t="s">
        <v>920</v>
      </c>
      <c r="J323" s="34" t="s">
        <v>920</v>
      </c>
      <c r="K323" s="34" t="s">
        <v>920</v>
      </c>
      <c r="L323" s="34" t="s">
        <v>920</v>
      </c>
      <c r="M323" s="34" t="s">
        <v>920</v>
      </c>
      <c r="N323" s="34" t="s">
        <v>920</v>
      </c>
      <c r="O323" s="34" t="s">
        <v>920</v>
      </c>
      <c r="P323" s="34" t="s">
        <v>920</v>
      </c>
      <c r="Q323" s="34" t="s">
        <v>920</v>
      </c>
      <c r="R323" s="34" t="s">
        <v>920</v>
      </c>
      <c r="S323" s="34" t="s">
        <v>920</v>
      </c>
      <c r="T323" s="34" t="s">
        <v>920</v>
      </c>
      <c r="U323" s="34" t="s">
        <v>920</v>
      </c>
      <c r="V323" s="34" t="s">
        <v>920</v>
      </c>
      <c r="W323" s="34" t="s">
        <v>920</v>
      </c>
      <c r="X323" s="34" t="s">
        <v>920</v>
      </c>
      <c r="Y323" s="34" t="s">
        <v>920</v>
      </c>
      <c r="Z323" s="34" t="s">
        <v>920</v>
      </c>
      <c r="AA323" s="34" t="s">
        <v>920</v>
      </c>
      <c r="AB323" s="6" t="s">
        <v>920</v>
      </c>
      <c r="AC323" s="6" t="s">
        <v>920</v>
      </c>
      <c r="AD323" s="6" t="s">
        <v>920</v>
      </c>
      <c r="AE323" s="6" t="s">
        <v>920</v>
      </c>
      <c r="AF323" s="6" t="s">
        <v>920</v>
      </c>
      <c r="AG323" s="6" t="s">
        <v>234</v>
      </c>
      <c r="AH323" s="6">
        <v>34</v>
      </c>
      <c r="AI323" s="6">
        <v>0</v>
      </c>
      <c r="AJ323" s="6">
        <v>3</v>
      </c>
      <c r="AK323" s="6" t="s">
        <v>175</v>
      </c>
      <c r="AL323" s="6" t="s">
        <v>235</v>
      </c>
      <c r="AM323" s="24" t="s">
        <v>997</v>
      </c>
      <c r="AN323" s="6" t="s">
        <v>971</v>
      </c>
      <c r="AO323" s="5"/>
      <c r="AP323" s="6"/>
      <c r="AQ323" s="6"/>
      <c r="AR323" s="6"/>
      <c r="AS323" s="6"/>
      <c r="AT323" s="6"/>
      <c r="AU323" s="6"/>
      <c r="AV323" s="6"/>
      <c r="AW323" s="6"/>
      <c r="AX323" s="6"/>
      <c r="AY323" s="6"/>
      <c r="AZ323" s="6"/>
      <c r="BA323" s="6"/>
      <c r="BB323" s="6"/>
      <c r="BC323" s="6"/>
      <c r="BD323" s="6"/>
      <c r="BE323" s="6"/>
      <c r="BF323" s="6"/>
      <c r="BG323" s="6"/>
      <c r="BH323" s="6"/>
      <c r="BI323" s="6"/>
      <c r="BJ323" s="6"/>
      <c r="BK323" s="6"/>
      <c r="BL323" s="6"/>
      <c r="BM323" s="6"/>
      <c r="BN323" s="6"/>
      <c r="BO323" s="6"/>
      <c r="BP323" s="6"/>
      <c r="BQ323" s="6"/>
      <c r="BR323" s="6"/>
      <c r="BS323" s="6"/>
      <c r="BT323" s="6"/>
      <c r="BU323" s="6"/>
      <c r="BV323" s="6"/>
      <c r="BW323" s="6"/>
      <c r="BX323" s="6"/>
      <c r="BY323" s="6"/>
      <c r="BZ323" s="6"/>
      <c r="CA323" s="6"/>
      <c r="CB323" s="6"/>
      <c r="CC323" s="6"/>
      <c r="CD323" s="6"/>
      <c r="CE323" s="6"/>
      <c r="CF323" s="6"/>
      <c r="CG323" s="6"/>
      <c r="CH323" s="6"/>
      <c r="CI323" s="6"/>
      <c r="CJ323" s="6"/>
      <c r="CK323" s="6"/>
      <c r="CL323" s="6"/>
      <c r="CM323" s="6"/>
      <c r="CN323" s="6"/>
      <c r="CO323" s="6"/>
      <c r="CP323" s="6"/>
      <c r="CQ323" s="6"/>
      <c r="CR323" s="6"/>
      <c r="CS323" s="6"/>
      <c r="CT323" s="6"/>
      <c r="CU323" s="6"/>
      <c r="CV323" s="6"/>
      <c r="CW323" s="6"/>
      <c r="CX323" s="6"/>
      <c r="CY323" s="6"/>
      <c r="CZ323" s="6"/>
      <c r="DA323" s="6"/>
      <c r="DB323" s="6"/>
      <c r="DC323" s="6"/>
      <c r="DD323" s="6"/>
      <c r="DE323" s="6"/>
      <c r="DF323" s="6"/>
      <c r="DG323" s="6"/>
    </row>
    <row r="324" spans="1:111" s="17" customFormat="1" x14ac:dyDescent="0.2">
      <c r="A324" s="14" t="s">
        <v>1132</v>
      </c>
      <c r="B324" s="14" t="s">
        <v>149</v>
      </c>
      <c r="C324" s="47">
        <v>40408</v>
      </c>
      <c r="D324" s="6" t="s">
        <v>920</v>
      </c>
      <c r="E324" s="27">
        <v>34.274270000000001</v>
      </c>
      <c r="F324" s="27">
        <v>-117.45235</v>
      </c>
      <c r="G324" s="35">
        <v>842</v>
      </c>
      <c r="H324" s="26" t="s">
        <v>920</v>
      </c>
      <c r="I324" s="26" t="s">
        <v>920</v>
      </c>
      <c r="J324" s="34" t="s">
        <v>920</v>
      </c>
      <c r="K324" s="34" t="s">
        <v>920</v>
      </c>
      <c r="L324" s="34" t="s">
        <v>920</v>
      </c>
      <c r="M324" s="34" t="s">
        <v>920</v>
      </c>
      <c r="N324" s="34" t="s">
        <v>920</v>
      </c>
      <c r="O324" s="34" t="s">
        <v>920</v>
      </c>
      <c r="P324" s="34" t="s">
        <v>920</v>
      </c>
      <c r="Q324" s="34" t="s">
        <v>920</v>
      </c>
      <c r="R324" s="34" t="s">
        <v>920</v>
      </c>
      <c r="S324" s="34" t="s">
        <v>920</v>
      </c>
      <c r="T324" s="34" t="s">
        <v>920</v>
      </c>
      <c r="U324" s="34" t="s">
        <v>920</v>
      </c>
      <c r="V324" s="34" t="s">
        <v>920</v>
      </c>
      <c r="W324" s="34" t="s">
        <v>920</v>
      </c>
      <c r="X324" s="34" t="s">
        <v>920</v>
      </c>
      <c r="Y324" s="34" t="s">
        <v>920</v>
      </c>
      <c r="Z324" s="34" t="s">
        <v>920</v>
      </c>
      <c r="AA324" s="34" t="s">
        <v>920</v>
      </c>
      <c r="AB324" s="6" t="s">
        <v>920</v>
      </c>
      <c r="AC324" s="6" t="s">
        <v>920</v>
      </c>
      <c r="AD324" s="6" t="s">
        <v>920</v>
      </c>
      <c r="AE324" s="6" t="s">
        <v>920</v>
      </c>
      <c r="AF324" s="6" t="s">
        <v>920</v>
      </c>
      <c r="AG324" s="14" t="s">
        <v>150</v>
      </c>
      <c r="AH324" s="14">
        <v>32</v>
      </c>
      <c r="AI324" s="14" t="s">
        <v>920</v>
      </c>
      <c r="AJ324" s="2">
        <v>3</v>
      </c>
      <c r="AK324" s="14"/>
      <c r="AL324" s="14" t="s">
        <v>167</v>
      </c>
      <c r="AM324" s="24" t="s">
        <v>984</v>
      </c>
      <c r="AN324" s="6" t="s">
        <v>971</v>
      </c>
      <c r="AO324" s="5"/>
      <c r="AP324" s="6"/>
      <c r="AQ324" s="6"/>
      <c r="AR324" s="6"/>
      <c r="AS324" s="6"/>
      <c r="AT324" s="6"/>
      <c r="AU324" s="6"/>
      <c r="AV324" s="6"/>
      <c r="AW324" s="6"/>
      <c r="AX324" s="6"/>
      <c r="AY324" s="6"/>
      <c r="AZ324" s="6"/>
      <c r="BA324" s="6"/>
      <c r="BB324" s="6"/>
      <c r="BC324" s="6"/>
      <c r="BD324" s="6"/>
      <c r="BE324" s="6"/>
      <c r="BF324" s="6"/>
      <c r="BG324" s="6"/>
      <c r="BH324" s="6"/>
      <c r="BI324" s="6"/>
      <c r="BJ324" s="6"/>
      <c r="BK324" s="6"/>
      <c r="BL324" s="6"/>
      <c r="BM324" s="6"/>
      <c r="BN324" s="6"/>
      <c r="BO324" s="6"/>
      <c r="BP324" s="6"/>
      <c r="BQ324" s="6"/>
      <c r="BR324" s="6"/>
      <c r="BS324" s="6"/>
      <c r="BT324" s="6"/>
      <c r="BU324" s="6"/>
      <c r="BV324" s="6"/>
      <c r="BW324" s="6"/>
      <c r="BX324" s="6"/>
      <c r="BY324" s="6"/>
      <c r="BZ324" s="6"/>
      <c r="CA324" s="6"/>
      <c r="CB324" s="6"/>
      <c r="CC324" s="6"/>
      <c r="CD324" s="6"/>
      <c r="CE324" s="6"/>
      <c r="CF324" s="6"/>
      <c r="CG324" s="6"/>
      <c r="CH324" s="6"/>
      <c r="CI324" s="6"/>
      <c r="CJ324" s="6"/>
      <c r="CK324" s="6"/>
      <c r="CL324" s="6"/>
      <c r="CM324" s="6"/>
      <c r="CN324" s="6"/>
      <c r="CO324" s="6"/>
      <c r="CP324" s="6"/>
      <c r="CQ324" s="6"/>
      <c r="CR324" s="6"/>
      <c r="CS324" s="6"/>
      <c r="CT324" s="6"/>
      <c r="CU324" s="6"/>
      <c r="CV324" s="6"/>
      <c r="CW324" s="6"/>
      <c r="CX324" s="6"/>
      <c r="CY324" s="6"/>
      <c r="CZ324" s="6"/>
      <c r="DA324" s="6"/>
      <c r="DB324" s="6"/>
      <c r="DC324" s="6"/>
      <c r="DD324" s="6"/>
      <c r="DE324" s="6"/>
      <c r="DF324" s="6"/>
      <c r="DG324" s="6"/>
    </row>
    <row r="325" spans="1:111" s="17" customFormat="1" x14ac:dyDescent="0.2">
      <c r="A325" s="14" t="s">
        <v>1133</v>
      </c>
      <c r="B325" s="14" t="s">
        <v>151</v>
      </c>
      <c r="C325" s="47">
        <v>40409</v>
      </c>
      <c r="D325" s="6" t="s">
        <v>920</v>
      </c>
      <c r="E325" s="27">
        <v>34.284970000000001</v>
      </c>
      <c r="F325" s="27">
        <v>-117.37862</v>
      </c>
      <c r="G325" s="35">
        <v>1124</v>
      </c>
      <c r="H325" s="26" t="s">
        <v>920</v>
      </c>
      <c r="I325" s="26" t="s">
        <v>920</v>
      </c>
      <c r="J325" s="34" t="s">
        <v>920</v>
      </c>
      <c r="K325" s="34" t="s">
        <v>920</v>
      </c>
      <c r="L325" s="34" t="s">
        <v>920</v>
      </c>
      <c r="M325" s="34" t="s">
        <v>920</v>
      </c>
      <c r="N325" s="34" t="s">
        <v>920</v>
      </c>
      <c r="O325" s="34" t="s">
        <v>920</v>
      </c>
      <c r="P325" s="34" t="s">
        <v>920</v>
      </c>
      <c r="Q325" s="34" t="s">
        <v>920</v>
      </c>
      <c r="R325" s="34" t="s">
        <v>920</v>
      </c>
      <c r="S325" s="34" t="s">
        <v>920</v>
      </c>
      <c r="T325" s="34" t="s">
        <v>920</v>
      </c>
      <c r="U325" s="34" t="s">
        <v>920</v>
      </c>
      <c r="V325" s="34" t="s">
        <v>920</v>
      </c>
      <c r="W325" s="34" t="s">
        <v>920</v>
      </c>
      <c r="X325" s="34" t="s">
        <v>920</v>
      </c>
      <c r="Y325" s="34" t="s">
        <v>920</v>
      </c>
      <c r="Z325" s="34" t="s">
        <v>920</v>
      </c>
      <c r="AA325" s="34" t="s">
        <v>920</v>
      </c>
      <c r="AB325" s="6" t="s">
        <v>920</v>
      </c>
      <c r="AC325" s="6" t="s">
        <v>920</v>
      </c>
      <c r="AD325" s="6" t="s">
        <v>920</v>
      </c>
      <c r="AE325" s="6" t="s">
        <v>920</v>
      </c>
      <c r="AF325" s="6" t="s">
        <v>920</v>
      </c>
      <c r="AG325" s="14" t="s">
        <v>152</v>
      </c>
      <c r="AH325" s="14">
        <v>35</v>
      </c>
      <c r="AI325" s="14">
        <v>5</v>
      </c>
      <c r="AJ325" s="2">
        <v>4</v>
      </c>
      <c r="AK325" s="14" t="s">
        <v>213</v>
      </c>
      <c r="AL325" s="14" t="s">
        <v>153</v>
      </c>
      <c r="AM325" s="24"/>
      <c r="AN325" s="6" t="s">
        <v>971</v>
      </c>
      <c r="AO325" s="5"/>
      <c r="AP325" s="6"/>
      <c r="AQ325" s="6"/>
      <c r="AR325" s="6"/>
      <c r="AS325" s="6"/>
      <c r="AT325" s="6"/>
      <c r="AU325" s="6"/>
      <c r="AV325" s="6"/>
      <c r="AW325" s="6"/>
      <c r="AX325" s="6"/>
      <c r="AY325" s="6"/>
      <c r="AZ325" s="6"/>
      <c r="BA325" s="6"/>
      <c r="BB325" s="6"/>
      <c r="BC325" s="6"/>
      <c r="BD325" s="6"/>
      <c r="BE325" s="6"/>
      <c r="BF325" s="6"/>
      <c r="BG325" s="6"/>
      <c r="BH325" s="6"/>
      <c r="BI325" s="6"/>
      <c r="BJ325" s="6"/>
      <c r="BK325" s="6"/>
      <c r="BL325" s="6"/>
      <c r="BM325" s="6"/>
      <c r="BN325" s="6"/>
      <c r="BO325" s="6"/>
      <c r="BP325" s="6"/>
      <c r="BQ325" s="6"/>
      <c r="BR325" s="6"/>
      <c r="BS325" s="6"/>
      <c r="BT325" s="6"/>
      <c r="BU325" s="6"/>
      <c r="BV325" s="6"/>
      <c r="BW325" s="6"/>
      <c r="BX325" s="6"/>
      <c r="BY325" s="6"/>
      <c r="BZ325" s="6"/>
      <c r="CA325" s="6"/>
      <c r="CB325" s="6"/>
      <c r="CC325" s="6"/>
      <c r="CD325" s="6"/>
      <c r="CE325" s="6"/>
      <c r="CF325" s="6"/>
      <c r="CG325" s="6"/>
      <c r="CH325" s="6"/>
      <c r="CI325" s="6"/>
      <c r="CJ325" s="6"/>
      <c r="CK325" s="6"/>
      <c r="CL325" s="6"/>
      <c r="CM325" s="6"/>
      <c r="CN325" s="6"/>
      <c r="CO325" s="6"/>
      <c r="CP325" s="6"/>
      <c r="CQ325" s="6"/>
      <c r="CR325" s="6"/>
      <c r="CS325" s="6"/>
      <c r="CT325" s="6"/>
      <c r="CU325" s="6"/>
      <c r="CV325" s="6"/>
      <c r="CW325" s="6"/>
      <c r="CX325" s="6"/>
      <c r="CY325" s="6"/>
      <c r="CZ325" s="6"/>
      <c r="DA325" s="6"/>
      <c r="DB325" s="6"/>
      <c r="DC325" s="6"/>
      <c r="DD325" s="6"/>
      <c r="DE325" s="6"/>
      <c r="DF325" s="6"/>
      <c r="DG325" s="6"/>
    </row>
    <row r="326" spans="1:111" s="17" customFormat="1" x14ac:dyDescent="0.2">
      <c r="A326" s="14" t="s">
        <v>1134</v>
      </c>
      <c r="B326" s="14" t="s">
        <v>154</v>
      </c>
      <c r="C326" s="47">
        <v>40410</v>
      </c>
      <c r="D326" s="6" t="s">
        <v>920</v>
      </c>
      <c r="E326" s="27">
        <v>35.607590000000002</v>
      </c>
      <c r="F326" s="27">
        <v>-118.54864999999999</v>
      </c>
      <c r="G326" s="35">
        <v>934</v>
      </c>
      <c r="H326" s="26" t="s">
        <v>920</v>
      </c>
      <c r="I326" s="26" t="s">
        <v>920</v>
      </c>
      <c r="J326" s="34" t="s">
        <v>920</v>
      </c>
      <c r="K326" s="34" t="s">
        <v>920</v>
      </c>
      <c r="L326" s="34" t="s">
        <v>920</v>
      </c>
      <c r="M326" s="34" t="s">
        <v>920</v>
      </c>
      <c r="N326" s="34" t="s">
        <v>920</v>
      </c>
      <c r="O326" s="34" t="s">
        <v>920</v>
      </c>
      <c r="P326" s="34" t="s">
        <v>920</v>
      </c>
      <c r="Q326" s="34" t="s">
        <v>920</v>
      </c>
      <c r="R326" s="34" t="s">
        <v>920</v>
      </c>
      <c r="S326" s="34" t="s">
        <v>920</v>
      </c>
      <c r="T326" s="34" t="s">
        <v>920</v>
      </c>
      <c r="U326" s="34" t="s">
        <v>920</v>
      </c>
      <c r="V326" s="34" t="s">
        <v>920</v>
      </c>
      <c r="W326" s="34" t="s">
        <v>920</v>
      </c>
      <c r="X326" s="34" t="s">
        <v>920</v>
      </c>
      <c r="Y326" s="34" t="s">
        <v>920</v>
      </c>
      <c r="Z326" s="34" t="s">
        <v>920</v>
      </c>
      <c r="AA326" s="34" t="s">
        <v>920</v>
      </c>
      <c r="AB326" s="6" t="s">
        <v>920</v>
      </c>
      <c r="AC326" s="6" t="s">
        <v>920</v>
      </c>
      <c r="AD326" s="6" t="s">
        <v>920</v>
      </c>
      <c r="AE326" s="6" t="s">
        <v>920</v>
      </c>
      <c r="AF326" s="6" t="s">
        <v>920</v>
      </c>
      <c r="AG326" s="14" t="s">
        <v>155</v>
      </c>
      <c r="AH326" s="14">
        <v>3</v>
      </c>
      <c r="AI326" s="14" t="s">
        <v>920</v>
      </c>
      <c r="AJ326" s="2">
        <v>1</v>
      </c>
      <c r="AK326" s="14" t="s">
        <v>156</v>
      </c>
      <c r="AL326" s="14" t="s">
        <v>157</v>
      </c>
      <c r="AM326" s="24"/>
      <c r="AN326" s="6" t="s">
        <v>971</v>
      </c>
      <c r="AO326" s="5"/>
      <c r="AP326" s="6"/>
      <c r="AQ326" s="6"/>
      <c r="AR326" s="6"/>
      <c r="AS326" s="6"/>
      <c r="AT326" s="6"/>
      <c r="AU326" s="6"/>
      <c r="AV326" s="6"/>
      <c r="AW326" s="6"/>
      <c r="AX326" s="6"/>
      <c r="AY326" s="6"/>
      <c r="AZ326" s="6"/>
      <c r="BA326" s="6"/>
      <c r="BB326" s="6"/>
      <c r="BC326" s="6"/>
      <c r="BD326" s="6"/>
      <c r="BE326" s="6"/>
      <c r="BF326" s="6"/>
      <c r="BG326" s="6"/>
      <c r="BH326" s="6"/>
      <c r="BI326" s="6"/>
      <c r="BJ326" s="6"/>
      <c r="BK326" s="6"/>
      <c r="BL326" s="6"/>
      <c r="BM326" s="6"/>
      <c r="BN326" s="6"/>
      <c r="BO326" s="6"/>
      <c r="BP326" s="6"/>
      <c r="BQ326" s="6"/>
      <c r="BR326" s="6"/>
      <c r="BS326" s="6"/>
      <c r="BT326" s="6"/>
      <c r="BU326" s="6"/>
      <c r="BV326" s="6"/>
      <c r="BW326" s="6"/>
      <c r="BX326" s="6"/>
      <c r="BY326" s="6"/>
      <c r="BZ326" s="6"/>
      <c r="CA326" s="6"/>
      <c r="CB326" s="6"/>
      <c r="CC326" s="6"/>
      <c r="CD326" s="6"/>
      <c r="CE326" s="6"/>
      <c r="CF326" s="6"/>
      <c r="CG326" s="6"/>
      <c r="CH326" s="6"/>
      <c r="CI326" s="6"/>
      <c r="CJ326" s="6"/>
      <c r="CK326" s="6"/>
      <c r="CL326" s="6"/>
      <c r="CM326" s="6"/>
      <c r="CN326" s="6"/>
      <c r="CO326" s="6"/>
      <c r="CP326" s="6"/>
      <c r="CQ326" s="6"/>
      <c r="CR326" s="6"/>
      <c r="CS326" s="6"/>
      <c r="CT326" s="6"/>
      <c r="CU326" s="6"/>
      <c r="CV326" s="6"/>
      <c r="CW326" s="6"/>
      <c r="CX326" s="6"/>
      <c r="CY326" s="6"/>
      <c r="CZ326" s="6"/>
      <c r="DA326" s="6"/>
      <c r="DB326" s="6"/>
      <c r="DC326" s="6"/>
      <c r="DD326" s="6"/>
      <c r="DE326" s="6"/>
      <c r="DF326" s="6"/>
      <c r="DG326" s="6"/>
    </row>
    <row r="327" spans="1:111" s="17" customFormat="1" x14ac:dyDescent="0.2">
      <c r="A327" s="14" t="s">
        <v>1135</v>
      </c>
      <c r="B327" s="14" t="s">
        <v>158</v>
      </c>
      <c r="C327" s="47">
        <v>40411</v>
      </c>
      <c r="D327" s="6" t="s">
        <v>920</v>
      </c>
      <c r="E327" s="27">
        <v>33.610019999999999</v>
      </c>
      <c r="F327" s="27">
        <v>-117.43353</v>
      </c>
      <c r="G327" s="35">
        <v>518</v>
      </c>
      <c r="H327" s="26" t="s">
        <v>920</v>
      </c>
      <c r="I327" s="26" t="s">
        <v>920</v>
      </c>
      <c r="J327" s="34" t="s">
        <v>920</v>
      </c>
      <c r="K327" s="34" t="s">
        <v>920</v>
      </c>
      <c r="L327" s="34" t="s">
        <v>920</v>
      </c>
      <c r="M327" s="34" t="s">
        <v>920</v>
      </c>
      <c r="N327" s="34" t="s">
        <v>920</v>
      </c>
      <c r="O327" s="34" t="s">
        <v>920</v>
      </c>
      <c r="P327" s="34" t="s">
        <v>920</v>
      </c>
      <c r="Q327" s="34" t="s">
        <v>920</v>
      </c>
      <c r="R327" s="34" t="s">
        <v>920</v>
      </c>
      <c r="S327" s="34" t="s">
        <v>920</v>
      </c>
      <c r="T327" s="34" t="s">
        <v>920</v>
      </c>
      <c r="U327" s="34" t="s">
        <v>920</v>
      </c>
      <c r="V327" s="34" t="s">
        <v>920</v>
      </c>
      <c r="W327" s="34" t="s">
        <v>920</v>
      </c>
      <c r="X327" s="34" t="s">
        <v>920</v>
      </c>
      <c r="Y327" s="34" t="s">
        <v>920</v>
      </c>
      <c r="Z327" s="34" t="s">
        <v>920</v>
      </c>
      <c r="AA327" s="34" t="s">
        <v>920</v>
      </c>
      <c r="AB327" s="6" t="s">
        <v>920</v>
      </c>
      <c r="AC327" s="6" t="s">
        <v>920</v>
      </c>
      <c r="AD327" s="6" t="s">
        <v>920</v>
      </c>
      <c r="AE327" s="6" t="s">
        <v>920</v>
      </c>
      <c r="AF327" s="6" t="s">
        <v>920</v>
      </c>
      <c r="AG327" s="14" t="s">
        <v>159</v>
      </c>
      <c r="AH327" s="14">
        <v>41</v>
      </c>
      <c r="AI327" s="14" t="s">
        <v>160</v>
      </c>
      <c r="AJ327" s="2">
        <v>4</v>
      </c>
      <c r="AK327" s="14"/>
      <c r="AL327" s="14" t="s">
        <v>161</v>
      </c>
      <c r="AM327" s="24"/>
      <c r="AN327" s="6" t="s">
        <v>971</v>
      </c>
      <c r="AO327" s="5"/>
      <c r="AP327" s="6"/>
      <c r="AQ327" s="6"/>
      <c r="AR327" s="6"/>
      <c r="AS327" s="6"/>
      <c r="AT327" s="6"/>
      <c r="AU327" s="6"/>
      <c r="AV327" s="6"/>
      <c r="AW327" s="6"/>
      <c r="AX327" s="6"/>
      <c r="AY327" s="6"/>
      <c r="AZ327" s="6"/>
      <c r="BA327" s="6"/>
      <c r="BB327" s="6"/>
      <c r="BC327" s="6"/>
      <c r="BD327" s="6"/>
      <c r="BE327" s="6"/>
      <c r="BF327" s="6"/>
      <c r="BG327" s="6"/>
      <c r="BH327" s="6"/>
      <c r="BI327" s="6"/>
      <c r="BJ327" s="6"/>
      <c r="BK327" s="6"/>
      <c r="BL327" s="6"/>
      <c r="BM327" s="6"/>
      <c r="BN327" s="6"/>
      <c r="BO327" s="6"/>
      <c r="BP327" s="6"/>
      <c r="BQ327" s="6"/>
      <c r="BR327" s="6"/>
      <c r="BS327" s="6"/>
      <c r="BT327" s="6"/>
      <c r="BU327" s="6"/>
      <c r="BV327" s="6"/>
      <c r="BW327" s="6"/>
      <c r="BX327" s="6"/>
      <c r="BY327" s="6"/>
      <c r="BZ327" s="6"/>
      <c r="CA327" s="6"/>
      <c r="CB327" s="6"/>
      <c r="CC327" s="6"/>
      <c r="CD327" s="6"/>
      <c r="CE327" s="6"/>
      <c r="CF327" s="6"/>
      <c r="CG327" s="6"/>
      <c r="CH327" s="6"/>
      <c r="CI327" s="6"/>
      <c r="CJ327" s="6"/>
      <c r="CK327" s="6"/>
      <c r="CL327" s="6"/>
      <c r="CM327" s="6"/>
      <c r="CN327" s="6"/>
      <c r="CO327" s="6"/>
      <c r="CP327" s="6"/>
      <c r="CQ327" s="6"/>
      <c r="CR327" s="6"/>
      <c r="CS327" s="6"/>
      <c r="CT327" s="6"/>
      <c r="CU327" s="6"/>
      <c r="CV327" s="6"/>
      <c r="CW327" s="6"/>
      <c r="CX327" s="6"/>
      <c r="CY327" s="6"/>
      <c r="CZ327" s="6"/>
      <c r="DA327" s="6"/>
      <c r="DB327" s="6"/>
      <c r="DC327" s="6"/>
      <c r="DD327" s="6"/>
      <c r="DE327" s="6"/>
      <c r="DF327" s="6"/>
      <c r="DG327" s="6"/>
    </row>
    <row r="328" spans="1:111" s="17" customFormat="1" x14ac:dyDescent="0.2">
      <c r="A328" s="14" t="s">
        <v>1136</v>
      </c>
      <c r="B328" s="14" t="s">
        <v>162</v>
      </c>
      <c r="C328" s="47">
        <v>40412</v>
      </c>
      <c r="D328" s="6" t="s">
        <v>920</v>
      </c>
      <c r="E328" s="27">
        <v>33.09225</v>
      </c>
      <c r="F328" s="27">
        <v>-116.53623</v>
      </c>
      <c r="G328" s="35">
        <v>1059</v>
      </c>
      <c r="H328" s="26" t="s">
        <v>920</v>
      </c>
      <c r="I328" s="26" t="s">
        <v>920</v>
      </c>
      <c r="J328" s="34" t="s">
        <v>920</v>
      </c>
      <c r="K328" s="34" t="s">
        <v>920</v>
      </c>
      <c r="L328" s="34" t="s">
        <v>920</v>
      </c>
      <c r="M328" s="34" t="s">
        <v>920</v>
      </c>
      <c r="N328" s="34" t="s">
        <v>920</v>
      </c>
      <c r="O328" s="34" t="s">
        <v>920</v>
      </c>
      <c r="P328" s="34" t="s">
        <v>920</v>
      </c>
      <c r="Q328" s="34" t="s">
        <v>920</v>
      </c>
      <c r="R328" s="34" t="s">
        <v>920</v>
      </c>
      <c r="S328" s="34" t="s">
        <v>920</v>
      </c>
      <c r="T328" s="34" t="s">
        <v>920</v>
      </c>
      <c r="U328" s="34" t="s">
        <v>920</v>
      </c>
      <c r="V328" s="34" t="s">
        <v>920</v>
      </c>
      <c r="W328" s="34" t="s">
        <v>920</v>
      </c>
      <c r="X328" s="34" t="s">
        <v>920</v>
      </c>
      <c r="Y328" s="34" t="s">
        <v>920</v>
      </c>
      <c r="Z328" s="34" t="s">
        <v>920</v>
      </c>
      <c r="AA328" s="34" t="s">
        <v>920</v>
      </c>
      <c r="AB328" s="6" t="s">
        <v>920</v>
      </c>
      <c r="AC328" s="6" t="s">
        <v>920</v>
      </c>
      <c r="AD328" s="6" t="s">
        <v>920</v>
      </c>
      <c r="AE328" s="6" t="s">
        <v>920</v>
      </c>
      <c r="AF328" s="6" t="s">
        <v>920</v>
      </c>
      <c r="AG328" s="14" t="s">
        <v>163</v>
      </c>
      <c r="AH328" s="14">
        <v>31</v>
      </c>
      <c r="AI328" s="14">
        <v>7</v>
      </c>
      <c r="AJ328" s="2">
        <v>4</v>
      </c>
      <c r="AK328" s="14"/>
      <c r="AL328" s="14" t="s">
        <v>164</v>
      </c>
      <c r="AM328" s="24" t="s">
        <v>1193</v>
      </c>
      <c r="AN328" s="6" t="s">
        <v>971</v>
      </c>
      <c r="AO328" s="5"/>
      <c r="AP328" s="6"/>
      <c r="AQ328" s="6"/>
      <c r="AR328" s="6"/>
      <c r="AS328" s="6"/>
      <c r="AT328" s="6"/>
      <c r="AU328" s="6"/>
      <c r="AV328" s="6"/>
      <c r="AW328" s="6"/>
      <c r="AX328" s="6"/>
      <c r="AY328" s="6"/>
      <c r="AZ328" s="6"/>
      <c r="BA328" s="6"/>
      <c r="BB328" s="6"/>
      <c r="BC328" s="6"/>
      <c r="BD328" s="6"/>
      <c r="BE328" s="6"/>
      <c r="BF328" s="6"/>
      <c r="BG328" s="6"/>
      <c r="BH328" s="6"/>
      <c r="BI328" s="6"/>
      <c r="BJ328" s="6"/>
      <c r="BK328" s="6"/>
      <c r="BL328" s="6"/>
      <c r="BM328" s="6"/>
      <c r="BN328" s="6"/>
      <c r="BO328" s="6"/>
      <c r="BP328" s="6"/>
      <c r="BQ328" s="6"/>
      <c r="BR328" s="6"/>
      <c r="BS328" s="6"/>
      <c r="BT328" s="6"/>
      <c r="BU328" s="6"/>
      <c r="BV328" s="6"/>
      <c r="BW328" s="6"/>
      <c r="BX328" s="6"/>
      <c r="BY328" s="6"/>
      <c r="BZ328" s="6"/>
      <c r="CA328" s="6"/>
      <c r="CB328" s="6"/>
      <c r="CC328" s="6"/>
      <c r="CD328" s="6"/>
      <c r="CE328" s="6"/>
      <c r="CF328" s="6"/>
      <c r="CG328" s="6"/>
      <c r="CH328" s="6"/>
      <c r="CI328" s="6"/>
      <c r="CJ328" s="6"/>
      <c r="CK328" s="6"/>
      <c r="CL328" s="6"/>
      <c r="CM328" s="6"/>
      <c r="CN328" s="6"/>
      <c r="CO328" s="6"/>
      <c r="CP328" s="6"/>
      <c r="CQ328" s="6"/>
      <c r="CR328" s="6"/>
      <c r="CS328" s="6"/>
      <c r="CT328" s="6"/>
      <c r="CU328" s="6"/>
      <c r="CV328" s="6"/>
      <c r="CW328" s="6"/>
      <c r="CX328" s="6"/>
      <c r="CY328" s="6"/>
      <c r="CZ328" s="6"/>
      <c r="DA328" s="6"/>
      <c r="DB328" s="6"/>
      <c r="DC328" s="6"/>
      <c r="DD328" s="6"/>
      <c r="DE328" s="6"/>
      <c r="DF328" s="6"/>
      <c r="DG328" s="6"/>
    </row>
    <row r="329" spans="1:111" s="17" customFormat="1" x14ac:dyDescent="0.2">
      <c r="A329" s="14" t="s">
        <v>1137</v>
      </c>
      <c r="B329" s="14" t="s">
        <v>165</v>
      </c>
      <c r="C329" s="47">
        <v>40414</v>
      </c>
      <c r="D329" s="6" t="s">
        <v>920</v>
      </c>
      <c r="E329" s="27">
        <v>34.065109999999997</v>
      </c>
      <c r="F329" s="27">
        <v>-118.93279</v>
      </c>
      <c r="G329" s="35">
        <v>65</v>
      </c>
      <c r="H329" s="26" t="s">
        <v>920</v>
      </c>
      <c r="I329" s="26" t="s">
        <v>920</v>
      </c>
      <c r="J329" s="34" t="s">
        <v>920</v>
      </c>
      <c r="K329" s="34" t="s">
        <v>920</v>
      </c>
      <c r="L329" s="34" t="s">
        <v>920</v>
      </c>
      <c r="M329" s="34" t="s">
        <v>920</v>
      </c>
      <c r="N329" s="34" t="s">
        <v>920</v>
      </c>
      <c r="O329" s="34" t="s">
        <v>920</v>
      </c>
      <c r="P329" s="34" t="s">
        <v>920</v>
      </c>
      <c r="Q329" s="34" t="s">
        <v>920</v>
      </c>
      <c r="R329" s="34" t="s">
        <v>920</v>
      </c>
      <c r="S329" s="34" t="s">
        <v>920</v>
      </c>
      <c r="T329" s="34" t="s">
        <v>920</v>
      </c>
      <c r="U329" s="34" t="s">
        <v>920</v>
      </c>
      <c r="V329" s="34" t="s">
        <v>920</v>
      </c>
      <c r="W329" s="34" t="s">
        <v>920</v>
      </c>
      <c r="X329" s="34" t="s">
        <v>920</v>
      </c>
      <c r="Y329" s="34" t="s">
        <v>920</v>
      </c>
      <c r="Z329" s="34" t="s">
        <v>920</v>
      </c>
      <c r="AA329" s="34" t="s">
        <v>920</v>
      </c>
      <c r="AB329" s="6" t="s">
        <v>920</v>
      </c>
      <c r="AC329" s="6" t="s">
        <v>920</v>
      </c>
      <c r="AD329" s="6" t="s">
        <v>920</v>
      </c>
      <c r="AE329" s="6" t="s">
        <v>920</v>
      </c>
      <c r="AF329" s="6" t="s">
        <v>920</v>
      </c>
      <c r="AG329" s="14" t="s">
        <v>166</v>
      </c>
      <c r="AH329" s="14">
        <v>20</v>
      </c>
      <c r="AI329" s="14">
        <v>5</v>
      </c>
      <c r="AJ329" s="2">
        <v>5</v>
      </c>
      <c r="AK329" s="14"/>
      <c r="AL329" s="14" t="s">
        <v>122</v>
      </c>
      <c r="AM329" s="24"/>
      <c r="AN329" s="6" t="s">
        <v>971</v>
      </c>
      <c r="AO329" s="5"/>
      <c r="AP329" s="6"/>
      <c r="AQ329" s="6"/>
      <c r="AR329" s="6"/>
      <c r="AS329" s="6"/>
      <c r="AT329" s="6"/>
      <c r="AU329" s="6"/>
      <c r="AV329" s="6"/>
      <c r="AW329" s="6"/>
      <c r="AX329" s="6"/>
      <c r="AY329" s="6"/>
      <c r="AZ329" s="6"/>
      <c r="BA329" s="6"/>
      <c r="BB329" s="6"/>
      <c r="BC329" s="6"/>
      <c r="BD329" s="6"/>
      <c r="BE329" s="6"/>
      <c r="BF329" s="6"/>
      <c r="BG329" s="6"/>
      <c r="BH329" s="6"/>
      <c r="BI329" s="6"/>
      <c r="BJ329" s="6"/>
      <c r="BK329" s="6"/>
      <c r="BL329" s="6"/>
      <c r="BM329" s="6"/>
      <c r="BN329" s="6"/>
      <c r="BO329" s="6"/>
      <c r="BP329" s="6"/>
      <c r="BQ329" s="6"/>
      <c r="BR329" s="6"/>
      <c r="BS329" s="6"/>
      <c r="BT329" s="6"/>
      <c r="BU329" s="6"/>
      <c r="BV329" s="6"/>
      <c r="BW329" s="6"/>
      <c r="BX329" s="6"/>
      <c r="BY329" s="6"/>
      <c r="BZ329" s="6"/>
      <c r="CA329" s="6"/>
      <c r="CB329" s="6"/>
      <c r="CC329" s="6"/>
      <c r="CD329" s="6"/>
      <c r="CE329" s="6"/>
      <c r="CF329" s="6"/>
      <c r="CG329" s="6"/>
      <c r="CH329" s="6"/>
      <c r="CI329" s="6"/>
      <c r="CJ329" s="6"/>
      <c r="CK329" s="6"/>
      <c r="CL329" s="6"/>
      <c r="CM329" s="6"/>
      <c r="CN329" s="6"/>
      <c r="CO329" s="6"/>
      <c r="CP329" s="6"/>
      <c r="CQ329" s="6"/>
      <c r="CR329" s="6"/>
      <c r="CS329" s="6"/>
      <c r="CT329" s="6"/>
      <c r="CU329" s="6"/>
      <c r="CV329" s="6"/>
      <c r="CW329" s="6"/>
      <c r="CX329" s="6"/>
      <c r="CY329" s="6"/>
      <c r="CZ329" s="6"/>
      <c r="DA329" s="6"/>
      <c r="DB329" s="6"/>
      <c r="DC329" s="6"/>
      <c r="DD329" s="6"/>
      <c r="DE329" s="6"/>
      <c r="DF329" s="6"/>
      <c r="DG329" s="6"/>
    </row>
    <row r="330" spans="1:111" s="17" customFormat="1" x14ac:dyDescent="0.2">
      <c r="A330" s="17" t="s">
        <v>1140</v>
      </c>
      <c r="B330" s="17" t="s">
        <v>10</v>
      </c>
      <c r="C330" s="49">
        <v>40421</v>
      </c>
      <c r="D330" s="6" t="s">
        <v>920</v>
      </c>
      <c r="E330" s="28">
        <v>32.801220000000001</v>
      </c>
      <c r="F330" s="28">
        <v>-116.50194</v>
      </c>
      <c r="G330" s="36">
        <v>1156</v>
      </c>
      <c r="H330" s="31" t="s">
        <v>920</v>
      </c>
      <c r="I330" s="31" t="s">
        <v>920</v>
      </c>
      <c r="J330" s="37" t="s">
        <v>920</v>
      </c>
      <c r="K330" s="37" t="s">
        <v>920</v>
      </c>
      <c r="L330" s="37" t="s">
        <v>920</v>
      </c>
      <c r="M330" s="37" t="s">
        <v>920</v>
      </c>
      <c r="N330" s="37" t="s">
        <v>920</v>
      </c>
      <c r="O330" s="37" t="s">
        <v>920</v>
      </c>
      <c r="P330" s="37" t="s">
        <v>920</v>
      </c>
      <c r="Q330" s="37" t="s">
        <v>920</v>
      </c>
      <c r="R330" s="37" t="s">
        <v>920</v>
      </c>
      <c r="S330" s="37" t="s">
        <v>920</v>
      </c>
      <c r="T330" s="37" t="s">
        <v>920</v>
      </c>
      <c r="U330" s="37" t="s">
        <v>920</v>
      </c>
      <c r="V330" s="37" t="s">
        <v>920</v>
      </c>
      <c r="W330" s="37" t="s">
        <v>920</v>
      </c>
      <c r="X330" s="37" t="s">
        <v>920</v>
      </c>
      <c r="Y330" s="37" t="s">
        <v>920</v>
      </c>
      <c r="Z330" s="37" t="s">
        <v>920</v>
      </c>
      <c r="AA330" s="37" t="s">
        <v>920</v>
      </c>
      <c r="AB330" s="18" t="s">
        <v>920</v>
      </c>
      <c r="AC330" s="18" t="s">
        <v>920</v>
      </c>
      <c r="AD330" s="18" t="s">
        <v>920</v>
      </c>
      <c r="AE330" s="18" t="s">
        <v>920</v>
      </c>
      <c r="AF330" s="18" t="s">
        <v>920</v>
      </c>
      <c r="AG330" s="17" t="s">
        <v>11</v>
      </c>
      <c r="AH330" s="17">
        <v>11</v>
      </c>
      <c r="AI330" s="17">
        <v>1</v>
      </c>
      <c r="AJ330" s="39">
        <v>1</v>
      </c>
      <c r="AN330" s="20" t="s">
        <v>971</v>
      </c>
      <c r="AO330" s="56"/>
      <c r="AP330" s="6"/>
      <c r="AQ330" s="6"/>
      <c r="AR330" s="6"/>
      <c r="AS330" s="6"/>
      <c r="AT330" s="6"/>
      <c r="AU330" s="6"/>
      <c r="AV330" s="6"/>
      <c r="AW330" s="6"/>
      <c r="AX330" s="6"/>
      <c r="AY330" s="6"/>
      <c r="AZ330" s="6"/>
      <c r="BA330" s="6"/>
      <c r="BB330" s="6"/>
      <c r="BC330" s="6"/>
      <c r="BD330" s="6"/>
      <c r="BE330" s="6"/>
      <c r="BF330" s="6"/>
      <c r="BG330" s="6"/>
      <c r="BH330" s="6"/>
      <c r="BI330" s="6"/>
      <c r="BJ330" s="6"/>
      <c r="BK330" s="6"/>
      <c r="BL330" s="6"/>
      <c r="BM330" s="6"/>
      <c r="BN330" s="6"/>
      <c r="BO330" s="6"/>
      <c r="BP330" s="6"/>
      <c r="BQ330" s="6"/>
      <c r="BR330" s="6"/>
      <c r="BS330" s="6"/>
      <c r="BT330" s="6"/>
      <c r="BU330" s="6"/>
      <c r="BV330" s="6"/>
      <c r="BW330" s="6"/>
      <c r="BX330" s="6"/>
      <c r="BY330" s="6"/>
      <c r="BZ330" s="6"/>
      <c r="CA330" s="6"/>
      <c r="CB330" s="6"/>
      <c r="CC330" s="6"/>
      <c r="CD330" s="6"/>
      <c r="CE330" s="6"/>
      <c r="CF330" s="6"/>
      <c r="CG330" s="6"/>
      <c r="CH330" s="6"/>
      <c r="CI330" s="6"/>
      <c r="CJ330" s="6"/>
      <c r="CK330" s="6"/>
      <c r="CL330" s="6"/>
      <c r="CM330" s="6"/>
      <c r="CN330" s="6"/>
      <c r="CO330" s="6"/>
      <c r="CP330" s="6"/>
      <c r="CQ330" s="6"/>
      <c r="CR330" s="6"/>
      <c r="CS330" s="6"/>
      <c r="CT330" s="6"/>
      <c r="CU330" s="6"/>
      <c r="CV330" s="6"/>
      <c r="CW330" s="6"/>
      <c r="CX330" s="6"/>
      <c r="CY330" s="6"/>
      <c r="CZ330" s="6"/>
      <c r="DA330" s="6"/>
      <c r="DB330" s="6"/>
      <c r="DC330" s="6"/>
      <c r="DD330" s="6"/>
      <c r="DE330" s="6"/>
      <c r="DF330" s="6"/>
      <c r="DG330" s="6"/>
    </row>
    <row r="331" spans="1:111" s="17" customFormat="1" x14ac:dyDescent="0.2">
      <c r="A331" s="17" t="s">
        <v>1141</v>
      </c>
      <c r="B331" s="17" t="s">
        <v>99</v>
      </c>
      <c r="C331" s="49">
        <v>40421</v>
      </c>
      <c r="D331" s="6" t="s">
        <v>920</v>
      </c>
      <c r="E331" s="28">
        <v>32.641219999999997</v>
      </c>
      <c r="F331" s="28">
        <v>-116.58768000000001</v>
      </c>
      <c r="G331" s="36">
        <v>788</v>
      </c>
      <c r="H331" s="31" t="s">
        <v>920</v>
      </c>
      <c r="I331" s="31" t="s">
        <v>920</v>
      </c>
      <c r="J331" s="37" t="s">
        <v>920</v>
      </c>
      <c r="K331" s="37" t="s">
        <v>920</v>
      </c>
      <c r="L331" s="37" t="s">
        <v>920</v>
      </c>
      <c r="M331" s="37" t="s">
        <v>920</v>
      </c>
      <c r="N331" s="37" t="s">
        <v>920</v>
      </c>
      <c r="O331" s="37" t="s">
        <v>920</v>
      </c>
      <c r="P331" s="37" t="s">
        <v>920</v>
      </c>
      <c r="Q331" s="37" t="s">
        <v>920</v>
      </c>
      <c r="R331" s="37" t="s">
        <v>920</v>
      </c>
      <c r="S331" s="37" t="s">
        <v>920</v>
      </c>
      <c r="T331" s="37" t="s">
        <v>920</v>
      </c>
      <c r="U331" s="37" t="s">
        <v>920</v>
      </c>
      <c r="V331" s="37" t="s">
        <v>920</v>
      </c>
      <c r="W331" s="37" t="s">
        <v>920</v>
      </c>
      <c r="X331" s="37" t="s">
        <v>920</v>
      </c>
      <c r="Y331" s="37" t="s">
        <v>920</v>
      </c>
      <c r="Z331" s="37" t="s">
        <v>920</v>
      </c>
      <c r="AA331" s="37" t="s">
        <v>920</v>
      </c>
      <c r="AB331" s="18" t="s">
        <v>920</v>
      </c>
      <c r="AC331" s="18" t="s">
        <v>920</v>
      </c>
      <c r="AD331" s="18" t="s">
        <v>920</v>
      </c>
      <c r="AE331" s="18" t="s">
        <v>920</v>
      </c>
      <c r="AF331" s="18" t="s">
        <v>920</v>
      </c>
      <c r="AG331" s="17" t="s">
        <v>12</v>
      </c>
      <c r="AH331" s="17">
        <v>33</v>
      </c>
      <c r="AI331" s="17" t="s">
        <v>13</v>
      </c>
      <c r="AJ331" s="39">
        <v>4</v>
      </c>
      <c r="AL331" s="17" t="s">
        <v>14</v>
      </c>
      <c r="AM331" s="17" t="s">
        <v>989</v>
      </c>
      <c r="AN331" s="20" t="s">
        <v>971</v>
      </c>
      <c r="AO331" s="56"/>
      <c r="AP331" s="6"/>
      <c r="AQ331" s="6"/>
      <c r="AR331" s="6"/>
      <c r="AS331" s="6"/>
      <c r="AT331" s="6"/>
      <c r="AU331" s="6"/>
      <c r="AV331" s="6"/>
      <c r="AW331" s="6"/>
      <c r="AX331" s="6"/>
      <c r="AY331" s="6"/>
      <c r="AZ331" s="6"/>
      <c r="BA331" s="6"/>
      <c r="BB331" s="6"/>
      <c r="BC331" s="6"/>
      <c r="BD331" s="6"/>
      <c r="BE331" s="6"/>
      <c r="BF331" s="6"/>
      <c r="BG331" s="6"/>
      <c r="BH331" s="6"/>
      <c r="BI331" s="6"/>
      <c r="BJ331" s="6"/>
      <c r="BK331" s="6"/>
      <c r="BL331" s="6"/>
      <c r="BM331" s="6"/>
      <c r="BN331" s="6"/>
      <c r="BO331" s="6"/>
      <c r="BP331" s="6"/>
      <c r="BQ331" s="6"/>
      <c r="BR331" s="6"/>
      <c r="BS331" s="6"/>
      <c r="BT331" s="6"/>
      <c r="BU331" s="6"/>
      <c r="BV331" s="6"/>
      <c r="BW331" s="6"/>
      <c r="BX331" s="6"/>
      <c r="BY331" s="6"/>
      <c r="BZ331" s="6"/>
      <c r="CA331" s="6"/>
      <c r="CB331" s="6"/>
      <c r="CC331" s="6"/>
      <c r="CD331" s="6"/>
      <c r="CE331" s="6"/>
      <c r="CF331" s="6"/>
      <c r="CG331" s="6"/>
      <c r="CH331" s="6"/>
      <c r="CI331" s="6"/>
      <c r="CJ331" s="6"/>
      <c r="CK331" s="6"/>
      <c r="CL331" s="6"/>
      <c r="CM331" s="6"/>
      <c r="CN331" s="6"/>
      <c r="CO331" s="6"/>
      <c r="CP331" s="6"/>
      <c r="CQ331" s="6"/>
      <c r="CR331" s="6"/>
      <c r="CS331" s="6"/>
      <c r="CT331" s="6"/>
      <c r="CU331" s="6"/>
      <c r="CV331" s="6"/>
      <c r="CW331" s="6"/>
      <c r="CX331" s="6"/>
      <c r="CY331" s="6"/>
      <c r="CZ331" s="6"/>
      <c r="DA331" s="6"/>
      <c r="DB331" s="6"/>
      <c r="DC331" s="6"/>
      <c r="DD331" s="6"/>
      <c r="DE331" s="6"/>
      <c r="DF331" s="6"/>
      <c r="DG331" s="6"/>
    </row>
    <row r="332" spans="1:111" s="17" customFormat="1" x14ac:dyDescent="0.2">
      <c r="A332" s="6" t="s">
        <v>185</v>
      </c>
      <c r="B332" s="6" t="s">
        <v>875</v>
      </c>
      <c r="C332" s="48">
        <v>40371</v>
      </c>
      <c r="D332" s="6" t="s">
        <v>920</v>
      </c>
      <c r="E332" s="26">
        <v>40.063049999999997</v>
      </c>
      <c r="F332" s="26">
        <v>-121.19719000000001</v>
      </c>
      <c r="G332" s="34">
        <v>819</v>
      </c>
      <c r="H332" s="26" t="s">
        <v>920</v>
      </c>
      <c r="I332" s="26" t="s">
        <v>920</v>
      </c>
      <c r="J332" s="34" t="s">
        <v>920</v>
      </c>
      <c r="K332" s="34" t="s">
        <v>920</v>
      </c>
      <c r="L332" s="34" t="s">
        <v>920</v>
      </c>
      <c r="M332" s="34" t="s">
        <v>920</v>
      </c>
      <c r="N332" s="34" t="s">
        <v>920</v>
      </c>
      <c r="O332" s="34" t="s">
        <v>920</v>
      </c>
      <c r="P332" s="34" t="s">
        <v>920</v>
      </c>
      <c r="Q332" s="34" t="s">
        <v>920</v>
      </c>
      <c r="R332" s="34" t="s">
        <v>920</v>
      </c>
      <c r="S332" s="34" t="s">
        <v>920</v>
      </c>
      <c r="T332" s="34" t="s">
        <v>920</v>
      </c>
      <c r="U332" s="34" t="s">
        <v>920</v>
      </c>
      <c r="V332" s="34" t="s">
        <v>920</v>
      </c>
      <c r="W332" s="34" t="s">
        <v>920</v>
      </c>
      <c r="X332" s="34" t="s">
        <v>920</v>
      </c>
      <c r="Y332" s="34" t="s">
        <v>920</v>
      </c>
      <c r="Z332" s="34" t="s">
        <v>920</v>
      </c>
      <c r="AA332" s="34" t="s">
        <v>920</v>
      </c>
      <c r="AB332" s="6" t="s">
        <v>917</v>
      </c>
      <c r="AC332" s="6"/>
      <c r="AD332" s="6">
        <v>3</v>
      </c>
      <c r="AE332" s="6">
        <v>3</v>
      </c>
      <c r="AF332" s="6"/>
      <c r="AG332" s="6" t="s">
        <v>465</v>
      </c>
      <c r="AH332" s="6">
        <v>3</v>
      </c>
      <c r="AI332" s="6" t="s">
        <v>920</v>
      </c>
      <c r="AJ332" s="6">
        <v>0</v>
      </c>
      <c r="AK332" s="6" t="s">
        <v>876</v>
      </c>
      <c r="AL332" s="6" t="s">
        <v>429</v>
      </c>
      <c r="AM332" s="24" t="s">
        <v>980</v>
      </c>
      <c r="AN332" s="6" t="s">
        <v>971</v>
      </c>
      <c r="AO332" s="5"/>
      <c r="AP332" s="6"/>
      <c r="AQ332" s="6"/>
      <c r="AR332" s="6"/>
      <c r="AS332" s="6"/>
      <c r="AT332" s="6"/>
      <c r="AU332" s="6"/>
      <c r="AV332" s="6"/>
      <c r="AW332" s="6"/>
      <c r="AX332" s="6"/>
      <c r="AY332" s="6"/>
      <c r="AZ332" s="6"/>
      <c r="BA332" s="6"/>
      <c r="BB332" s="6"/>
      <c r="BC332" s="6"/>
      <c r="BD332" s="6"/>
      <c r="BE332" s="6"/>
      <c r="BF332" s="6"/>
      <c r="BG332" s="6"/>
      <c r="BH332" s="6"/>
      <c r="BI332" s="6"/>
      <c r="BJ332" s="6"/>
      <c r="BK332" s="6"/>
      <c r="BL332" s="6"/>
      <c r="BM332" s="6"/>
      <c r="BN332" s="6"/>
      <c r="BO332" s="6"/>
      <c r="BP332" s="6"/>
      <c r="BQ332" s="6"/>
      <c r="BR332" s="6"/>
      <c r="BS332" s="6"/>
      <c r="BT332" s="6"/>
      <c r="BU332" s="6"/>
      <c r="BV332" s="6"/>
      <c r="BW332" s="6"/>
      <c r="BX332" s="6"/>
      <c r="BY332" s="6"/>
      <c r="BZ332" s="6"/>
      <c r="CA332" s="6"/>
      <c r="CB332" s="6"/>
      <c r="CC332" s="6"/>
      <c r="CD332" s="6"/>
      <c r="CE332" s="6"/>
      <c r="CF332" s="6"/>
      <c r="CG332" s="6"/>
      <c r="CH332" s="6"/>
      <c r="CI332" s="6"/>
      <c r="CJ332" s="6"/>
      <c r="CK332" s="6"/>
      <c r="CL332" s="6"/>
      <c r="CM332" s="6"/>
      <c r="CN332" s="6"/>
      <c r="CO332" s="6"/>
      <c r="CP332" s="6"/>
      <c r="CQ332" s="6"/>
      <c r="CR332" s="6"/>
      <c r="CS332" s="6"/>
      <c r="CT332" s="6"/>
      <c r="CU332" s="6"/>
      <c r="CV332" s="6"/>
      <c r="CW332" s="6"/>
      <c r="CX332" s="6"/>
      <c r="CY332" s="6"/>
      <c r="CZ332" s="6"/>
      <c r="DA332" s="6"/>
      <c r="DB332" s="6"/>
      <c r="DC332" s="6"/>
      <c r="DD332" s="6"/>
      <c r="DE332" s="6"/>
      <c r="DF332" s="6"/>
      <c r="DG332" s="6"/>
    </row>
    <row r="333" spans="1:111" s="17" customFormat="1" x14ac:dyDescent="0.2">
      <c r="A333" s="16" t="s">
        <v>1130</v>
      </c>
      <c r="B333" s="16" t="s">
        <v>0</v>
      </c>
      <c r="C333" s="50">
        <v>40436</v>
      </c>
      <c r="D333" s="6" t="s">
        <v>920</v>
      </c>
      <c r="E333" s="29">
        <f>36+35/60+21.8/3600</f>
        <v>36.589388888888891</v>
      </c>
      <c r="F333" s="29">
        <f>-(118+49/60+35.3/3600)</f>
        <v>-118.82647222222222</v>
      </c>
      <c r="G333" s="38"/>
      <c r="H333" s="29"/>
      <c r="I333" s="29"/>
      <c r="J333" s="38"/>
      <c r="K333" s="38"/>
      <c r="L333" s="38"/>
      <c r="M333" s="38"/>
      <c r="N333" s="38"/>
      <c r="O333" s="38"/>
      <c r="P333" s="38"/>
      <c r="Q333" s="38"/>
      <c r="R333" s="38"/>
      <c r="S333" s="38"/>
      <c r="T333" s="38"/>
      <c r="U333" s="38"/>
      <c r="V333" s="38"/>
      <c r="W333" s="38"/>
      <c r="X333" s="38"/>
      <c r="Y333" s="42"/>
      <c r="Z333" s="38"/>
      <c r="AA333" s="38"/>
      <c r="AB333" s="16"/>
      <c r="AC333" s="16"/>
      <c r="AD333" s="16"/>
      <c r="AE333" s="16"/>
      <c r="AF333" s="16"/>
      <c r="AG333" s="16" t="s">
        <v>1</v>
      </c>
      <c r="AH333" s="16">
        <v>11</v>
      </c>
      <c r="AI333" s="16"/>
      <c r="AJ333" s="16"/>
      <c r="AK333" s="16"/>
      <c r="AL333" s="16"/>
      <c r="AM333" s="24" t="s">
        <v>32</v>
      </c>
      <c r="AN333" s="21" t="s">
        <v>971</v>
      </c>
      <c r="AO333" s="57"/>
      <c r="AP333" s="6"/>
      <c r="AQ333" s="6"/>
      <c r="AR333" s="6"/>
      <c r="AS333" s="6"/>
      <c r="AT333" s="6"/>
      <c r="AU333" s="6"/>
      <c r="AV333" s="6"/>
      <c r="AW333" s="6"/>
      <c r="AX333" s="6"/>
      <c r="AY333" s="6"/>
      <c r="AZ333" s="6"/>
      <c r="BA333" s="6"/>
      <c r="BB333" s="6"/>
      <c r="BC333" s="6"/>
      <c r="BD333" s="6"/>
      <c r="BE333" s="6"/>
      <c r="BF333" s="6"/>
      <c r="BG333" s="6"/>
      <c r="BH333" s="6"/>
      <c r="BI333" s="6"/>
      <c r="BJ333" s="6"/>
      <c r="BK333" s="6"/>
      <c r="BL333" s="6"/>
      <c r="BM333" s="6"/>
      <c r="BN333" s="6"/>
      <c r="BO333" s="6"/>
      <c r="BP333" s="6"/>
      <c r="BQ333" s="6"/>
      <c r="BR333" s="6"/>
      <c r="BS333" s="6"/>
      <c r="BT333" s="6"/>
      <c r="BU333" s="6"/>
      <c r="BV333" s="6"/>
      <c r="BW333" s="6"/>
      <c r="BX333" s="6"/>
      <c r="BY333" s="6"/>
      <c r="BZ333" s="6"/>
      <c r="CA333" s="6"/>
      <c r="CB333" s="6"/>
      <c r="CC333" s="6"/>
      <c r="CD333" s="6"/>
      <c r="CE333" s="6"/>
      <c r="CF333" s="6"/>
      <c r="CG333" s="6"/>
      <c r="CH333" s="6"/>
      <c r="CI333" s="6"/>
      <c r="CJ333" s="6"/>
      <c r="CK333" s="6"/>
      <c r="CL333" s="6"/>
      <c r="CM333" s="6"/>
      <c r="CN333" s="6"/>
      <c r="CO333" s="6"/>
      <c r="CP333" s="6"/>
      <c r="CQ333" s="6"/>
      <c r="CR333" s="6"/>
      <c r="CS333" s="6"/>
      <c r="CT333" s="6"/>
      <c r="CU333" s="6"/>
      <c r="CV333" s="6"/>
      <c r="CW333" s="6"/>
      <c r="CX333" s="6"/>
      <c r="CY333" s="6"/>
      <c r="CZ333" s="6"/>
      <c r="DA333" s="6"/>
      <c r="DB333" s="6"/>
      <c r="DC333" s="6"/>
      <c r="DD333" s="6"/>
      <c r="DE333" s="6"/>
      <c r="DF333" s="6"/>
      <c r="DG333" s="6"/>
    </row>
    <row r="334" spans="1:111" s="17" customFormat="1" x14ac:dyDescent="0.2">
      <c r="A334" s="16" t="s">
        <v>1129</v>
      </c>
      <c r="B334" s="16" t="s">
        <v>2</v>
      </c>
      <c r="C334" s="50">
        <v>40439</v>
      </c>
      <c r="D334" s="6" t="s">
        <v>920</v>
      </c>
      <c r="E334" s="29">
        <v>37.580759999999998</v>
      </c>
      <c r="F334" s="29">
        <v>119.95641000000001</v>
      </c>
      <c r="G334" s="38"/>
      <c r="H334" s="29"/>
      <c r="I334" s="29"/>
      <c r="J334" s="38"/>
      <c r="K334" s="38"/>
      <c r="L334" s="38"/>
      <c r="M334" s="38"/>
      <c r="N334" s="38"/>
      <c r="O334" s="38"/>
      <c r="P334" s="38"/>
      <c r="Q334" s="38"/>
      <c r="R334" s="38"/>
      <c r="S334" s="38"/>
      <c r="T334" s="38"/>
      <c r="U334" s="38"/>
      <c r="V334" s="38"/>
      <c r="W334" s="38"/>
      <c r="X334" s="38"/>
      <c r="Y334" s="42"/>
      <c r="Z334" s="38"/>
      <c r="AA334" s="38"/>
      <c r="AB334" s="16"/>
      <c r="AC334" s="16"/>
      <c r="AD334" s="16"/>
      <c r="AE334" s="16"/>
      <c r="AF334" s="16"/>
      <c r="AG334" s="16" t="s">
        <v>4</v>
      </c>
      <c r="AH334" s="16">
        <v>3</v>
      </c>
      <c r="AI334" s="16"/>
      <c r="AJ334" s="16"/>
      <c r="AK334" s="16"/>
      <c r="AL334" s="16" t="s">
        <v>3</v>
      </c>
      <c r="AM334" s="24" t="s">
        <v>32</v>
      </c>
      <c r="AN334" s="21" t="s">
        <v>971</v>
      </c>
      <c r="AO334" s="57"/>
      <c r="AP334" s="6"/>
      <c r="AQ334" s="6"/>
      <c r="AR334" s="6"/>
      <c r="AS334" s="6"/>
      <c r="AT334" s="6"/>
      <c r="AU334" s="6"/>
      <c r="AV334" s="6"/>
      <c r="AW334" s="6"/>
      <c r="AX334" s="6"/>
      <c r="AY334" s="6"/>
      <c r="AZ334" s="6"/>
      <c r="BA334" s="6"/>
      <c r="BB334" s="6"/>
      <c r="BC334" s="6"/>
      <c r="BD334" s="6"/>
      <c r="BE334" s="6"/>
      <c r="BF334" s="6"/>
      <c r="BG334" s="6"/>
      <c r="BH334" s="6"/>
      <c r="BI334" s="6"/>
      <c r="BJ334" s="6"/>
      <c r="BK334" s="6"/>
      <c r="BL334" s="6"/>
      <c r="BM334" s="6"/>
      <c r="BN334" s="6"/>
      <c r="BO334" s="6"/>
      <c r="BP334" s="6"/>
      <c r="BQ334" s="6"/>
      <c r="BR334" s="6"/>
      <c r="BS334" s="6"/>
      <c r="BT334" s="6"/>
      <c r="BU334" s="6"/>
      <c r="BV334" s="6"/>
      <c r="BW334" s="6"/>
      <c r="BX334" s="6"/>
      <c r="BY334" s="6"/>
      <c r="BZ334" s="6"/>
      <c r="CA334" s="6"/>
      <c r="CB334" s="6"/>
      <c r="CC334" s="6"/>
      <c r="CD334" s="6"/>
      <c r="CE334" s="6"/>
      <c r="CF334" s="6"/>
      <c r="CG334" s="6"/>
      <c r="CH334" s="6"/>
      <c r="CI334" s="6"/>
      <c r="CJ334" s="6"/>
      <c r="CK334" s="6"/>
      <c r="CL334" s="6"/>
      <c r="CM334" s="6"/>
      <c r="CN334" s="6"/>
      <c r="CO334" s="6"/>
      <c r="CP334" s="6"/>
      <c r="CQ334" s="6"/>
      <c r="CR334" s="6"/>
      <c r="CS334" s="6"/>
      <c r="CT334" s="6"/>
      <c r="CU334" s="6"/>
      <c r="CV334" s="6"/>
      <c r="CW334" s="6"/>
      <c r="CX334" s="6"/>
      <c r="CY334" s="6"/>
      <c r="CZ334" s="6"/>
      <c r="DA334" s="6"/>
      <c r="DB334" s="6"/>
      <c r="DC334" s="6"/>
      <c r="DD334" s="6"/>
      <c r="DE334" s="6"/>
      <c r="DF334" s="6"/>
      <c r="DG334" s="6"/>
    </row>
    <row r="335" spans="1:111" s="17" customFormat="1" x14ac:dyDescent="0.2">
      <c r="A335" s="6" t="s">
        <v>186</v>
      </c>
      <c r="B335" s="6" t="s">
        <v>847</v>
      </c>
      <c r="C335" s="46">
        <v>40375</v>
      </c>
      <c r="D335" s="6" t="s">
        <v>920</v>
      </c>
      <c r="E335" s="26">
        <v>41.253059999999998</v>
      </c>
      <c r="F335" s="26">
        <v>-123.64411</v>
      </c>
      <c r="G335" s="34">
        <v>96</v>
      </c>
      <c r="H335" s="26" t="s">
        <v>920</v>
      </c>
      <c r="I335" s="26" t="s">
        <v>920</v>
      </c>
      <c r="J335" s="34" t="s">
        <v>920</v>
      </c>
      <c r="K335" s="34">
        <v>1</v>
      </c>
      <c r="L335" s="34">
        <v>4</v>
      </c>
      <c r="M335" s="34">
        <v>5</v>
      </c>
      <c r="N335" s="34" t="s">
        <v>920</v>
      </c>
      <c r="O335" s="34" t="s">
        <v>920</v>
      </c>
      <c r="P335" s="34" t="s">
        <v>920</v>
      </c>
      <c r="Q335" s="34" t="s">
        <v>920</v>
      </c>
      <c r="R335" s="34" t="s">
        <v>920</v>
      </c>
      <c r="S335" s="34" t="s">
        <v>920</v>
      </c>
      <c r="T335" s="34" t="s">
        <v>920</v>
      </c>
      <c r="U335" s="34" t="s">
        <v>920</v>
      </c>
      <c r="V335" s="34" t="s">
        <v>920</v>
      </c>
      <c r="W335" s="34" t="s">
        <v>920</v>
      </c>
      <c r="X335" s="34" t="s">
        <v>920</v>
      </c>
      <c r="Y335" s="34" t="s">
        <v>920</v>
      </c>
      <c r="Z335" s="34" t="s">
        <v>920</v>
      </c>
      <c r="AA335" s="34" t="s">
        <v>920</v>
      </c>
      <c r="AB335" s="6" t="s">
        <v>920</v>
      </c>
      <c r="AC335" s="6" t="s">
        <v>920</v>
      </c>
      <c r="AD335" s="6" t="s">
        <v>920</v>
      </c>
      <c r="AE335" s="6" t="s">
        <v>920</v>
      </c>
      <c r="AF335" s="6" t="s">
        <v>920</v>
      </c>
      <c r="AG335" s="6" t="s">
        <v>848</v>
      </c>
      <c r="AH335" s="6">
        <v>5</v>
      </c>
      <c r="AI335" s="6" t="s">
        <v>920</v>
      </c>
      <c r="AJ335" s="6">
        <v>1</v>
      </c>
      <c r="AK335" s="6" t="s">
        <v>849</v>
      </c>
      <c r="AL335" s="6" t="s">
        <v>850</v>
      </c>
      <c r="AM335" s="24" t="s">
        <v>981</v>
      </c>
      <c r="AN335" s="6" t="s">
        <v>971</v>
      </c>
      <c r="AO335" s="5"/>
      <c r="AP335" s="20"/>
      <c r="AQ335" s="20"/>
      <c r="AR335" s="20"/>
      <c r="AS335" s="20"/>
      <c r="AT335" s="20"/>
      <c r="AU335" s="20"/>
      <c r="AV335" s="20"/>
      <c r="AW335" s="20"/>
      <c r="AX335" s="20"/>
      <c r="AY335" s="20"/>
      <c r="AZ335" s="20"/>
      <c r="BA335" s="20"/>
      <c r="BB335" s="20"/>
      <c r="BC335" s="20"/>
      <c r="BD335" s="20"/>
      <c r="BE335" s="20"/>
      <c r="BF335" s="20"/>
      <c r="BG335" s="20"/>
      <c r="BH335" s="20"/>
      <c r="BI335" s="20"/>
      <c r="BJ335" s="20"/>
      <c r="BK335" s="20"/>
      <c r="BL335" s="20"/>
      <c r="BM335" s="20"/>
      <c r="BN335" s="20"/>
      <c r="BO335" s="20"/>
      <c r="BP335" s="20"/>
      <c r="BQ335" s="20"/>
      <c r="BR335" s="20"/>
      <c r="BS335" s="20"/>
      <c r="BT335" s="20"/>
      <c r="BU335" s="20"/>
      <c r="BV335" s="20"/>
      <c r="BW335" s="20"/>
      <c r="BX335" s="20"/>
      <c r="BY335" s="20"/>
      <c r="BZ335" s="20"/>
      <c r="CA335" s="20"/>
      <c r="CB335" s="20"/>
      <c r="CC335" s="20"/>
      <c r="CD335" s="20"/>
      <c r="CE335" s="20"/>
      <c r="CF335" s="20"/>
      <c r="CG335" s="20"/>
      <c r="CH335" s="20"/>
      <c r="CI335" s="20"/>
      <c r="CJ335" s="20"/>
      <c r="CK335" s="20"/>
      <c r="CL335" s="20"/>
      <c r="CM335" s="20"/>
      <c r="CN335" s="20"/>
      <c r="CO335" s="20"/>
      <c r="CP335" s="20"/>
      <c r="CQ335" s="20"/>
      <c r="CR335" s="20"/>
      <c r="CS335" s="20"/>
      <c r="CT335" s="20"/>
      <c r="CU335" s="20"/>
      <c r="CV335" s="20"/>
      <c r="CW335" s="20"/>
      <c r="CX335" s="20"/>
      <c r="CY335" s="20"/>
      <c r="CZ335" s="20"/>
      <c r="DA335" s="20"/>
      <c r="DB335" s="20"/>
      <c r="DC335" s="20"/>
      <c r="DD335" s="20"/>
      <c r="DE335" s="20"/>
      <c r="DF335" s="20"/>
      <c r="DG335" s="20"/>
    </row>
    <row r="336" spans="1:111" s="17" customFormat="1" x14ac:dyDescent="0.2">
      <c r="A336" s="6" t="s">
        <v>187</v>
      </c>
      <c r="B336" s="6" t="s">
        <v>782</v>
      </c>
      <c r="C336" s="46">
        <v>40376</v>
      </c>
      <c r="D336" s="6" t="s">
        <v>920</v>
      </c>
      <c r="E336" s="26">
        <v>40.657420000000002</v>
      </c>
      <c r="F336" s="26">
        <v>-122.91316999999999</v>
      </c>
      <c r="G336" s="34">
        <v>495</v>
      </c>
      <c r="H336" s="26" t="s">
        <v>920</v>
      </c>
      <c r="I336" s="26" t="s">
        <v>920</v>
      </c>
      <c r="J336" s="34" t="s">
        <v>920</v>
      </c>
      <c r="K336" s="34">
        <v>2</v>
      </c>
      <c r="L336" s="34">
        <v>13</v>
      </c>
      <c r="M336" s="34">
        <v>15</v>
      </c>
      <c r="N336" s="34" t="s">
        <v>920</v>
      </c>
      <c r="O336" s="34" t="s">
        <v>920</v>
      </c>
      <c r="P336" s="34" t="s">
        <v>920</v>
      </c>
      <c r="Q336" s="34" t="s">
        <v>920</v>
      </c>
      <c r="R336" s="34" t="s">
        <v>920</v>
      </c>
      <c r="S336" s="34" t="s">
        <v>920</v>
      </c>
      <c r="T336" s="34" t="s">
        <v>920</v>
      </c>
      <c r="U336" s="34" t="s">
        <v>920</v>
      </c>
      <c r="V336" s="34" t="s">
        <v>920</v>
      </c>
      <c r="W336" s="34" t="s">
        <v>920</v>
      </c>
      <c r="X336" s="34" t="s">
        <v>920</v>
      </c>
      <c r="Y336" s="34" t="s">
        <v>920</v>
      </c>
      <c r="Z336" s="34" t="s">
        <v>920</v>
      </c>
      <c r="AA336" s="34" t="s">
        <v>920</v>
      </c>
      <c r="AB336" s="6" t="s">
        <v>920</v>
      </c>
      <c r="AC336" s="6" t="s">
        <v>783</v>
      </c>
      <c r="AD336" s="6">
        <v>2</v>
      </c>
      <c r="AE336" s="6">
        <v>2.5</v>
      </c>
      <c r="AF336" s="6" t="s">
        <v>920</v>
      </c>
      <c r="AG336" s="6" t="s">
        <v>784</v>
      </c>
      <c r="AH336" s="6">
        <v>15</v>
      </c>
      <c r="AI336" s="6" t="s">
        <v>920</v>
      </c>
      <c r="AJ336" s="6">
        <v>2</v>
      </c>
      <c r="AK336" s="6" t="s">
        <v>430</v>
      </c>
      <c r="AL336" s="6" t="s">
        <v>920</v>
      </c>
      <c r="AM336" s="24" t="s">
        <v>977</v>
      </c>
      <c r="AN336" s="6" t="s">
        <v>973</v>
      </c>
      <c r="AO336" s="5"/>
      <c r="AP336" s="20"/>
      <c r="AQ336" s="20"/>
      <c r="AR336" s="20"/>
      <c r="AS336" s="20"/>
      <c r="AT336" s="20"/>
      <c r="AU336" s="20"/>
      <c r="AV336" s="20"/>
      <c r="AW336" s="20"/>
      <c r="AX336" s="20"/>
      <c r="AY336" s="20"/>
      <c r="AZ336" s="20"/>
      <c r="BA336" s="20"/>
      <c r="BB336" s="20"/>
      <c r="BC336" s="20"/>
      <c r="BD336" s="20"/>
      <c r="BE336" s="20"/>
      <c r="BF336" s="20"/>
      <c r="BG336" s="20"/>
      <c r="BH336" s="20"/>
      <c r="BI336" s="20"/>
      <c r="BJ336" s="20"/>
      <c r="BK336" s="20"/>
      <c r="BL336" s="20"/>
      <c r="BM336" s="20"/>
      <c r="BN336" s="20"/>
      <c r="BO336" s="20"/>
      <c r="BP336" s="20"/>
      <c r="BQ336" s="20"/>
      <c r="BR336" s="20"/>
      <c r="BS336" s="20"/>
      <c r="BT336" s="20"/>
      <c r="BU336" s="20"/>
      <c r="BV336" s="20"/>
      <c r="BW336" s="20"/>
      <c r="BX336" s="20"/>
      <c r="BY336" s="20"/>
      <c r="BZ336" s="20"/>
      <c r="CA336" s="20"/>
      <c r="CB336" s="20"/>
      <c r="CC336" s="20"/>
      <c r="CD336" s="20"/>
      <c r="CE336" s="20"/>
      <c r="CF336" s="20"/>
      <c r="CG336" s="20"/>
      <c r="CH336" s="20"/>
      <c r="CI336" s="20"/>
      <c r="CJ336" s="20"/>
      <c r="CK336" s="20"/>
      <c r="CL336" s="20"/>
      <c r="CM336" s="20"/>
      <c r="CN336" s="20"/>
      <c r="CO336" s="20"/>
      <c r="CP336" s="20"/>
      <c r="CQ336" s="20"/>
      <c r="CR336" s="20"/>
      <c r="CS336" s="20"/>
      <c r="CT336" s="20"/>
      <c r="CU336" s="20"/>
      <c r="CV336" s="20"/>
      <c r="CW336" s="20"/>
      <c r="CX336" s="20"/>
      <c r="CY336" s="20"/>
      <c r="CZ336" s="20"/>
      <c r="DA336" s="20"/>
      <c r="DB336" s="20"/>
      <c r="DC336" s="20"/>
      <c r="DD336" s="20"/>
      <c r="DE336" s="20"/>
      <c r="DF336" s="20"/>
      <c r="DG336" s="20"/>
    </row>
    <row r="337" spans="1:111" s="17" customFormat="1" x14ac:dyDescent="0.2">
      <c r="A337" s="6" t="s">
        <v>188</v>
      </c>
      <c r="B337" s="6" t="s">
        <v>752</v>
      </c>
      <c r="C337" s="46">
        <v>40379</v>
      </c>
      <c r="D337" s="6" t="s">
        <v>920</v>
      </c>
      <c r="E337" s="26">
        <v>39.228343000000002</v>
      </c>
      <c r="F337" s="26">
        <v>-123.366634</v>
      </c>
      <c r="G337" s="34" t="s">
        <v>920</v>
      </c>
      <c r="H337" s="26" t="s">
        <v>920</v>
      </c>
      <c r="I337" s="26" t="s">
        <v>920</v>
      </c>
      <c r="J337" s="34" t="s">
        <v>920</v>
      </c>
      <c r="K337" s="40" t="s">
        <v>920</v>
      </c>
      <c r="L337" s="34" t="s">
        <v>920</v>
      </c>
      <c r="M337" s="40" t="s">
        <v>920</v>
      </c>
      <c r="N337" s="40" t="s">
        <v>920</v>
      </c>
      <c r="O337" s="40" t="s">
        <v>920</v>
      </c>
      <c r="P337" s="40" t="s">
        <v>920</v>
      </c>
      <c r="Q337" s="40" t="s">
        <v>920</v>
      </c>
      <c r="R337" s="34" t="s">
        <v>920</v>
      </c>
      <c r="S337" s="40" t="s">
        <v>920</v>
      </c>
      <c r="T337" s="40" t="s">
        <v>920</v>
      </c>
      <c r="U337" s="40" t="s">
        <v>920</v>
      </c>
      <c r="V337" s="40" t="s">
        <v>920</v>
      </c>
      <c r="W337" s="40" t="s">
        <v>920</v>
      </c>
      <c r="X337" s="40" t="s">
        <v>920</v>
      </c>
      <c r="Y337" s="40" t="s">
        <v>920</v>
      </c>
      <c r="Z337" s="40" t="s">
        <v>920</v>
      </c>
      <c r="AA337" s="34" t="s">
        <v>920</v>
      </c>
      <c r="AB337" s="10" t="s">
        <v>920</v>
      </c>
      <c r="AC337" s="6" t="s">
        <v>920</v>
      </c>
      <c r="AD337" s="10" t="s">
        <v>920</v>
      </c>
      <c r="AE337" s="10" t="s">
        <v>920</v>
      </c>
      <c r="AF337" s="6" t="s">
        <v>920</v>
      </c>
      <c r="AG337" s="6" t="s">
        <v>755</v>
      </c>
      <c r="AH337" s="6">
        <v>2</v>
      </c>
      <c r="AI337" s="6">
        <v>0</v>
      </c>
      <c r="AJ337" s="6" t="s">
        <v>920</v>
      </c>
      <c r="AK337" s="6" t="s">
        <v>920</v>
      </c>
      <c r="AL337" s="6" t="s">
        <v>920</v>
      </c>
      <c r="AM337" s="24" t="s">
        <v>979</v>
      </c>
      <c r="AN337" s="6" t="s">
        <v>971</v>
      </c>
      <c r="AO337" s="5"/>
      <c r="AP337" s="6"/>
      <c r="AQ337" s="6"/>
      <c r="AR337" s="6"/>
      <c r="AS337" s="6"/>
      <c r="AT337" s="6"/>
      <c r="AU337" s="6"/>
      <c r="AV337" s="6"/>
      <c r="AW337" s="6"/>
      <c r="AX337" s="6"/>
      <c r="AY337" s="6"/>
      <c r="AZ337" s="6"/>
      <c r="BA337" s="6"/>
      <c r="BB337" s="6"/>
      <c r="BC337" s="6"/>
      <c r="BD337" s="6"/>
      <c r="BE337" s="6"/>
      <c r="BF337" s="6"/>
      <c r="BG337" s="6"/>
      <c r="BH337" s="6"/>
      <c r="BI337" s="6"/>
      <c r="BJ337" s="6"/>
      <c r="BK337" s="6"/>
      <c r="BL337" s="6"/>
      <c r="BM337" s="6"/>
      <c r="BN337" s="6"/>
      <c r="BO337" s="6"/>
      <c r="BP337" s="6"/>
      <c r="BQ337" s="6"/>
      <c r="BR337" s="6"/>
      <c r="BS337" s="6"/>
      <c r="BT337" s="6"/>
      <c r="BU337" s="6"/>
      <c r="BV337" s="6"/>
      <c r="BW337" s="6"/>
      <c r="BX337" s="6"/>
      <c r="BY337" s="6"/>
      <c r="BZ337" s="6"/>
      <c r="CA337" s="6"/>
      <c r="CB337" s="6"/>
      <c r="CC337" s="6"/>
      <c r="CD337" s="6"/>
      <c r="CE337" s="6"/>
      <c r="CF337" s="6"/>
      <c r="CG337" s="6"/>
      <c r="CH337" s="6"/>
      <c r="CI337" s="6"/>
      <c r="CJ337" s="6"/>
      <c r="CK337" s="6"/>
      <c r="CL337" s="6"/>
      <c r="CM337" s="6"/>
      <c r="CN337" s="6"/>
      <c r="CO337" s="6"/>
      <c r="CP337" s="6"/>
      <c r="CQ337" s="6"/>
      <c r="CR337" s="6"/>
      <c r="CS337" s="6"/>
      <c r="CT337" s="6"/>
      <c r="CU337" s="6"/>
      <c r="CV337" s="6"/>
      <c r="CW337" s="6"/>
      <c r="CX337" s="6"/>
      <c r="CY337" s="6"/>
      <c r="CZ337" s="6"/>
      <c r="DA337" s="6"/>
      <c r="DB337" s="6"/>
      <c r="DC337" s="6"/>
      <c r="DD337" s="6"/>
      <c r="DE337" s="6"/>
      <c r="DF337" s="6"/>
      <c r="DG337" s="6"/>
    </row>
    <row r="338" spans="1:111" s="17" customFormat="1" x14ac:dyDescent="0.2">
      <c r="A338" s="6" t="s">
        <v>189</v>
      </c>
      <c r="B338" s="6" t="s">
        <v>877</v>
      </c>
      <c r="C338" s="46">
        <v>40380</v>
      </c>
      <c r="D338" s="6" t="s">
        <v>920</v>
      </c>
      <c r="E338" s="26">
        <v>40.944499999999998</v>
      </c>
      <c r="F338" s="26">
        <v>-123.63162</v>
      </c>
      <c r="G338" s="34">
        <v>136</v>
      </c>
      <c r="H338" s="26" t="s">
        <v>920</v>
      </c>
      <c r="I338" s="26" t="s">
        <v>920</v>
      </c>
      <c r="J338" s="34" t="s">
        <v>920</v>
      </c>
      <c r="K338" s="40" t="s">
        <v>920</v>
      </c>
      <c r="L338" s="34" t="s">
        <v>920</v>
      </c>
      <c r="M338" s="40" t="s">
        <v>920</v>
      </c>
      <c r="N338" s="40" t="s">
        <v>920</v>
      </c>
      <c r="O338" s="40" t="s">
        <v>920</v>
      </c>
      <c r="P338" s="40" t="s">
        <v>920</v>
      </c>
      <c r="Q338" s="40" t="s">
        <v>920</v>
      </c>
      <c r="R338" s="34" t="s">
        <v>920</v>
      </c>
      <c r="S338" s="40" t="s">
        <v>920</v>
      </c>
      <c r="T338" s="40" t="s">
        <v>920</v>
      </c>
      <c r="U338" s="40" t="s">
        <v>920</v>
      </c>
      <c r="V338" s="40" t="s">
        <v>920</v>
      </c>
      <c r="W338" s="40" t="s">
        <v>920</v>
      </c>
      <c r="X338" s="40" t="s">
        <v>920</v>
      </c>
      <c r="Y338" s="40" t="s">
        <v>920</v>
      </c>
      <c r="Z338" s="40" t="s">
        <v>920</v>
      </c>
      <c r="AA338" s="34" t="s">
        <v>920</v>
      </c>
      <c r="AB338" s="10" t="s">
        <v>920</v>
      </c>
      <c r="AC338" s="6" t="s">
        <v>920</v>
      </c>
      <c r="AD338" s="10" t="s">
        <v>920</v>
      </c>
      <c r="AE338" s="10" t="s">
        <v>920</v>
      </c>
      <c r="AF338" s="6" t="s">
        <v>920</v>
      </c>
      <c r="AG338" s="6" t="s">
        <v>753</v>
      </c>
      <c r="AH338" s="6">
        <v>23</v>
      </c>
      <c r="AI338" s="6">
        <v>0</v>
      </c>
      <c r="AJ338" s="6">
        <v>5</v>
      </c>
      <c r="AK338" s="6" t="s">
        <v>754</v>
      </c>
      <c r="AL338" s="6" t="s">
        <v>920</v>
      </c>
      <c r="AM338" s="24" t="s">
        <v>972</v>
      </c>
      <c r="AN338" s="6" t="s">
        <v>973</v>
      </c>
      <c r="AO338" s="5"/>
      <c r="AP338" s="6"/>
      <c r="AQ338" s="6"/>
      <c r="AR338" s="6"/>
      <c r="AS338" s="6"/>
      <c r="AT338" s="6"/>
      <c r="AU338" s="6"/>
      <c r="AV338" s="6"/>
      <c r="AW338" s="6"/>
      <c r="AX338" s="6"/>
      <c r="AY338" s="6"/>
      <c r="AZ338" s="6"/>
      <c r="BA338" s="6"/>
      <c r="BB338" s="6"/>
      <c r="BC338" s="6"/>
      <c r="BD338" s="6"/>
      <c r="BE338" s="6"/>
      <c r="BF338" s="6"/>
      <c r="BG338" s="6"/>
      <c r="BH338" s="6"/>
      <c r="BI338" s="6"/>
      <c r="BJ338" s="6"/>
      <c r="BK338" s="6"/>
      <c r="BL338" s="6"/>
      <c r="BM338" s="6"/>
      <c r="BN338" s="6"/>
      <c r="BO338" s="6"/>
      <c r="BP338" s="6"/>
      <c r="BQ338" s="6"/>
      <c r="BR338" s="6"/>
      <c r="BS338" s="6"/>
      <c r="BT338" s="6"/>
      <c r="BU338" s="6"/>
      <c r="BV338" s="6"/>
      <c r="BW338" s="6"/>
      <c r="BX338" s="6"/>
      <c r="BY338" s="6"/>
      <c r="BZ338" s="6"/>
      <c r="CA338" s="6"/>
      <c r="CB338" s="6"/>
      <c r="CC338" s="6"/>
      <c r="CD338" s="6"/>
      <c r="CE338" s="6"/>
      <c r="CF338" s="6"/>
      <c r="CG338" s="6"/>
      <c r="CH338" s="6"/>
      <c r="CI338" s="6"/>
      <c r="CJ338" s="6"/>
      <c r="CK338" s="6"/>
      <c r="CL338" s="6"/>
      <c r="CM338" s="6"/>
      <c r="CN338" s="6"/>
      <c r="CO338" s="6"/>
      <c r="CP338" s="6"/>
      <c r="CQ338" s="6"/>
      <c r="CR338" s="6"/>
      <c r="CS338" s="6"/>
      <c r="CT338" s="6"/>
      <c r="CU338" s="6"/>
      <c r="CV338" s="6"/>
      <c r="CW338" s="6"/>
      <c r="CX338" s="6"/>
      <c r="CY338" s="6"/>
      <c r="CZ338" s="6"/>
      <c r="DA338" s="6"/>
      <c r="DB338" s="6"/>
      <c r="DC338" s="6"/>
      <c r="DD338" s="6"/>
      <c r="DE338" s="6"/>
      <c r="DF338" s="6"/>
      <c r="DG338" s="6"/>
    </row>
    <row r="339" spans="1:111" s="17" customFormat="1" x14ac:dyDescent="0.2">
      <c r="A339" s="6" t="s">
        <v>190</v>
      </c>
      <c r="B339" s="6" t="s">
        <v>705</v>
      </c>
      <c r="C339" s="46">
        <v>40382</v>
      </c>
      <c r="D339" s="6" t="s">
        <v>920</v>
      </c>
      <c r="E339" s="26">
        <v>42.465200000000003</v>
      </c>
      <c r="F339" s="26">
        <v>-124.34748999999999</v>
      </c>
      <c r="G339" s="34" t="s">
        <v>920</v>
      </c>
      <c r="H339" s="26" t="s">
        <v>920</v>
      </c>
      <c r="I339" s="26" t="s">
        <v>920</v>
      </c>
      <c r="J339" s="34" t="s">
        <v>920</v>
      </c>
      <c r="K339" s="34" t="s">
        <v>920</v>
      </c>
      <c r="L339" s="34" t="s">
        <v>920</v>
      </c>
      <c r="M339" s="34" t="s">
        <v>920</v>
      </c>
      <c r="N339" s="34" t="s">
        <v>920</v>
      </c>
      <c r="O339" s="34" t="s">
        <v>920</v>
      </c>
      <c r="P339" s="34" t="s">
        <v>920</v>
      </c>
      <c r="Q339" s="34" t="s">
        <v>920</v>
      </c>
      <c r="R339" s="34" t="s">
        <v>920</v>
      </c>
      <c r="S339" s="34" t="s">
        <v>920</v>
      </c>
      <c r="T339" s="34" t="s">
        <v>920</v>
      </c>
      <c r="U339" s="34" t="s">
        <v>920</v>
      </c>
      <c r="V339" s="34" t="s">
        <v>920</v>
      </c>
      <c r="W339" s="34" t="s">
        <v>920</v>
      </c>
      <c r="X339" s="34" t="s">
        <v>920</v>
      </c>
      <c r="Y339" s="34" t="s">
        <v>920</v>
      </c>
      <c r="Z339" s="34" t="s">
        <v>920</v>
      </c>
      <c r="AA339" s="34" t="s">
        <v>920</v>
      </c>
      <c r="AB339" s="6" t="s">
        <v>920</v>
      </c>
      <c r="AC339" s="6" t="s">
        <v>920</v>
      </c>
      <c r="AD339" s="6" t="s">
        <v>920</v>
      </c>
      <c r="AE339" s="6" t="s">
        <v>920</v>
      </c>
      <c r="AF339" s="6" t="s">
        <v>920</v>
      </c>
      <c r="AG339" s="6" t="s">
        <v>706</v>
      </c>
      <c r="AH339" s="6">
        <v>1</v>
      </c>
      <c r="AI339" s="6">
        <v>0</v>
      </c>
      <c r="AJ339" s="6">
        <v>1</v>
      </c>
      <c r="AK339" s="6" t="s">
        <v>920</v>
      </c>
      <c r="AL339" s="6" t="s">
        <v>707</v>
      </c>
      <c r="AM339" s="24"/>
      <c r="AN339" s="6" t="s">
        <v>971</v>
      </c>
      <c r="AO339" s="5"/>
      <c r="AP339" s="6"/>
      <c r="AQ339" s="6"/>
      <c r="AR339" s="6"/>
      <c r="AS339" s="6"/>
      <c r="AT339" s="6"/>
      <c r="AU339" s="6"/>
      <c r="AV339" s="6"/>
      <c r="AW339" s="6"/>
      <c r="AX339" s="6"/>
      <c r="AY339" s="6"/>
      <c r="AZ339" s="6"/>
      <c r="BA339" s="6"/>
      <c r="BB339" s="6"/>
      <c r="BC339" s="6"/>
      <c r="BD339" s="6"/>
      <c r="BE339" s="6"/>
      <c r="BF339" s="6"/>
      <c r="BG339" s="6"/>
      <c r="BH339" s="6"/>
      <c r="BI339" s="6"/>
      <c r="BJ339" s="6"/>
      <c r="BK339" s="6"/>
      <c r="BL339" s="6"/>
      <c r="BM339" s="6"/>
      <c r="BN339" s="6"/>
      <c r="BO339" s="6"/>
      <c r="BP339" s="6"/>
      <c r="BQ339" s="6"/>
      <c r="BR339" s="6"/>
      <c r="BS339" s="6"/>
      <c r="BT339" s="6"/>
      <c r="BU339" s="6"/>
      <c r="BV339" s="6"/>
      <c r="BW339" s="6"/>
      <c r="BX339" s="6"/>
      <c r="BY339" s="6"/>
      <c r="BZ339" s="6"/>
      <c r="CA339" s="6"/>
      <c r="CB339" s="6"/>
      <c r="CC339" s="6"/>
      <c r="CD339" s="6"/>
      <c r="CE339" s="6"/>
      <c r="CF339" s="6"/>
      <c r="CG339" s="6"/>
      <c r="CH339" s="6"/>
      <c r="CI339" s="6"/>
      <c r="CJ339" s="6"/>
      <c r="CK339" s="6"/>
      <c r="CL339" s="6"/>
      <c r="CM339" s="6"/>
      <c r="CN339" s="6"/>
      <c r="CO339" s="6"/>
      <c r="CP339" s="6"/>
      <c r="CQ339" s="6"/>
      <c r="CR339" s="6"/>
      <c r="CS339" s="6"/>
      <c r="CT339" s="6"/>
      <c r="CU339" s="6"/>
      <c r="CV339" s="6"/>
      <c r="CW339" s="6"/>
      <c r="CX339" s="6"/>
      <c r="CY339" s="6"/>
      <c r="CZ339" s="6"/>
      <c r="DA339" s="6"/>
      <c r="DB339" s="6"/>
      <c r="DC339" s="6"/>
      <c r="DD339" s="6"/>
      <c r="DE339" s="6"/>
      <c r="DF339" s="6"/>
      <c r="DG339" s="6"/>
    </row>
    <row r="340" spans="1:111" s="17" customFormat="1" x14ac:dyDescent="0.2">
      <c r="A340" s="6" t="s">
        <v>191</v>
      </c>
      <c r="B340" s="6" t="s">
        <v>708</v>
      </c>
      <c r="C340" s="46">
        <v>40383</v>
      </c>
      <c r="D340" s="6" t="s">
        <v>920</v>
      </c>
      <c r="E340" s="26">
        <v>41.874949999999998</v>
      </c>
      <c r="F340" s="26">
        <v>-123.84367</v>
      </c>
      <c r="G340" s="34" t="s">
        <v>920</v>
      </c>
      <c r="H340" s="26" t="s">
        <v>920</v>
      </c>
      <c r="I340" s="26" t="s">
        <v>920</v>
      </c>
      <c r="J340" s="34" t="s">
        <v>920</v>
      </c>
      <c r="K340" s="34" t="s">
        <v>920</v>
      </c>
      <c r="L340" s="34" t="s">
        <v>920</v>
      </c>
      <c r="M340" s="34" t="s">
        <v>920</v>
      </c>
      <c r="N340" s="34" t="s">
        <v>920</v>
      </c>
      <c r="O340" s="34" t="s">
        <v>920</v>
      </c>
      <c r="P340" s="34" t="s">
        <v>920</v>
      </c>
      <c r="Q340" s="34" t="s">
        <v>920</v>
      </c>
      <c r="R340" s="34" t="s">
        <v>920</v>
      </c>
      <c r="S340" s="34" t="s">
        <v>920</v>
      </c>
      <c r="T340" s="34" t="s">
        <v>920</v>
      </c>
      <c r="U340" s="34" t="s">
        <v>920</v>
      </c>
      <c r="V340" s="34" t="s">
        <v>920</v>
      </c>
      <c r="W340" s="34" t="s">
        <v>920</v>
      </c>
      <c r="X340" s="34" t="s">
        <v>920</v>
      </c>
      <c r="Y340" s="34" t="s">
        <v>920</v>
      </c>
      <c r="Z340" s="34" t="s">
        <v>920</v>
      </c>
      <c r="AA340" s="34" t="s">
        <v>920</v>
      </c>
      <c r="AB340" s="6" t="s">
        <v>920</v>
      </c>
      <c r="AC340" s="6" t="s">
        <v>920</v>
      </c>
      <c r="AD340" s="6" t="s">
        <v>920</v>
      </c>
      <c r="AE340" s="6" t="s">
        <v>920</v>
      </c>
      <c r="AF340" s="6" t="s">
        <v>920</v>
      </c>
      <c r="AG340" s="6" t="s">
        <v>709</v>
      </c>
      <c r="AH340" s="6">
        <v>9</v>
      </c>
      <c r="AI340" s="6">
        <v>0</v>
      </c>
      <c r="AJ340" s="6">
        <v>1</v>
      </c>
      <c r="AK340" s="6" t="s">
        <v>920</v>
      </c>
      <c r="AL340" s="6" t="s">
        <v>710</v>
      </c>
      <c r="AM340" s="24"/>
      <c r="AN340" s="6" t="s">
        <v>971</v>
      </c>
      <c r="AO340" s="5"/>
      <c r="AP340" s="6"/>
      <c r="AQ340" s="6"/>
      <c r="AR340" s="6"/>
      <c r="AS340" s="6"/>
      <c r="AT340" s="6"/>
      <c r="AU340" s="6"/>
      <c r="AV340" s="6"/>
      <c r="AW340" s="6"/>
      <c r="AX340" s="6"/>
      <c r="AY340" s="6"/>
      <c r="AZ340" s="6"/>
      <c r="BA340" s="6"/>
      <c r="BB340" s="6"/>
      <c r="BC340" s="6"/>
      <c r="BD340" s="6"/>
      <c r="BE340" s="6"/>
      <c r="BF340" s="6"/>
      <c r="BG340" s="6"/>
      <c r="BH340" s="6"/>
      <c r="BI340" s="6"/>
      <c r="BJ340" s="6"/>
      <c r="BK340" s="6"/>
      <c r="BL340" s="6"/>
      <c r="BM340" s="6"/>
      <c r="BN340" s="6"/>
      <c r="BO340" s="6"/>
      <c r="BP340" s="6"/>
      <c r="BQ340" s="6"/>
      <c r="BR340" s="6"/>
      <c r="BS340" s="6"/>
      <c r="BT340" s="6"/>
      <c r="BU340" s="6"/>
      <c r="BV340" s="6"/>
      <c r="BW340" s="6"/>
      <c r="BX340" s="6"/>
      <c r="BY340" s="6"/>
      <c r="BZ340" s="6"/>
      <c r="CA340" s="6"/>
      <c r="CB340" s="6"/>
      <c r="CC340" s="6"/>
      <c r="CD340" s="6"/>
      <c r="CE340" s="6"/>
      <c r="CF340" s="6"/>
      <c r="CG340" s="6"/>
      <c r="CH340" s="6"/>
      <c r="CI340" s="6"/>
      <c r="CJ340" s="6"/>
      <c r="CK340" s="6"/>
      <c r="CL340" s="6"/>
      <c r="CM340" s="6"/>
      <c r="CN340" s="6"/>
      <c r="CO340" s="6"/>
      <c r="CP340" s="6"/>
      <c r="CQ340" s="6"/>
      <c r="CR340" s="6"/>
      <c r="CS340" s="6"/>
      <c r="CT340" s="6"/>
      <c r="CU340" s="6"/>
      <c r="CV340" s="6"/>
      <c r="CW340" s="6"/>
      <c r="CX340" s="6"/>
      <c r="CY340" s="6"/>
      <c r="CZ340" s="6"/>
      <c r="DA340" s="6"/>
      <c r="DB340" s="6"/>
      <c r="DC340" s="6"/>
      <c r="DD340" s="6"/>
      <c r="DE340" s="6"/>
      <c r="DF340" s="6"/>
      <c r="DG340" s="6"/>
    </row>
    <row r="341" spans="1:111" s="17" customFormat="1" x14ac:dyDescent="0.2">
      <c r="A341" s="6" t="s">
        <v>446</v>
      </c>
      <c r="B341" s="6" t="s">
        <v>207</v>
      </c>
      <c r="C341" s="48">
        <v>40372</v>
      </c>
      <c r="D341" s="6" t="s">
        <v>920</v>
      </c>
      <c r="E341" s="26">
        <v>34.458019999999998</v>
      </c>
      <c r="F341" s="26">
        <v>-118.90468</v>
      </c>
      <c r="G341" s="34" t="s">
        <v>920</v>
      </c>
      <c r="H341" s="26" t="s">
        <v>920</v>
      </c>
      <c r="I341" s="26" t="s">
        <v>920</v>
      </c>
      <c r="J341" s="34" t="s">
        <v>920</v>
      </c>
      <c r="K341" s="34" t="s">
        <v>920</v>
      </c>
      <c r="L341" s="34" t="s">
        <v>920</v>
      </c>
      <c r="M341" s="34" t="s">
        <v>920</v>
      </c>
      <c r="N341" s="34" t="s">
        <v>920</v>
      </c>
      <c r="O341" s="34" t="s">
        <v>920</v>
      </c>
      <c r="P341" s="34" t="s">
        <v>920</v>
      </c>
      <c r="Q341" s="34" t="s">
        <v>920</v>
      </c>
      <c r="R341" s="34" t="s">
        <v>920</v>
      </c>
      <c r="S341" s="34" t="s">
        <v>920</v>
      </c>
      <c r="T341" s="34" t="s">
        <v>920</v>
      </c>
      <c r="U341" s="34" t="s">
        <v>920</v>
      </c>
      <c r="V341" s="34" t="s">
        <v>920</v>
      </c>
      <c r="W341" s="34" t="s">
        <v>920</v>
      </c>
      <c r="X341" s="34" t="s">
        <v>920</v>
      </c>
      <c r="Y341" s="34" t="s">
        <v>920</v>
      </c>
      <c r="Z341" s="34" t="s">
        <v>920</v>
      </c>
      <c r="AA341" s="34" t="s">
        <v>920</v>
      </c>
      <c r="AB341" s="6" t="s">
        <v>920</v>
      </c>
      <c r="AC341" s="6" t="s">
        <v>920</v>
      </c>
      <c r="AD341" s="6" t="s">
        <v>920</v>
      </c>
      <c r="AE341" s="6" t="s">
        <v>920</v>
      </c>
      <c r="AF341" s="6" t="s">
        <v>920</v>
      </c>
      <c r="AG341" s="6" t="s">
        <v>447</v>
      </c>
      <c r="AH341" s="6">
        <v>2</v>
      </c>
      <c r="AI341" s="6">
        <v>1</v>
      </c>
      <c r="AJ341" s="6" t="s">
        <v>920</v>
      </c>
      <c r="AK341" s="6" t="s">
        <v>920</v>
      </c>
      <c r="AL341" s="6" t="s">
        <v>920</v>
      </c>
      <c r="AM341" s="24"/>
      <c r="AN341" s="6" t="s">
        <v>971</v>
      </c>
      <c r="AO341" s="5"/>
      <c r="AP341" s="6"/>
      <c r="AQ341" s="6"/>
      <c r="AR341" s="6"/>
      <c r="AS341" s="6"/>
      <c r="AT341" s="6"/>
      <c r="AU341" s="6"/>
      <c r="AV341" s="6"/>
      <c r="AW341" s="6"/>
      <c r="AX341" s="6"/>
      <c r="AY341" s="6"/>
      <c r="AZ341" s="6"/>
      <c r="BA341" s="6"/>
      <c r="BB341" s="6"/>
      <c r="BC341" s="6"/>
      <c r="BD341" s="6"/>
      <c r="BE341" s="6"/>
      <c r="BF341" s="6"/>
      <c r="BG341" s="6"/>
      <c r="BH341" s="6"/>
      <c r="BI341" s="6"/>
      <c r="BJ341" s="6"/>
      <c r="BK341" s="6"/>
      <c r="BL341" s="6"/>
      <c r="BM341" s="6"/>
      <c r="BN341" s="6"/>
      <c r="BO341" s="6"/>
      <c r="BP341" s="6"/>
      <c r="BQ341" s="6"/>
      <c r="BR341" s="6"/>
      <c r="BS341" s="6"/>
      <c r="BT341" s="6"/>
      <c r="BU341" s="6"/>
      <c r="BV341" s="6"/>
      <c r="BW341" s="6"/>
      <c r="BX341" s="6"/>
      <c r="BY341" s="6"/>
      <c r="BZ341" s="6"/>
      <c r="CA341" s="6"/>
      <c r="CB341" s="6"/>
      <c r="CC341" s="6"/>
      <c r="CD341" s="6"/>
      <c r="CE341" s="6"/>
      <c r="CF341" s="6"/>
      <c r="CG341" s="6"/>
      <c r="CH341" s="6"/>
      <c r="CI341" s="6"/>
      <c r="CJ341" s="6"/>
      <c r="CK341" s="6"/>
      <c r="CL341" s="6"/>
      <c r="CM341" s="6"/>
      <c r="CN341" s="6"/>
      <c r="CO341" s="6"/>
      <c r="CP341" s="6"/>
      <c r="CQ341" s="6"/>
      <c r="CR341" s="6"/>
      <c r="CS341" s="6"/>
      <c r="CT341" s="6"/>
      <c r="CU341" s="6"/>
      <c r="CV341" s="6"/>
      <c r="CW341" s="6"/>
      <c r="CX341" s="6"/>
      <c r="CY341" s="6"/>
      <c r="CZ341" s="6"/>
      <c r="DA341" s="6"/>
      <c r="DB341" s="6"/>
      <c r="DC341" s="6"/>
      <c r="DD341" s="6"/>
      <c r="DE341" s="6"/>
      <c r="DF341" s="6"/>
      <c r="DG341" s="6"/>
    </row>
    <row r="342" spans="1:111" s="17" customFormat="1" ht="12" customHeight="1" x14ac:dyDescent="0.2">
      <c r="A342" s="6" t="s">
        <v>448</v>
      </c>
      <c r="B342" s="6" t="s">
        <v>206</v>
      </c>
      <c r="C342" s="46">
        <v>40372</v>
      </c>
      <c r="D342" s="6" t="s">
        <v>920</v>
      </c>
      <c r="E342" s="26">
        <v>34.490049999999997</v>
      </c>
      <c r="F342" s="26">
        <v>-118.9302</v>
      </c>
      <c r="G342" s="34" t="s">
        <v>920</v>
      </c>
      <c r="H342" s="26" t="s">
        <v>920</v>
      </c>
      <c r="I342" s="26" t="s">
        <v>920</v>
      </c>
      <c r="J342" s="34" t="s">
        <v>920</v>
      </c>
      <c r="K342" s="34" t="s">
        <v>920</v>
      </c>
      <c r="L342" s="34" t="s">
        <v>920</v>
      </c>
      <c r="M342" s="34" t="s">
        <v>920</v>
      </c>
      <c r="N342" s="34" t="s">
        <v>920</v>
      </c>
      <c r="O342" s="34" t="s">
        <v>920</v>
      </c>
      <c r="P342" s="34" t="s">
        <v>920</v>
      </c>
      <c r="Q342" s="34" t="s">
        <v>920</v>
      </c>
      <c r="R342" s="34" t="s">
        <v>920</v>
      </c>
      <c r="S342" s="34" t="s">
        <v>920</v>
      </c>
      <c r="T342" s="34" t="s">
        <v>920</v>
      </c>
      <c r="U342" s="34" t="s">
        <v>920</v>
      </c>
      <c r="V342" s="34" t="s">
        <v>920</v>
      </c>
      <c r="W342" s="34" t="s">
        <v>920</v>
      </c>
      <c r="X342" s="34" t="s">
        <v>920</v>
      </c>
      <c r="Y342" s="34" t="s">
        <v>920</v>
      </c>
      <c r="Z342" s="34" t="s">
        <v>920</v>
      </c>
      <c r="AA342" s="34" t="s">
        <v>920</v>
      </c>
      <c r="AB342" s="6" t="s">
        <v>920</v>
      </c>
      <c r="AC342" s="6" t="s">
        <v>920</v>
      </c>
      <c r="AD342" s="6" t="s">
        <v>920</v>
      </c>
      <c r="AE342" s="6" t="s">
        <v>920</v>
      </c>
      <c r="AF342" s="7">
        <v>0.9243055555555556</v>
      </c>
      <c r="AG342" s="6" t="s">
        <v>449</v>
      </c>
      <c r="AH342" s="6">
        <v>6</v>
      </c>
      <c r="AI342" s="6">
        <v>0</v>
      </c>
      <c r="AJ342" s="6" t="s">
        <v>920</v>
      </c>
      <c r="AK342" s="6" t="s">
        <v>514</v>
      </c>
      <c r="AL342" s="6" t="s">
        <v>450</v>
      </c>
      <c r="AM342" s="24" t="s">
        <v>1005</v>
      </c>
      <c r="AN342" s="6" t="s">
        <v>971</v>
      </c>
      <c r="AO342" s="5"/>
      <c r="AP342" s="6"/>
      <c r="AQ342" s="6"/>
      <c r="AR342" s="6"/>
      <c r="AS342" s="6"/>
      <c r="AT342" s="6"/>
      <c r="AU342" s="6"/>
      <c r="AV342" s="6"/>
      <c r="AW342" s="6"/>
      <c r="AX342" s="6"/>
      <c r="AY342" s="6"/>
      <c r="AZ342" s="6"/>
      <c r="BA342" s="6"/>
      <c r="BB342" s="6"/>
      <c r="BC342" s="6"/>
      <c r="BD342" s="6"/>
      <c r="BE342" s="6"/>
      <c r="BF342" s="6"/>
      <c r="BG342" s="6"/>
      <c r="BH342" s="6"/>
      <c r="BI342" s="6"/>
      <c r="BJ342" s="6"/>
      <c r="BK342" s="6"/>
      <c r="BL342" s="6"/>
      <c r="BM342" s="6"/>
      <c r="BN342" s="6"/>
      <c r="BO342" s="6"/>
      <c r="BP342" s="6"/>
      <c r="BQ342" s="6"/>
      <c r="BR342" s="6"/>
      <c r="BS342" s="6"/>
      <c r="BT342" s="6"/>
      <c r="BU342" s="6"/>
      <c r="BV342" s="6"/>
      <c r="BW342" s="6"/>
      <c r="BX342" s="6"/>
      <c r="BY342" s="6"/>
      <c r="BZ342" s="6"/>
      <c r="CA342" s="6"/>
      <c r="CB342" s="6"/>
      <c r="CC342" s="6"/>
      <c r="CD342" s="6"/>
      <c r="CE342" s="6"/>
      <c r="CF342" s="6"/>
      <c r="CG342" s="6"/>
      <c r="CH342" s="6"/>
      <c r="CI342" s="6"/>
      <c r="CJ342" s="6"/>
      <c r="CK342" s="6"/>
      <c r="CL342" s="6"/>
      <c r="CM342" s="6"/>
      <c r="CN342" s="6"/>
      <c r="CO342" s="6"/>
      <c r="CP342" s="6"/>
      <c r="CQ342" s="6"/>
      <c r="CR342" s="6"/>
      <c r="CS342" s="6"/>
      <c r="CT342" s="6"/>
      <c r="CU342" s="6"/>
      <c r="CV342" s="6"/>
      <c r="CW342" s="6"/>
      <c r="CX342" s="6"/>
      <c r="CY342" s="6"/>
      <c r="CZ342" s="6"/>
      <c r="DA342" s="6"/>
      <c r="DB342" s="6"/>
      <c r="DC342" s="6"/>
      <c r="DD342" s="6"/>
      <c r="DE342" s="6"/>
      <c r="DF342" s="6"/>
      <c r="DG342" s="6"/>
    </row>
    <row r="343" spans="1:111" s="17" customFormat="1" x14ac:dyDescent="0.2">
      <c r="A343" s="6" t="s">
        <v>451</v>
      </c>
      <c r="B343" s="6" t="s">
        <v>536</v>
      </c>
      <c r="C343" s="46">
        <v>40373</v>
      </c>
      <c r="D343" s="6" t="s">
        <v>920</v>
      </c>
      <c r="E343" s="26">
        <v>34.292259999999999</v>
      </c>
      <c r="F343" s="26">
        <v>-118.28615000000001</v>
      </c>
      <c r="G343" s="34" t="s">
        <v>920</v>
      </c>
      <c r="H343" s="26" t="s">
        <v>920</v>
      </c>
      <c r="I343" s="26" t="s">
        <v>920</v>
      </c>
      <c r="J343" s="34" t="s">
        <v>920</v>
      </c>
      <c r="K343" s="34" t="s">
        <v>920</v>
      </c>
      <c r="L343" s="34" t="s">
        <v>920</v>
      </c>
      <c r="M343" s="34" t="s">
        <v>920</v>
      </c>
      <c r="N343" s="34" t="s">
        <v>920</v>
      </c>
      <c r="O343" s="34" t="s">
        <v>920</v>
      </c>
      <c r="P343" s="34" t="s">
        <v>920</v>
      </c>
      <c r="Q343" s="34" t="s">
        <v>920</v>
      </c>
      <c r="R343" s="34" t="s">
        <v>920</v>
      </c>
      <c r="S343" s="34" t="s">
        <v>920</v>
      </c>
      <c r="T343" s="34" t="s">
        <v>920</v>
      </c>
      <c r="U343" s="34" t="s">
        <v>920</v>
      </c>
      <c r="V343" s="34" t="s">
        <v>920</v>
      </c>
      <c r="W343" s="34" t="s">
        <v>920</v>
      </c>
      <c r="X343" s="34" t="s">
        <v>920</v>
      </c>
      <c r="Y343" s="34" t="s">
        <v>920</v>
      </c>
      <c r="Z343" s="34" t="s">
        <v>920</v>
      </c>
      <c r="AA343" s="34" t="s">
        <v>920</v>
      </c>
      <c r="AB343" s="6" t="s">
        <v>920</v>
      </c>
      <c r="AC343" s="6" t="s">
        <v>920</v>
      </c>
      <c r="AD343" s="6" t="s">
        <v>920</v>
      </c>
      <c r="AE343" s="6" t="s">
        <v>920</v>
      </c>
      <c r="AF343" s="7">
        <v>3.4027777777777775E-2</v>
      </c>
      <c r="AG343" s="6" t="s">
        <v>452</v>
      </c>
      <c r="AH343" s="6">
        <v>30</v>
      </c>
      <c r="AI343" s="6">
        <v>0</v>
      </c>
      <c r="AJ343" s="6">
        <v>5</v>
      </c>
      <c r="AK343" s="6" t="s">
        <v>920</v>
      </c>
      <c r="AL343" s="6" t="s">
        <v>453</v>
      </c>
      <c r="AM343" s="24" t="s">
        <v>9</v>
      </c>
      <c r="AN343" s="6" t="s">
        <v>971</v>
      </c>
      <c r="AO343" s="5"/>
      <c r="AP343" s="20"/>
      <c r="AQ343" s="20"/>
      <c r="AR343" s="20"/>
      <c r="AS343" s="20"/>
      <c r="AT343" s="20"/>
      <c r="AU343" s="20"/>
      <c r="AV343" s="20"/>
      <c r="AW343" s="20"/>
      <c r="AX343" s="20"/>
      <c r="AY343" s="20"/>
      <c r="AZ343" s="20"/>
      <c r="BA343" s="20"/>
      <c r="BB343" s="20"/>
      <c r="BC343" s="20"/>
      <c r="BD343" s="20"/>
      <c r="BE343" s="20"/>
      <c r="BF343" s="20"/>
      <c r="BG343" s="20"/>
      <c r="BH343" s="20"/>
      <c r="BI343" s="20"/>
      <c r="BJ343" s="20"/>
      <c r="BK343" s="20"/>
      <c r="BL343" s="20"/>
      <c r="BM343" s="20"/>
      <c r="BN343" s="20"/>
      <c r="BO343" s="20"/>
      <c r="BP343" s="20"/>
      <c r="BQ343" s="20"/>
      <c r="BR343" s="20"/>
      <c r="BS343" s="20"/>
      <c r="BT343" s="20"/>
      <c r="BU343" s="20"/>
      <c r="BV343" s="20"/>
      <c r="BW343" s="20"/>
      <c r="BX343" s="20"/>
      <c r="BY343" s="20"/>
      <c r="BZ343" s="20"/>
      <c r="CA343" s="20"/>
      <c r="CB343" s="20"/>
      <c r="CC343" s="20"/>
      <c r="CD343" s="20"/>
      <c r="CE343" s="20"/>
      <c r="CF343" s="20"/>
      <c r="CG343" s="20"/>
      <c r="CH343" s="20"/>
      <c r="CI343" s="20"/>
      <c r="CJ343" s="20"/>
      <c r="CK343" s="20"/>
      <c r="CL343" s="20"/>
      <c r="CM343" s="20"/>
      <c r="CN343" s="20"/>
      <c r="CO343" s="20"/>
      <c r="CP343" s="20"/>
      <c r="CQ343" s="20"/>
      <c r="CR343" s="20"/>
      <c r="CS343" s="20"/>
      <c r="CT343" s="20"/>
      <c r="CU343" s="20"/>
      <c r="CV343" s="20"/>
      <c r="CW343" s="20"/>
      <c r="CX343" s="20"/>
      <c r="CY343" s="20"/>
      <c r="CZ343" s="20"/>
      <c r="DA343" s="20"/>
      <c r="DB343" s="20"/>
      <c r="DC343" s="20"/>
      <c r="DD343" s="20"/>
      <c r="DE343" s="20"/>
      <c r="DF343" s="20"/>
      <c r="DG343" s="20"/>
    </row>
    <row r="344" spans="1:111" s="17" customFormat="1" x14ac:dyDescent="0.2">
      <c r="A344" s="6" t="s">
        <v>454</v>
      </c>
      <c r="B344" s="6" t="s">
        <v>208</v>
      </c>
      <c r="C344" s="46">
        <v>40374</v>
      </c>
      <c r="D344" s="6" t="s">
        <v>920</v>
      </c>
      <c r="E344" s="26">
        <v>33.06718</v>
      </c>
      <c r="F344" s="26">
        <v>-116.80936</v>
      </c>
      <c r="G344" s="34" t="s">
        <v>920</v>
      </c>
      <c r="H344" s="26" t="s">
        <v>920</v>
      </c>
      <c r="I344" s="26" t="s">
        <v>920</v>
      </c>
      <c r="J344" s="34" t="s">
        <v>920</v>
      </c>
      <c r="K344" s="34" t="s">
        <v>920</v>
      </c>
      <c r="L344" s="34" t="s">
        <v>920</v>
      </c>
      <c r="M344" s="34" t="s">
        <v>920</v>
      </c>
      <c r="N344" s="34" t="s">
        <v>920</v>
      </c>
      <c r="O344" s="34" t="s">
        <v>920</v>
      </c>
      <c r="P344" s="34" t="s">
        <v>920</v>
      </c>
      <c r="Q344" s="34" t="s">
        <v>920</v>
      </c>
      <c r="R344" s="34" t="s">
        <v>920</v>
      </c>
      <c r="S344" s="34" t="s">
        <v>920</v>
      </c>
      <c r="T344" s="34" t="s">
        <v>920</v>
      </c>
      <c r="U344" s="34" t="s">
        <v>920</v>
      </c>
      <c r="V344" s="34" t="s">
        <v>920</v>
      </c>
      <c r="W344" s="34" t="s">
        <v>920</v>
      </c>
      <c r="X344" s="34" t="s">
        <v>920</v>
      </c>
      <c r="Y344" s="34" t="s">
        <v>920</v>
      </c>
      <c r="Z344" s="34" t="s">
        <v>920</v>
      </c>
      <c r="AA344" s="34" t="s">
        <v>920</v>
      </c>
      <c r="AB344" s="6" t="s">
        <v>920</v>
      </c>
      <c r="AC344" s="6" t="s">
        <v>920</v>
      </c>
      <c r="AD344" s="6" t="s">
        <v>920</v>
      </c>
      <c r="AE344" s="6" t="s">
        <v>920</v>
      </c>
      <c r="AF344" s="6" t="s">
        <v>563</v>
      </c>
      <c r="AG344" s="6" t="s">
        <v>455</v>
      </c>
      <c r="AH344" s="6">
        <v>34</v>
      </c>
      <c r="AI344" s="6">
        <v>0</v>
      </c>
      <c r="AJ344" s="6" t="s">
        <v>920</v>
      </c>
      <c r="AK344" s="6" t="s">
        <v>920</v>
      </c>
      <c r="AL344" s="6" t="s">
        <v>920</v>
      </c>
      <c r="AM344" s="24" t="s">
        <v>1008</v>
      </c>
      <c r="AN344" s="6" t="s">
        <v>971</v>
      </c>
      <c r="AO344" s="5"/>
      <c r="AP344" s="20"/>
      <c r="AQ344" s="20"/>
      <c r="AR344" s="20"/>
      <c r="AS344" s="20"/>
      <c r="AT344" s="20"/>
      <c r="AU344" s="20"/>
      <c r="AV344" s="20"/>
      <c r="AW344" s="20"/>
      <c r="AX344" s="20"/>
      <c r="AY344" s="20"/>
      <c r="AZ344" s="20"/>
      <c r="BA344" s="20"/>
      <c r="BB344" s="20"/>
      <c r="BC344" s="20"/>
      <c r="BD344" s="20"/>
      <c r="BE344" s="20"/>
      <c r="BF344" s="20"/>
      <c r="BG344" s="20"/>
      <c r="BH344" s="20"/>
      <c r="BI344" s="20"/>
      <c r="BJ344" s="20"/>
      <c r="BK344" s="20"/>
      <c r="BL344" s="20"/>
      <c r="BM344" s="20"/>
      <c r="BN344" s="20"/>
      <c r="BO344" s="20"/>
      <c r="BP344" s="20"/>
      <c r="BQ344" s="20"/>
      <c r="BR344" s="20"/>
      <c r="BS344" s="20"/>
      <c r="BT344" s="20"/>
      <c r="BU344" s="20"/>
      <c r="BV344" s="20"/>
      <c r="BW344" s="20"/>
      <c r="BX344" s="20"/>
      <c r="BY344" s="20"/>
      <c r="BZ344" s="20"/>
      <c r="CA344" s="20"/>
      <c r="CB344" s="20"/>
      <c r="CC344" s="20"/>
      <c r="CD344" s="20"/>
      <c r="CE344" s="20"/>
      <c r="CF344" s="20"/>
      <c r="CG344" s="20"/>
      <c r="CH344" s="20"/>
      <c r="CI344" s="20"/>
      <c r="CJ344" s="20"/>
      <c r="CK344" s="20"/>
      <c r="CL344" s="20"/>
      <c r="CM344" s="20"/>
      <c r="CN344" s="20"/>
      <c r="CO344" s="20"/>
      <c r="CP344" s="20"/>
      <c r="CQ344" s="20"/>
      <c r="CR344" s="20"/>
      <c r="CS344" s="20"/>
      <c r="CT344" s="20"/>
      <c r="CU344" s="20"/>
      <c r="CV344" s="20"/>
      <c r="CW344" s="20"/>
      <c r="CX344" s="20"/>
      <c r="CY344" s="20"/>
      <c r="CZ344" s="20"/>
      <c r="DA344" s="20"/>
      <c r="DB344" s="20"/>
      <c r="DC344" s="20"/>
      <c r="DD344" s="20"/>
      <c r="DE344" s="20"/>
      <c r="DF344" s="20"/>
      <c r="DG344" s="20"/>
    </row>
    <row r="345" spans="1:111" s="17" customFormat="1" x14ac:dyDescent="0.2">
      <c r="A345" s="6" t="s">
        <v>456</v>
      </c>
      <c r="B345" s="6" t="s">
        <v>459</v>
      </c>
      <c r="C345" s="46">
        <v>40375</v>
      </c>
      <c r="D345" s="6" t="s">
        <v>920</v>
      </c>
      <c r="E345" s="26">
        <v>33.982680000000002</v>
      </c>
      <c r="F345" s="26">
        <v>-116.65282999999999</v>
      </c>
      <c r="G345" s="34" t="s">
        <v>920</v>
      </c>
      <c r="H345" s="26" t="s">
        <v>920</v>
      </c>
      <c r="I345" s="26" t="s">
        <v>920</v>
      </c>
      <c r="J345" s="34" t="s">
        <v>920</v>
      </c>
      <c r="K345" s="34" t="s">
        <v>920</v>
      </c>
      <c r="L345" s="34" t="s">
        <v>920</v>
      </c>
      <c r="M345" s="34" t="s">
        <v>920</v>
      </c>
      <c r="N345" s="34" t="s">
        <v>920</v>
      </c>
      <c r="O345" s="34" t="s">
        <v>920</v>
      </c>
      <c r="P345" s="34" t="s">
        <v>920</v>
      </c>
      <c r="Q345" s="34" t="s">
        <v>920</v>
      </c>
      <c r="R345" s="34" t="s">
        <v>920</v>
      </c>
      <c r="S345" s="34" t="s">
        <v>920</v>
      </c>
      <c r="T345" s="34" t="s">
        <v>920</v>
      </c>
      <c r="U345" s="34" t="s">
        <v>920</v>
      </c>
      <c r="V345" s="34" t="s">
        <v>920</v>
      </c>
      <c r="W345" s="34" t="s">
        <v>920</v>
      </c>
      <c r="X345" s="34" t="s">
        <v>920</v>
      </c>
      <c r="Y345" s="34" t="s">
        <v>920</v>
      </c>
      <c r="Z345" s="34" t="s">
        <v>920</v>
      </c>
      <c r="AA345" s="34" t="s">
        <v>920</v>
      </c>
      <c r="AB345" s="6" t="s">
        <v>920</v>
      </c>
      <c r="AC345" s="6" t="s">
        <v>920</v>
      </c>
      <c r="AD345" s="6" t="s">
        <v>920</v>
      </c>
      <c r="AE345" s="6" t="s">
        <v>920</v>
      </c>
      <c r="AF345" s="6" t="s">
        <v>920</v>
      </c>
      <c r="AG345" s="6" t="s">
        <v>205</v>
      </c>
      <c r="AH345" s="6">
        <v>31</v>
      </c>
      <c r="AI345" s="6">
        <v>0</v>
      </c>
      <c r="AJ345" s="6" t="s">
        <v>920</v>
      </c>
      <c r="AK345" s="6" t="s">
        <v>920</v>
      </c>
      <c r="AL345" s="6" t="s">
        <v>458</v>
      </c>
      <c r="AM345" s="24"/>
      <c r="AN345" s="6" t="s">
        <v>971</v>
      </c>
      <c r="AO345" s="5"/>
      <c r="AP345" s="20"/>
      <c r="AQ345" s="20"/>
      <c r="AR345" s="20"/>
      <c r="AS345" s="20"/>
      <c r="AT345" s="20"/>
      <c r="AU345" s="20"/>
      <c r="AV345" s="20"/>
      <c r="AW345" s="20"/>
      <c r="AX345" s="20"/>
      <c r="AY345" s="20"/>
      <c r="AZ345" s="20"/>
      <c r="BA345" s="20"/>
      <c r="BB345" s="20"/>
      <c r="BC345" s="20"/>
      <c r="BD345" s="20"/>
      <c r="BE345" s="20"/>
      <c r="BF345" s="20"/>
      <c r="BG345" s="20"/>
      <c r="BH345" s="20"/>
      <c r="BI345" s="20"/>
      <c r="BJ345" s="20"/>
      <c r="BK345" s="20"/>
      <c r="BL345" s="20"/>
      <c r="BM345" s="20"/>
      <c r="BN345" s="20"/>
      <c r="BO345" s="20"/>
      <c r="BP345" s="20"/>
      <c r="BQ345" s="20"/>
      <c r="BR345" s="20"/>
      <c r="BS345" s="20"/>
      <c r="BT345" s="20"/>
      <c r="BU345" s="20"/>
      <c r="BV345" s="20"/>
      <c r="BW345" s="20"/>
      <c r="BX345" s="20"/>
      <c r="BY345" s="20"/>
      <c r="BZ345" s="20"/>
      <c r="CA345" s="20"/>
      <c r="CB345" s="20"/>
      <c r="CC345" s="20"/>
      <c r="CD345" s="20"/>
      <c r="CE345" s="20"/>
      <c r="CF345" s="20"/>
      <c r="CG345" s="20"/>
      <c r="CH345" s="20"/>
      <c r="CI345" s="20"/>
      <c r="CJ345" s="20"/>
      <c r="CK345" s="20"/>
      <c r="CL345" s="20"/>
      <c r="CM345" s="20"/>
      <c r="CN345" s="20"/>
      <c r="CO345" s="20"/>
      <c r="CP345" s="20"/>
      <c r="CQ345" s="20"/>
      <c r="CR345" s="20"/>
      <c r="CS345" s="20"/>
      <c r="CT345" s="20"/>
      <c r="CU345" s="20"/>
      <c r="CV345" s="20"/>
      <c r="CW345" s="20"/>
      <c r="CX345" s="20"/>
      <c r="CY345" s="20"/>
      <c r="CZ345" s="20"/>
      <c r="DA345" s="20"/>
      <c r="DB345" s="20"/>
      <c r="DC345" s="20"/>
      <c r="DD345" s="20"/>
      <c r="DE345" s="20"/>
      <c r="DF345" s="20"/>
      <c r="DG345" s="20"/>
    </row>
    <row r="346" spans="1:111" x14ac:dyDescent="0.2">
      <c r="A346" s="17" t="s">
        <v>15</v>
      </c>
      <c r="B346" s="17" t="s">
        <v>16</v>
      </c>
      <c r="C346" s="49">
        <v>40451</v>
      </c>
      <c r="D346" s="17" t="s">
        <v>914</v>
      </c>
      <c r="E346" s="28">
        <v>37.540660000000003</v>
      </c>
      <c r="F346" s="28">
        <v>-119.64942000000001</v>
      </c>
      <c r="G346" s="36">
        <v>1224</v>
      </c>
      <c r="H346" s="28">
        <v>37.54036</v>
      </c>
      <c r="I346" s="31">
        <v>-119.64915999999999</v>
      </c>
      <c r="J346" s="36">
        <v>1222</v>
      </c>
      <c r="K346" s="36">
        <v>3</v>
      </c>
      <c r="L346" s="36">
        <v>1</v>
      </c>
      <c r="M346" s="43" t="s">
        <v>17</v>
      </c>
      <c r="N346" s="36">
        <v>162</v>
      </c>
      <c r="O346" s="37">
        <v>3</v>
      </c>
      <c r="P346" s="37">
        <v>30</v>
      </c>
      <c r="Q346" s="37" t="s">
        <v>920</v>
      </c>
      <c r="R346" s="37" t="s">
        <v>920</v>
      </c>
      <c r="S346" s="37">
        <f>AVERAGE(O346,Q346)</f>
        <v>3</v>
      </c>
      <c r="T346" s="37">
        <v>18</v>
      </c>
      <c r="U346" s="37">
        <v>4.9000000000000004</v>
      </c>
      <c r="V346" s="37">
        <v>15</v>
      </c>
      <c r="W346" s="37">
        <v>21.1</v>
      </c>
      <c r="X346" s="37">
        <v>15</v>
      </c>
      <c r="Y346" s="37">
        <v>220</v>
      </c>
      <c r="Z346" s="37" t="str">
        <f>IF(Y346&gt;=343, "N", IF(Y346&gt;=298, "NW", IF(Y346&gt;=252, "W", IF(Y346&gt;=206, "SW", IF(Y346&gt;=160, "S", IF(Y346&gt;=114, "SE", IF(Y346&gt;=68, "E", IF(Y346&gt;= 23, "NE", IF(Y346&gt;=0, "N", "NA")))))))))</f>
        <v>SW</v>
      </c>
      <c r="AA346" s="37">
        <v>15</v>
      </c>
      <c r="AB346" s="17" t="s">
        <v>917</v>
      </c>
      <c r="AC346" s="17" t="s">
        <v>51</v>
      </c>
      <c r="AD346" s="17">
        <v>3</v>
      </c>
      <c r="AE346" s="17">
        <v>3</v>
      </c>
      <c r="AF346" s="17" t="s">
        <v>920</v>
      </c>
      <c r="AG346" s="17" t="s">
        <v>920</v>
      </c>
      <c r="AH346" s="17" t="s">
        <v>920</v>
      </c>
      <c r="AI346" s="17" t="s">
        <v>920</v>
      </c>
      <c r="AJ346" s="39" t="s">
        <v>920</v>
      </c>
      <c r="AK346" s="17" t="s">
        <v>18</v>
      </c>
      <c r="AL346" s="17" t="s">
        <v>19</v>
      </c>
      <c r="AM346" s="17"/>
      <c r="AN346" s="20"/>
      <c r="AO346" s="20" t="s">
        <v>971</v>
      </c>
      <c r="AP346" s="20"/>
      <c r="AQ346" s="20"/>
      <c r="AR346" s="20"/>
      <c r="AS346" s="20"/>
      <c r="AT346" s="20"/>
      <c r="AU346" s="20"/>
      <c r="AV346" s="20"/>
      <c r="AW346" s="20"/>
      <c r="AX346" s="20"/>
      <c r="AY346" s="20"/>
      <c r="AZ346" s="20"/>
      <c r="BA346" s="20"/>
      <c r="BB346" s="20"/>
      <c r="BC346" s="20"/>
      <c r="BD346" s="20"/>
      <c r="BE346" s="20"/>
      <c r="BF346" s="20"/>
      <c r="BG346" s="20"/>
      <c r="BH346" s="20"/>
      <c r="BI346" s="20"/>
      <c r="BJ346" s="20"/>
      <c r="BK346" s="20"/>
      <c r="BL346" s="20"/>
      <c r="BM346" s="20"/>
      <c r="BN346" s="20"/>
      <c r="BO346" s="20"/>
      <c r="BP346" s="20"/>
      <c r="BQ346" s="20"/>
      <c r="BR346" s="20"/>
      <c r="BS346" s="20"/>
      <c r="BT346" s="20"/>
      <c r="BU346" s="20"/>
      <c r="BV346" s="20"/>
      <c r="BW346" s="20"/>
      <c r="BX346" s="20"/>
      <c r="BY346" s="20"/>
      <c r="BZ346" s="20"/>
      <c r="CA346" s="20"/>
      <c r="CB346" s="20"/>
      <c r="CC346" s="20"/>
      <c r="CD346" s="20"/>
      <c r="CE346" s="20"/>
      <c r="CF346" s="20"/>
      <c r="CG346" s="20"/>
      <c r="CH346" s="20"/>
      <c r="CI346" s="20"/>
      <c r="CJ346" s="20"/>
      <c r="CK346" s="20"/>
      <c r="CL346" s="20"/>
      <c r="CM346" s="20"/>
      <c r="CN346" s="20"/>
      <c r="CO346" s="20"/>
      <c r="CP346" s="20"/>
      <c r="CQ346" s="20"/>
      <c r="CR346" s="20"/>
      <c r="CS346" s="20"/>
      <c r="CT346" s="20"/>
      <c r="CU346" s="20"/>
      <c r="CV346" s="20"/>
      <c r="CW346" s="20"/>
      <c r="CX346" s="20"/>
      <c r="CY346" s="20"/>
      <c r="CZ346" s="20"/>
      <c r="DA346" s="20"/>
      <c r="DB346" s="20"/>
      <c r="DC346" s="20"/>
      <c r="DD346" s="20"/>
      <c r="DE346" s="20"/>
      <c r="DF346" s="20"/>
      <c r="DG346" s="20"/>
    </row>
    <row r="347" spans="1:111" x14ac:dyDescent="0.2">
      <c r="A347" s="17" t="s">
        <v>20</v>
      </c>
      <c r="B347" s="17" t="s">
        <v>21</v>
      </c>
      <c r="C347" s="49">
        <v>40429</v>
      </c>
      <c r="D347" s="17" t="s">
        <v>923</v>
      </c>
      <c r="E347" s="31">
        <v>34.284289999999999</v>
      </c>
      <c r="F347" s="28">
        <v>-117.37551999999999</v>
      </c>
      <c r="G347" s="36">
        <v>1088</v>
      </c>
      <c r="H347" s="28">
        <v>34.284260000000003</v>
      </c>
      <c r="I347" s="28">
        <v>-117.37520000000001</v>
      </c>
      <c r="J347" s="36">
        <v>1086</v>
      </c>
      <c r="K347" s="36">
        <v>0</v>
      </c>
      <c r="L347" s="36">
        <f>12+20</f>
        <v>32</v>
      </c>
      <c r="M347" s="54">
        <f>SUM(K347:L347)</f>
        <v>32</v>
      </c>
      <c r="N347" s="36">
        <v>61.5</v>
      </c>
      <c r="O347" s="37">
        <v>2</v>
      </c>
      <c r="P347" s="37">
        <v>16.2</v>
      </c>
      <c r="Q347" s="37" t="s">
        <v>920</v>
      </c>
      <c r="R347" s="37" t="s">
        <v>920</v>
      </c>
      <c r="S347" s="37">
        <f>AVERAGE(O347,Q347)</f>
        <v>2</v>
      </c>
      <c r="T347" s="37">
        <v>12</v>
      </c>
      <c r="U347" s="37">
        <v>5.0999999999999996</v>
      </c>
      <c r="V347" s="37">
        <v>15</v>
      </c>
      <c r="W347" s="37">
        <v>7.2</v>
      </c>
      <c r="X347" s="37">
        <v>15</v>
      </c>
      <c r="Y347" s="37">
        <v>88</v>
      </c>
      <c r="Z347" s="37" t="str">
        <f>IF(Y347&gt;=343, "N", IF(Y347&gt;=298, "NW", IF(Y347&gt;=252, "W", IF(Y347&gt;=206, "SW", IF(Y347&gt;=160, "S", IF(Y347&gt;=114, "SE", IF(Y347&gt;=68, "E", IF(Y347&gt;= 23, "NE", IF(Y347&gt;=0, "N", "NA")))))))))</f>
        <v>E</v>
      </c>
      <c r="AA347" s="37">
        <v>15</v>
      </c>
      <c r="AB347" s="17" t="s">
        <v>917</v>
      </c>
      <c r="AC347" s="17" t="s">
        <v>22</v>
      </c>
      <c r="AD347" s="17">
        <v>2</v>
      </c>
      <c r="AE347" s="17">
        <v>2.5</v>
      </c>
      <c r="AF347" s="19">
        <v>0.73055555555555562</v>
      </c>
      <c r="AG347" s="17" t="s">
        <v>920</v>
      </c>
      <c r="AH347" s="17" t="s">
        <v>920</v>
      </c>
      <c r="AI347" s="17" t="s">
        <v>920</v>
      </c>
      <c r="AJ347" s="39" t="s">
        <v>920</v>
      </c>
      <c r="AK347" s="17" t="s">
        <v>139</v>
      </c>
      <c r="AL347" s="17" t="s">
        <v>1178</v>
      </c>
      <c r="AM347" s="17" t="s">
        <v>1039</v>
      </c>
      <c r="AN347" s="20" t="s">
        <v>971</v>
      </c>
      <c r="AO347" s="56"/>
      <c r="AP347" s="21"/>
      <c r="AQ347" s="21"/>
      <c r="AR347" s="21"/>
      <c r="AS347" s="21"/>
      <c r="AT347" s="21"/>
      <c r="AU347" s="21"/>
      <c r="AV347" s="21"/>
      <c r="AW347" s="21"/>
      <c r="AX347" s="21"/>
      <c r="AY347" s="21"/>
      <c r="AZ347" s="21"/>
      <c r="BA347" s="21"/>
      <c r="BB347" s="21"/>
      <c r="BC347" s="21"/>
      <c r="BD347" s="21"/>
      <c r="BE347" s="21"/>
      <c r="BF347" s="21"/>
      <c r="BG347" s="21"/>
      <c r="BH347" s="21"/>
      <c r="BI347" s="21"/>
      <c r="BJ347" s="21"/>
      <c r="BK347" s="21"/>
      <c r="BL347" s="21"/>
      <c r="BM347" s="21"/>
      <c r="BN347" s="21"/>
      <c r="BO347" s="21"/>
      <c r="BP347" s="21"/>
      <c r="BQ347" s="21"/>
      <c r="BR347" s="21"/>
      <c r="BS347" s="21"/>
      <c r="BT347" s="21"/>
      <c r="BU347" s="21"/>
      <c r="BV347" s="21"/>
      <c r="BW347" s="21"/>
      <c r="BX347" s="21"/>
      <c r="BY347" s="21"/>
      <c r="BZ347" s="21"/>
      <c r="CA347" s="21"/>
      <c r="CB347" s="21"/>
      <c r="CC347" s="21"/>
      <c r="CD347" s="21"/>
      <c r="CE347" s="21"/>
      <c r="CF347" s="21"/>
      <c r="CG347" s="21"/>
      <c r="CH347" s="21"/>
      <c r="CI347" s="21"/>
      <c r="CJ347" s="21"/>
      <c r="CK347" s="21"/>
      <c r="CL347" s="21"/>
      <c r="CM347" s="21"/>
      <c r="CN347" s="21"/>
      <c r="CO347" s="21"/>
      <c r="CP347" s="21"/>
      <c r="CQ347" s="21"/>
      <c r="CR347" s="21"/>
      <c r="CS347" s="21"/>
      <c r="CT347" s="21"/>
      <c r="CU347" s="21"/>
      <c r="CV347" s="21"/>
      <c r="CW347" s="21"/>
      <c r="CX347" s="21"/>
      <c r="CY347" s="21"/>
      <c r="CZ347" s="21"/>
      <c r="DA347" s="21"/>
      <c r="DB347" s="21"/>
      <c r="DC347" s="21"/>
      <c r="DD347" s="21"/>
      <c r="DE347" s="21"/>
      <c r="DF347" s="21"/>
      <c r="DG347" s="21"/>
    </row>
    <row r="348" spans="1:111" x14ac:dyDescent="0.2">
      <c r="A348" s="17" t="s">
        <v>20</v>
      </c>
      <c r="B348" s="17" t="s">
        <v>21</v>
      </c>
      <c r="C348" s="49">
        <v>40429</v>
      </c>
      <c r="D348" s="17" t="s">
        <v>914</v>
      </c>
      <c r="E348" s="31">
        <v>34.284199999999998</v>
      </c>
      <c r="F348" s="28">
        <v>-117.37754</v>
      </c>
      <c r="G348" s="36">
        <v>1097</v>
      </c>
      <c r="H348" s="28">
        <v>34.28425</v>
      </c>
      <c r="I348" s="28">
        <v>-117.37724</v>
      </c>
      <c r="J348" s="36">
        <v>1100</v>
      </c>
      <c r="K348" s="36">
        <f>31+14</f>
        <v>45</v>
      </c>
      <c r="L348" s="36">
        <f>48+21</f>
        <v>69</v>
      </c>
      <c r="M348" s="54">
        <f>SUM(K348:L348)</f>
        <v>114</v>
      </c>
      <c r="N348" s="36">
        <v>112</v>
      </c>
      <c r="O348" s="37">
        <v>3</v>
      </c>
      <c r="P348" s="37">
        <v>18</v>
      </c>
      <c r="Q348" s="37" t="s">
        <v>920</v>
      </c>
      <c r="R348" s="37" t="s">
        <v>920</v>
      </c>
      <c r="S348" s="37">
        <f>AVERAGE(O348,Q348)</f>
        <v>3</v>
      </c>
      <c r="T348" s="37">
        <v>12</v>
      </c>
      <c r="U348" s="37">
        <v>4.0999999999999996</v>
      </c>
      <c r="V348" s="37">
        <v>15</v>
      </c>
      <c r="W348" s="37">
        <v>5.4</v>
      </c>
      <c r="X348" s="37">
        <v>15</v>
      </c>
      <c r="Y348" s="37">
        <v>66</v>
      </c>
      <c r="Z348" s="37" t="str">
        <f>IF(Y348&gt;=343, "N", IF(Y348&gt;=298, "NW", IF(Y348&gt;=252, "W", IF(Y348&gt;=206, "SW", IF(Y348&gt;=160, "S", IF(Y348&gt;=114, "SE", IF(Y348&gt;=68, "E", IF(Y348&gt;= 23, "NE", IF(Y348&gt;=0, "N", "NA")))))))))</f>
        <v>NE</v>
      </c>
      <c r="AA348" s="37">
        <v>15</v>
      </c>
      <c r="AB348" s="17" t="s">
        <v>917</v>
      </c>
      <c r="AC348" s="17" t="s">
        <v>22</v>
      </c>
      <c r="AD348" s="17" t="s">
        <v>23</v>
      </c>
      <c r="AE348" s="17">
        <v>3</v>
      </c>
      <c r="AF348" s="17" t="s">
        <v>24</v>
      </c>
      <c r="AG348" s="17" t="s">
        <v>920</v>
      </c>
      <c r="AH348" s="17" t="s">
        <v>920</v>
      </c>
      <c r="AI348" s="17" t="s">
        <v>920</v>
      </c>
      <c r="AJ348" s="39" t="s">
        <v>920</v>
      </c>
      <c r="AK348" s="17" t="s">
        <v>25</v>
      </c>
      <c r="AL348" s="17" t="s">
        <v>1179</v>
      </c>
      <c r="AM348" s="17" t="s">
        <v>1039</v>
      </c>
      <c r="AN348" s="20" t="s">
        <v>971</v>
      </c>
      <c r="AO348" s="56"/>
      <c r="AP348" s="21"/>
      <c r="AQ348" s="21"/>
      <c r="AR348" s="21"/>
      <c r="AS348" s="21"/>
      <c r="AT348" s="21"/>
      <c r="AU348" s="21"/>
      <c r="AV348" s="21"/>
      <c r="AW348" s="21"/>
      <c r="AX348" s="21"/>
      <c r="AY348" s="21"/>
      <c r="AZ348" s="21"/>
      <c r="BA348" s="21"/>
      <c r="BB348" s="21"/>
      <c r="BC348" s="21"/>
      <c r="BD348" s="21"/>
      <c r="BE348" s="21"/>
      <c r="BF348" s="21"/>
      <c r="BG348" s="21"/>
      <c r="BH348" s="21"/>
      <c r="BI348" s="21"/>
      <c r="BJ348" s="21"/>
      <c r="BK348" s="21"/>
      <c r="BL348" s="21"/>
      <c r="BM348" s="21"/>
      <c r="BN348" s="21"/>
      <c r="BO348" s="21"/>
      <c r="BP348" s="21"/>
      <c r="BQ348" s="21"/>
      <c r="BR348" s="21"/>
      <c r="BS348" s="21"/>
      <c r="BT348" s="21"/>
      <c r="BU348" s="21"/>
      <c r="BV348" s="21"/>
      <c r="BW348" s="21"/>
      <c r="BX348" s="21"/>
      <c r="BY348" s="21"/>
      <c r="BZ348" s="21"/>
      <c r="CA348" s="21"/>
      <c r="CB348" s="21"/>
      <c r="CC348" s="21"/>
      <c r="CD348" s="21"/>
      <c r="CE348" s="21"/>
      <c r="CF348" s="21"/>
      <c r="CG348" s="21"/>
      <c r="CH348" s="21"/>
      <c r="CI348" s="21"/>
      <c r="CJ348" s="21"/>
      <c r="CK348" s="21"/>
      <c r="CL348" s="21"/>
      <c r="CM348" s="21"/>
      <c r="CN348" s="21"/>
      <c r="CO348" s="21"/>
      <c r="CP348" s="21"/>
      <c r="CQ348" s="21"/>
      <c r="CR348" s="21"/>
      <c r="CS348" s="21"/>
      <c r="CT348" s="21"/>
      <c r="CU348" s="21"/>
      <c r="CV348" s="21"/>
      <c r="CW348" s="21"/>
      <c r="CX348" s="21"/>
      <c r="CY348" s="21"/>
      <c r="CZ348" s="21"/>
      <c r="DA348" s="21"/>
      <c r="DB348" s="21"/>
      <c r="DC348" s="21"/>
      <c r="DD348" s="21"/>
      <c r="DE348" s="21"/>
      <c r="DF348" s="21"/>
      <c r="DG348" s="21"/>
    </row>
    <row r="349" spans="1:111" x14ac:dyDescent="0.2">
      <c r="A349" s="2" t="s">
        <v>1040</v>
      </c>
      <c r="B349" s="2" t="s">
        <v>459</v>
      </c>
      <c r="C349" s="47">
        <v>40427</v>
      </c>
      <c r="D349" s="2" t="s">
        <v>914</v>
      </c>
      <c r="E349" s="27">
        <v>33.994280000000003</v>
      </c>
      <c r="F349" s="27">
        <v>-116.66482999999999</v>
      </c>
      <c r="G349" s="35">
        <v>704</v>
      </c>
      <c r="H349" s="27">
        <v>33.99418</v>
      </c>
      <c r="I349" s="27">
        <v>-116.66458</v>
      </c>
      <c r="J349" s="35">
        <v>714</v>
      </c>
      <c r="K349" s="35">
        <v>10</v>
      </c>
      <c r="L349" s="35">
        <v>4</v>
      </c>
      <c r="M349" s="35">
        <v>14</v>
      </c>
      <c r="N349" s="35">
        <v>134.5</v>
      </c>
      <c r="O349" s="35">
        <v>2</v>
      </c>
      <c r="P349" s="35">
        <v>30</v>
      </c>
      <c r="Q349" s="35" t="s">
        <v>920</v>
      </c>
      <c r="R349" s="35" t="s">
        <v>920</v>
      </c>
      <c r="S349" s="37">
        <f>AVERAGE(O349,Q349)</f>
        <v>2</v>
      </c>
      <c r="T349" s="35">
        <v>8.5</v>
      </c>
      <c r="U349" s="35">
        <v>21.5</v>
      </c>
      <c r="V349" s="35">
        <v>15</v>
      </c>
      <c r="W349" s="35">
        <v>14.9</v>
      </c>
      <c r="X349" s="35">
        <v>15</v>
      </c>
      <c r="Y349" s="44">
        <v>140</v>
      </c>
      <c r="Z349" s="37" t="str">
        <f>IF(Y349&gt;=343, "N", IF(Y349&gt;=298, "NW", IF(Y349&gt;=252, "W", IF(Y349&gt;=206, "SW", IF(Y349&gt;=160, "S", IF(Y349&gt;=114, "SE", IF(Y349&gt;=68, "E", IF(Y349&gt;= 23, "NE", IF(Y349&gt;=0, "N", "NA")))))))))</f>
        <v>SE</v>
      </c>
      <c r="AA349" s="35">
        <v>15</v>
      </c>
      <c r="AB349" s="2" t="s">
        <v>1041</v>
      </c>
      <c r="AC349" s="2" t="s">
        <v>1042</v>
      </c>
      <c r="AD349" s="2">
        <v>1</v>
      </c>
      <c r="AE349" s="2">
        <v>1</v>
      </c>
      <c r="AF349" s="2">
        <v>15.28</v>
      </c>
      <c r="AG349" s="2" t="s">
        <v>920</v>
      </c>
      <c r="AH349" s="2" t="s">
        <v>920</v>
      </c>
      <c r="AI349" s="2" t="s">
        <v>920</v>
      </c>
      <c r="AJ349" s="2" t="s">
        <v>920</v>
      </c>
      <c r="AK349" s="2" t="s">
        <v>1043</v>
      </c>
      <c r="AL349" s="2" t="s">
        <v>1154</v>
      </c>
      <c r="AO349" s="6" t="s">
        <v>971</v>
      </c>
    </row>
    <row r="350" spans="1:111" x14ac:dyDescent="0.2">
      <c r="A350" s="6" t="s">
        <v>176</v>
      </c>
      <c r="B350" s="6" t="s">
        <v>244</v>
      </c>
      <c r="C350" s="46">
        <v>40401</v>
      </c>
      <c r="D350" s="6" t="s">
        <v>914</v>
      </c>
      <c r="E350" s="26">
        <v>38.325000000000003</v>
      </c>
      <c r="F350" s="26">
        <v>-119.69095</v>
      </c>
      <c r="G350" s="34">
        <v>2441</v>
      </c>
      <c r="H350" s="26">
        <v>38.32479</v>
      </c>
      <c r="I350" s="26">
        <v>-119.69119000000001</v>
      </c>
      <c r="J350" s="34">
        <v>2438</v>
      </c>
      <c r="K350" s="34">
        <v>0</v>
      </c>
      <c r="L350" s="34">
        <v>0</v>
      </c>
      <c r="M350" s="34">
        <v>0</v>
      </c>
      <c r="N350" s="34">
        <v>67</v>
      </c>
      <c r="O350" s="34">
        <v>4</v>
      </c>
      <c r="P350" s="34">
        <v>30</v>
      </c>
      <c r="Q350" s="34" t="s">
        <v>920</v>
      </c>
      <c r="R350" s="34" t="s">
        <v>920</v>
      </c>
      <c r="S350" s="34" t="s">
        <v>920</v>
      </c>
      <c r="T350" s="34">
        <v>21</v>
      </c>
      <c r="U350" s="34">
        <v>3.1</v>
      </c>
      <c r="V350" s="34">
        <v>15</v>
      </c>
      <c r="W350" s="34">
        <v>9.9</v>
      </c>
      <c r="X350" s="34">
        <v>25</v>
      </c>
      <c r="Y350" s="34">
        <v>212</v>
      </c>
      <c r="Z350" s="34" t="str">
        <f>IF(Y350&gt;=343, "N", IF(Y350&gt;=298, "NW", IF(Y350&gt;=252, "W", IF(Y350&gt;=206, "SW", IF(Y350&gt;=160, "S", IF(Y350&gt;=114, "SE", IF(Y350&gt;=68, "E", IF(Y350&gt;= 23, "NE", IF(Y350&gt;=0, "N", "NA")))))))))</f>
        <v>SW</v>
      </c>
      <c r="AA350" s="34">
        <v>15</v>
      </c>
      <c r="AB350" s="6" t="s">
        <v>917</v>
      </c>
      <c r="AC350" s="6" t="s">
        <v>423</v>
      </c>
      <c r="AD350" s="6">
        <v>2</v>
      </c>
      <c r="AE350" s="6">
        <v>1</v>
      </c>
      <c r="AF350" s="7">
        <v>0.81111111111111101</v>
      </c>
      <c r="AG350" s="6" t="s">
        <v>920</v>
      </c>
      <c r="AH350" s="6">
        <v>0</v>
      </c>
      <c r="AI350" s="6">
        <v>0</v>
      </c>
      <c r="AJ350" s="6">
        <v>0</v>
      </c>
      <c r="AK350" s="6" t="s">
        <v>168</v>
      </c>
      <c r="AL350" s="6" t="s">
        <v>177</v>
      </c>
      <c r="AM350" s="24" t="s">
        <v>1064</v>
      </c>
      <c r="AO350" s="6" t="s">
        <v>971</v>
      </c>
    </row>
    <row r="351" spans="1:111" s="16" customFormat="1" x14ac:dyDescent="0.2">
      <c r="A351" s="6" t="s">
        <v>176</v>
      </c>
      <c r="B351" s="6" t="s">
        <v>244</v>
      </c>
      <c r="C351" s="46">
        <v>40401</v>
      </c>
      <c r="D351" s="6" t="s">
        <v>923</v>
      </c>
      <c r="E351" s="26" t="s">
        <v>920</v>
      </c>
      <c r="F351" s="26" t="s">
        <v>920</v>
      </c>
      <c r="G351" s="34" t="s">
        <v>920</v>
      </c>
      <c r="H351" s="26" t="s">
        <v>920</v>
      </c>
      <c r="I351" s="26" t="s">
        <v>920</v>
      </c>
      <c r="J351" s="34" t="s">
        <v>920</v>
      </c>
      <c r="K351" s="34" t="s">
        <v>920</v>
      </c>
      <c r="L351" s="34" t="s">
        <v>920</v>
      </c>
      <c r="M351" s="34" t="s">
        <v>920</v>
      </c>
      <c r="N351" s="34" t="s">
        <v>920</v>
      </c>
      <c r="O351" s="34" t="s">
        <v>920</v>
      </c>
      <c r="P351" s="34" t="s">
        <v>920</v>
      </c>
      <c r="Q351" s="34" t="s">
        <v>920</v>
      </c>
      <c r="R351" s="34" t="s">
        <v>920</v>
      </c>
      <c r="S351" s="34" t="s">
        <v>920</v>
      </c>
      <c r="T351" s="34" t="s">
        <v>920</v>
      </c>
      <c r="U351" s="34" t="s">
        <v>920</v>
      </c>
      <c r="V351" s="34" t="s">
        <v>920</v>
      </c>
      <c r="W351" s="34" t="s">
        <v>920</v>
      </c>
      <c r="X351" s="34" t="s">
        <v>920</v>
      </c>
      <c r="Y351" s="34" t="s">
        <v>920</v>
      </c>
      <c r="Z351" s="34" t="s">
        <v>920</v>
      </c>
      <c r="AA351" s="34" t="s">
        <v>920</v>
      </c>
      <c r="AB351" s="6" t="s">
        <v>920</v>
      </c>
      <c r="AC351" s="6" t="s">
        <v>920</v>
      </c>
      <c r="AD351" s="6" t="s">
        <v>920</v>
      </c>
      <c r="AE351" s="6" t="s">
        <v>920</v>
      </c>
      <c r="AF351" s="7">
        <v>0.82013888888888886</v>
      </c>
      <c r="AG351" s="6" t="s">
        <v>920</v>
      </c>
      <c r="AH351" s="6" t="s">
        <v>920</v>
      </c>
      <c r="AI351" s="6" t="s">
        <v>920</v>
      </c>
      <c r="AJ351" s="6" t="s">
        <v>920</v>
      </c>
      <c r="AK351" s="6" t="s">
        <v>920</v>
      </c>
      <c r="AL351" s="6" t="s">
        <v>178</v>
      </c>
      <c r="AM351" s="24"/>
      <c r="AN351" s="6"/>
      <c r="AO351" s="6" t="s">
        <v>971</v>
      </c>
      <c r="AP351" s="21"/>
      <c r="AQ351" s="21"/>
      <c r="AR351" s="21"/>
      <c r="AS351" s="21"/>
      <c r="AT351" s="21"/>
      <c r="AU351" s="21"/>
      <c r="AV351" s="21"/>
      <c r="AW351" s="21"/>
      <c r="AX351" s="21"/>
      <c r="AY351" s="21"/>
      <c r="AZ351" s="21"/>
      <c r="BA351" s="21"/>
      <c r="BB351" s="21"/>
      <c r="BC351" s="21"/>
      <c r="BD351" s="21"/>
      <c r="BE351" s="21"/>
      <c r="BF351" s="21"/>
      <c r="BG351" s="21"/>
      <c r="BH351" s="21"/>
      <c r="BI351" s="21"/>
      <c r="BJ351" s="21"/>
      <c r="BK351" s="21"/>
      <c r="BL351" s="21"/>
      <c r="BM351" s="21"/>
      <c r="BN351" s="21"/>
      <c r="BO351" s="21"/>
      <c r="BP351" s="21"/>
      <c r="BQ351" s="21"/>
      <c r="BR351" s="21"/>
      <c r="BS351" s="21"/>
      <c r="BT351" s="21"/>
      <c r="BU351" s="21"/>
      <c r="BV351" s="21"/>
      <c r="BW351" s="21"/>
      <c r="BX351" s="21"/>
      <c r="BY351" s="21"/>
      <c r="BZ351" s="21"/>
      <c r="CA351" s="21"/>
      <c r="CB351" s="21"/>
      <c r="CC351" s="21"/>
      <c r="CD351" s="21"/>
      <c r="CE351" s="21"/>
      <c r="CF351" s="21"/>
      <c r="CG351" s="21"/>
      <c r="CH351" s="21"/>
      <c r="CI351" s="21"/>
      <c r="CJ351" s="21"/>
      <c r="CK351" s="21"/>
      <c r="CL351" s="21"/>
      <c r="CM351" s="21"/>
      <c r="CN351" s="21"/>
      <c r="CO351" s="21"/>
      <c r="CP351" s="21"/>
      <c r="CQ351" s="21"/>
      <c r="CR351" s="21"/>
      <c r="CS351" s="21"/>
      <c r="CT351" s="21"/>
      <c r="CU351" s="21"/>
      <c r="CV351" s="21"/>
      <c r="CW351" s="21"/>
      <c r="CX351" s="21"/>
      <c r="CY351" s="21"/>
      <c r="CZ351" s="21"/>
      <c r="DA351" s="21"/>
      <c r="DB351" s="21"/>
      <c r="DC351" s="21"/>
      <c r="DD351" s="21"/>
      <c r="DE351" s="21"/>
      <c r="DF351" s="21"/>
      <c r="DG351" s="21"/>
    </row>
    <row r="352" spans="1:111" s="16" customFormat="1" x14ac:dyDescent="0.2">
      <c r="A352" s="6" t="s">
        <v>731</v>
      </c>
      <c r="B352" s="6" t="s">
        <v>732</v>
      </c>
      <c r="C352" s="46">
        <v>40385</v>
      </c>
      <c r="D352" s="6" t="s">
        <v>914</v>
      </c>
      <c r="E352" s="26">
        <v>43.476199999999999</v>
      </c>
      <c r="F352" s="26">
        <v>-123.54507</v>
      </c>
      <c r="G352" s="34">
        <v>67</v>
      </c>
      <c r="H352" s="26">
        <v>43.476210000000002</v>
      </c>
      <c r="I352" s="26">
        <v>-123.54472</v>
      </c>
      <c r="J352" s="34">
        <v>75</v>
      </c>
      <c r="K352" s="34">
        <v>0</v>
      </c>
      <c r="L352" s="34">
        <v>0</v>
      </c>
      <c r="M352" s="34">
        <v>0</v>
      </c>
      <c r="N352" s="34">
        <v>27.5</v>
      </c>
      <c r="O352" s="34">
        <v>1</v>
      </c>
      <c r="P352" s="34">
        <v>30</v>
      </c>
      <c r="Q352" s="34" t="s">
        <v>920</v>
      </c>
      <c r="R352" s="34" t="s">
        <v>920</v>
      </c>
      <c r="S352" s="34">
        <f>AVERAGE(O352,Q352)</f>
        <v>1</v>
      </c>
      <c r="T352" s="34">
        <v>25</v>
      </c>
      <c r="U352" s="34">
        <v>1</v>
      </c>
      <c r="V352" s="34">
        <v>15</v>
      </c>
      <c r="W352" s="34">
        <v>50</v>
      </c>
      <c r="X352" s="34">
        <v>15</v>
      </c>
      <c r="Y352" s="41">
        <v>118</v>
      </c>
      <c r="Z352" s="34" t="str">
        <f>IF(Y352&gt;=343, "N", IF(Y352&gt;=298, "NW", IF(Y352&gt;=252, "W", IF(Y352&gt;=206, "SW", IF(Y352&gt;=160, "S", IF(Y352&gt;=114, "SE", IF(Y352&gt;=68, "E", IF(Y352&gt;= 23, "NE", IF(Y352&gt;=0, "N", "NA")))))))))</f>
        <v>SE</v>
      </c>
      <c r="AA352" s="34">
        <v>15</v>
      </c>
      <c r="AB352" s="6" t="s">
        <v>733</v>
      </c>
      <c r="AC352" s="6" t="s">
        <v>734</v>
      </c>
      <c r="AD352" s="6">
        <v>1</v>
      </c>
      <c r="AE352" s="6">
        <v>3</v>
      </c>
      <c r="AF352" s="7">
        <v>0.53472222222222221</v>
      </c>
      <c r="AG352" s="6" t="s">
        <v>920</v>
      </c>
      <c r="AH352" s="6">
        <v>0</v>
      </c>
      <c r="AI352" s="6">
        <v>0</v>
      </c>
      <c r="AJ352" s="6">
        <v>0</v>
      </c>
      <c r="AK352" s="6" t="s">
        <v>659</v>
      </c>
      <c r="AL352" s="6" t="s">
        <v>1147</v>
      </c>
      <c r="AM352" s="24"/>
      <c r="AN352" s="6"/>
      <c r="AO352" s="6" t="s">
        <v>971</v>
      </c>
      <c r="AP352" s="21"/>
      <c r="AQ352" s="21"/>
      <c r="AR352" s="21"/>
      <c r="AS352" s="21"/>
      <c r="AT352" s="21"/>
      <c r="AU352" s="21"/>
      <c r="AV352" s="21"/>
      <c r="AW352" s="21"/>
      <c r="AX352" s="21"/>
      <c r="AY352" s="21"/>
      <c r="AZ352" s="21"/>
      <c r="BA352" s="21"/>
      <c r="BB352" s="21"/>
      <c r="BC352" s="21"/>
      <c r="BD352" s="21"/>
      <c r="BE352" s="21"/>
      <c r="BF352" s="21"/>
      <c r="BG352" s="21"/>
      <c r="BH352" s="21"/>
      <c r="BI352" s="21"/>
      <c r="BJ352" s="21"/>
      <c r="BK352" s="21"/>
      <c r="BL352" s="21"/>
      <c r="BM352" s="21"/>
      <c r="BN352" s="21"/>
      <c r="BO352" s="21"/>
      <c r="BP352" s="21"/>
      <c r="BQ352" s="21"/>
      <c r="BR352" s="21"/>
      <c r="BS352" s="21"/>
      <c r="BT352" s="21"/>
      <c r="BU352" s="21"/>
      <c r="BV352" s="21"/>
      <c r="BW352" s="21"/>
      <c r="BX352" s="21"/>
      <c r="BY352" s="21"/>
      <c r="BZ352" s="21"/>
      <c r="CA352" s="21"/>
      <c r="CB352" s="21"/>
      <c r="CC352" s="21"/>
      <c r="CD352" s="21"/>
      <c r="CE352" s="21"/>
      <c r="CF352" s="21"/>
      <c r="CG352" s="21"/>
      <c r="CH352" s="21"/>
      <c r="CI352" s="21"/>
      <c r="CJ352" s="21"/>
      <c r="CK352" s="21"/>
      <c r="CL352" s="21"/>
      <c r="CM352" s="21"/>
      <c r="CN352" s="21"/>
      <c r="CO352" s="21"/>
      <c r="CP352" s="21"/>
      <c r="CQ352" s="21"/>
      <c r="CR352" s="21"/>
      <c r="CS352" s="21"/>
      <c r="CT352" s="21"/>
      <c r="CU352" s="21"/>
      <c r="CV352" s="21"/>
      <c r="CW352" s="21"/>
      <c r="CX352" s="21"/>
      <c r="CY352" s="21"/>
      <c r="CZ352" s="21"/>
      <c r="DA352" s="21"/>
      <c r="DB352" s="21"/>
      <c r="DC352" s="21"/>
      <c r="DD352" s="21"/>
      <c r="DE352" s="21"/>
      <c r="DF352" s="21"/>
      <c r="DG352" s="21"/>
    </row>
    <row r="353" spans="1:111" s="16" customFormat="1" x14ac:dyDescent="0.2">
      <c r="A353" s="6" t="s">
        <v>731</v>
      </c>
      <c r="B353" s="6" t="s">
        <v>732</v>
      </c>
      <c r="C353" s="46">
        <v>40385</v>
      </c>
      <c r="D353" s="6" t="s">
        <v>923</v>
      </c>
      <c r="E353" s="26">
        <v>43.476179999999999</v>
      </c>
      <c r="F353" s="26">
        <v>-123.54456</v>
      </c>
      <c r="G353" s="34">
        <v>67</v>
      </c>
      <c r="H353" s="26">
        <v>43.476129999999998</v>
      </c>
      <c r="I353" s="26">
        <v>-123.54425999999999</v>
      </c>
      <c r="J353" s="34">
        <v>69</v>
      </c>
      <c r="K353" s="34">
        <v>0</v>
      </c>
      <c r="L353" s="34">
        <v>0</v>
      </c>
      <c r="M353" s="34">
        <v>0</v>
      </c>
      <c r="N353" s="34">
        <v>43.5</v>
      </c>
      <c r="O353" s="34">
        <v>1</v>
      </c>
      <c r="P353" s="34">
        <v>30</v>
      </c>
      <c r="Q353" s="34" t="s">
        <v>920</v>
      </c>
      <c r="R353" s="34" t="s">
        <v>920</v>
      </c>
      <c r="S353" s="34">
        <f>AVERAGE(O353,Q353)</f>
        <v>1</v>
      </c>
      <c r="T353" s="34">
        <v>9</v>
      </c>
      <c r="U353" s="34">
        <v>1.5</v>
      </c>
      <c r="V353" s="34">
        <v>15</v>
      </c>
      <c r="W353" s="34">
        <v>40</v>
      </c>
      <c r="X353" s="34">
        <v>15</v>
      </c>
      <c r="Y353" s="41">
        <v>118</v>
      </c>
      <c r="Z353" s="34" t="str">
        <f>IF(Y353&gt;=343, "N", IF(Y353&gt;=298, "NW", IF(Y353&gt;=252, "W", IF(Y353&gt;=206, "SW", IF(Y353&gt;=160, "S", IF(Y353&gt;=114, "SE", IF(Y353&gt;=68, "E", IF(Y353&gt;= 23, "NE", IF(Y353&gt;=0, "N", "NA")))))))))</f>
        <v>SE</v>
      </c>
      <c r="AA353" s="34">
        <v>15</v>
      </c>
      <c r="AB353" s="6" t="s">
        <v>733</v>
      </c>
      <c r="AC353" s="6" t="s">
        <v>660</v>
      </c>
      <c r="AD353" s="6">
        <v>2</v>
      </c>
      <c r="AE353" s="6">
        <v>3</v>
      </c>
      <c r="AF353" s="7">
        <v>0.54375000000000007</v>
      </c>
      <c r="AG353" s="6" t="s">
        <v>920</v>
      </c>
      <c r="AH353" s="6" t="s">
        <v>920</v>
      </c>
      <c r="AI353" s="6" t="s">
        <v>920</v>
      </c>
      <c r="AJ353" s="6" t="s">
        <v>920</v>
      </c>
      <c r="AK353" s="6" t="s">
        <v>920</v>
      </c>
      <c r="AL353" s="6" t="s">
        <v>920</v>
      </c>
      <c r="AM353" s="24"/>
      <c r="AN353" s="6"/>
      <c r="AO353" s="6" t="s">
        <v>971</v>
      </c>
      <c r="AP353" s="21"/>
      <c r="AQ353" s="21"/>
      <c r="AR353" s="21"/>
      <c r="AS353" s="21"/>
      <c r="AT353" s="21"/>
      <c r="AU353" s="21"/>
      <c r="AV353" s="21"/>
      <c r="AW353" s="21"/>
      <c r="AX353" s="21"/>
      <c r="AY353" s="21"/>
      <c r="AZ353" s="21"/>
      <c r="BA353" s="21"/>
      <c r="BB353" s="21"/>
      <c r="BC353" s="21"/>
      <c r="BD353" s="21"/>
      <c r="BE353" s="21"/>
      <c r="BF353" s="21"/>
      <c r="BG353" s="21"/>
      <c r="BH353" s="21"/>
      <c r="BI353" s="21"/>
      <c r="BJ353" s="21"/>
      <c r="BK353" s="21"/>
      <c r="BL353" s="21"/>
      <c r="BM353" s="21"/>
      <c r="BN353" s="21"/>
      <c r="BO353" s="21"/>
      <c r="BP353" s="21"/>
      <c r="BQ353" s="21"/>
      <c r="BR353" s="21"/>
      <c r="BS353" s="21"/>
      <c r="BT353" s="21"/>
      <c r="BU353" s="21"/>
      <c r="BV353" s="21"/>
      <c r="BW353" s="21"/>
      <c r="BX353" s="21"/>
      <c r="BY353" s="21"/>
      <c r="BZ353" s="21"/>
      <c r="CA353" s="21"/>
      <c r="CB353" s="21"/>
      <c r="CC353" s="21"/>
      <c r="CD353" s="21"/>
      <c r="CE353" s="21"/>
      <c r="CF353" s="21"/>
      <c r="CG353" s="21"/>
      <c r="CH353" s="21"/>
      <c r="CI353" s="21"/>
      <c r="CJ353" s="21"/>
      <c r="CK353" s="21"/>
      <c r="CL353" s="21"/>
      <c r="CM353" s="21"/>
      <c r="CN353" s="21"/>
      <c r="CO353" s="21"/>
      <c r="CP353" s="21"/>
      <c r="CQ353" s="21"/>
      <c r="CR353" s="21"/>
      <c r="CS353" s="21"/>
      <c r="CT353" s="21"/>
      <c r="CU353" s="21"/>
      <c r="CV353" s="21"/>
      <c r="CW353" s="21"/>
      <c r="CX353" s="21"/>
      <c r="CY353" s="21"/>
      <c r="CZ353" s="21"/>
      <c r="DA353" s="21"/>
      <c r="DB353" s="21"/>
      <c r="DC353" s="21"/>
      <c r="DD353" s="21"/>
      <c r="DE353" s="21"/>
      <c r="DF353" s="21"/>
      <c r="DG353" s="21"/>
    </row>
    <row r="354" spans="1:111" x14ac:dyDescent="0.2">
      <c r="A354" s="2" t="s">
        <v>1181</v>
      </c>
      <c r="B354" s="2" t="s">
        <v>1182</v>
      </c>
      <c r="C354" s="47">
        <v>40445</v>
      </c>
      <c r="D354" s="2" t="s">
        <v>914</v>
      </c>
      <c r="E354" s="27">
        <v>37.81879</v>
      </c>
      <c r="F354" s="27">
        <v>-120.00738</v>
      </c>
      <c r="G354" s="34">
        <v>852</v>
      </c>
      <c r="H354" s="26">
        <v>37.818829999999998</v>
      </c>
      <c r="I354" s="26">
        <v>-120.0076</v>
      </c>
      <c r="J354" s="34">
        <v>851</v>
      </c>
      <c r="K354" s="35">
        <v>2</v>
      </c>
      <c r="L354" s="35">
        <v>10</v>
      </c>
      <c r="M354" s="34">
        <f>SUM(K354:L354)</f>
        <v>12</v>
      </c>
      <c r="N354" s="35">
        <v>105</v>
      </c>
      <c r="O354" s="35">
        <v>3</v>
      </c>
      <c r="P354" s="35">
        <v>30</v>
      </c>
      <c r="Q354" s="35" t="s">
        <v>920</v>
      </c>
      <c r="R354" s="35" t="s">
        <v>920</v>
      </c>
      <c r="S354" s="34">
        <f>AVERAGE(O354,Q354)</f>
        <v>3</v>
      </c>
      <c r="T354" s="35">
        <v>22</v>
      </c>
      <c r="U354" s="35">
        <v>5</v>
      </c>
      <c r="V354" s="35">
        <v>15</v>
      </c>
      <c r="W354" s="35">
        <v>6.8</v>
      </c>
      <c r="X354" s="35">
        <v>15</v>
      </c>
      <c r="Y354" s="44">
        <v>262</v>
      </c>
      <c r="Z354" s="35" t="str">
        <f>IF(Y354&gt;=343, "N", IF(Y354&gt;=298, "NW", IF(Y354&gt;=252, "W", IF(Y354&gt;=206, "SW", IF(Y354&gt;=160, "S", IF(Y354&gt;=114, "SE", IF(Y354&gt;=68, "E", IF(Y354&gt;= 23, "NE", IF(Y354&gt;=0, "N", "NA")))))))))</f>
        <v>W</v>
      </c>
      <c r="AA354" s="35">
        <v>15</v>
      </c>
      <c r="AB354" s="2" t="s">
        <v>70</v>
      </c>
      <c r="AC354" s="2" t="s">
        <v>1183</v>
      </c>
      <c r="AD354" s="11" t="s">
        <v>203</v>
      </c>
      <c r="AE354" s="2">
        <v>2</v>
      </c>
      <c r="AF354" s="22">
        <v>0.59861111111111109</v>
      </c>
      <c r="AG354" s="2" t="s">
        <v>920</v>
      </c>
      <c r="AH354" s="2" t="s">
        <v>920</v>
      </c>
      <c r="AI354" s="2" t="s">
        <v>920</v>
      </c>
      <c r="AJ354" s="2" t="s">
        <v>920</v>
      </c>
      <c r="AK354" s="2" t="s">
        <v>1188</v>
      </c>
      <c r="AL354" s="2" t="s">
        <v>1184</v>
      </c>
      <c r="AM354" s="24" t="s">
        <v>1191</v>
      </c>
      <c r="AO354" s="5"/>
    </row>
    <row r="355" spans="1:111" x14ac:dyDescent="0.2">
      <c r="A355" s="2" t="s">
        <v>1181</v>
      </c>
      <c r="B355" s="2" t="s">
        <v>1182</v>
      </c>
      <c r="C355" s="47">
        <v>40445</v>
      </c>
      <c r="D355" s="2" t="s">
        <v>923</v>
      </c>
      <c r="E355" s="27">
        <v>37.8187</v>
      </c>
      <c r="F355" s="27">
        <v>-120.00834</v>
      </c>
      <c r="G355" s="35">
        <v>883</v>
      </c>
      <c r="H355" s="27">
        <v>37.818779999999997</v>
      </c>
      <c r="I355" s="27">
        <v>-120.00861</v>
      </c>
      <c r="J355" s="35">
        <v>835</v>
      </c>
      <c r="K355" s="35">
        <v>1</v>
      </c>
      <c r="L355" s="35">
        <v>3</v>
      </c>
      <c r="M355" s="34">
        <f>SUM(K355:L355)</f>
        <v>4</v>
      </c>
      <c r="N355" s="35">
        <v>187.5</v>
      </c>
      <c r="O355" s="35">
        <v>1</v>
      </c>
      <c r="P355" s="35">
        <v>30</v>
      </c>
      <c r="Q355" s="35" t="s">
        <v>920</v>
      </c>
      <c r="R355" s="35" t="s">
        <v>920</v>
      </c>
      <c r="S355" s="34">
        <f>AVERAGE(O355,Q355)</f>
        <v>1</v>
      </c>
      <c r="T355" s="35">
        <v>17</v>
      </c>
      <c r="U355" s="35">
        <v>8.1</v>
      </c>
      <c r="V355" s="35">
        <v>15</v>
      </c>
      <c r="W355" s="35">
        <v>22.2</v>
      </c>
      <c r="X355" s="35">
        <v>15</v>
      </c>
      <c r="Y355" s="44">
        <v>323</v>
      </c>
      <c r="Z355" s="35" t="str">
        <f>IF(Y355&gt;=343, "N", IF(Y355&gt;=298, "NW", IF(Y355&gt;=252, "W", IF(Y355&gt;=206, "SW", IF(Y355&gt;=160, "S", IF(Y355&gt;=114, "SE", IF(Y355&gt;=68, "E", IF(Y355&gt;= 23, "NE", IF(Y355&gt;=0, "N", "NA")))))))))</f>
        <v>NW</v>
      </c>
      <c r="AA355" s="35">
        <v>15</v>
      </c>
      <c r="AB355" s="2" t="s">
        <v>774</v>
      </c>
      <c r="AC355" s="2" t="s">
        <v>929</v>
      </c>
      <c r="AD355" s="2">
        <v>1.5</v>
      </c>
      <c r="AE355" s="2">
        <v>2</v>
      </c>
      <c r="AF355" s="2" t="s">
        <v>1185</v>
      </c>
      <c r="AG355" s="2" t="s">
        <v>920</v>
      </c>
      <c r="AH355" s="2" t="s">
        <v>920</v>
      </c>
      <c r="AI355" s="2" t="s">
        <v>920</v>
      </c>
      <c r="AJ355" s="2" t="s">
        <v>920</v>
      </c>
      <c r="AK355" s="2" t="s">
        <v>1187</v>
      </c>
      <c r="AL355" s="2" t="s">
        <v>1186</v>
      </c>
      <c r="AM355" s="24" t="s">
        <v>1191</v>
      </c>
      <c r="AO355" s="5"/>
    </row>
  </sheetData>
  <sortState ref="A2:AO353">
    <sortCondition ref="A2:A353"/>
  </sortState>
  <phoneticPr fontId="5" type="noConversion"/>
  <pageMargins left="0.7" right="0.7" top="0.75" bottom="0.75" header="0.3" footer="0.3"/>
  <pageSetup orientation="portrait" r:id="rId1"/>
  <extLst>
    <ext xmlns:mx="http://schemas.microsoft.com/office/mac/excel/2008/main" uri="http://schemas.microsoft.com/office/mac/excel/2008/main">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63"/>
  <sheetViews>
    <sheetView workbookViewId="0">
      <selection activeCell="A2" sqref="A2"/>
    </sheetView>
  </sheetViews>
  <sheetFormatPr defaultColWidth="8.85546875" defaultRowHeight="15" x14ac:dyDescent="0.25"/>
  <cols>
    <col min="1" max="2" width="8.85546875" style="2"/>
    <col min="3" max="3" width="8.7109375" style="4" bestFit="1" customWidth="1"/>
    <col min="4" max="4" width="10" style="4" bestFit="1" customWidth="1"/>
    <col min="5" max="5" width="8.85546875" style="2"/>
    <col min="6" max="6" width="8.7109375" style="4" bestFit="1" customWidth="1"/>
    <col min="7" max="7" width="10" style="4" bestFit="1" customWidth="1"/>
    <col min="8" max="15" width="8.85546875" style="2"/>
    <col min="16" max="16" width="9.85546875" style="2" bestFit="1" customWidth="1"/>
    <col min="17" max="18" width="8.85546875" style="2"/>
  </cols>
  <sheetData>
    <row r="1" spans="1:18" x14ac:dyDescent="0.25">
      <c r="A1" s="1" t="s">
        <v>893</v>
      </c>
      <c r="B1" s="1" t="s">
        <v>926</v>
      </c>
      <c r="C1" s="3" t="s">
        <v>895</v>
      </c>
      <c r="D1" s="3" t="s">
        <v>896</v>
      </c>
      <c r="E1" s="1" t="s">
        <v>897</v>
      </c>
      <c r="F1" s="3" t="s">
        <v>898</v>
      </c>
      <c r="G1" s="3" t="s">
        <v>899</v>
      </c>
      <c r="H1" s="1" t="s">
        <v>900</v>
      </c>
      <c r="I1" s="1" t="s">
        <v>901</v>
      </c>
      <c r="J1" s="1" t="s">
        <v>902</v>
      </c>
      <c r="K1" s="1" t="s">
        <v>903</v>
      </c>
      <c r="L1" s="1" t="s">
        <v>908</v>
      </c>
      <c r="M1" s="1" t="s">
        <v>909</v>
      </c>
      <c r="N1" s="1" t="s">
        <v>910</v>
      </c>
      <c r="O1" s="1" t="s">
        <v>911</v>
      </c>
      <c r="P1" s="1" t="s">
        <v>202</v>
      </c>
      <c r="Q1" s="1" t="s">
        <v>912</v>
      </c>
      <c r="R1" s="1" t="s">
        <v>913</v>
      </c>
    </row>
    <row r="2" spans="1:18" x14ac:dyDescent="0.25">
      <c r="A2" s="2">
        <v>6</v>
      </c>
      <c r="B2" s="2" t="s">
        <v>860</v>
      </c>
      <c r="C2" s="4">
        <v>44.499139999999997</v>
      </c>
      <c r="D2" s="4">
        <v>-123.56874000000001</v>
      </c>
      <c r="E2" s="2">
        <v>752</v>
      </c>
      <c r="F2" s="4">
        <v>44.499079999999999</v>
      </c>
      <c r="G2" s="4">
        <v>-123.56913</v>
      </c>
      <c r="H2" s="2">
        <v>754</v>
      </c>
      <c r="I2" s="2">
        <v>0</v>
      </c>
      <c r="J2" s="2">
        <v>0</v>
      </c>
      <c r="K2" s="2">
        <v>0</v>
      </c>
      <c r="L2" s="2" t="s">
        <v>920</v>
      </c>
      <c r="M2" s="2">
        <v>0</v>
      </c>
      <c r="N2" s="2">
        <v>0</v>
      </c>
      <c r="O2" s="2">
        <v>0</v>
      </c>
      <c r="P2" s="2">
        <v>0</v>
      </c>
      <c r="Q2" s="2" t="s">
        <v>681</v>
      </c>
      <c r="R2" s="2" t="s">
        <v>682</v>
      </c>
    </row>
    <row r="3" spans="1:18" x14ac:dyDescent="0.25">
      <c r="A3" s="2">
        <v>23</v>
      </c>
      <c r="B3" s="2" t="s">
        <v>689</v>
      </c>
      <c r="C3" s="4">
        <v>44.400129999999997</v>
      </c>
      <c r="D3" s="4">
        <v>-122.43201999999999</v>
      </c>
      <c r="E3" s="2">
        <v>277</v>
      </c>
      <c r="F3" s="4">
        <v>44.400309999999998</v>
      </c>
      <c r="G3" s="4">
        <v>-122.43243</v>
      </c>
      <c r="H3" s="2">
        <v>281</v>
      </c>
      <c r="I3" s="2">
        <v>0</v>
      </c>
      <c r="J3" s="2">
        <v>0</v>
      </c>
      <c r="K3" s="2">
        <v>0</v>
      </c>
      <c r="L3" s="2" t="s">
        <v>920</v>
      </c>
      <c r="M3" s="2">
        <v>0</v>
      </c>
      <c r="N3" s="2">
        <v>0</v>
      </c>
      <c r="O3" s="2">
        <v>0</v>
      </c>
      <c r="P3" s="2">
        <v>0</v>
      </c>
      <c r="Q3" s="2" t="s">
        <v>628</v>
      </c>
      <c r="R3" s="2" t="s">
        <v>920</v>
      </c>
    </row>
    <row r="4" spans="1:18" x14ac:dyDescent="0.25">
      <c r="A4" s="2">
        <v>24</v>
      </c>
      <c r="B4" s="2" t="s">
        <v>461</v>
      </c>
      <c r="C4" s="4">
        <v>44.498860000000001</v>
      </c>
      <c r="D4" s="4">
        <v>-123.56399999999999</v>
      </c>
      <c r="E4" s="2">
        <v>741</v>
      </c>
      <c r="F4" s="4">
        <v>44.498530000000002</v>
      </c>
      <c r="G4" s="4">
        <v>-123.56371</v>
      </c>
      <c r="H4" s="2">
        <v>738</v>
      </c>
      <c r="I4" s="2">
        <v>0</v>
      </c>
      <c r="J4" s="2">
        <v>0</v>
      </c>
      <c r="K4" s="2">
        <v>0</v>
      </c>
      <c r="L4" s="2" t="s">
        <v>920</v>
      </c>
      <c r="M4" s="2">
        <v>0</v>
      </c>
      <c r="N4" s="2">
        <v>0</v>
      </c>
      <c r="O4" s="2">
        <v>0</v>
      </c>
      <c r="P4" s="2">
        <v>0</v>
      </c>
      <c r="Q4" s="2" t="s">
        <v>685</v>
      </c>
      <c r="R4" s="2" t="s">
        <v>686</v>
      </c>
    </row>
    <row r="5" spans="1:18" x14ac:dyDescent="0.25">
      <c r="A5" s="2">
        <v>40</v>
      </c>
      <c r="B5" s="2" t="s">
        <v>642</v>
      </c>
      <c r="C5" s="4">
        <v>44.190420000000003</v>
      </c>
      <c r="D5" s="4">
        <v>-122.22403</v>
      </c>
      <c r="E5" s="2">
        <v>523</v>
      </c>
      <c r="F5" s="4">
        <v>44.19023</v>
      </c>
      <c r="G5" s="4">
        <v>-122.22408</v>
      </c>
      <c r="H5" s="2">
        <v>517</v>
      </c>
      <c r="I5" s="2">
        <v>0</v>
      </c>
      <c r="J5" s="2">
        <v>0</v>
      </c>
      <c r="K5" s="2">
        <v>0</v>
      </c>
      <c r="L5" s="2" t="s">
        <v>920</v>
      </c>
      <c r="M5" s="2">
        <v>0</v>
      </c>
      <c r="N5" s="2">
        <v>0</v>
      </c>
      <c r="O5" s="2">
        <v>0</v>
      </c>
      <c r="P5" s="2">
        <v>0</v>
      </c>
      <c r="Q5" s="2" t="s">
        <v>644</v>
      </c>
      <c r="R5" s="2" t="s">
        <v>920</v>
      </c>
    </row>
    <row r="6" spans="1:18" x14ac:dyDescent="0.25">
      <c r="A6" s="2">
        <v>58</v>
      </c>
      <c r="B6" s="2" t="s">
        <v>773</v>
      </c>
      <c r="C6" s="4">
        <v>42.508879999999998</v>
      </c>
      <c r="D6" s="4">
        <v>-124.29604</v>
      </c>
      <c r="E6" s="2">
        <v>18</v>
      </c>
      <c r="F6" s="4">
        <v>42.508659999999999</v>
      </c>
      <c r="G6" s="4">
        <v>-124.29581</v>
      </c>
      <c r="H6" s="2">
        <v>10</v>
      </c>
      <c r="I6" s="2">
        <v>0</v>
      </c>
      <c r="J6" s="2">
        <v>0</v>
      </c>
      <c r="K6" s="2">
        <v>0</v>
      </c>
      <c r="L6" s="2" t="s">
        <v>693</v>
      </c>
      <c r="M6" s="2">
        <v>1</v>
      </c>
      <c r="N6" s="2">
        <v>0</v>
      </c>
      <c r="O6" s="2">
        <v>1</v>
      </c>
      <c r="P6" s="2">
        <v>1</v>
      </c>
      <c r="Q6" s="2" t="s">
        <v>691</v>
      </c>
      <c r="R6" s="2" t="s">
        <v>920</v>
      </c>
    </row>
    <row r="7" spans="1:18" x14ac:dyDescent="0.25">
      <c r="A7" s="2">
        <v>64</v>
      </c>
      <c r="B7" s="2" t="s">
        <v>762</v>
      </c>
      <c r="C7" s="4">
        <v>42.01896</v>
      </c>
      <c r="D7" s="4">
        <v>-124.11102</v>
      </c>
      <c r="E7" s="2">
        <v>40</v>
      </c>
      <c r="F7" s="4">
        <v>42.018819999999998</v>
      </c>
      <c r="G7" s="4">
        <v>-124.11121</v>
      </c>
      <c r="H7" s="2">
        <v>38</v>
      </c>
      <c r="I7" s="2">
        <v>0</v>
      </c>
      <c r="J7" s="2">
        <v>0</v>
      </c>
      <c r="K7" s="2">
        <v>0</v>
      </c>
      <c r="L7" s="2" t="s">
        <v>920</v>
      </c>
      <c r="M7" s="2">
        <v>0</v>
      </c>
      <c r="N7" s="2">
        <v>0</v>
      </c>
      <c r="O7" s="2">
        <v>0</v>
      </c>
      <c r="P7" s="2">
        <v>0</v>
      </c>
      <c r="Q7" s="2" t="s">
        <v>765</v>
      </c>
      <c r="R7" s="2" t="s">
        <v>920</v>
      </c>
    </row>
    <row r="8" spans="1:18" x14ac:dyDescent="0.25">
      <c r="A8" s="2">
        <v>66</v>
      </c>
      <c r="B8" s="2" t="s">
        <v>759</v>
      </c>
      <c r="C8" s="4">
        <v>41.769509999999997</v>
      </c>
      <c r="D8" s="4">
        <v>-124.01398</v>
      </c>
      <c r="E8" s="2">
        <v>166</v>
      </c>
      <c r="F8" s="4">
        <v>41.769689999999997</v>
      </c>
      <c r="G8" s="4">
        <v>-124.01375</v>
      </c>
      <c r="H8" s="2">
        <v>154</v>
      </c>
      <c r="I8" s="2">
        <v>0</v>
      </c>
      <c r="J8" s="2">
        <v>0</v>
      </c>
      <c r="K8" s="2">
        <v>0</v>
      </c>
      <c r="L8" s="2" t="s">
        <v>920</v>
      </c>
      <c r="M8" s="2">
        <v>0</v>
      </c>
      <c r="N8" s="2">
        <v>0</v>
      </c>
      <c r="O8" s="2">
        <v>0</v>
      </c>
      <c r="P8" s="2">
        <v>0</v>
      </c>
      <c r="Q8" s="2" t="s">
        <v>761</v>
      </c>
      <c r="R8" s="2" t="s">
        <v>920</v>
      </c>
    </row>
    <row r="9" spans="1:18" x14ac:dyDescent="0.25">
      <c r="A9" s="2">
        <v>71</v>
      </c>
      <c r="B9" s="2" t="s">
        <v>740</v>
      </c>
      <c r="C9" s="4">
        <v>40.353949999999998</v>
      </c>
      <c r="D9" s="4">
        <v>-124.00752</v>
      </c>
      <c r="E9" s="2">
        <v>97</v>
      </c>
      <c r="F9" s="4">
        <v>40.3536</v>
      </c>
      <c r="G9" s="4">
        <v>-124.00761</v>
      </c>
      <c r="H9" s="2">
        <v>90</v>
      </c>
      <c r="I9" s="2">
        <v>0</v>
      </c>
      <c r="J9" s="2">
        <v>0</v>
      </c>
      <c r="K9" s="2">
        <v>0</v>
      </c>
      <c r="L9" s="2" t="s">
        <v>920</v>
      </c>
      <c r="M9" s="2">
        <v>0</v>
      </c>
      <c r="N9" s="2">
        <v>0</v>
      </c>
      <c r="O9" s="2">
        <v>0</v>
      </c>
      <c r="P9" s="2">
        <v>0</v>
      </c>
      <c r="Q9" s="2" t="s">
        <v>741</v>
      </c>
      <c r="R9" s="2" t="s">
        <v>920</v>
      </c>
    </row>
    <row r="10" spans="1:18" x14ac:dyDescent="0.25">
      <c r="A10" s="2">
        <v>73</v>
      </c>
      <c r="B10" s="2" t="s">
        <v>719</v>
      </c>
      <c r="C10" s="4">
        <v>43.65381</v>
      </c>
      <c r="D10" s="4">
        <v>-123.51139999999999</v>
      </c>
      <c r="E10" s="2">
        <v>74</v>
      </c>
      <c r="F10" s="4">
        <v>43.653449999999999</v>
      </c>
      <c r="G10" s="4">
        <v>-123.51151</v>
      </c>
      <c r="H10" s="2">
        <v>64</v>
      </c>
      <c r="I10" s="2">
        <v>0</v>
      </c>
      <c r="J10" s="2">
        <v>0</v>
      </c>
      <c r="K10" s="2">
        <v>0</v>
      </c>
      <c r="L10" s="2" t="s">
        <v>920</v>
      </c>
      <c r="M10" s="2">
        <v>0</v>
      </c>
      <c r="N10" s="2">
        <v>0</v>
      </c>
      <c r="O10" s="2">
        <v>0</v>
      </c>
      <c r="P10" s="2">
        <v>0</v>
      </c>
      <c r="Q10" s="2" t="s">
        <v>664</v>
      </c>
      <c r="R10" s="2" t="s">
        <v>665</v>
      </c>
    </row>
    <row r="11" spans="1:18" x14ac:dyDescent="0.25">
      <c r="A11" s="2">
        <v>74</v>
      </c>
      <c r="B11" s="2" t="s">
        <v>826</v>
      </c>
      <c r="C11" s="4">
        <v>41.7776</v>
      </c>
      <c r="D11" s="4">
        <v>-123.32648</v>
      </c>
      <c r="E11" s="2">
        <v>367</v>
      </c>
      <c r="F11" s="4">
        <v>41.777700000000003</v>
      </c>
      <c r="G11" s="4">
        <v>-123.32674</v>
      </c>
      <c r="H11" s="2">
        <v>364</v>
      </c>
      <c r="I11" s="2">
        <v>0</v>
      </c>
      <c r="J11" s="2">
        <v>0</v>
      </c>
      <c r="K11" s="2">
        <v>0</v>
      </c>
      <c r="L11" s="2" t="s">
        <v>920</v>
      </c>
      <c r="M11" s="2">
        <v>0</v>
      </c>
      <c r="N11" s="2">
        <v>0</v>
      </c>
      <c r="O11" s="2">
        <v>0</v>
      </c>
      <c r="P11" s="2">
        <v>0</v>
      </c>
      <c r="Q11" s="2" t="s">
        <v>830</v>
      </c>
      <c r="R11" s="2" t="s">
        <v>471</v>
      </c>
    </row>
    <row r="12" spans="1:18" x14ac:dyDescent="0.25">
      <c r="A12" s="2">
        <v>77</v>
      </c>
      <c r="B12" s="2" t="s">
        <v>877</v>
      </c>
      <c r="C12" s="4">
        <v>40.824260000000002</v>
      </c>
      <c r="D12" s="4">
        <v>-121.93266</v>
      </c>
      <c r="E12" s="2">
        <v>616</v>
      </c>
      <c r="F12" s="4">
        <v>40.824399999999997</v>
      </c>
      <c r="G12" s="4">
        <v>-121.93248</v>
      </c>
      <c r="H12" s="2">
        <v>618</v>
      </c>
      <c r="I12" s="2">
        <v>0</v>
      </c>
      <c r="J12" s="2">
        <v>23</v>
      </c>
      <c r="K12" s="2">
        <v>23</v>
      </c>
      <c r="L12" s="2" t="s">
        <v>467</v>
      </c>
      <c r="M12" s="2">
        <v>31</v>
      </c>
      <c r="N12" s="2">
        <v>0</v>
      </c>
      <c r="O12" s="2">
        <v>4</v>
      </c>
      <c r="P12" s="2">
        <v>1</v>
      </c>
      <c r="Q12" s="2" t="s">
        <v>880</v>
      </c>
      <c r="R12" s="2" t="s">
        <v>881</v>
      </c>
    </row>
    <row r="13" spans="1:18" x14ac:dyDescent="0.25">
      <c r="A13" s="2">
        <v>87</v>
      </c>
      <c r="B13" s="2" t="s">
        <v>958</v>
      </c>
      <c r="C13" s="4">
        <v>39.74633</v>
      </c>
      <c r="D13" s="4">
        <v>-121.5386</v>
      </c>
      <c r="E13" s="2">
        <v>422</v>
      </c>
      <c r="F13" s="4">
        <v>39.746200000000002</v>
      </c>
      <c r="G13" s="4">
        <v>-121.53851</v>
      </c>
      <c r="H13" s="2">
        <v>420</v>
      </c>
      <c r="I13" s="2">
        <v>0</v>
      </c>
      <c r="J13" s="2">
        <v>0</v>
      </c>
      <c r="K13" s="2">
        <v>0</v>
      </c>
      <c r="L13" s="2" t="s">
        <v>920</v>
      </c>
      <c r="M13" s="2">
        <v>0</v>
      </c>
      <c r="N13" s="2">
        <v>0</v>
      </c>
      <c r="O13" s="2">
        <v>1</v>
      </c>
      <c r="P13" s="2">
        <v>0</v>
      </c>
      <c r="Q13" s="2" t="s">
        <v>961</v>
      </c>
      <c r="R13" s="2" t="s">
        <v>472</v>
      </c>
    </row>
    <row r="14" spans="1:18" x14ac:dyDescent="0.25">
      <c r="A14" s="2">
        <v>93</v>
      </c>
      <c r="B14" s="2" t="s">
        <v>392</v>
      </c>
      <c r="C14" s="4">
        <v>39.028759999999998</v>
      </c>
      <c r="D14" s="4">
        <v>-120.78606000000001</v>
      </c>
      <c r="E14" s="2">
        <v>766</v>
      </c>
      <c r="F14" s="4">
        <v>39.028440000000003</v>
      </c>
      <c r="G14" s="4">
        <v>-120.78613</v>
      </c>
      <c r="H14" s="2">
        <v>766</v>
      </c>
      <c r="I14" s="2">
        <v>0</v>
      </c>
      <c r="J14" s="2">
        <v>1</v>
      </c>
      <c r="K14" s="2">
        <v>1</v>
      </c>
      <c r="L14" s="2" t="s">
        <v>394</v>
      </c>
      <c r="M14" s="2">
        <v>3</v>
      </c>
      <c r="N14" s="2">
        <v>0</v>
      </c>
      <c r="O14" s="2">
        <v>1</v>
      </c>
      <c r="P14" s="2">
        <v>1</v>
      </c>
      <c r="Q14" s="2" t="s">
        <v>395</v>
      </c>
      <c r="R14" s="2" t="s">
        <v>396</v>
      </c>
    </row>
    <row r="15" spans="1:18" x14ac:dyDescent="0.25">
      <c r="A15" s="2">
        <v>95</v>
      </c>
      <c r="B15" s="2" t="s">
        <v>398</v>
      </c>
      <c r="C15" s="4">
        <v>38.728560000000002</v>
      </c>
      <c r="D15" s="4">
        <v>-120.50744</v>
      </c>
      <c r="E15" s="2">
        <v>1180</v>
      </c>
      <c r="F15" s="4">
        <v>38.728499999999997</v>
      </c>
      <c r="G15" s="4">
        <v>-120.50779</v>
      </c>
      <c r="H15" s="2">
        <v>1174</v>
      </c>
      <c r="I15" s="2">
        <v>0</v>
      </c>
      <c r="J15" s="2">
        <v>0</v>
      </c>
      <c r="K15" s="2">
        <v>0</v>
      </c>
      <c r="L15" s="2" t="s">
        <v>920</v>
      </c>
      <c r="M15" s="2">
        <v>0</v>
      </c>
      <c r="N15" s="2">
        <v>0</v>
      </c>
      <c r="O15" s="2">
        <v>0</v>
      </c>
      <c r="P15" s="2">
        <v>0</v>
      </c>
      <c r="Q15" s="2" t="s">
        <v>400</v>
      </c>
      <c r="R15" s="2" t="s">
        <v>920</v>
      </c>
    </row>
    <row r="16" spans="1:18" x14ac:dyDescent="0.25">
      <c r="A16" s="2">
        <v>99</v>
      </c>
      <c r="B16" s="2" t="s">
        <v>724</v>
      </c>
      <c r="C16" s="4">
        <v>43.434570000000001</v>
      </c>
      <c r="D16" s="4">
        <v>-123.58707</v>
      </c>
      <c r="E16" s="2">
        <v>99</v>
      </c>
      <c r="F16" s="4">
        <v>43.434649999999998</v>
      </c>
      <c r="G16" s="4">
        <v>-123.58674999999999</v>
      </c>
      <c r="H16" s="2">
        <v>94</v>
      </c>
      <c r="I16" s="2">
        <v>0</v>
      </c>
      <c r="J16" s="2">
        <v>0</v>
      </c>
      <c r="K16" s="2">
        <v>0</v>
      </c>
      <c r="L16" s="2" t="s">
        <v>920</v>
      </c>
      <c r="M16" s="2">
        <v>0</v>
      </c>
      <c r="N16" s="2">
        <v>0</v>
      </c>
      <c r="O16" s="2">
        <v>0</v>
      </c>
      <c r="P16" s="2">
        <v>0</v>
      </c>
      <c r="Q16" s="2" t="s">
        <v>727</v>
      </c>
      <c r="R16" s="2" t="s">
        <v>728</v>
      </c>
    </row>
    <row r="17" spans="1:18" x14ac:dyDescent="0.25">
      <c r="A17" s="2">
        <v>102</v>
      </c>
      <c r="B17" s="2" t="s">
        <v>851</v>
      </c>
      <c r="C17" s="4">
        <v>40.651319999999998</v>
      </c>
      <c r="D17" s="4">
        <v>-122.66748</v>
      </c>
      <c r="E17" s="2">
        <v>486</v>
      </c>
      <c r="F17" s="4">
        <v>40.651580000000003</v>
      </c>
      <c r="G17" s="4">
        <v>-122.66744</v>
      </c>
      <c r="H17" s="2">
        <v>486</v>
      </c>
      <c r="I17" s="2">
        <v>0</v>
      </c>
      <c r="J17" s="2">
        <v>0</v>
      </c>
      <c r="K17" s="2">
        <v>0</v>
      </c>
      <c r="L17" s="2" t="s">
        <v>920</v>
      </c>
      <c r="M17" s="2">
        <v>0</v>
      </c>
      <c r="N17" s="2">
        <v>0</v>
      </c>
      <c r="O17" s="2">
        <v>0</v>
      </c>
      <c r="P17" s="2">
        <v>0</v>
      </c>
      <c r="Q17" s="2" t="s">
        <v>776</v>
      </c>
    </row>
    <row r="18" spans="1:18" x14ac:dyDescent="0.25">
      <c r="A18" s="2">
        <v>123</v>
      </c>
      <c r="B18" s="2" t="s">
        <v>789</v>
      </c>
      <c r="C18" s="4">
        <v>39.829799999999999</v>
      </c>
      <c r="D18" s="4">
        <v>-122.63292</v>
      </c>
      <c r="E18" s="2">
        <v>338</v>
      </c>
      <c r="F18" s="4">
        <v>39.82996</v>
      </c>
      <c r="G18" s="4">
        <v>-122.63267999999999</v>
      </c>
      <c r="H18" s="2">
        <v>327</v>
      </c>
      <c r="I18" s="2">
        <v>0</v>
      </c>
      <c r="J18" s="2">
        <v>3</v>
      </c>
      <c r="K18" s="2">
        <v>3</v>
      </c>
      <c r="L18" s="2" t="s">
        <v>466</v>
      </c>
      <c r="M18" s="2">
        <v>15</v>
      </c>
      <c r="N18" s="2">
        <v>0</v>
      </c>
      <c r="O18" s="2">
        <v>2</v>
      </c>
      <c r="P18" s="2">
        <v>1</v>
      </c>
      <c r="Q18" s="2" t="s">
        <v>788</v>
      </c>
      <c r="R18" s="2" t="s">
        <v>920</v>
      </c>
    </row>
    <row r="19" spans="1:18" x14ac:dyDescent="0.25">
      <c r="A19" s="2">
        <v>124</v>
      </c>
      <c r="B19" s="2" t="s">
        <v>966</v>
      </c>
      <c r="C19" s="4">
        <v>39.767429999999997</v>
      </c>
      <c r="D19" s="4">
        <v>-121.77849999999999</v>
      </c>
      <c r="E19" s="2">
        <v>102</v>
      </c>
      <c r="F19" s="4">
        <v>39.76717</v>
      </c>
      <c r="G19" s="4">
        <v>-121.77866</v>
      </c>
      <c r="H19" s="2">
        <v>84</v>
      </c>
      <c r="I19" s="2">
        <v>0</v>
      </c>
      <c r="J19" s="2">
        <v>0</v>
      </c>
      <c r="K19" s="2">
        <v>0</v>
      </c>
      <c r="L19" s="2" t="s">
        <v>920</v>
      </c>
      <c r="M19" s="2">
        <v>0</v>
      </c>
      <c r="N19" s="2">
        <v>0</v>
      </c>
      <c r="O19" s="2">
        <v>0</v>
      </c>
      <c r="P19" s="2">
        <v>0</v>
      </c>
      <c r="Q19" s="2" t="s">
        <v>855</v>
      </c>
      <c r="R19" s="2" t="s">
        <v>857</v>
      </c>
    </row>
    <row r="20" spans="1:18" x14ac:dyDescent="0.25">
      <c r="A20" s="2">
        <v>136</v>
      </c>
      <c r="B20" s="2" t="s">
        <v>957</v>
      </c>
      <c r="C20" s="4">
        <v>39.456380000000003</v>
      </c>
      <c r="D20" s="4">
        <v>-121.61371</v>
      </c>
      <c r="E20" s="2">
        <v>31</v>
      </c>
      <c r="F20" s="4">
        <v>39.456249999999997</v>
      </c>
      <c r="G20" s="4">
        <v>-121.61400999999999</v>
      </c>
      <c r="H20" s="2">
        <v>32</v>
      </c>
      <c r="I20" s="2">
        <v>0</v>
      </c>
      <c r="J20" s="2">
        <v>0</v>
      </c>
      <c r="K20" s="2">
        <v>0</v>
      </c>
      <c r="L20" s="2" t="s">
        <v>920</v>
      </c>
      <c r="M20" s="2">
        <v>0</v>
      </c>
      <c r="N20" s="2">
        <v>0</v>
      </c>
      <c r="O20" s="2">
        <v>1</v>
      </c>
      <c r="P20" s="2">
        <v>0</v>
      </c>
      <c r="Q20" s="2" t="s">
        <v>473</v>
      </c>
      <c r="R20" s="2" t="s">
        <v>474</v>
      </c>
    </row>
    <row r="21" spans="1:18" x14ac:dyDescent="0.25">
      <c r="A21" s="2">
        <v>139</v>
      </c>
      <c r="B21" s="2" t="s">
        <v>737</v>
      </c>
      <c r="C21" s="4">
        <v>39.362639999999999</v>
      </c>
      <c r="D21" s="4">
        <v>-123.50751</v>
      </c>
      <c r="E21" s="2">
        <v>178</v>
      </c>
      <c r="F21" s="4">
        <v>39.362549999999999</v>
      </c>
      <c r="G21" s="4">
        <v>-123.50765</v>
      </c>
      <c r="H21" s="2">
        <v>171</v>
      </c>
      <c r="I21" s="2">
        <v>0</v>
      </c>
      <c r="J21" s="2">
        <v>0</v>
      </c>
      <c r="K21" s="2">
        <v>0</v>
      </c>
      <c r="L21" s="2" t="s">
        <v>920</v>
      </c>
      <c r="M21" s="2">
        <v>0</v>
      </c>
      <c r="N21" s="2">
        <v>0</v>
      </c>
      <c r="O21" s="2">
        <v>0</v>
      </c>
      <c r="P21" s="2">
        <v>0</v>
      </c>
      <c r="Q21" s="2" t="s">
        <v>739</v>
      </c>
      <c r="R21" s="2" t="s">
        <v>920</v>
      </c>
    </row>
    <row r="22" spans="1:18" x14ac:dyDescent="0.25">
      <c r="A22" s="2">
        <v>173</v>
      </c>
      <c r="B22" s="2" t="s">
        <v>403</v>
      </c>
      <c r="C22" s="4">
        <v>38.548400000000001</v>
      </c>
      <c r="D22" s="4">
        <v>-122.72203</v>
      </c>
      <c r="E22" s="2">
        <v>130</v>
      </c>
      <c r="F22" s="4">
        <v>38.548670000000001</v>
      </c>
      <c r="G22" s="4">
        <v>-122.72217999999999</v>
      </c>
      <c r="H22" s="2">
        <v>129</v>
      </c>
      <c r="I22" s="2">
        <v>0</v>
      </c>
      <c r="J22" s="2">
        <v>4</v>
      </c>
      <c r="K22" s="2">
        <v>4</v>
      </c>
      <c r="L22" s="2" t="s">
        <v>405</v>
      </c>
      <c r="M22" s="2">
        <v>7</v>
      </c>
      <c r="N22" s="2">
        <v>0</v>
      </c>
      <c r="O22" s="2">
        <v>1</v>
      </c>
      <c r="P22" s="2">
        <v>1</v>
      </c>
      <c r="Q22" s="2" t="s">
        <v>406</v>
      </c>
      <c r="R22" s="2" t="s">
        <v>920</v>
      </c>
    </row>
    <row r="23" spans="1:18" x14ac:dyDescent="0.25">
      <c r="A23" s="2">
        <v>194</v>
      </c>
      <c r="B23" s="2" t="s">
        <v>408</v>
      </c>
      <c r="C23" s="4">
        <v>38.066929999999999</v>
      </c>
      <c r="D23" s="4">
        <v>-120.35364</v>
      </c>
      <c r="E23" s="2">
        <v>522</v>
      </c>
      <c r="F23" s="4">
        <v>38.066780000000001</v>
      </c>
      <c r="G23" s="4">
        <v>-120.35365</v>
      </c>
      <c r="H23" s="2">
        <v>464</v>
      </c>
      <c r="I23" s="2">
        <v>0</v>
      </c>
      <c r="J23" s="2">
        <v>0</v>
      </c>
      <c r="K23" s="2">
        <v>0</v>
      </c>
      <c r="L23" s="2" t="s">
        <v>410</v>
      </c>
      <c r="M23" s="2">
        <v>6</v>
      </c>
      <c r="N23" s="2">
        <v>1</v>
      </c>
      <c r="O23" s="2">
        <v>1</v>
      </c>
      <c r="P23" s="2">
        <v>1</v>
      </c>
      <c r="Q23" s="2" t="s">
        <v>411</v>
      </c>
      <c r="R23" s="2" t="s">
        <v>181</v>
      </c>
    </row>
    <row r="24" spans="1:18" x14ac:dyDescent="0.25">
      <c r="A24" s="2">
        <v>200</v>
      </c>
      <c r="B24" s="2" t="s">
        <v>413</v>
      </c>
      <c r="C24" s="4">
        <v>37.89819</v>
      </c>
      <c r="D24" s="4">
        <v>-122.25179</v>
      </c>
      <c r="E24" s="2">
        <v>212</v>
      </c>
      <c r="F24" s="4">
        <v>37.898319999999998</v>
      </c>
      <c r="G24" s="4">
        <v>-122.25179</v>
      </c>
      <c r="H24" s="2">
        <v>221</v>
      </c>
      <c r="I24" s="2">
        <v>0</v>
      </c>
      <c r="J24" s="2">
        <v>0</v>
      </c>
      <c r="K24" s="2">
        <v>0</v>
      </c>
      <c r="L24" s="2" t="s">
        <v>920</v>
      </c>
      <c r="M24" s="2">
        <v>0</v>
      </c>
      <c r="N24" s="2">
        <v>0</v>
      </c>
      <c r="O24" s="2">
        <v>0</v>
      </c>
      <c r="P24" s="2">
        <v>0</v>
      </c>
      <c r="Q24" s="2" t="s">
        <v>416</v>
      </c>
      <c r="R24" s="2" t="s">
        <v>920</v>
      </c>
    </row>
    <row r="25" spans="1:18" x14ac:dyDescent="0.25">
      <c r="A25" s="2">
        <v>202</v>
      </c>
      <c r="B25" s="2" t="s">
        <v>927</v>
      </c>
      <c r="C25" s="4">
        <v>37.63496</v>
      </c>
      <c r="D25" s="4">
        <v>-119.93259</v>
      </c>
      <c r="E25" s="2">
        <v>387</v>
      </c>
      <c r="F25" s="4">
        <v>37.63532</v>
      </c>
      <c r="G25" s="4">
        <v>-119.93307</v>
      </c>
      <c r="H25" s="2">
        <v>381</v>
      </c>
      <c r="I25" s="2">
        <v>0</v>
      </c>
      <c r="J25" s="2">
        <v>0</v>
      </c>
      <c r="K25" s="2">
        <v>0</v>
      </c>
      <c r="L25" s="2" t="s">
        <v>920</v>
      </c>
      <c r="M25" s="2">
        <v>0</v>
      </c>
      <c r="N25" s="2">
        <v>0</v>
      </c>
      <c r="O25" s="2">
        <v>1</v>
      </c>
      <c r="P25" s="2">
        <v>0</v>
      </c>
      <c r="Q25" s="2" t="s">
        <v>932</v>
      </c>
      <c r="R25" s="2" t="s">
        <v>475</v>
      </c>
    </row>
    <row r="26" spans="1:18" x14ac:dyDescent="0.25">
      <c r="A26" s="2">
        <v>205</v>
      </c>
      <c r="B26" s="2" t="s">
        <v>419</v>
      </c>
      <c r="C26" s="4">
        <v>37.207859999999997</v>
      </c>
      <c r="D26" s="4">
        <v>-122.33356999999999</v>
      </c>
      <c r="E26" s="2">
        <v>104</v>
      </c>
      <c r="F26" s="4">
        <v>37.207850000000001</v>
      </c>
      <c r="G26" s="4">
        <v>-122.33356999999999</v>
      </c>
      <c r="H26" s="2">
        <v>101</v>
      </c>
      <c r="I26" s="2">
        <v>0</v>
      </c>
      <c r="J26" s="2">
        <v>0</v>
      </c>
      <c r="K26" s="2">
        <v>0</v>
      </c>
      <c r="L26" s="2" t="s">
        <v>920</v>
      </c>
      <c r="M26" s="2">
        <v>0</v>
      </c>
      <c r="N26" s="2">
        <v>0</v>
      </c>
      <c r="O26" s="2">
        <v>0</v>
      </c>
      <c r="P26" s="2">
        <v>0</v>
      </c>
      <c r="Q26" s="2" t="s">
        <v>421</v>
      </c>
      <c r="R26" s="2" t="s">
        <v>920</v>
      </c>
    </row>
    <row r="27" spans="1:18" x14ac:dyDescent="0.25">
      <c r="A27" s="2">
        <v>213</v>
      </c>
      <c r="B27" s="2" t="s">
        <v>642</v>
      </c>
      <c r="C27" s="4">
        <v>36.706769999999999</v>
      </c>
      <c r="D27" s="4">
        <v>-119.01134999999999</v>
      </c>
      <c r="E27" s="2">
        <v>1317</v>
      </c>
      <c r="F27" s="4">
        <v>36.706560000000003</v>
      </c>
      <c r="G27" s="4">
        <v>-119.01134999999999</v>
      </c>
      <c r="H27" s="2">
        <v>1312</v>
      </c>
      <c r="I27" s="2">
        <v>1</v>
      </c>
      <c r="J27" s="2">
        <v>17</v>
      </c>
      <c r="K27" s="2">
        <v>18</v>
      </c>
      <c r="L27" s="2" t="s">
        <v>425</v>
      </c>
      <c r="M27" s="2">
        <v>29</v>
      </c>
      <c r="N27" s="2">
        <v>0</v>
      </c>
      <c r="O27" s="2">
        <v>4</v>
      </c>
      <c r="P27" s="2">
        <v>1</v>
      </c>
      <c r="Q27" s="2" t="s">
        <v>426</v>
      </c>
      <c r="R27" s="2" t="s">
        <v>358</v>
      </c>
    </row>
    <row r="28" spans="1:18" x14ac:dyDescent="0.25">
      <c r="A28" s="2">
        <v>216</v>
      </c>
      <c r="B28" s="2" t="s">
        <v>360</v>
      </c>
      <c r="C28" s="4">
        <v>34.702840000000002</v>
      </c>
      <c r="D28" s="4">
        <v>-119.91754</v>
      </c>
      <c r="E28" s="2">
        <v>683</v>
      </c>
      <c r="F28" s="4">
        <v>34.702869999999997</v>
      </c>
      <c r="G28" s="4">
        <v>-119.91725</v>
      </c>
      <c r="H28" s="2">
        <v>677</v>
      </c>
      <c r="I28" s="2">
        <v>1</v>
      </c>
      <c r="J28" s="2">
        <v>0</v>
      </c>
      <c r="K28" s="2">
        <v>1</v>
      </c>
      <c r="L28" s="2" t="s">
        <v>361</v>
      </c>
      <c r="M28" s="2">
        <v>5</v>
      </c>
      <c r="N28" s="2">
        <v>0</v>
      </c>
      <c r="O28" s="2">
        <v>1</v>
      </c>
      <c r="P28" s="2">
        <v>1</v>
      </c>
      <c r="Q28" s="2" t="s">
        <v>362</v>
      </c>
      <c r="R28" s="2" t="s">
        <v>363</v>
      </c>
    </row>
    <row r="29" spans="1:18" x14ac:dyDescent="0.25">
      <c r="A29" s="2">
        <v>217</v>
      </c>
      <c r="B29" s="2" t="s">
        <v>441</v>
      </c>
      <c r="C29" s="4">
        <v>33.835900000000002</v>
      </c>
      <c r="D29" s="4">
        <v>-117.61353</v>
      </c>
      <c r="E29" s="2">
        <v>404</v>
      </c>
      <c r="F29" s="4">
        <v>33.835740000000001</v>
      </c>
      <c r="G29" s="4">
        <v>-117.61339</v>
      </c>
      <c r="H29" s="2">
        <v>403</v>
      </c>
      <c r="I29" s="2">
        <v>0</v>
      </c>
      <c r="J29" s="2">
        <v>0</v>
      </c>
      <c r="K29" s="2">
        <v>0</v>
      </c>
      <c r="L29" s="2" t="s">
        <v>920</v>
      </c>
      <c r="M29" s="2">
        <v>0</v>
      </c>
      <c r="N29" s="2">
        <v>0</v>
      </c>
      <c r="O29" s="2">
        <v>0</v>
      </c>
      <c r="P29" s="2">
        <v>0</v>
      </c>
      <c r="Q29" s="2" t="s">
        <v>443</v>
      </c>
      <c r="R29" s="2" t="s">
        <v>444</v>
      </c>
    </row>
    <row r="30" spans="1:18" x14ac:dyDescent="0.25">
      <c r="A30" s="2">
        <v>218</v>
      </c>
      <c r="B30" s="2" t="s">
        <v>529</v>
      </c>
      <c r="C30" s="4">
        <v>33.29533</v>
      </c>
      <c r="D30" s="4">
        <v>-116.88875</v>
      </c>
      <c r="E30" s="2">
        <v>902</v>
      </c>
      <c r="F30" s="4">
        <v>33.29504</v>
      </c>
      <c r="G30" s="4">
        <v>-116.88873</v>
      </c>
      <c r="H30" s="2">
        <v>886</v>
      </c>
      <c r="I30" s="2">
        <v>17</v>
      </c>
      <c r="J30" s="2">
        <v>2000</v>
      </c>
      <c r="K30" s="2">
        <v>2017</v>
      </c>
      <c r="L30" s="2" t="s">
        <v>532</v>
      </c>
      <c r="M30" s="2">
        <v>27</v>
      </c>
      <c r="N30" s="2">
        <v>0</v>
      </c>
      <c r="O30" s="2">
        <v>5</v>
      </c>
      <c r="P30" s="2">
        <v>1</v>
      </c>
      <c r="Q30" s="2" t="s">
        <v>533</v>
      </c>
      <c r="R30" s="2" t="s">
        <v>534</v>
      </c>
    </row>
    <row r="31" spans="1:18" x14ac:dyDescent="0.25">
      <c r="A31" s="2">
        <v>230</v>
      </c>
      <c r="B31" s="2" t="s">
        <v>630</v>
      </c>
      <c r="C31" s="4">
        <v>44.465580000000003</v>
      </c>
      <c r="D31" s="4">
        <v>-122.67694</v>
      </c>
      <c r="E31" s="2">
        <v>281</v>
      </c>
      <c r="F31" s="4">
        <v>44.465440000000001</v>
      </c>
      <c r="G31" s="4">
        <v>-122.67689</v>
      </c>
      <c r="H31" s="2">
        <v>263</v>
      </c>
      <c r="I31" s="2">
        <v>0</v>
      </c>
      <c r="J31" s="2">
        <v>0</v>
      </c>
      <c r="K31" s="2">
        <v>0</v>
      </c>
      <c r="L31" s="2" t="s">
        <v>920</v>
      </c>
      <c r="M31" s="2">
        <v>0</v>
      </c>
      <c r="N31" s="2">
        <v>0</v>
      </c>
      <c r="O31" s="2">
        <v>0</v>
      </c>
      <c r="P31" s="2">
        <v>0</v>
      </c>
      <c r="Q31" s="2" t="s">
        <v>632</v>
      </c>
      <c r="R31" s="2" t="s">
        <v>920</v>
      </c>
    </row>
    <row r="32" spans="1:18" x14ac:dyDescent="0.25">
      <c r="A32" s="2">
        <v>231</v>
      </c>
      <c r="B32" s="2" t="s">
        <v>676</v>
      </c>
      <c r="C32" s="4">
        <v>44.467950000000002</v>
      </c>
      <c r="D32" s="4">
        <v>-123.50488</v>
      </c>
      <c r="E32" s="2">
        <v>427</v>
      </c>
      <c r="F32" s="4">
        <v>44.467509999999997</v>
      </c>
      <c r="G32" s="4">
        <v>-123.50496</v>
      </c>
      <c r="H32" s="2">
        <v>423</v>
      </c>
      <c r="I32" s="2">
        <v>0</v>
      </c>
      <c r="J32" s="2">
        <v>0</v>
      </c>
      <c r="K32" s="2">
        <v>0</v>
      </c>
      <c r="L32" s="2" t="s">
        <v>920</v>
      </c>
      <c r="M32" s="2">
        <v>0</v>
      </c>
      <c r="N32" s="2">
        <v>0</v>
      </c>
      <c r="O32" s="2">
        <v>0</v>
      </c>
      <c r="P32" s="2">
        <v>0</v>
      </c>
      <c r="Q32" s="2" t="s">
        <v>678</v>
      </c>
      <c r="R32" s="2" t="s">
        <v>679</v>
      </c>
    </row>
    <row r="33" spans="1:18" x14ac:dyDescent="0.25">
      <c r="A33" s="2">
        <v>241</v>
      </c>
      <c r="B33" s="2" t="s">
        <v>633</v>
      </c>
      <c r="C33" s="4">
        <v>44.288960000000003</v>
      </c>
      <c r="D33" s="4">
        <v>-122.02973</v>
      </c>
      <c r="E33" s="2">
        <v>685</v>
      </c>
      <c r="F33" s="4">
        <v>44.28886</v>
      </c>
      <c r="G33" s="4">
        <v>-122.03013</v>
      </c>
      <c r="H33" s="2">
        <v>682</v>
      </c>
      <c r="I33" s="2">
        <v>0</v>
      </c>
      <c r="J33" s="2">
        <v>0</v>
      </c>
      <c r="K33" s="2">
        <v>0</v>
      </c>
      <c r="L33" s="2" t="s">
        <v>920</v>
      </c>
      <c r="M33" s="2">
        <v>0</v>
      </c>
      <c r="N33" s="2">
        <v>0</v>
      </c>
      <c r="O33" s="2">
        <v>0</v>
      </c>
      <c r="P33" s="2">
        <v>0</v>
      </c>
      <c r="Q33" s="2" t="s">
        <v>635</v>
      </c>
      <c r="R33" s="2" t="s">
        <v>636</v>
      </c>
    </row>
    <row r="34" spans="1:18" x14ac:dyDescent="0.25">
      <c r="A34" s="2">
        <v>260</v>
      </c>
      <c r="B34" s="2" t="s">
        <v>646</v>
      </c>
      <c r="C34" s="4">
        <v>44.035260000000001</v>
      </c>
      <c r="D34" s="4">
        <v>-122.20779</v>
      </c>
      <c r="E34" s="2">
        <v>570</v>
      </c>
      <c r="F34" s="4">
        <v>44.208129999999997</v>
      </c>
      <c r="G34" s="4">
        <v>-122.20813</v>
      </c>
      <c r="H34" s="2">
        <v>578</v>
      </c>
      <c r="I34" s="2">
        <v>0</v>
      </c>
      <c r="J34" s="2">
        <v>0</v>
      </c>
      <c r="K34" s="2">
        <v>0</v>
      </c>
      <c r="L34" s="2" t="s">
        <v>920</v>
      </c>
      <c r="M34" s="2">
        <v>0</v>
      </c>
      <c r="N34" s="2">
        <v>0</v>
      </c>
      <c r="O34" s="2">
        <v>0</v>
      </c>
      <c r="P34" s="2">
        <v>0</v>
      </c>
      <c r="Q34" s="2" t="s">
        <v>649</v>
      </c>
      <c r="R34" s="2" t="s">
        <v>920</v>
      </c>
    </row>
    <row r="35" spans="1:18" x14ac:dyDescent="0.25">
      <c r="A35" s="2">
        <v>265</v>
      </c>
      <c r="B35" s="2" t="s">
        <v>668</v>
      </c>
      <c r="C35" s="4">
        <v>43.797840000000001</v>
      </c>
      <c r="D35" s="4">
        <v>-122.5534</v>
      </c>
      <c r="E35" s="2">
        <v>335</v>
      </c>
      <c r="F35" s="4">
        <v>43.797640000000001</v>
      </c>
      <c r="G35" s="4">
        <v>-122.55323</v>
      </c>
      <c r="H35" s="2">
        <v>326</v>
      </c>
      <c r="I35" s="2">
        <v>0</v>
      </c>
      <c r="J35" s="2">
        <v>0</v>
      </c>
      <c r="K35" s="2">
        <v>0</v>
      </c>
      <c r="L35" s="2" t="s">
        <v>920</v>
      </c>
      <c r="M35" s="2">
        <v>0</v>
      </c>
      <c r="N35" s="2">
        <v>0</v>
      </c>
      <c r="O35" s="2">
        <v>0</v>
      </c>
      <c r="P35" s="2">
        <v>0</v>
      </c>
      <c r="Q35" s="2" t="s">
        <v>669</v>
      </c>
      <c r="R35" s="2" t="s">
        <v>920</v>
      </c>
    </row>
    <row r="36" spans="1:18" x14ac:dyDescent="0.25">
      <c r="A36" s="2">
        <v>386</v>
      </c>
      <c r="B36" s="2" t="s">
        <v>704</v>
      </c>
      <c r="C36" s="4">
        <v>42.29813</v>
      </c>
      <c r="D36" s="4">
        <v>-123.73096</v>
      </c>
      <c r="E36" s="2">
        <v>344</v>
      </c>
      <c r="F36" s="4">
        <v>42.297829999999998</v>
      </c>
      <c r="G36" s="4">
        <v>-123.73089</v>
      </c>
      <c r="H36" s="2">
        <v>339</v>
      </c>
      <c r="I36" s="2">
        <v>0</v>
      </c>
      <c r="J36" s="2">
        <v>3</v>
      </c>
      <c r="K36" s="2">
        <v>3</v>
      </c>
      <c r="L36" s="2" t="s">
        <v>712</v>
      </c>
      <c r="M36" s="2">
        <v>10</v>
      </c>
      <c r="N36" s="2">
        <v>0</v>
      </c>
      <c r="O36" s="11" t="s">
        <v>203</v>
      </c>
      <c r="P36" s="2">
        <v>1</v>
      </c>
      <c r="Q36" s="2" t="s">
        <v>713</v>
      </c>
      <c r="R36" s="2" t="s">
        <v>434</v>
      </c>
    </row>
    <row r="37" spans="1:18" x14ac:dyDescent="0.25">
      <c r="A37" s="2">
        <v>388</v>
      </c>
      <c r="B37" s="2" t="s">
        <v>768</v>
      </c>
      <c r="C37" s="4">
        <v>42.572389999999999</v>
      </c>
      <c r="D37" s="4">
        <v>-124.0459</v>
      </c>
      <c r="E37" s="2">
        <v>61</v>
      </c>
      <c r="F37" s="4">
        <v>42.572270000000003</v>
      </c>
      <c r="G37" s="4">
        <v>-124.04613000000001</v>
      </c>
      <c r="H37" s="2">
        <v>64</v>
      </c>
      <c r="I37" s="2">
        <v>0</v>
      </c>
      <c r="J37" s="2">
        <v>0</v>
      </c>
      <c r="K37" s="2">
        <v>0</v>
      </c>
      <c r="L37" s="2" t="s">
        <v>470</v>
      </c>
      <c r="M37" s="2">
        <v>13</v>
      </c>
      <c r="N37" s="2">
        <v>0</v>
      </c>
      <c r="O37" s="2" t="s">
        <v>772</v>
      </c>
      <c r="P37" s="2">
        <v>1</v>
      </c>
      <c r="Q37" s="2" t="s">
        <v>770</v>
      </c>
      <c r="R37" s="2" t="s">
        <v>431</v>
      </c>
    </row>
    <row r="38" spans="1:18" x14ac:dyDescent="0.25">
      <c r="A38" s="2">
        <v>402</v>
      </c>
      <c r="B38" s="2" t="s">
        <v>694</v>
      </c>
      <c r="C38" s="4">
        <v>41.902340000000002</v>
      </c>
      <c r="D38" s="4">
        <v>-123.7704</v>
      </c>
      <c r="E38" s="2">
        <v>399</v>
      </c>
      <c r="F38" s="4">
        <v>41.90231</v>
      </c>
      <c r="G38" s="4">
        <v>-123.77007999999999</v>
      </c>
      <c r="H38" s="2">
        <v>393</v>
      </c>
      <c r="I38" s="2">
        <v>0</v>
      </c>
      <c r="J38" s="2">
        <v>0</v>
      </c>
      <c r="K38" s="2">
        <v>0</v>
      </c>
      <c r="L38" s="2" t="s">
        <v>920</v>
      </c>
      <c r="M38" s="2">
        <v>0</v>
      </c>
      <c r="N38" s="2">
        <v>0</v>
      </c>
      <c r="O38" s="2">
        <v>0</v>
      </c>
      <c r="P38" s="2">
        <v>0</v>
      </c>
      <c r="Q38" s="2" t="s">
        <v>696</v>
      </c>
      <c r="R38" s="2" t="s">
        <v>920</v>
      </c>
    </row>
    <row r="39" spans="1:18" x14ac:dyDescent="0.25">
      <c r="A39" s="2">
        <v>404</v>
      </c>
      <c r="B39" s="2" t="s">
        <v>700</v>
      </c>
      <c r="C39" s="4">
        <v>41.876690000000004</v>
      </c>
      <c r="D39" s="4">
        <v>-123.80208</v>
      </c>
      <c r="E39" s="2">
        <v>322</v>
      </c>
      <c r="F39" s="4">
        <v>41.876510000000003</v>
      </c>
      <c r="G39" s="4">
        <v>-123.80228</v>
      </c>
      <c r="H39" s="2">
        <v>313</v>
      </c>
      <c r="I39" s="2">
        <v>1</v>
      </c>
      <c r="J39" s="2">
        <v>9</v>
      </c>
      <c r="K39" s="2">
        <v>10</v>
      </c>
      <c r="L39" s="2" t="s">
        <v>469</v>
      </c>
      <c r="M39" s="2">
        <v>28</v>
      </c>
      <c r="N39" s="2">
        <v>0</v>
      </c>
      <c r="O39" s="11" t="s">
        <v>204</v>
      </c>
      <c r="P39" s="2">
        <v>1</v>
      </c>
      <c r="Q39" s="2" t="s">
        <v>702</v>
      </c>
      <c r="R39" s="2" t="s">
        <v>433</v>
      </c>
    </row>
    <row r="40" spans="1:18" x14ac:dyDescent="0.25">
      <c r="A40" s="2">
        <v>410</v>
      </c>
      <c r="B40" s="2" t="s">
        <v>837</v>
      </c>
      <c r="C40" s="4">
        <v>41.499110000000002</v>
      </c>
      <c r="D40" s="4">
        <v>-123.5204</v>
      </c>
      <c r="E40" s="2">
        <v>327</v>
      </c>
      <c r="F40" s="4">
        <v>41.499049999999997</v>
      </c>
      <c r="G40" s="4">
        <v>-123.52051</v>
      </c>
      <c r="H40" s="2">
        <v>285</v>
      </c>
      <c r="I40" s="2">
        <v>0</v>
      </c>
      <c r="J40" s="2">
        <v>0</v>
      </c>
      <c r="K40" s="2">
        <v>0</v>
      </c>
      <c r="L40" s="2" t="s">
        <v>920</v>
      </c>
      <c r="M40" s="2">
        <v>0</v>
      </c>
      <c r="N40" s="2">
        <v>0</v>
      </c>
      <c r="O40" s="2">
        <v>0</v>
      </c>
      <c r="P40" s="2">
        <v>0</v>
      </c>
      <c r="Q40" s="2" t="s">
        <v>841</v>
      </c>
      <c r="R40" s="2" t="s">
        <v>785</v>
      </c>
    </row>
    <row r="41" spans="1:18" x14ac:dyDescent="0.25">
      <c r="A41" s="2">
        <v>415</v>
      </c>
      <c r="B41" s="2" t="s">
        <v>756</v>
      </c>
      <c r="C41" s="4">
        <v>41.327120000000001</v>
      </c>
      <c r="D41" s="4">
        <v>-124.01569000000001</v>
      </c>
      <c r="E41" s="2">
        <v>30</v>
      </c>
      <c r="F41" s="4">
        <v>41.327480000000001</v>
      </c>
      <c r="G41" s="4">
        <v>-124.0591</v>
      </c>
      <c r="H41" s="2">
        <v>25</v>
      </c>
      <c r="I41" s="2">
        <v>0</v>
      </c>
      <c r="J41" s="2">
        <v>0</v>
      </c>
      <c r="K41" s="2">
        <v>0</v>
      </c>
      <c r="L41" s="2" t="s">
        <v>920</v>
      </c>
      <c r="M41" s="2">
        <v>0</v>
      </c>
      <c r="N41" s="2">
        <v>0</v>
      </c>
      <c r="O41" s="2">
        <v>0</v>
      </c>
      <c r="P41" s="2">
        <v>0</v>
      </c>
      <c r="Q41" s="2" t="s">
        <v>757</v>
      </c>
      <c r="R41" s="2" t="s">
        <v>920</v>
      </c>
    </row>
    <row r="42" spans="1:18" x14ac:dyDescent="0.25">
      <c r="A42" s="2">
        <v>424</v>
      </c>
      <c r="B42" s="2" t="s">
        <v>842</v>
      </c>
      <c r="C42" s="4">
        <v>40.86909</v>
      </c>
      <c r="D42" s="4">
        <v>-123.56547999999999</v>
      </c>
      <c r="E42" s="2">
        <v>346</v>
      </c>
      <c r="F42" s="4">
        <v>40.869129999999998</v>
      </c>
      <c r="G42" s="4">
        <v>-123.56578</v>
      </c>
      <c r="H42" s="2">
        <v>338</v>
      </c>
      <c r="I42" s="2">
        <v>0</v>
      </c>
      <c r="J42" s="2">
        <v>0</v>
      </c>
      <c r="K42" s="2">
        <v>0</v>
      </c>
      <c r="L42" s="2" t="s">
        <v>920</v>
      </c>
      <c r="M42" s="2">
        <v>0</v>
      </c>
      <c r="N42" s="2">
        <v>0</v>
      </c>
      <c r="O42" s="2">
        <v>0</v>
      </c>
      <c r="P42" s="2">
        <v>0</v>
      </c>
      <c r="Q42" s="2" t="s">
        <v>844</v>
      </c>
      <c r="R42" s="2" t="s">
        <v>845</v>
      </c>
    </row>
    <row r="43" spans="1:18" x14ac:dyDescent="0.25">
      <c r="A43" s="2">
        <v>434</v>
      </c>
      <c r="B43" s="2" t="s">
        <v>744</v>
      </c>
      <c r="C43" s="4">
        <v>40.34666</v>
      </c>
      <c r="D43" s="4">
        <v>-124.02473000000001</v>
      </c>
      <c r="E43" s="2">
        <v>116</v>
      </c>
      <c r="F43" s="4">
        <v>40.34686</v>
      </c>
      <c r="G43" s="4">
        <v>-124.02495999999999</v>
      </c>
      <c r="H43" s="2">
        <v>113</v>
      </c>
      <c r="I43" s="2">
        <v>0</v>
      </c>
      <c r="J43" s="2">
        <v>0</v>
      </c>
      <c r="K43" s="2">
        <v>0</v>
      </c>
      <c r="L43" s="2" t="s">
        <v>920</v>
      </c>
      <c r="M43" s="2">
        <v>0</v>
      </c>
      <c r="N43" s="2">
        <v>0</v>
      </c>
      <c r="O43" s="2">
        <v>0</v>
      </c>
      <c r="P43" s="2">
        <v>0</v>
      </c>
      <c r="Q43" s="2" t="s">
        <v>745</v>
      </c>
      <c r="R43" s="2" t="s">
        <v>920</v>
      </c>
    </row>
    <row r="44" spans="1:18" x14ac:dyDescent="0.25">
      <c r="A44" s="2">
        <v>438</v>
      </c>
      <c r="B44" s="2" t="s">
        <v>808</v>
      </c>
      <c r="C44" s="4">
        <v>39.874760000000002</v>
      </c>
      <c r="D44" s="4">
        <v>-123.73428</v>
      </c>
      <c r="E44" s="2">
        <v>216</v>
      </c>
      <c r="F44" s="4">
        <v>39.874960000000002</v>
      </c>
      <c r="G44" s="4">
        <v>-123.73447</v>
      </c>
      <c r="H44" s="2">
        <v>219</v>
      </c>
      <c r="I44" s="2">
        <v>3</v>
      </c>
      <c r="J44" s="2">
        <v>22</v>
      </c>
      <c r="K44" s="2">
        <v>25</v>
      </c>
      <c r="L44" s="2" t="s">
        <v>811</v>
      </c>
      <c r="M44" s="2">
        <v>17</v>
      </c>
      <c r="N44" s="2">
        <v>0</v>
      </c>
      <c r="O44" s="2">
        <v>4</v>
      </c>
      <c r="P44" s="2">
        <v>1</v>
      </c>
      <c r="Q44" s="2" t="s">
        <v>812</v>
      </c>
      <c r="R44" s="2" t="s">
        <v>735</v>
      </c>
    </row>
    <row r="45" spans="1:18" x14ac:dyDescent="0.25">
      <c r="A45" s="2">
        <v>463</v>
      </c>
      <c r="B45" s="2" t="s">
        <v>364</v>
      </c>
      <c r="C45" s="4">
        <v>39.142330000000001</v>
      </c>
      <c r="D45" s="4">
        <v>-120.76389</v>
      </c>
      <c r="E45" s="2">
        <v>1198</v>
      </c>
      <c r="F45" s="4">
        <v>39.142090000000003</v>
      </c>
      <c r="G45" s="4">
        <v>-120.76392</v>
      </c>
      <c r="H45" s="2">
        <v>1193</v>
      </c>
      <c r="I45" s="2">
        <v>0</v>
      </c>
      <c r="J45" s="2">
        <v>0</v>
      </c>
      <c r="K45" s="2">
        <v>0</v>
      </c>
      <c r="L45" s="2" t="s">
        <v>920</v>
      </c>
      <c r="M45" s="2">
        <v>0</v>
      </c>
      <c r="N45" s="2">
        <v>0</v>
      </c>
      <c r="O45" s="2">
        <v>0</v>
      </c>
      <c r="P45" s="2">
        <v>0</v>
      </c>
      <c r="Q45" s="2" t="s">
        <v>366</v>
      </c>
      <c r="R45" s="2" t="s">
        <v>920</v>
      </c>
    </row>
    <row r="46" spans="1:18" x14ac:dyDescent="0.25">
      <c r="A46" s="2">
        <v>465</v>
      </c>
      <c r="B46" s="2" t="s">
        <v>367</v>
      </c>
      <c r="C46" s="4">
        <v>38.679900000000004</v>
      </c>
      <c r="D46" s="4">
        <v>-120.41611</v>
      </c>
      <c r="E46" s="2">
        <v>1418</v>
      </c>
      <c r="F46" s="4">
        <v>38.67998</v>
      </c>
      <c r="G46" s="4">
        <v>-120.41634000000001</v>
      </c>
      <c r="H46" s="2">
        <v>1416</v>
      </c>
      <c r="I46" s="2">
        <v>0</v>
      </c>
      <c r="J46" s="2">
        <v>18</v>
      </c>
      <c r="K46" s="2">
        <v>18</v>
      </c>
      <c r="L46" s="2" t="s">
        <v>920</v>
      </c>
      <c r="M46" s="2">
        <v>0</v>
      </c>
      <c r="N46" s="2">
        <v>0</v>
      </c>
      <c r="O46" s="2">
        <v>5</v>
      </c>
      <c r="P46" s="2">
        <v>1</v>
      </c>
      <c r="Q46" s="2" t="s">
        <v>370</v>
      </c>
      <c r="R46" s="2" t="s">
        <v>371</v>
      </c>
    </row>
    <row r="47" spans="1:18" x14ac:dyDescent="0.25">
      <c r="A47" s="2">
        <v>466</v>
      </c>
      <c r="B47" s="2" t="s">
        <v>373</v>
      </c>
      <c r="C47" s="4">
        <v>38.28539</v>
      </c>
      <c r="D47" s="4">
        <v>-120.22066</v>
      </c>
      <c r="E47" s="2">
        <v>1460</v>
      </c>
      <c r="F47" s="4">
        <v>38.285139999999998</v>
      </c>
      <c r="G47" s="4">
        <v>-120.22092000000001</v>
      </c>
      <c r="H47" s="2">
        <v>1459</v>
      </c>
      <c r="I47" s="2">
        <v>0</v>
      </c>
      <c r="J47" s="2">
        <v>0</v>
      </c>
      <c r="K47" s="2">
        <v>0</v>
      </c>
      <c r="L47" s="2" t="s">
        <v>920</v>
      </c>
      <c r="M47" s="2">
        <v>0</v>
      </c>
      <c r="N47" s="2">
        <v>0</v>
      </c>
      <c r="O47" s="2">
        <v>0</v>
      </c>
      <c r="P47" s="2">
        <v>0</v>
      </c>
      <c r="Q47" s="2" t="s">
        <v>376</v>
      </c>
      <c r="R47" s="2" t="s">
        <v>377</v>
      </c>
    </row>
    <row r="48" spans="1:18" x14ac:dyDescent="0.25">
      <c r="A48" s="2">
        <v>470</v>
      </c>
      <c r="B48" s="2" t="s">
        <v>462</v>
      </c>
      <c r="C48" s="4">
        <v>44.398870000000002</v>
      </c>
      <c r="D48" s="4">
        <v>-122.13621999999999</v>
      </c>
      <c r="E48" s="2">
        <v>1248</v>
      </c>
      <c r="F48" s="4">
        <v>44.398710000000001</v>
      </c>
      <c r="G48" s="4">
        <v>-122.13597</v>
      </c>
      <c r="H48" s="2">
        <v>1245</v>
      </c>
      <c r="I48" s="2">
        <v>0</v>
      </c>
      <c r="J48" s="2">
        <v>0</v>
      </c>
      <c r="K48" s="2">
        <v>0</v>
      </c>
      <c r="L48" s="2" t="s">
        <v>920</v>
      </c>
      <c r="M48" s="2">
        <v>0</v>
      </c>
      <c r="N48" s="2">
        <v>0</v>
      </c>
      <c r="O48" s="2">
        <v>0</v>
      </c>
      <c r="P48" s="2">
        <v>0</v>
      </c>
      <c r="Q48" s="2" t="s">
        <v>640</v>
      </c>
      <c r="R48" s="2" t="s">
        <v>920</v>
      </c>
    </row>
    <row r="49" spans="1:18" x14ac:dyDescent="0.25">
      <c r="A49" s="2">
        <v>498</v>
      </c>
      <c r="B49" s="2" t="s">
        <v>670</v>
      </c>
      <c r="C49" s="4">
        <v>43.774940000000001</v>
      </c>
      <c r="D49" s="4">
        <v>-122.5252</v>
      </c>
      <c r="E49" s="2">
        <v>319</v>
      </c>
      <c r="F49" s="4">
        <v>43.775120000000001</v>
      </c>
      <c r="G49" s="4">
        <v>-122.52547</v>
      </c>
      <c r="H49" s="2">
        <v>314</v>
      </c>
      <c r="I49" s="2">
        <v>0</v>
      </c>
      <c r="J49" s="2">
        <v>0</v>
      </c>
      <c r="K49" s="2">
        <v>0</v>
      </c>
      <c r="L49" s="2" t="s">
        <v>920</v>
      </c>
      <c r="M49" s="2">
        <v>0</v>
      </c>
      <c r="N49" s="2">
        <v>0</v>
      </c>
      <c r="O49" s="2">
        <v>0</v>
      </c>
      <c r="P49" s="2">
        <v>0</v>
      </c>
      <c r="Q49" s="2" t="s">
        <v>672</v>
      </c>
      <c r="R49" s="2" t="s">
        <v>673</v>
      </c>
    </row>
    <row r="50" spans="1:18" x14ac:dyDescent="0.25">
      <c r="A50" s="2">
        <v>501</v>
      </c>
      <c r="B50" s="2" t="s">
        <v>654</v>
      </c>
      <c r="C50" s="4">
        <v>43.685119999999998</v>
      </c>
      <c r="D50" s="4">
        <v>-122.25109</v>
      </c>
      <c r="E50" s="2">
        <v>663</v>
      </c>
      <c r="F50" s="4">
        <v>43.685229999999997</v>
      </c>
      <c r="G50" s="4">
        <v>-122.25142</v>
      </c>
      <c r="H50" s="2">
        <v>664</v>
      </c>
      <c r="I50" s="2">
        <v>0</v>
      </c>
      <c r="J50" s="2">
        <v>0</v>
      </c>
      <c r="K50" s="2">
        <v>0</v>
      </c>
      <c r="L50" s="2" t="s">
        <v>920</v>
      </c>
      <c r="M50" s="2">
        <v>0</v>
      </c>
      <c r="N50" s="2">
        <v>0</v>
      </c>
      <c r="O50" s="2">
        <v>0</v>
      </c>
      <c r="P50" s="2">
        <v>0</v>
      </c>
      <c r="Q50" s="2" t="s">
        <v>656</v>
      </c>
      <c r="R50" s="2" t="s">
        <v>920</v>
      </c>
    </row>
    <row r="51" spans="1:18" x14ac:dyDescent="0.25">
      <c r="A51" s="2">
        <v>531</v>
      </c>
      <c r="B51" s="2" t="s">
        <v>719</v>
      </c>
      <c r="C51" s="4">
        <v>42.897869999999998</v>
      </c>
      <c r="D51" s="4">
        <v>-122.93212</v>
      </c>
      <c r="E51" s="2">
        <v>382</v>
      </c>
      <c r="F51" s="4">
        <v>42.897970000000001</v>
      </c>
      <c r="G51" s="4">
        <v>-122.93183999999999</v>
      </c>
      <c r="H51" s="2">
        <v>384</v>
      </c>
      <c r="I51" s="2">
        <v>0</v>
      </c>
      <c r="J51" s="2">
        <v>0</v>
      </c>
      <c r="K51" s="2">
        <v>0</v>
      </c>
      <c r="L51" s="2" t="s">
        <v>920</v>
      </c>
      <c r="M51" s="2">
        <v>0</v>
      </c>
      <c r="N51" s="2">
        <v>0</v>
      </c>
      <c r="O51" s="2">
        <v>0</v>
      </c>
      <c r="P51" s="2">
        <v>0</v>
      </c>
      <c r="Q51" s="2" t="s">
        <v>722</v>
      </c>
      <c r="R51" s="2" t="s">
        <v>920</v>
      </c>
    </row>
    <row r="52" spans="1:18" x14ac:dyDescent="0.25">
      <c r="A52" s="2">
        <v>568</v>
      </c>
      <c r="B52" s="2" t="s">
        <v>614</v>
      </c>
      <c r="C52" s="4">
        <v>42.38955</v>
      </c>
      <c r="D52" s="4">
        <v>-122.42695999999999</v>
      </c>
      <c r="E52" s="2">
        <v>1038</v>
      </c>
      <c r="F52" s="4" t="s">
        <v>920</v>
      </c>
      <c r="G52" s="4" t="s">
        <v>920</v>
      </c>
      <c r="H52" s="2" t="s">
        <v>920</v>
      </c>
      <c r="I52" s="2">
        <v>0</v>
      </c>
      <c r="J52" s="2">
        <v>0</v>
      </c>
      <c r="K52" s="2">
        <v>0</v>
      </c>
      <c r="L52" s="2" t="s">
        <v>920</v>
      </c>
      <c r="M52" s="2">
        <v>0</v>
      </c>
      <c r="N52" s="2">
        <v>0</v>
      </c>
      <c r="O52" s="2">
        <v>0</v>
      </c>
      <c r="P52" s="2">
        <v>0</v>
      </c>
      <c r="Q52" s="2" t="s">
        <v>617</v>
      </c>
      <c r="R52" s="2" t="s">
        <v>437</v>
      </c>
    </row>
    <row r="53" spans="1:18" x14ac:dyDescent="0.25">
      <c r="A53" s="2">
        <v>582</v>
      </c>
      <c r="B53" s="2" t="s">
        <v>715</v>
      </c>
      <c r="C53" s="4">
        <v>42.391330000000004</v>
      </c>
      <c r="D53" s="4">
        <v>-123.55531999999999</v>
      </c>
      <c r="E53" s="2">
        <v>411</v>
      </c>
      <c r="F53" s="4">
        <v>42.39114</v>
      </c>
      <c r="G53" s="4">
        <v>-123.55508</v>
      </c>
      <c r="H53" s="2">
        <v>407</v>
      </c>
      <c r="I53" s="2">
        <v>0</v>
      </c>
      <c r="J53" s="2">
        <v>0</v>
      </c>
      <c r="K53" s="2">
        <v>0</v>
      </c>
      <c r="L53" s="2" t="s">
        <v>920</v>
      </c>
      <c r="M53" s="2">
        <v>0</v>
      </c>
      <c r="N53" s="2">
        <v>0</v>
      </c>
      <c r="O53" s="2">
        <v>0</v>
      </c>
      <c r="P53" s="2">
        <v>0</v>
      </c>
      <c r="Q53" s="2" t="s">
        <v>716</v>
      </c>
      <c r="R53" s="2" t="s">
        <v>920</v>
      </c>
    </row>
    <row r="54" spans="1:18" x14ac:dyDescent="0.25">
      <c r="A54" s="2">
        <v>598</v>
      </c>
      <c r="B54" s="2" t="s">
        <v>557</v>
      </c>
      <c r="C54" s="4">
        <v>42.115169999999999</v>
      </c>
      <c r="D54" s="4">
        <v>-123.08786000000001</v>
      </c>
      <c r="E54" s="2">
        <v>499</v>
      </c>
      <c r="F54" s="4">
        <v>42.115409999999997</v>
      </c>
      <c r="G54" s="4">
        <v>-123.08759000000001</v>
      </c>
      <c r="H54" s="2">
        <v>503</v>
      </c>
      <c r="I54" s="2">
        <v>0</v>
      </c>
      <c r="J54" s="2">
        <v>2</v>
      </c>
      <c r="K54" s="2">
        <v>2</v>
      </c>
      <c r="L54" s="2" t="s">
        <v>554</v>
      </c>
      <c r="M54" s="2">
        <v>12</v>
      </c>
      <c r="N54" s="2">
        <v>0</v>
      </c>
      <c r="O54" s="2" t="s">
        <v>555</v>
      </c>
      <c r="P54" s="2">
        <v>1</v>
      </c>
      <c r="Q54" s="2" t="s">
        <v>920</v>
      </c>
      <c r="R54" s="2" t="s">
        <v>556</v>
      </c>
    </row>
    <row r="55" spans="1:18" x14ac:dyDescent="0.25">
      <c r="A55" s="2">
        <v>605</v>
      </c>
      <c r="B55" s="2" t="s">
        <v>831</v>
      </c>
      <c r="C55" s="4">
        <v>41.762549999999997</v>
      </c>
      <c r="D55" s="4">
        <v>-123.41956</v>
      </c>
      <c r="E55" s="2">
        <v>534</v>
      </c>
      <c r="F55" s="4">
        <v>41.762700000000002</v>
      </c>
      <c r="G55" s="4">
        <v>-123.41932</v>
      </c>
      <c r="H55" s="2">
        <v>529</v>
      </c>
      <c r="I55" s="2">
        <v>0</v>
      </c>
      <c r="J55" s="2">
        <v>0</v>
      </c>
      <c r="K55" s="2">
        <v>0</v>
      </c>
      <c r="L55" s="2" t="s">
        <v>920</v>
      </c>
      <c r="M55" s="2">
        <v>0</v>
      </c>
      <c r="N55" s="2">
        <v>0</v>
      </c>
      <c r="O55" s="2">
        <v>0</v>
      </c>
      <c r="P55" s="2">
        <v>0</v>
      </c>
      <c r="Q55" s="2" t="s">
        <v>835</v>
      </c>
      <c r="R55" s="2" t="s">
        <v>570</v>
      </c>
    </row>
    <row r="56" spans="1:18" x14ac:dyDescent="0.25">
      <c r="A56" s="2">
        <v>613</v>
      </c>
      <c r="B56" s="2" t="s">
        <v>822</v>
      </c>
      <c r="C56" s="4">
        <v>41.668199999999999</v>
      </c>
      <c r="D56" s="4">
        <v>-123.11048</v>
      </c>
      <c r="E56" s="2">
        <v>657</v>
      </c>
      <c r="F56" s="4">
        <v>41.66836</v>
      </c>
      <c r="G56" s="4">
        <v>-123.11081</v>
      </c>
      <c r="H56" s="2">
        <v>665</v>
      </c>
      <c r="I56" s="2">
        <v>0</v>
      </c>
      <c r="J56" s="2">
        <v>1</v>
      </c>
      <c r="K56" s="2">
        <v>1</v>
      </c>
      <c r="L56" s="2" t="s">
        <v>825</v>
      </c>
      <c r="M56" s="2">
        <v>6</v>
      </c>
      <c r="N56" s="2">
        <v>0</v>
      </c>
      <c r="O56" s="2">
        <v>1</v>
      </c>
      <c r="P56" s="2">
        <v>1</v>
      </c>
      <c r="Q56" s="2" t="s">
        <v>824</v>
      </c>
      <c r="R56" s="2" t="s">
        <v>477</v>
      </c>
    </row>
    <row r="57" spans="1:18" x14ac:dyDescent="0.25">
      <c r="A57" s="2">
        <v>638</v>
      </c>
      <c r="B57" s="2" t="s">
        <v>882</v>
      </c>
      <c r="C57" s="4">
        <v>41.007190000000001</v>
      </c>
      <c r="D57" s="4">
        <v>-121.64436000000001</v>
      </c>
      <c r="E57" s="2">
        <v>907</v>
      </c>
      <c r="F57" s="4">
        <v>41.007210000000001</v>
      </c>
      <c r="G57" s="4">
        <v>-121.64467999999999</v>
      </c>
      <c r="H57" s="2">
        <v>908</v>
      </c>
      <c r="I57" s="2">
        <v>0</v>
      </c>
      <c r="J57" s="2">
        <v>0</v>
      </c>
      <c r="K57" s="2">
        <v>0</v>
      </c>
      <c r="L57" s="2" t="s">
        <v>920</v>
      </c>
      <c r="M57" s="2">
        <v>0</v>
      </c>
      <c r="N57" s="2">
        <v>0</v>
      </c>
      <c r="O57" s="2">
        <v>0</v>
      </c>
      <c r="P57" s="2">
        <v>0</v>
      </c>
      <c r="Q57" s="2" t="s">
        <v>883</v>
      </c>
      <c r="R57" s="2" t="s">
        <v>920</v>
      </c>
    </row>
    <row r="58" spans="1:18" x14ac:dyDescent="0.25">
      <c r="A58" s="2">
        <v>647</v>
      </c>
      <c r="B58" s="2" t="s">
        <v>747</v>
      </c>
      <c r="C58" s="4">
        <v>40.756390000000003</v>
      </c>
      <c r="D58" s="4">
        <v>-124.05018</v>
      </c>
      <c r="E58" s="2">
        <v>21</v>
      </c>
      <c r="F58" s="4">
        <v>40.756549999999997</v>
      </c>
      <c r="G58" s="4">
        <v>-124.04993</v>
      </c>
      <c r="H58" s="2">
        <v>20</v>
      </c>
      <c r="I58" s="2">
        <v>0</v>
      </c>
      <c r="J58" s="2">
        <v>0</v>
      </c>
      <c r="K58" s="2">
        <v>0</v>
      </c>
      <c r="L58" s="2" t="s">
        <v>920</v>
      </c>
      <c r="M58" s="2">
        <v>0</v>
      </c>
      <c r="N58" s="2">
        <v>0</v>
      </c>
      <c r="O58" s="2">
        <v>0</v>
      </c>
      <c r="P58" s="2">
        <v>0</v>
      </c>
      <c r="Q58" s="2" t="s">
        <v>750</v>
      </c>
      <c r="R58" s="2" t="s">
        <v>920</v>
      </c>
    </row>
    <row r="59" spans="1:18" x14ac:dyDescent="0.25">
      <c r="A59" s="2">
        <v>650</v>
      </c>
      <c r="B59" s="2" t="s">
        <v>778</v>
      </c>
      <c r="C59" s="4">
        <v>40.800849999999997</v>
      </c>
      <c r="D59" s="4">
        <v>-122.82131</v>
      </c>
      <c r="E59" s="2">
        <v>747</v>
      </c>
      <c r="F59" s="4">
        <v>40.801049999999996</v>
      </c>
      <c r="G59" s="4">
        <v>-122.82107999999999</v>
      </c>
      <c r="H59" s="2">
        <v>742</v>
      </c>
      <c r="I59" s="2">
        <v>0</v>
      </c>
      <c r="J59" s="2">
        <v>0</v>
      </c>
      <c r="K59" s="2">
        <v>0</v>
      </c>
      <c r="L59" s="2" t="s">
        <v>920</v>
      </c>
      <c r="M59" s="2">
        <v>0</v>
      </c>
      <c r="N59" s="2">
        <v>0</v>
      </c>
      <c r="O59" s="2">
        <v>0</v>
      </c>
      <c r="P59" s="2">
        <v>0</v>
      </c>
      <c r="Q59" s="2" t="s">
        <v>781</v>
      </c>
      <c r="R59" s="2" t="s">
        <v>920</v>
      </c>
    </row>
    <row r="60" spans="1:18" x14ac:dyDescent="0.25">
      <c r="A60" s="2">
        <v>687</v>
      </c>
      <c r="B60" s="2" t="s">
        <v>379</v>
      </c>
      <c r="C60" s="4">
        <v>39.845100000000002</v>
      </c>
      <c r="D60" s="4">
        <v>-120.6729</v>
      </c>
      <c r="E60" s="2">
        <v>1411</v>
      </c>
      <c r="F60" s="4">
        <v>39.845170000000003</v>
      </c>
      <c r="G60" s="4">
        <v>-120.67324000000001</v>
      </c>
      <c r="H60" s="2">
        <v>1407</v>
      </c>
      <c r="I60" s="2">
        <v>0</v>
      </c>
      <c r="J60" s="2">
        <v>0</v>
      </c>
      <c r="K60" s="2">
        <v>0</v>
      </c>
      <c r="L60" s="2" t="s">
        <v>920</v>
      </c>
      <c r="M60" s="2">
        <v>0</v>
      </c>
      <c r="N60" s="2">
        <v>0</v>
      </c>
      <c r="O60" s="2">
        <v>0</v>
      </c>
      <c r="P60" s="2">
        <v>0</v>
      </c>
      <c r="Q60" s="2" t="s">
        <v>381</v>
      </c>
      <c r="R60" s="2" t="s">
        <v>920</v>
      </c>
    </row>
    <row r="61" spans="1:18" x14ac:dyDescent="0.25">
      <c r="A61" s="2">
        <v>688</v>
      </c>
      <c r="B61" s="2" t="s">
        <v>964</v>
      </c>
      <c r="C61" s="4">
        <v>39.920479999999998</v>
      </c>
      <c r="D61" s="4">
        <v>-121.64655</v>
      </c>
      <c r="E61" s="2">
        <v>983</v>
      </c>
      <c r="F61" s="4">
        <v>39.920279999999998</v>
      </c>
      <c r="G61" s="4">
        <v>-121.64642000000001</v>
      </c>
      <c r="H61" s="2">
        <v>984</v>
      </c>
      <c r="I61" s="2">
        <v>0</v>
      </c>
      <c r="J61" s="2">
        <v>0</v>
      </c>
      <c r="K61" s="2">
        <v>0</v>
      </c>
      <c r="L61" s="2" t="s">
        <v>920</v>
      </c>
      <c r="M61" s="2" t="s">
        <v>920</v>
      </c>
      <c r="N61" s="2" t="s">
        <v>920</v>
      </c>
      <c r="O61" s="2">
        <v>0</v>
      </c>
      <c r="P61" s="2">
        <v>0</v>
      </c>
      <c r="Q61" s="2" t="s">
        <v>968</v>
      </c>
      <c r="R61" s="2" t="s">
        <v>920</v>
      </c>
    </row>
    <row r="62" spans="1:18" x14ac:dyDescent="0.25">
      <c r="A62" s="2">
        <v>695</v>
      </c>
      <c r="B62" s="2" t="s">
        <v>797</v>
      </c>
      <c r="C62" s="4">
        <v>39.232109999999999</v>
      </c>
      <c r="D62" s="4">
        <v>-122.65585</v>
      </c>
      <c r="E62" s="2">
        <v>1008</v>
      </c>
      <c r="F62" s="4">
        <v>39.23227</v>
      </c>
      <c r="G62" s="4">
        <v>-122.65568</v>
      </c>
      <c r="H62" s="2">
        <v>993</v>
      </c>
      <c r="I62" s="2">
        <v>0</v>
      </c>
      <c r="J62" s="2">
        <v>0</v>
      </c>
      <c r="K62" s="2">
        <v>0</v>
      </c>
      <c r="L62" s="2" t="s">
        <v>920</v>
      </c>
      <c r="M62" s="2">
        <v>0</v>
      </c>
      <c r="N62" s="2">
        <v>0</v>
      </c>
      <c r="O62" s="2">
        <v>0</v>
      </c>
      <c r="P62" s="2">
        <v>0</v>
      </c>
      <c r="Q62" s="2" t="s">
        <v>800</v>
      </c>
      <c r="R62" s="2" t="s">
        <v>804</v>
      </c>
    </row>
    <row r="63" spans="1:18" x14ac:dyDescent="0.25">
      <c r="A63" s="2">
        <v>706</v>
      </c>
      <c r="B63" s="2" t="s">
        <v>382</v>
      </c>
      <c r="C63" s="4">
        <v>38.6937</v>
      </c>
      <c r="D63" s="4">
        <v>-120.19981</v>
      </c>
      <c r="E63" s="2">
        <v>1706</v>
      </c>
      <c r="F63" s="4">
        <v>38.69379</v>
      </c>
      <c r="G63" s="4">
        <v>-120.20007</v>
      </c>
      <c r="H63" s="2">
        <v>1706</v>
      </c>
      <c r="I63" s="2">
        <v>0</v>
      </c>
      <c r="J63" s="2">
        <v>0</v>
      </c>
      <c r="K63" s="2">
        <v>0</v>
      </c>
      <c r="L63" s="2" t="s">
        <v>920</v>
      </c>
      <c r="M63" s="2" t="s">
        <v>920</v>
      </c>
      <c r="N63" s="2" t="s">
        <v>920</v>
      </c>
      <c r="O63" s="2" t="s">
        <v>920</v>
      </c>
      <c r="P63" s="2">
        <v>0</v>
      </c>
      <c r="Q63" s="2" t="s">
        <v>920</v>
      </c>
      <c r="R63" s="2" t="s">
        <v>920</v>
      </c>
    </row>
    <row r="64" spans="1:18" x14ac:dyDescent="0.25">
      <c r="A64" s="2">
        <v>709</v>
      </c>
      <c r="B64" s="2" t="s">
        <v>386</v>
      </c>
      <c r="C64" s="4">
        <v>38.336959999999998</v>
      </c>
      <c r="D64" s="4">
        <v>-120.17416</v>
      </c>
      <c r="E64" s="2">
        <v>1726</v>
      </c>
      <c r="F64" s="4">
        <v>38.336869999999998</v>
      </c>
      <c r="G64" s="4">
        <v>-120.17442</v>
      </c>
      <c r="H64" s="2">
        <v>1725</v>
      </c>
      <c r="I64" s="2">
        <v>0</v>
      </c>
      <c r="J64" s="2">
        <v>0</v>
      </c>
      <c r="K64" s="2">
        <v>0</v>
      </c>
      <c r="L64" s="2" t="s">
        <v>920</v>
      </c>
      <c r="M64" s="2">
        <v>0</v>
      </c>
      <c r="N64" s="2">
        <v>0</v>
      </c>
      <c r="O64" s="2">
        <v>0</v>
      </c>
      <c r="P64" s="2">
        <v>0</v>
      </c>
      <c r="Q64" s="2" t="s">
        <v>388</v>
      </c>
      <c r="R64" s="2" t="s">
        <v>920</v>
      </c>
    </row>
    <row r="65" spans="1:18" x14ac:dyDescent="0.25">
      <c r="A65" s="2">
        <v>718</v>
      </c>
      <c r="B65" s="2" t="s">
        <v>948</v>
      </c>
      <c r="C65" s="4">
        <v>37.856490000000001</v>
      </c>
      <c r="D65" s="4">
        <v>-119.86452</v>
      </c>
      <c r="E65" s="2">
        <v>1312</v>
      </c>
      <c r="F65" s="4">
        <v>37.856650000000002</v>
      </c>
      <c r="G65" s="4">
        <v>-119.8647</v>
      </c>
      <c r="H65" s="2">
        <v>406</v>
      </c>
      <c r="I65" s="2">
        <v>0</v>
      </c>
      <c r="J65" s="2">
        <v>0</v>
      </c>
      <c r="K65" s="2">
        <v>0</v>
      </c>
      <c r="L65" s="2" t="s">
        <v>920</v>
      </c>
      <c r="M65" s="2">
        <v>0</v>
      </c>
      <c r="N65" s="2">
        <v>0</v>
      </c>
      <c r="O65" s="2">
        <v>0</v>
      </c>
      <c r="P65" s="2">
        <v>0</v>
      </c>
      <c r="Q65" s="2" t="s">
        <v>920</v>
      </c>
      <c r="R65" s="2" t="s">
        <v>920</v>
      </c>
    </row>
    <row r="66" spans="1:18" x14ac:dyDescent="0.25">
      <c r="A66" s="2">
        <v>722</v>
      </c>
      <c r="B66" s="2" t="s">
        <v>928</v>
      </c>
      <c r="C66" s="4">
        <v>37.439300000000003</v>
      </c>
      <c r="D66" s="4">
        <v>-119.634</v>
      </c>
      <c r="E66" s="2">
        <v>1304</v>
      </c>
      <c r="F66" s="4">
        <v>37.438870000000001</v>
      </c>
      <c r="G66" s="4">
        <v>-119.63457</v>
      </c>
      <c r="H66" s="2">
        <v>1252</v>
      </c>
      <c r="I66" s="2">
        <v>0</v>
      </c>
      <c r="J66" s="2">
        <v>0</v>
      </c>
      <c r="K66" s="2">
        <v>0</v>
      </c>
      <c r="L66" s="2" t="s">
        <v>468</v>
      </c>
      <c r="M66" s="2">
        <v>25</v>
      </c>
      <c r="N66" s="2">
        <v>0</v>
      </c>
      <c r="O66" s="2" t="s">
        <v>921</v>
      </c>
      <c r="P66" s="2">
        <v>1</v>
      </c>
      <c r="Q66" s="2" t="s">
        <v>478</v>
      </c>
      <c r="R66" s="2" t="s">
        <v>920</v>
      </c>
    </row>
    <row r="67" spans="1:18" x14ac:dyDescent="0.25">
      <c r="A67" s="2">
        <v>727</v>
      </c>
      <c r="B67" s="2" t="s">
        <v>657</v>
      </c>
      <c r="C67" s="4">
        <v>36.570729999999998</v>
      </c>
      <c r="D67" s="4">
        <v>-118.76482</v>
      </c>
      <c r="E67" s="2">
        <v>2003</v>
      </c>
      <c r="F67" s="4">
        <v>36.570450000000001</v>
      </c>
      <c r="G67" s="4">
        <v>-118.76495</v>
      </c>
      <c r="H67" s="2">
        <v>1995</v>
      </c>
      <c r="I67" s="2">
        <v>0</v>
      </c>
      <c r="J67" s="2">
        <v>0</v>
      </c>
      <c r="K67" s="2">
        <v>0</v>
      </c>
      <c r="L67" s="2" t="s">
        <v>920</v>
      </c>
      <c r="M67" s="2">
        <v>0</v>
      </c>
      <c r="N67" s="2">
        <v>0</v>
      </c>
      <c r="O67" s="2">
        <v>0</v>
      </c>
      <c r="P67" s="2">
        <v>0</v>
      </c>
      <c r="Q67" s="2" t="s">
        <v>337</v>
      </c>
      <c r="R67" s="2" t="s">
        <v>920</v>
      </c>
    </row>
    <row r="68" spans="1:18" x14ac:dyDescent="0.25">
      <c r="A68" s="2">
        <v>730</v>
      </c>
      <c r="B68" s="2" t="s">
        <v>339</v>
      </c>
      <c r="C68" s="4">
        <v>36.30124</v>
      </c>
      <c r="D68" s="4">
        <v>-121.57342</v>
      </c>
      <c r="E68" s="2">
        <v>1186</v>
      </c>
      <c r="F68" s="4">
        <v>36.301270000000002</v>
      </c>
      <c r="G68" s="4">
        <v>-121.57359</v>
      </c>
      <c r="H68" s="2">
        <v>1185</v>
      </c>
      <c r="I68" s="2">
        <v>1</v>
      </c>
      <c r="J68" s="2">
        <v>27</v>
      </c>
      <c r="K68" s="2">
        <v>28</v>
      </c>
      <c r="L68" s="2" t="s">
        <v>342</v>
      </c>
      <c r="M68" s="2">
        <v>10</v>
      </c>
      <c r="N68" s="2">
        <v>0</v>
      </c>
      <c r="O68" s="2">
        <v>5</v>
      </c>
      <c r="P68" s="2">
        <v>1</v>
      </c>
      <c r="Q68" s="2" t="s">
        <v>343</v>
      </c>
      <c r="R68" s="2" t="s">
        <v>344</v>
      </c>
    </row>
    <row r="69" spans="1:18" x14ac:dyDescent="0.25">
      <c r="A69" s="2">
        <v>732</v>
      </c>
      <c r="B69" s="2" t="s">
        <v>346</v>
      </c>
      <c r="C69" s="4">
        <v>36.82002</v>
      </c>
      <c r="D69" s="4">
        <v>-118.56725</v>
      </c>
      <c r="E69" s="2">
        <v>2055</v>
      </c>
      <c r="F69" s="4">
        <v>36.82009</v>
      </c>
      <c r="G69" s="4">
        <v>-118.5669</v>
      </c>
      <c r="H69" s="2">
        <v>2051</v>
      </c>
      <c r="I69" s="2">
        <v>0</v>
      </c>
      <c r="J69" s="2">
        <v>0</v>
      </c>
      <c r="K69" s="2">
        <v>0</v>
      </c>
      <c r="L69" s="2" t="s">
        <v>920</v>
      </c>
      <c r="M69" s="2">
        <v>0</v>
      </c>
      <c r="N69" s="2">
        <v>0</v>
      </c>
      <c r="O69" s="2">
        <v>0</v>
      </c>
      <c r="P69" s="2">
        <v>0</v>
      </c>
      <c r="Q69" s="2" t="s">
        <v>349</v>
      </c>
      <c r="R69" s="2" t="s">
        <v>920</v>
      </c>
    </row>
    <row r="70" spans="1:18" x14ac:dyDescent="0.25">
      <c r="A70" s="2">
        <v>738</v>
      </c>
      <c r="B70" s="2" t="s">
        <v>575</v>
      </c>
      <c r="C70" s="4">
        <v>34.245550000000001</v>
      </c>
      <c r="D70" s="4">
        <v>-117.02834</v>
      </c>
      <c r="E70" s="2">
        <v>2176</v>
      </c>
      <c r="F70" s="4">
        <v>34.245379999999997</v>
      </c>
      <c r="G70" s="4">
        <v>-117.02821</v>
      </c>
      <c r="H70" s="2">
        <v>2152</v>
      </c>
      <c r="I70" s="2">
        <v>1</v>
      </c>
      <c r="J70" s="2">
        <v>876</v>
      </c>
      <c r="K70" s="2">
        <v>877</v>
      </c>
      <c r="L70" s="2" t="s">
        <v>578</v>
      </c>
      <c r="M70" s="2">
        <v>40</v>
      </c>
      <c r="N70" s="2">
        <v>0</v>
      </c>
      <c r="O70" s="2">
        <v>5</v>
      </c>
      <c r="P70" s="2">
        <v>1</v>
      </c>
      <c r="Q70" s="2" t="s">
        <v>579</v>
      </c>
      <c r="R70" s="2" t="s">
        <v>580</v>
      </c>
    </row>
    <row r="71" spans="1:18" x14ac:dyDescent="0.25">
      <c r="A71" s="2">
        <v>800</v>
      </c>
      <c r="B71" s="2" t="s">
        <v>489</v>
      </c>
      <c r="C71" s="4">
        <v>34.124310000000001</v>
      </c>
      <c r="D71" s="4">
        <v>-116.08304</v>
      </c>
      <c r="E71" s="2">
        <v>655</v>
      </c>
      <c r="F71" s="4">
        <v>34.124549999999999</v>
      </c>
      <c r="G71" s="4">
        <v>-116.08292</v>
      </c>
      <c r="H71" s="2">
        <v>657</v>
      </c>
      <c r="I71" s="2">
        <v>0</v>
      </c>
      <c r="J71" s="2">
        <v>0</v>
      </c>
      <c r="K71" s="2">
        <v>0</v>
      </c>
      <c r="L71" s="2" t="s">
        <v>920</v>
      </c>
      <c r="M71" s="2">
        <v>0</v>
      </c>
      <c r="N71" s="2">
        <v>0</v>
      </c>
      <c r="O71" s="2">
        <v>0</v>
      </c>
      <c r="P71" s="2">
        <v>0</v>
      </c>
      <c r="Q71" s="2" t="s">
        <v>920</v>
      </c>
      <c r="R71" s="2" t="s">
        <v>920</v>
      </c>
    </row>
    <row r="72" spans="1:18" x14ac:dyDescent="0.25">
      <c r="A72" s="2">
        <v>802</v>
      </c>
      <c r="B72" s="2" t="s">
        <v>496</v>
      </c>
      <c r="C72" s="4">
        <v>33.696080000000002</v>
      </c>
      <c r="D72" s="4">
        <v>-115.39471</v>
      </c>
      <c r="E72" s="2">
        <v>312</v>
      </c>
      <c r="F72" s="4">
        <v>33.696379999999998</v>
      </c>
      <c r="G72" s="4">
        <v>-115.39489</v>
      </c>
      <c r="H72" s="2">
        <v>313</v>
      </c>
      <c r="I72" s="2">
        <v>0</v>
      </c>
      <c r="J72" s="2">
        <v>0</v>
      </c>
      <c r="K72" s="2">
        <v>0</v>
      </c>
      <c r="L72" s="2" t="s">
        <v>920</v>
      </c>
      <c r="M72" s="2">
        <v>0</v>
      </c>
      <c r="N72" s="2">
        <v>0</v>
      </c>
      <c r="O72" s="2">
        <v>0</v>
      </c>
      <c r="P72" s="2">
        <v>0</v>
      </c>
      <c r="Q72" s="2" t="s">
        <v>920</v>
      </c>
      <c r="R72" s="2" t="s">
        <v>502</v>
      </c>
    </row>
    <row r="73" spans="1:18" x14ac:dyDescent="0.25">
      <c r="A73" s="2">
        <v>806</v>
      </c>
      <c r="B73" s="2" t="s">
        <v>496</v>
      </c>
      <c r="C73" s="4">
        <v>33.636049999999997</v>
      </c>
      <c r="D73" s="4">
        <v>-115.86759000000001</v>
      </c>
      <c r="E73" s="2">
        <v>374</v>
      </c>
      <c r="F73" s="4">
        <v>33.636229999999998</v>
      </c>
      <c r="G73" s="4">
        <v>-115.86799999999999</v>
      </c>
      <c r="H73" s="2">
        <v>382</v>
      </c>
      <c r="I73" s="2">
        <v>0</v>
      </c>
      <c r="J73" s="2">
        <v>0</v>
      </c>
      <c r="K73" s="2">
        <v>0</v>
      </c>
      <c r="L73" s="2" t="s">
        <v>920</v>
      </c>
      <c r="M73" s="2">
        <v>0</v>
      </c>
      <c r="N73" s="2">
        <v>0</v>
      </c>
      <c r="O73" s="2">
        <v>0</v>
      </c>
      <c r="P73" s="2">
        <v>0</v>
      </c>
      <c r="Q73" s="2" t="s">
        <v>920</v>
      </c>
      <c r="R73" s="2" t="s">
        <v>499</v>
      </c>
    </row>
    <row r="74" spans="1:18" x14ac:dyDescent="0.25">
      <c r="A74" s="2">
        <v>815</v>
      </c>
      <c r="B74" s="2" t="s">
        <v>517</v>
      </c>
      <c r="C74" s="4">
        <v>33.284329999999997</v>
      </c>
      <c r="D74" s="4">
        <v>-116.11074000000001</v>
      </c>
      <c r="E74" s="2">
        <v>196</v>
      </c>
      <c r="F74" s="4">
        <v>33.284210000000002</v>
      </c>
      <c r="G74" s="4">
        <v>-116.11048</v>
      </c>
      <c r="H74" s="2">
        <v>194</v>
      </c>
      <c r="I74" s="2">
        <v>0</v>
      </c>
      <c r="J74" s="2">
        <v>0</v>
      </c>
      <c r="K74" s="2">
        <v>0</v>
      </c>
      <c r="L74" s="2" t="s">
        <v>920</v>
      </c>
      <c r="M74" s="2">
        <v>0</v>
      </c>
      <c r="N74" s="2">
        <v>0</v>
      </c>
      <c r="O74" s="2">
        <v>0</v>
      </c>
      <c r="P74" s="2">
        <v>0</v>
      </c>
      <c r="Q74" s="2" t="s">
        <v>920</v>
      </c>
      <c r="R74" s="2" t="s">
        <v>520</v>
      </c>
    </row>
    <row r="75" spans="1:18" x14ac:dyDescent="0.25">
      <c r="A75" s="2">
        <v>840</v>
      </c>
      <c r="B75" s="2" t="s">
        <v>509</v>
      </c>
      <c r="C75" s="4">
        <v>32.652369999999998</v>
      </c>
      <c r="D75" s="4">
        <v>-116.38995</v>
      </c>
      <c r="E75" s="2">
        <v>932</v>
      </c>
      <c r="F75" s="4">
        <v>32.65213</v>
      </c>
      <c r="G75" s="4">
        <v>-116.38995</v>
      </c>
      <c r="H75" s="2">
        <v>929</v>
      </c>
      <c r="I75" s="2">
        <v>0</v>
      </c>
      <c r="J75" s="2">
        <v>0</v>
      </c>
      <c r="K75" s="2">
        <v>0</v>
      </c>
      <c r="L75" s="2" t="s">
        <v>920</v>
      </c>
      <c r="M75" s="2">
        <v>0</v>
      </c>
      <c r="N75" s="2">
        <v>0</v>
      </c>
      <c r="O75" s="2">
        <v>0</v>
      </c>
      <c r="P75" s="2">
        <v>0</v>
      </c>
      <c r="Q75" s="2" t="s">
        <v>920</v>
      </c>
      <c r="R75" s="2" t="s">
        <v>920</v>
      </c>
    </row>
    <row r="76" spans="1:18" x14ac:dyDescent="0.25">
      <c r="A76" s="2">
        <v>918</v>
      </c>
      <c r="B76" s="2" t="s">
        <v>650</v>
      </c>
      <c r="C76" s="4">
        <v>43.919960000000003</v>
      </c>
      <c r="D76" s="4">
        <v>-122.03577</v>
      </c>
      <c r="E76" s="2">
        <v>1326</v>
      </c>
      <c r="F76" s="4">
        <v>43.919559999999997</v>
      </c>
      <c r="G76" s="4">
        <v>-122.0368</v>
      </c>
      <c r="H76" s="2">
        <v>1316</v>
      </c>
      <c r="I76" s="2">
        <v>0</v>
      </c>
      <c r="J76" s="2">
        <v>0</v>
      </c>
      <c r="K76" s="2">
        <v>0</v>
      </c>
      <c r="L76" s="2" t="s">
        <v>920</v>
      </c>
      <c r="M76" s="2">
        <v>0</v>
      </c>
      <c r="N76" s="2">
        <v>0</v>
      </c>
      <c r="O76" s="2">
        <v>2</v>
      </c>
      <c r="P76" s="2">
        <v>0</v>
      </c>
      <c r="Q76" s="2" t="s">
        <v>652</v>
      </c>
      <c r="R76" s="2" t="s">
        <v>920</v>
      </c>
    </row>
    <row r="77" spans="1:18" x14ac:dyDescent="0.25">
      <c r="A77" s="2">
        <v>922</v>
      </c>
      <c r="B77" s="2" t="s">
        <v>657</v>
      </c>
      <c r="C77" s="4">
        <v>43.594059999999999</v>
      </c>
      <c r="D77" s="4">
        <v>-122.09577</v>
      </c>
      <c r="E77" s="2">
        <v>1572</v>
      </c>
      <c r="F77" s="4">
        <v>43.594119999999997</v>
      </c>
      <c r="G77" s="4">
        <v>-122.09542999999999</v>
      </c>
      <c r="H77" s="2">
        <v>1553</v>
      </c>
      <c r="I77" s="2">
        <v>0</v>
      </c>
      <c r="J77" s="2">
        <v>0</v>
      </c>
      <c r="K77" s="2">
        <v>0</v>
      </c>
      <c r="L77" s="2" t="s">
        <v>920</v>
      </c>
      <c r="M77" s="2">
        <v>0</v>
      </c>
      <c r="N77" s="2">
        <v>0</v>
      </c>
      <c r="O77" s="2">
        <v>0</v>
      </c>
      <c r="P77" s="2">
        <v>0</v>
      </c>
      <c r="Q77" s="2" t="s">
        <v>599</v>
      </c>
      <c r="R77" s="2" t="s">
        <v>920</v>
      </c>
    </row>
    <row r="78" spans="1:18" x14ac:dyDescent="0.25">
      <c r="A78" s="2">
        <v>929</v>
      </c>
      <c r="B78" s="2" t="s">
        <v>609</v>
      </c>
      <c r="C78" s="4">
        <v>42.886209999999998</v>
      </c>
      <c r="D78" s="4">
        <v>-122.32809</v>
      </c>
      <c r="E78" s="2">
        <v>1573</v>
      </c>
      <c r="F78" s="4">
        <v>42.886360000000003</v>
      </c>
      <c r="G78" s="4">
        <v>-122.32825</v>
      </c>
      <c r="H78" s="2">
        <v>1580</v>
      </c>
      <c r="I78" s="2">
        <v>0</v>
      </c>
      <c r="J78" s="2">
        <v>0</v>
      </c>
      <c r="K78" s="2">
        <v>0</v>
      </c>
      <c r="L78" s="2" t="s">
        <v>920</v>
      </c>
      <c r="M78" s="2">
        <v>0</v>
      </c>
      <c r="N78" s="2">
        <v>0</v>
      </c>
      <c r="O78" s="2">
        <v>0</v>
      </c>
      <c r="P78" s="2">
        <v>0</v>
      </c>
      <c r="Q78" s="2" t="s">
        <v>610</v>
      </c>
      <c r="R78" s="2" t="s">
        <v>920</v>
      </c>
    </row>
    <row r="79" spans="1:18" x14ac:dyDescent="0.25">
      <c r="A79" s="2">
        <v>931</v>
      </c>
      <c r="B79" s="2" t="s">
        <v>694</v>
      </c>
      <c r="C79" s="4">
        <v>41.961500000000001</v>
      </c>
      <c r="D79" s="4">
        <v>-123.60571</v>
      </c>
      <c r="E79" s="2">
        <v>1122</v>
      </c>
      <c r="F79" s="4">
        <v>41.961599999999997</v>
      </c>
      <c r="G79" s="4">
        <v>-123.60542</v>
      </c>
      <c r="H79" s="2">
        <v>1121</v>
      </c>
      <c r="I79" s="2">
        <v>0</v>
      </c>
      <c r="J79" s="2">
        <v>0</v>
      </c>
      <c r="K79" s="2">
        <v>0</v>
      </c>
      <c r="L79" s="2" t="s">
        <v>920</v>
      </c>
      <c r="M79" s="2">
        <v>0</v>
      </c>
      <c r="N79" s="2">
        <v>0</v>
      </c>
      <c r="O79" s="2">
        <v>0</v>
      </c>
      <c r="P79" s="2">
        <v>0</v>
      </c>
      <c r="Q79" s="2" t="s">
        <v>698</v>
      </c>
      <c r="R79" s="2" t="s">
        <v>920</v>
      </c>
    </row>
    <row r="80" spans="1:18" x14ac:dyDescent="0.25">
      <c r="A80" s="2">
        <v>931</v>
      </c>
      <c r="B80" s="2" t="s">
        <v>694</v>
      </c>
      <c r="C80" s="4">
        <v>41.9617</v>
      </c>
      <c r="D80" s="4">
        <v>-123.60513</v>
      </c>
      <c r="E80" s="2">
        <v>1122</v>
      </c>
      <c r="F80" s="4">
        <v>41.961860000000001</v>
      </c>
      <c r="G80" s="4">
        <v>-123.60496000000001</v>
      </c>
      <c r="H80" s="2">
        <v>1122</v>
      </c>
      <c r="I80" s="2">
        <v>0</v>
      </c>
      <c r="J80" s="2">
        <v>0</v>
      </c>
      <c r="K80" s="2">
        <v>0</v>
      </c>
      <c r="L80" s="2" t="s">
        <v>920</v>
      </c>
      <c r="M80" s="2" t="s">
        <v>920</v>
      </c>
      <c r="N80" s="2" t="s">
        <v>920</v>
      </c>
      <c r="O80" s="2" t="s">
        <v>920</v>
      </c>
      <c r="P80" s="2">
        <v>0</v>
      </c>
      <c r="Q80" s="2" t="s">
        <v>920</v>
      </c>
      <c r="R80" s="2" t="s">
        <v>920</v>
      </c>
    </row>
    <row r="81" spans="1:18" x14ac:dyDescent="0.25">
      <c r="A81" s="2">
        <v>932</v>
      </c>
      <c r="B81" s="2" t="s">
        <v>626</v>
      </c>
      <c r="C81" s="4">
        <v>42.441009999999999</v>
      </c>
      <c r="D81" s="4">
        <v>-122.99933</v>
      </c>
      <c r="E81" s="2">
        <v>342</v>
      </c>
      <c r="F81" s="4">
        <v>42.441220000000001</v>
      </c>
      <c r="G81" s="4">
        <v>-122.99964</v>
      </c>
      <c r="H81" s="2">
        <v>344</v>
      </c>
      <c r="I81" s="2">
        <v>0</v>
      </c>
      <c r="J81" s="2">
        <v>0</v>
      </c>
      <c r="K81" s="2">
        <v>0</v>
      </c>
      <c r="L81" s="2" t="s">
        <v>920</v>
      </c>
      <c r="M81" s="2">
        <v>0</v>
      </c>
      <c r="N81" s="2">
        <v>0</v>
      </c>
      <c r="O81" s="2">
        <v>0</v>
      </c>
      <c r="P81" s="2">
        <v>0</v>
      </c>
      <c r="Q81" s="2" t="s">
        <v>550</v>
      </c>
      <c r="R81" s="2" t="s">
        <v>552</v>
      </c>
    </row>
    <row r="82" spans="1:18" x14ac:dyDescent="0.25">
      <c r="A82" s="2">
        <v>942</v>
      </c>
      <c r="B82" s="2" t="s">
        <v>954</v>
      </c>
      <c r="C82" s="4">
        <v>39.646639999999998</v>
      </c>
      <c r="D82" s="4">
        <v>-121.78616</v>
      </c>
      <c r="E82" s="2">
        <v>45</v>
      </c>
      <c r="F82" s="4">
        <v>39.6464</v>
      </c>
      <c r="G82" s="4">
        <v>-121.78614</v>
      </c>
      <c r="H82" s="2">
        <v>43</v>
      </c>
      <c r="I82" s="2">
        <v>0</v>
      </c>
      <c r="J82" s="2">
        <v>0</v>
      </c>
      <c r="K82" s="2">
        <v>0</v>
      </c>
      <c r="L82" s="2" t="s">
        <v>920</v>
      </c>
      <c r="M82" s="2">
        <v>0</v>
      </c>
      <c r="N82" s="2">
        <v>0</v>
      </c>
      <c r="O82" s="2">
        <v>0</v>
      </c>
      <c r="P82" s="2">
        <v>0</v>
      </c>
      <c r="Q82" s="2" t="s">
        <v>479</v>
      </c>
      <c r="R82" s="2" t="s">
        <v>951</v>
      </c>
    </row>
    <row r="83" spans="1:18" x14ac:dyDescent="0.25">
      <c r="A83" s="2">
        <v>944</v>
      </c>
      <c r="B83" s="2" t="s">
        <v>792</v>
      </c>
      <c r="C83" s="4">
        <v>39.381729999999997</v>
      </c>
      <c r="D83" s="4">
        <v>-122.55202</v>
      </c>
      <c r="E83" s="2">
        <v>348</v>
      </c>
      <c r="F83" s="4">
        <v>39.381869999999999</v>
      </c>
      <c r="G83" s="4">
        <v>-122.55171</v>
      </c>
      <c r="H83" s="2">
        <v>344</v>
      </c>
      <c r="I83" s="2">
        <v>0</v>
      </c>
      <c r="J83" s="2">
        <v>0</v>
      </c>
      <c r="K83" s="2">
        <v>0</v>
      </c>
      <c r="L83" s="2" t="s">
        <v>796</v>
      </c>
      <c r="M83" s="2">
        <v>12</v>
      </c>
      <c r="N83" s="2">
        <v>0</v>
      </c>
      <c r="O83" s="2">
        <v>2</v>
      </c>
      <c r="P83" s="2">
        <v>1</v>
      </c>
      <c r="Q83" s="2" t="s">
        <v>794</v>
      </c>
      <c r="R83" s="2" t="s">
        <v>920</v>
      </c>
    </row>
    <row r="84" spans="1:18" x14ac:dyDescent="0.25">
      <c r="A84" s="2">
        <v>952</v>
      </c>
      <c r="B84" s="2" t="s">
        <v>805</v>
      </c>
      <c r="C84" s="4">
        <v>39.163040000000002</v>
      </c>
      <c r="D84" s="4">
        <v>-122.53483</v>
      </c>
      <c r="E84" s="2">
        <v>445</v>
      </c>
      <c r="F84" s="4">
        <v>39.163029999999999</v>
      </c>
      <c r="G84" s="4">
        <v>-122.53523</v>
      </c>
      <c r="H84" s="2">
        <v>443</v>
      </c>
      <c r="I84" s="2">
        <v>0</v>
      </c>
      <c r="J84" s="2">
        <v>0</v>
      </c>
      <c r="K84" s="2">
        <v>0</v>
      </c>
      <c r="L84" s="2" t="s">
        <v>920</v>
      </c>
      <c r="M84" s="2">
        <v>0</v>
      </c>
      <c r="N84" s="2">
        <v>0</v>
      </c>
      <c r="O84" s="2">
        <v>0</v>
      </c>
      <c r="P84" s="2">
        <v>0</v>
      </c>
      <c r="Q84" s="2" t="s">
        <v>807</v>
      </c>
      <c r="R84" s="2" t="s">
        <v>920</v>
      </c>
    </row>
    <row r="85" spans="1:18" x14ac:dyDescent="0.25">
      <c r="A85" s="2">
        <v>976</v>
      </c>
      <c r="B85" s="2" t="s">
        <v>350</v>
      </c>
      <c r="C85" s="4">
        <v>38.507309999999997</v>
      </c>
      <c r="D85" s="4">
        <v>-122.09715</v>
      </c>
      <c r="E85" s="2">
        <v>93</v>
      </c>
      <c r="F85" s="4">
        <v>38.507370000000002</v>
      </c>
      <c r="G85" s="4">
        <v>-122.09715</v>
      </c>
      <c r="H85" s="2">
        <v>90</v>
      </c>
      <c r="I85" s="2">
        <v>0</v>
      </c>
      <c r="J85" s="2">
        <v>0</v>
      </c>
      <c r="K85" s="2">
        <v>0</v>
      </c>
      <c r="L85" s="2" t="s">
        <v>920</v>
      </c>
      <c r="M85" s="2">
        <v>0</v>
      </c>
      <c r="N85" s="2">
        <v>0</v>
      </c>
      <c r="O85" s="2">
        <v>0</v>
      </c>
      <c r="P85" s="2">
        <v>0</v>
      </c>
      <c r="Q85" s="2" t="s">
        <v>353</v>
      </c>
      <c r="R85" s="2" t="s">
        <v>920</v>
      </c>
    </row>
    <row r="86" spans="1:18" x14ac:dyDescent="0.25">
      <c r="A86" s="2">
        <v>1002</v>
      </c>
      <c r="B86" s="2" t="s">
        <v>354</v>
      </c>
      <c r="C86" s="4">
        <v>37.897190000000002</v>
      </c>
      <c r="D86" s="4">
        <v>-121.94508</v>
      </c>
      <c r="E86" s="2">
        <v>294</v>
      </c>
      <c r="F86" s="4">
        <v>37.897399999999998</v>
      </c>
      <c r="G86" s="4">
        <v>-121.94516</v>
      </c>
      <c r="H86" s="2">
        <v>290</v>
      </c>
      <c r="I86" s="2">
        <v>0</v>
      </c>
      <c r="J86" s="2">
        <v>0</v>
      </c>
      <c r="K86" s="2">
        <v>0</v>
      </c>
      <c r="L86" s="2" t="s">
        <v>356</v>
      </c>
      <c r="M86" s="2">
        <v>11</v>
      </c>
      <c r="N86" s="2">
        <v>3</v>
      </c>
      <c r="O86" s="2">
        <v>2</v>
      </c>
      <c r="P86" s="2">
        <v>1</v>
      </c>
      <c r="Q86" s="2" t="s">
        <v>357</v>
      </c>
      <c r="R86" s="2" t="s">
        <v>312</v>
      </c>
    </row>
    <row r="87" spans="1:18" x14ac:dyDescent="0.25">
      <c r="A87" s="2">
        <v>1041</v>
      </c>
      <c r="B87" s="2" t="s">
        <v>937</v>
      </c>
      <c r="C87" s="4">
        <v>37.273069999999997</v>
      </c>
      <c r="D87" s="4">
        <v>-119.88497</v>
      </c>
      <c r="E87" s="2">
        <v>192</v>
      </c>
      <c r="F87" s="4">
        <v>37.273020000000002</v>
      </c>
      <c r="G87" s="4">
        <v>-119.88527000000001</v>
      </c>
      <c r="H87" s="2">
        <v>195</v>
      </c>
      <c r="I87" s="2">
        <v>0</v>
      </c>
      <c r="J87" s="2">
        <v>0</v>
      </c>
      <c r="K87" s="2">
        <v>0</v>
      </c>
      <c r="L87" s="2" t="s">
        <v>920</v>
      </c>
      <c r="M87" s="2" t="s">
        <v>920</v>
      </c>
      <c r="N87" s="2" t="s">
        <v>920</v>
      </c>
      <c r="O87" s="2">
        <v>0</v>
      </c>
      <c r="P87" s="2">
        <v>0</v>
      </c>
      <c r="Q87" s="2" t="s">
        <v>922</v>
      </c>
      <c r="R87" s="2" t="s">
        <v>920</v>
      </c>
    </row>
    <row r="88" spans="1:18" x14ac:dyDescent="0.25">
      <c r="A88" s="2">
        <v>1051</v>
      </c>
      <c r="B88" s="2" t="s">
        <v>314</v>
      </c>
      <c r="C88" s="4">
        <v>37.322740000000003</v>
      </c>
      <c r="D88" s="4">
        <v>-121.66648000000001</v>
      </c>
      <c r="E88" s="2">
        <v>647</v>
      </c>
      <c r="F88" s="4">
        <v>37.322960000000002</v>
      </c>
      <c r="G88" s="4">
        <v>-121.66656</v>
      </c>
      <c r="H88" s="2">
        <v>647</v>
      </c>
      <c r="I88" s="2">
        <v>0</v>
      </c>
      <c r="J88" s="2">
        <v>6</v>
      </c>
      <c r="K88" s="2">
        <v>6</v>
      </c>
      <c r="L88" s="2" t="s">
        <v>316</v>
      </c>
      <c r="M88" s="2">
        <v>35</v>
      </c>
      <c r="N88" s="2">
        <v>0</v>
      </c>
      <c r="O88" s="9" t="s">
        <v>317</v>
      </c>
      <c r="P88" s="2">
        <v>1</v>
      </c>
      <c r="Q88" s="2" t="s">
        <v>318</v>
      </c>
      <c r="R88" s="2" t="s">
        <v>319</v>
      </c>
    </row>
    <row r="89" spans="1:18" x14ac:dyDescent="0.25">
      <c r="A89" s="2">
        <v>1066</v>
      </c>
      <c r="B89" s="2" t="s">
        <v>320</v>
      </c>
      <c r="C89" s="4">
        <v>36.99812</v>
      </c>
      <c r="D89" s="4">
        <v>-118.25626</v>
      </c>
      <c r="E89" s="2">
        <v>1201</v>
      </c>
      <c r="F89" s="4">
        <v>36.997079999999997</v>
      </c>
      <c r="G89" s="4">
        <v>-118.25605</v>
      </c>
      <c r="H89" s="2">
        <v>1201</v>
      </c>
      <c r="I89" s="2">
        <v>0</v>
      </c>
      <c r="J89" s="2">
        <v>0</v>
      </c>
      <c r="K89" s="2">
        <v>0</v>
      </c>
      <c r="L89" s="2" t="s">
        <v>920</v>
      </c>
      <c r="M89" s="2">
        <v>0</v>
      </c>
      <c r="N89" s="2">
        <v>0</v>
      </c>
      <c r="O89" s="2">
        <v>0</v>
      </c>
      <c r="P89" s="2">
        <v>0</v>
      </c>
      <c r="Q89" s="2" t="s">
        <v>322</v>
      </c>
      <c r="R89" s="2" t="s">
        <v>920</v>
      </c>
    </row>
    <row r="90" spans="1:18" x14ac:dyDescent="0.25">
      <c r="A90" s="2">
        <v>1134</v>
      </c>
      <c r="B90" s="2" t="s">
        <v>324</v>
      </c>
      <c r="C90" s="4">
        <v>36.237160000000003</v>
      </c>
      <c r="D90" s="4">
        <v>-121.48014999999999</v>
      </c>
      <c r="E90" s="2">
        <v>241</v>
      </c>
      <c r="F90" s="4">
        <v>36.237250000000003</v>
      </c>
      <c r="G90" s="4">
        <v>-121.47987999999999</v>
      </c>
      <c r="H90" s="2">
        <v>242</v>
      </c>
      <c r="I90" s="2">
        <v>13</v>
      </c>
      <c r="J90" s="2">
        <v>22</v>
      </c>
      <c r="K90" s="2">
        <v>35</v>
      </c>
      <c r="L90" s="2" t="s">
        <v>327</v>
      </c>
      <c r="M90" s="2">
        <v>17</v>
      </c>
      <c r="N90" s="2">
        <v>0</v>
      </c>
      <c r="O90" s="2" t="s">
        <v>328</v>
      </c>
      <c r="P90" s="2">
        <v>1</v>
      </c>
      <c r="Q90" s="2" t="s">
        <v>329</v>
      </c>
      <c r="R90" s="2" t="s">
        <v>330</v>
      </c>
    </row>
    <row r="91" spans="1:18" x14ac:dyDescent="0.25">
      <c r="A91" s="2">
        <v>1141</v>
      </c>
      <c r="B91" s="2" t="s">
        <v>332</v>
      </c>
      <c r="C91" s="4">
        <v>36.188270000000003</v>
      </c>
      <c r="D91" s="4">
        <v>-118.66968</v>
      </c>
      <c r="E91" s="2">
        <v>1154</v>
      </c>
      <c r="F91" s="4">
        <v>36.188139999999997</v>
      </c>
      <c r="G91" s="4">
        <v>-118.66974</v>
      </c>
      <c r="H91" s="2">
        <v>1151</v>
      </c>
      <c r="I91" s="2">
        <v>2</v>
      </c>
      <c r="J91" s="2">
        <v>8</v>
      </c>
      <c r="K91" s="2">
        <v>10</v>
      </c>
      <c r="L91" s="2" t="s">
        <v>334</v>
      </c>
      <c r="M91" s="2">
        <v>33</v>
      </c>
      <c r="N91" s="2">
        <v>0</v>
      </c>
      <c r="O91" s="2">
        <v>5</v>
      </c>
      <c r="P91" s="2">
        <v>1</v>
      </c>
      <c r="Q91" s="2" t="s">
        <v>278</v>
      </c>
      <c r="R91" s="2" t="s">
        <v>920</v>
      </c>
    </row>
    <row r="92" spans="1:18" x14ac:dyDescent="0.25">
      <c r="A92" s="2">
        <v>1184</v>
      </c>
      <c r="B92" s="2" t="s">
        <v>281</v>
      </c>
      <c r="C92" s="4">
        <v>35.719940000000001</v>
      </c>
      <c r="D92" s="4">
        <v>-118.61375</v>
      </c>
      <c r="E92" s="2">
        <v>1190</v>
      </c>
      <c r="F92" s="4">
        <v>35.719740000000002</v>
      </c>
      <c r="G92" s="4">
        <v>-118.6139</v>
      </c>
      <c r="H92" s="2">
        <v>1189</v>
      </c>
      <c r="I92" s="2">
        <v>0</v>
      </c>
      <c r="J92" s="2">
        <v>0</v>
      </c>
      <c r="K92" s="2">
        <v>0</v>
      </c>
      <c r="L92" s="2" t="s">
        <v>920</v>
      </c>
      <c r="M92" s="2">
        <v>0</v>
      </c>
      <c r="N92" s="2">
        <v>0</v>
      </c>
      <c r="O92" s="2">
        <v>0</v>
      </c>
      <c r="P92" s="2">
        <v>0</v>
      </c>
      <c r="Q92" s="2" t="s">
        <v>282</v>
      </c>
      <c r="R92" s="2" t="s">
        <v>920</v>
      </c>
    </row>
    <row r="93" spans="1:18" x14ac:dyDescent="0.25">
      <c r="A93" s="2">
        <v>1210</v>
      </c>
      <c r="B93" s="2" t="s">
        <v>284</v>
      </c>
      <c r="C93" s="4">
        <v>35.423470000000002</v>
      </c>
      <c r="D93" s="4">
        <v>-120.74345</v>
      </c>
      <c r="E93" s="2">
        <v>291</v>
      </c>
      <c r="F93" s="4">
        <v>35.423580000000001</v>
      </c>
      <c r="G93" s="4">
        <v>-120.74373</v>
      </c>
      <c r="H93" s="2">
        <v>294</v>
      </c>
      <c r="I93" s="2">
        <v>2</v>
      </c>
      <c r="J93" s="2">
        <v>3</v>
      </c>
      <c r="K93" s="2">
        <v>5</v>
      </c>
      <c r="L93" s="2" t="s">
        <v>286</v>
      </c>
      <c r="M93" s="2">
        <v>9</v>
      </c>
      <c r="N93" s="2">
        <v>0</v>
      </c>
      <c r="O93" s="2">
        <v>1</v>
      </c>
      <c r="P93" s="2">
        <v>1</v>
      </c>
      <c r="Q93" s="2" t="s">
        <v>287</v>
      </c>
      <c r="R93" s="2" t="s">
        <v>920</v>
      </c>
    </row>
    <row r="94" spans="1:18" x14ac:dyDescent="0.25">
      <c r="A94" s="2">
        <v>1259</v>
      </c>
      <c r="B94" s="2" t="s">
        <v>289</v>
      </c>
      <c r="C94" s="4">
        <v>34.759799999999998</v>
      </c>
      <c r="D94" s="4">
        <v>-119.95469</v>
      </c>
      <c r="E94" s="2">
        <v>618</v>
      </c>
      <c r="F94" s="4">
        <v>34.759889999999999</v>
      </c>
      <c r="G94" s="4">
        <v>-119.95438</v>
      </c>
      <c r="H94" s="2">
        <v>620</v>
      </c>
      <c r="I94" s="2">
        <v>0</v>
      </c>
      <c r="J94" s="2">
        <v>0</v>
      </c>
      <c r="K94" s="2">
        <v>0</v>
      </c>
      <c r="L94" s="2" t="s">
        <v>290</v>
      </c>
      <c r="M94" s="2">
        <v>5</v>
      </c>
      <c r="N94" s="2">
        <v>0</v>
      </c>
      <c r="O94" s="2">
        <v>1</v>
      </c>
      <c r="P94" s="2">
        <v>1</v>
      </c>
      <c r="Q94" s="2" t="s">
        <v>291</v>
      </c>
      <c r="R94" s="2" t="s">
        <v>920</v>
      </c>
    </row>
    <row r="95" spans="1:18" x14ac:dyDescent="0.25">
      <c r="A95" s="2">
        <v>1287</v>
      </c>
      <c r="B95" s="2" t="s">
        <v>536</v>
      </c>
      <c r="C95" s="4">
        <v>34.28378</v>
      </c>
      <c r="D95" s="4">
        <v>-118.29255000000001</v>
      </c>
      <c r="E95" s="2">
        <v>334</v>
      </c>
      <c r="F95" s="4">
        <v>34.28349</v>
      </c>
      <c r="G95" s="4">
        <v>-118.29272</v>
      </c>
      <c r="H95" s="2">
        <v>432</v>
      </c>
      <c r="I95" s="2">
        <v>1</v>
      </c>
      <c r="J95" s="2">
        <v>21</v>
      </c>
      <c r="K95" s="2">
        <v>22</v>
      </c>
      <c r="L95" s="2" t="s">
        <v>920</v>
      </c>
      <c r="M95" s="2">
        <v>0</v>
      </c>
      <c r="N95" s="2">
        <v>0</v>
      </c>
      <c r="O95" s="2">
        <v>5</v>
      </c>
      <c r="P95" s="2">
        <v>1</v>
      </c>
      <c r="Q95" s="2" t="s">
        <v>539</v>
      </c>
      <c r="R95" s="2" t="s">
        <v>540</v>
      </c>
    </row>
    <row r="96" spans="1:18" x14ac:dyDescent="0.25">
      <c r="A96" s="2">
        <v>1296</v>
      </c>
      <c r="B96" s="2" t="s">
        <v>492</v>
      </c>
      <c r="C96" s="4">
        <v>34.101559999999999</v>
      </c>
      <c r="D96" s="4">
        <v>-116.01953</v>
      </c>
      <c r="E96" s="2">
        <v>712</v>
      </c>
      <c r="F96" s="4">
        <v>34.101799999999997</v>
      </c>
      <c r="G96" s="4">
        <v>-116.01955</v>
      </c>
      <c r="H96" s="2">
        <v>711</v>
      </c>
      <c r="I96" s="2">
        <v>0</v>
      </c>
      <c r="J96" s="2">
        <v>0</v>
      </c>
      <c r="K96" s="2">
        <v>0</v>
      </c>
      <c r="L96" s="2" t="s">
        <v>920</v>
      </c>
      <c r="M96" s="2">
        <v>0</v>
      </c>
      <c r="N96" s="2">
        <v>0</v>
      </c>
      <c r="O96" s="2">
        <v>0</v>
      </c>
      <c r="P96" s="2">
        <v>0</v>
      </c>
      <c r="Q96" s="2" t="s">
        <v>920</v>
      </c>
      <c r="R96" s="2" t="s">
        <v>494</v>
      </c>
    </row>
    <row r="97" spans="1:18" x14ac:dyDescent="0.25">
      <c r="A97" s="2">
        <v>1307</v>
      </c>
      <c r="B97" s="2" t="s">
        <v>542</v>
      </c>
      <c r="C97" s="4">
        <v>33.75732</v>
      </c>
      <c r="D97" s="4">
        <v>-117.69965999999999</v>
      </c>
      <c r="E97" s="2">
        <v>249</v>
      </c>
      <c r="F97" s="4">
        <v>33.757759999999998</v>
      </c>
      <c r="G97" s="4">
        <v>-117.69981</v>
      </c>
      <c r="H97" s="2">
        <v>261</v>
      </c>
      <c r="I97" s="2">
        <v>0</v>
      </c>
      <c r="J97" s="2">
        <v>0</v>
      </c>
      <c r="K97" s="2">
        <v>0</v>
      </c>
      <c r="L97" s="2" t="s">
        <v>544</v>
      </c>
      <c r="M97" s="2">
        <v>8</v>
      </c>
      <c r="N97" s="2">
        <v>0</v>
      </c>
      <c r="O97" s="2">
        <v>5</v>
      </c>
      <c r="P97" s="2">
        <v>1</v>
      </c>
      <c r="Q97" s="2" t="s">
        <v>533</v>
      </c>
      <c r="R97" s="2" t="s">
        <v>545</v>
      </c>
    </row>
    <row r="98" spans="1:18" x14ac:dyDescent="0.25">
      <c r="A98" s="2">
        <v>1311</v>
      </c>
      <c r="B98" s="2" t="s">
        <v>596</v>
      </c>
      <c r="C98" s="4">
        <v>33.682389999999998</v>
      </c>
      <c r="D98" s="4">
        <v>-116.68231</v>
      </c>
      <c r="E98" s="2">
        <v>1351</v>
      </c>
      <c r="F98" s="4">
        <v>33.682169999999999</v>
      </c>
      <c r="G98" s="4">
        <v>-116.68219000000001</v>
      </c>
      <c r="H98" s="2">
        <v>1348</v>
      </c>
      <c r="I98" s="2">
        <v>0</v>
      </c>
      <c r="J98" s="2">
        <v>0</v>
      </c>
      <c r="K98" s="2">
        <v>0</v>
      </c>
      <c r="L98" s="2" t="s">
        <v>484</v>
      </c>
      <c r="M98" s="2">
        <v>11</v>
      </c>
      <c r="N98" s="2">
        <v>1</v>
      </c>
      <c r="O98" s="2">
        <v>1</v>
      </c>
      <c r="P98" s="2">
        <v>1</v>
      </c>
      <c r="Q98" s="2" t="s">
        <v>485</v>
      </c>
      <c r="R98" s="2" t="s">
        <v>486</v>
      </c>
    </row>
    <row r="99" spans="1:18" x14ac:dyDescent="0.25">
      <c r="A99" s="2">
        <v>1322</v>
      </c>
      <c r="B99" s="2" t="s">
        <v>505</v>
      </c>
      <c r="C99" s="4">
        <v>33.101970000000001</v>
      </c>
      <c r="D99" s="4">
        <v>-116.65131</v>
      </c>
      <c r="E99" s="2">
        <v>1065</v>
      </c>
      <c r="F99" s="4">
        <v>33.101950000000002</v>
      </c>
      <c r="G99" s="4">
        <v>-116.65163</v>
      </c>
      <c r="H99" s="2">
        <v>1068</v>
      </c>
      <c r="I99" s="2">
        <v>0</v>
      </c>
      <c r="J99" s="2">
        <v>0</v>
      </c>
      <c r="K99" s="2">
        <v>0</v>
      </c>
      <c r="L99" s="2" t="s">
        <v>920</v>
      </c>
      <c r="M99" s="2">
        <v>0</v>
      </c>
      <c r="N99" s="2">
        <v>0</v>
      </c>
      <c r="O99" s="2">
        <v>0</v>
      </c>
      <c r="P99" s="2">
        <v>0</v>
      </c>
      <c r="Q99" s="2" t="s">
        <v>920</v>
      </c>
      <c r="R99" s="2" t="s">
        <v>507</v>
      </c>
    </row>
    <row r="100" spans="1:18" x14ac:dyDescent="0.25">
      <c r="A100" s="2">
        <v>1328</v>
      </c>
      <c r="B100" s="2" t="s">
        <v>523</v>
      </c>
      <c r="C100" s="4">
        <v>32.608629999999998</v>
      </c>
      <c r="D100" s="4">
        <v>-116.69969</v>
      </c>
      <c r="E100" s="2">
        <v>253</v>
      </c>
      <c r="F100" s="4">
        <v>32.60848</v>
      </c>
      <c r="G100" s="4">
        <v>-116.69992000000001</v>
      </c>
      <c r="H100" s="2">
        <v>253</v>
      </c>
      <c r="I100" s="2">
        <v>10</v>
      </c>
      <c r="J100" s="2">
        <v>3000</v>
      </c>
      <c r="K100" s="2">
        <v>3010</v>
      </c>
      <c r="L100" s="2" t="s">
        <v>525</v>
      </c>
      <c r="M100" s="2">
        <v>38</v>
      </c>
      <c r="N100" s="2">
        <v>0</v>
      </c>
      <c r="O100" s="2">
        <v>5</v>
      </c>
      <c r="P100" s="2">
        <v>1</v>
      </c>
      <c r="Q100" s="2" t="s">
        <v>526</v>
      </c>
      <c r="R100" s="2" t="s">
        <v>527</v>
      </c>
    </row>
    <row r="101" spans="1:18" x14ac:dyDescent="0.25">
      <c r="A101" s="2">
        <v>1330</v>
      </c>
      <c r="B101" s="2" t="s">
        <v>512</v>
      </c>
      <c r="C101" s="4">
        <v>32.64331</v>
      </c>
      <c r="D101" s="4">
        <v>-116.86982999999999</v>
      </c>
      <c r="E101" s="2">
        <v>179</v>
      </c>
      <c r="F101" s="4">
        <v>32.643509999999999</v>
      </c>
      <c r="G101" s="4">
        <v>-116.87007</v>
      </c>
      <c r="H101" s="2">
        <v>187</v>
      </c>
      <c r="I101" s="2">
        <v>0</v>
      </c>
      <c r="J101" s="2">
        <v>0</v>
      </c>
      <c r="K101" s="2">
        <v>0</v>
      </c>
      <c r="L101" s="2" t="s">
        <v>920</v>
      </c>
      <c r="M101" s="2">
        <v>0</v>
      </c>
      <c r="N101" s="2">
        <v>0</v>
      </c>
      <c r="O101" s="2">
        <v>0</v>
      </c>
      <c r="P101" s="2">
        <v>0</v>
      </c>
      <c r="Q101" s="2" t="s">
        <v>514</v>
      </c>
      <c r="R101" s="2" t="s">
        <v>515</v>
      </c>
    </row>
    <row r="102" spans="1:18" x14ac:dyDescent="0.25">
      <c r="A102" s="2">
        <v>1413</v>
      </c>
      <c r="B102" s="2" t="s">
        <v>604</v>
      </c>
      <c r="C102" s="4">
        <v>43.809640000000002</v>
      </c>
      <c r="D102" s="4">
        <v>-121.81334</v>
      </c>
      <c r="E102" s="2">
        <v>1375</v>
      </c>
      <c r="F102" s="4">
        <v>43.809370000000001</v>
      </c>
      <c r="G102" s="4">
        <v>-121.81332999999999</v>
      </c>
      <c r="H102" s="2">
        <v>1372</v>
      </c>
      <c r="I102" s="2">
        <v>0</v>
      </c>
      <c r="J102" s="2">
        <v>0</v>
      </c>
      <c r="K102" s="2">
        <v>0</v>
      </c>
      <c r="L102" s="2" t="s">
        <v>920</v>
      </c>
      <c r="M102" s="2">
        <v>0</v>
      </c>
      <c r="N102" s="2">
        <v>0</v>
      </c>
      <c r="O102" s="2">
        <v>0</v>
      </c>
      <c r="P102" s="2">
        <v>0</v>
      </c>
      <c r="Q102" s="2" t="s">
        <v>606</v>
      </c>
      <c r="R102" s="2" t="s">
        <v>920</v>
      </c>
    </row>
    <row r="103" spans="1:18" x14ac:dyDescent="0.25">
      <c r="A103" s="2">
        <v>1433</v>
      </c>
      <c r="B103" s="2" t="s">
        <v>612</v>
      </c>
      <c r="C103" s="4">
        <v>42.995890000000003</v>
      </c>
      <c r="D103" s="4">
        <v>-122.37108000000001</v>
      </c>
      <c r="E103" s="2">
        <v>1101</v>
      </c>
      <c r="F103" s="4">
        <v>42.996169999999999</v>
      </c>
      <c r="G103" s="4">
        <v>-122.37124</v>
      </c>
      <c r="H103" s="2">
        <v>1104</v>
      </c>
      <c r="I103" s="2">
        <v>0</v>
      </c>
      <c r="J103" s="2">
        <v>0</v>
      </c>
      <c r="K103" s="2">
        <v>0</v>
      </c>
      <c r="L103" s="2" t="s">
        <v>920</v>
      </c>
      <c r="M103" s="2">
        <v>0</v>
      </c>
      <c r="N103" s="2">
        <v>0</v>
      </c>
      <c r="O103" s="2">
        <v>0</v>
      </c>
      <c r="P103" s="2">
        <v>0</v>
      </c>
      <c r="Q103" s="2" t="s">
        <v>613</v>
      </c>
      <c r="R103" s="2" t="s">
        <v>920</v>
      </c>
    </row>
    <row r="104" spans="1:18" x14ac:dyDescent="0.25">
      <c r="A104" s="2">
        <v>1443</v>
      </c>
      <c r="B104" s="2" t="s">
        <v>642</v>
      </c>
      <c r="C104" s="4">
        <v>42.066429999999997</v>
      </c>
      <c r="D104" s="4">
        <v>-122.69083000000001</v>
      </c>
      <c r="E104" s="2">
        <v>1693</v>
      </c>
      <c r="F104" s="4">
        <v>42.066510000000001</v>
      </c>
      <c r="G104" s="4">
        <v>-122.69056999999999</v>
      </c>
      <c r="H104" s="2">
        <v>1685</v>
      </c>
      <c r="I104" s="2">
        <v>0</v>
      </c>
      <c r="J104" s="2">
        <v>0</v>
      </c>
      <c r="K104" s="2">
        <v>0</v>
      </c>
      <c r="L104" s="2" t="s">
        <v>920</v>
      </c>
      <c r="M104" s="2">
        <v>0</v>
      </c>
      <c r="N104" s="2">
        <v>0</v>
      </c>
      <c r="O104" s="2">
        <v>0</v>
      </c>
      <c r="P104" s="2">
        <v>0</v>
      </c>
      <c r="Q104" s="2" t="s">
        <v>562</v>
      </c>
      <c r="R104" s="2" t="s">
        <v>920</v>
      </c>
    </row>
    <row r="105" spans="1:18" x14ac:dyDescent="0.25">
      <c r="A105" s="2">
        <v>1450</v>
      </c>
      <c r="B105" s="2" t="s">
        <v>480</v>
      </c>
      <c r="C105" s="4">
        <v>41.688110000000002</v>
      </c>
      <c r="D105" s="4">
        <v>-122.05534</v>
      </c>
      <c r="E105" s="2">
        <v>1515</v>
      </c>
      <c r="F105" s="4">
        <v>41.688099999999999</v>
      </c>
      <c r="G105" s="4">
        <v>-122.05500000000001</v>
      </c>
      <c r="H105" s="2">
        <v>1515</v>
      </c>
      <c r="I105" s="2">
        <v>0</v>
      </c>
      <c r="J105" s="2">
        <v>0</v>
      </c>
      <c r="K105" s="2">
        <v>0</v>
      </c>
      <c r="L105" s="2" t="s">
        <v>920</v>
      </c>
      <c r="M105" s="2">
        <v>0</v>
      </c>
      <c r="N105" s="2">
        <v>0</v>
      </c>
      <c r="O105" s="2">
        <v>0</v>
      </c>
      <c r="P105" s="2">
        <v>0</v>
      </c>
      <c r="Q105" s="2" t="s">
        <v>814</v>
      </c>
      <c r="R105" s="2" t="s">
        <v>815</v>
      </c>
    </row>
    <row r="106" spans="1:18" x14ac:dyDescent="0.25">
      <c r="A106" s="2">
        <v>1455</v>
      </c>
      <c r="B106" s="2" t="s">
        <v>886</v>
      </c>
      <c r="C106" s="4">
        <v>40.535980000000002</v>
      </c>
      <c r="D106" s="4">
        <v>-121.57159</v>
      </c>
      <c r="E106" s="2">
        <v>1771</v>
      </c>
      <c r="F106" s="4">
        <v>40.535969999999999</v>
      </c>
      <c r="G106" s="4">
        <v>-121.57182</v>
      </c>
      <c r="H106" s="2">
        <v>1790</v>
      </c>
      <c r="I106" s="2">
        <v>0</v>
      </c>
      <c r="J106" s="2">
        <v>0</v>
      </c>
      <c r="K106" s="2">
        <v>0</v>
      </c>
      <c r="L106" s="2" t="s">
        <v>920</v>
      </c>
      <c r="M106" s="2">
        <v>0</v>
      </c>
      <c r="N106" s="2">
        <v>0</v>
      </c>
      <c r="O106" s="2">
        <v>0</v>
      </c>
      <c r="P106" s="2">
        <v>0</v>
      </c>
      <c r="Q106" s="2" t="s">
        <v>888</v>
      </c>
      <c r="R106" s="2" t="s">
        <v>920</v>
      </c>
    </row>
    <row r="107" spans="1:18" x14ac:dyDescent="0.25">
      <c r="A107" s="2">
        <v>1455</v>
      </c>
      <c r="B107" s="2" t="s">
        <v>886</v>
      </c>
      <c r="C107" s="4">
        <v>40.535980000000002</v>
      </c>
      <c r="D107" s="4">
        <v>-121.57159</v>
      </c>
      <c r="E107" s="2">
        <v>1771</v>
      </c>
      <c r="F107" s="4">
        <v>40.535960000000003</v>
      </c>
      <c r="G107" s="4">
        <v>-121.57182</v>
      </c>
      <c r="H107" s="2">
        <v>1790</v>
      </c>
      <c r="I107" s="2">
        <v>0</v>
      </c>
      <c r="J107" s="2">
        <v>0</v>
      </c>
      <c r="K107" s="2">
        <v>0</v>
      </c>
      <c r="L107" s="2" t="s">
        <v>920</v>
      </c>
      <c r="M107" s="2" t="s">
        <v>920</v>
      </c>
      <c r="N107" s="2" t="s">
        <v>920</v>
      </c>
      <c r="O107" s="2" t="s">
        <v>920</v>
      </c>
      <c r="P107" s="2">
        <v>0</v>
      </c>
      <c r="Q107" s="2" t="s">
        <v>920</v>
      </c>
      <c r="R107" s="2" t="s">
        <v>920</v>
      </c>
    </row>
    <row r="108" spans="1:18" x14ac:dyDescent="0.25">
      <c r="A108" s="2">
        <v>1459</v>
      </c>
      <c r="B108" s="2" t="s">
        <v>293</v>
      </c>
      <c r="C108" s="4">
        <v>39.434220000000003</v>
      </c>
      <c r="D108" s="4">
        <v>-120.20576</v>
      </c>
      <c r="E108" s="2">
        <v>1870</v>
      </c>
      <c r="F108" s="4">
        <v>39.434109999999997</v>
      </c>
      <c r="G108" s="4">
        <v>-120.20545</v>
      </c>
      <c r="H108" s="2">
        <v>1871</v>
      </c>
      <c r="I108" s="2">
        <v>0</v>
      </c>
      <c r="J108" s="2">
        <v>0</v>
      </c>
      <c r="K108" s="2">
        <v>0</v>
      </c>
      <c r="L108" s="2" t="s">
        <v>920</v>
      </c>
      <c r="M108" s="2">
        <v>0</v>
      </c>
      <c r="N108" s="2">
        <v>0</v>
      </c>
      <c r="O108" s="2">
        <v>0</v>
      </c>
      <c r="P108" s="2">
        <v>0</v>
      </c>
      <c r="Q108" s="2" t="s">
        <v>295</v>
      </c>
      <c r="R108" s="2" t="s">
        <v>920</v>
      </c>
    </row>
    <row r="109" spans="1:18" x14ac:dyDescent="0.25">
      <c r="A109" s="2">
        <v>1466</v>
      </c>
      <c r="B109" s="2" t="s">
        <v>297</v>
      </c>
      <c r="C109" s="4">
        <v>38.814709999999998</v>
      </c>
      <c r="D109" s="4">
        <v>-120.07486</v>
      </c>
      <c r="E109" s="2">
        <v>2097</v>
      </c>
      <c r="F109" s="4">
        <v>38.881481999999998</v>
      </c>
      <c r="G109" s="4">
        <v>-120.07505</v>
      </c>
      <c r="H109" s="2">
        <v>2102</v>
      </c>
      <c r="I109" s="2">
        <v>0</v>
      </c>
      <c r="J109" s="2">
        <v>0</v>
      </c>
      <c r="K109" s="2">
        <v>0</v>
      </c>
      <c r="L109" s="2" t="s">
        <v>920</v>
      </c>
      <c r="M109" s="2">
        <v>0</v>
      </c>
      <c r="N109" s="2">
        <v>0</v>
      </c>
      <c r="O109" s="2">
        <v>0</v>
      </c>
      <c r="P109" s="2">
        <v>0</v>
      </c>
      <c r="Q109" s="2" t="s">
        <v>298</v>
      </c>
      <c r="R109" s="2" t="s">
        <v>180</v>
      </c>
    </row>
    <row r="110" spans="1:18" x14ac:dyDescent="0.25">
      <c r="A110" s="2">
        <v>1473</v>
      </c>
      <c r="B110" s="2" t="s">
        <v>463</v>
      </c>
      <c r="C110" s="4">
        <v>38.381019999999999</v>
      </c>
      <c r="D110" s="4">
        <v>-119.34215</v>
      </c>
      <c r="E110" s="2">
        <v>2499</v>
      </c>
      <c r="F110" s="4">
        <v>38.381100000000004</v>
      </c>
      <c r="G110" s="4">
        <v>-119.34238999999999</v>
      </c>
      <c r="H110" s="2">
        <v>2491</v>
      </c>
      <c r="I110" s="2">
        <v>0</v>
      </c>
      <c r="J110" s="2">
        <v>0</v>
      </c>
      <c r="K110" s="2">
        <v>0</v>
      </c>
      <c r="L110" s="2" t="s">
        <v>920</v>
      </c>
      <c r="M110" s="2">
        <v>0</v>
      </c>
      <c r="N110" s="2">
        <v>0</v>
      </c>
      <c r="O110" s="2">
        <v>0</v>
      </c>
      <c r="P110" s="2">
        <v>0</v>
      </c>
      <c r="Q110" s="2" t="s">
        <v>944</v>
      </c>
      <c r="R110" s="2" t="s">
        <v>481</v>
      </c>
    </row>
    <row r="111" spans="1:18" x14ac:dyDescent="0.25">
      <c r="A111" s="2">
        <v>1474</v>
      </c>
      <c r="B111" s="2" t="s">
        <v>301</v>
      </c>
      <c r="C111" s="4">
        <v>38.298200000000001</v>
      </c>
      <c r="D111" s="4">
        <v>-119.86754000000001</v>
      </c>
      <c r="E111" s="2">
        <v>2230</v>
      </c>
      <c r="F111" s="4">
        <v>38.298430000000003</v>
      </c>
      <c r="G111" s="4">
        <v>-119.86771</v>
      </c>
      <c r="H111" s="2">
        <v>2224</v>
      </c>
      <c r="I111" s="2">
        <v>0</v>
      </c>
      <c r="J111" s="2">
        <v>0</v>
      </c>
      <c r="K111" s="2">
        <v>0</v>
      </c>
      <c r="L111" s="2" t="s">
        <v>920</v>
      </c>
      <c r="M111" s="2">
        <v>0</v>
      </c>
      <c r="N111" s="2">
        <v>0</v>
      </c>
      <c r="O111" s="2">
        <v>0</v>
      </c>
      <c r="P111" s="2">
        <v>0</v>
      </c>
      <c r="Q111" s="2" t="s">
        <v>304</v>
      </c>
      <c r="R111" s="2" t="s">
        <v>179</v>
      </c>
    </row>
    <row r="112" spans="1:18" x14ac:dyDescent="0.25">
      <c r="A112" s="2">
        <v>1484</v>
      </c>
      <c r="B112" s="2" t="s">
        <v>933</v>
      </c>
      <c r="C112" s="4">
        <v>37.417810000000003</v>
      </c>
      <c r="D112" s="4">
        <v>-119.49276999999999</v>
      </c>
      <c r="E112" s="2">
        <v>2181</v>
      </c>
      <c r="F112" s="4">
        <v>37.417969999999997</v>
      </c>
      <c r="G112" s="4">
        <v>-119.49249</v>
      </c>
      <c r="H112" s="2">
        <v>2160</v>
      </c>
      <c r="I112" s="2">
        <v>0</v>
      </c>
      <c r="J112" s="2">
        <v>0</v>
      </c>
      <c r="K112" s="2">
        <v>0</v>
      </c>
      <c r="L112" s="2" t="s">
        <v>920</v>
      </c>
      <c r="M112" s="2">
        <v>0</v>
      </c>
      <c r="N112" s="2">
        <v>0</v>
      </c>
      <c r="O112" s="2">
        <v>0</v>
      </c>
      <c r="P112" s="2">
        <v>0</v>
      </c>
      <c r="Q112" s="2" t="s">
        <v>935</v>
      </c>
      <c r="R112" s="2" t="s">
        <v>936</v>
      </c>
    </row>
    <row r="113" spans="1:18" x14ac:dyDescent="0.25">
      <c r="A113" s="2">
        <v>1486</v>
      </c>
      <c r="B113" s="2" t="s">
        <v>940</v>
      </c>
      <c r="C113" s="4">
        <v>37.073009999999996</v>
      </c>
      <c r="D113" s="4">
        <v>-119.08432000000001</v>
      </c>
      <c r="E113" s="2">
        <v>2235</v>
      </c>
      <c r="F113" s="4">
        <v>37.072780000000002</v>
      </c>
      <c r="G113" s="4">
        <v>-119.08432000000001</v>
      </c>
      <c r="H113" s="2">
        <v>2232</v>
      </c>
      <c r="I113" s="2">
        <v>0</v>
      </c>
      <c r="J113" s="2">
        <v>0</v>
      </c>
      <c r="K113" s="2">
        <v>0</v>
      </c>
      <c r="L113" s="2" t="s">
        <v>920</v>
      </c>
      <c r="M113" s="2">
        <v>0</v>
      </c>
      <c r="N113" s="2">
        <v>0</v>
      </c>
      <c r="O113" s="2">
        <v>0</v>
      </c>
      <c r="P113" s="2">
        <v>0</v>
      </c>
      <c r="Q113" s="2" t="s">
        <v>483</v>
      </c>
      <c r="R113" s="2" t="s">
        <v>920</v>
      </c>
    </row>
    <row r="114" spans="1:18" x14ac:dyDescent="0.25">
      <c r="A114" s="2">
        <v>1492</v>
      </c>
      <c r="B114" s="2" t="s">
        <v>589</v>
      </c>
      <c r="C114" s="4">
        <v>34.218350000000001</v>
      </c>
      <c r="D114" s="4">
        <v>-116.75769</v>
      </c>
      <c r="E114" s="2">
        <v>2343</v>
      </c>
      <c r="F114" s="4">
        <v>34.21857</v>
      </c>
      <c r="G114" s="4">
        <v>-116.75774</v>
      </c>
      <c r="H114" s="2">
        <v>2334</v>
      </c>
      <c r="I114" s="2">
        <v>0</v>
      </c>
      <c r="J114" s="2">
        <v>0</v>
      </c>
      <c r="K114" s="2">
        <v>0</v>
      </c>
      <c r="L114" s="2" t="s">
        <v>920</v>
      </c>
      <c r="M114" s="2">
        <v>0</v>
      </c>
      <c r="N114" s="2">
        <v>0</v>
      </c>
      <c r="O114" s="2">
        <v>0</v>
      </c>
      <c r="P114" s="2">
        <v>0</v>
      </c>
      <c r="Q114" s="2" t="s">
        <v>592</v>
      </c>
      <c r="R114" s="2" t="s">
        <v>593</v>
      </c>
    </row>
    <row r="115" spans="1:18" x14ac:dyDescent="0.25">
      <c r="A115" s="2">
        <v>1493</v>
      </c>
      <c r="B115" s="2" t="s">
        <v>601</v>
      </c>
      <c r="C115" s="4">
        <v>43.76999</v>
      </c>
      <c r="D115" s="4">
        <v>-121.6251</v>
      </c>
      <c r="E115" s="2">
        <v>1305</v>
      </c>
      <c r="F115" s="4">
        <v>43.770099999999999</v>
      </c>
      <c r="G115" s="4">
        <v>-121.62481</v>
      </c>
      <c r="H115" s="2">
        <v>1305</v>
      </c>
      <c r="I115" s="2">
        <v>0</v>
      </c>
      <c r="J115" s="2">
        <v>0</v>
      </c>
      <c r="K115" s="2">
        <v>0</v>
      </c>
      <c r="L115" s="5" t="s">
        <v>607</v>
      </c>
      <c r="M115" s="2">
        <v>0</v>
      </c>
      <c r="N115" s="2">
        <v>48</v>
      </c>
      <c r="O115" s="2">
        <v>0</v>
      </c>
      <c r="P115" s="2">
        <v>0</v>
      </c>
      <c r="Q115" s="2" t="s">
        <v>603</v>
      </c>
      <c r="R115" s="5" t="s">
        <v>608</v>
      </c>
    </row>
    <row r="116" spans="1:18" x14ac:dyDescent="0.25">
      <c r="A116" s="2">
        <v>1524</v>
      </c>
      <c r="B116" s="2" t="s">
        <v>623</v>
      </c>
      <c r="C116" s="4">
        <v>42.420679999999997</v>
      </c>
      <c r="D116" s="4">
        <v>-122.77548</v>
      </c>
      <c r="E116" s="2">
        <v>431</v>
      </c>
      <c r="F116" s="4">
        <v>42.42089</v>
      </c>
      <c r="G116" s="4">
        <v>-122.77567000000001</v>
      </c>
      <c r="H116" s="2">
        <v>428</v>
      </c>
      <c r="I116" s="2">
        <v>0</v>
      </c>
      <c r="J116" s="2">
        <v>0</v>
      </c>
      <c r="K116" s="2">
        <v>0</v>
      </c>
      <c r="L116" s="2" t="s">
        <v>920</v>
      </c>
      <c r="M116" s="2" t="s">
        <v>920</v>
      </c>
      <c r="N116" s="2" t="s">
        <v>920</v>
      </c>
      <c r="O116" s="2">
        <v>0</v>
      </c>
      <c r="P116" s="2">
        <v>0</v>
      </c>
      <c r="Q116" s="2" t="s">
        <v>625</v>
      </c>
      <c r="R116" s="2" t="s">
        <v>920</v>
      </c>
    </row>
    <row r="117" spans="1:18" x14ac:dyDescent="0.25">
      <c r="A117" s="2">
        <v>1551</v>
      </c>
      <c r="B117" s="2" t="s">
        <v>621</v>
      </c>
      <c r="C117" s="4">
        <v>42.264719999999997</v>
      </c>
      <c r="D117" s="4">
        <v>-122.15882000000001</v>
      </c>
      <c r="E117" s="2">
        <v>1472</v>
      </c>
      <c r="F117" s="4">
        <v>42.264449999999997</v>
      </c>
      <c r="G117" s="4">
        <v>-122.15877</v>
      </c>
      <c r="H117" s="2">
        <v>1466</v>
      </c>
      <c r="I117" s="2">
        <v>0</v>
      </c>
      <c r="J117" s="2">
        <v>0</v>
      </c>
      <c r="K117" s="2">
        <v>0</v>
      </c>
      <c r="L117" s="2" t="s">
        <v>920</v>
      </c>
      <c r="M117" s="2">
        <v>0</v>
      </c>
      <c r="N117" s="2">
        <v>0</v>
      </c>
      <c r="O117" s="2">
        <v>0</v>
      </c>
      <c r="P117" s="2">
        <v>0</v>
      </c>
      <c r="Q117" s="2" t="s">
        <v>622</v>
      </c>
      <c r="R117" s="2" t="s">
        <v>920</v>
      </c>
    </row>
    <row r="118" spans="1:18" x14ac:dyDescent="0.25">
      <c r="A118" s="2">
        <v>1564</v>
      </c>
      <c r="B118" s="2" t="s">
        <v>558</v>
      </c>
      <c r="C118" s="4">
        <v>42.187100000000001</v>
      </c>
      <c r="D118" s="4">
        <v>-122.71716000000001</v>
      </c>
      <c r="E118" s="2">
        <v>615</v>
      </c>
      <c r="F118" s="4">
        <v>42.187489999999997</v>
      </c>
      <c r="G118" s="4">
        <v>-122.71738000000001</v>
      </c>
      <c r="H118" s="2">
        <v>777</v>
      </c>
      <c r="I118" s="2">
        <v>0</v>
      </c>
      <c r="J118" s="2">
        <v>0</v>
      </c>
      <c r="K118" s="2">
        <v>0</v>
      </c>
      <c r="L118" s="2" t="s">
        <v>920</v>
      </c>
      <c r="M118" s="2">
        <v>0</v>
      </c>
      <c r="N118" s="2">
        <v>0</v>
      </c>
      <c r="O118" s="2">
        <v>0</v>
      </c>
      <c r="P118" s="2">
        <v>0</v>
      </c>
      <c r="Q118" s="2" t="s">
        <v>559</v>
      </c>
      <c r="R118" s="2" t="s">
        <v>920</v>
      </c>
    </row>
    <row r="119" spans="1:18" x14ac:dyDescent="0.25">
      <c r="A119" s="2">
        <v>1583</v>
      </c>
      <c r="B119" s="2" t="s">
        <v>818</v>
      </c>
      <c r="C119" s="4">
        <v>41.840870000000002</v>
      </c>
      <c r="D119" s="4">
        <v>-122.89293000000001</v>
      </c>
      <c r="E119" s="2">
        <v>524</v>
      </c>
      <c r="F119" s="4">
        <v>41.84113</v>
      </c>
      <c r="G119" s="4">
        <v>-122.89296</v>
      </c>
      <c r="H119" s="2">
        <v>521</v>
      </c>
      <c r="I119" s="2">
        <v>0</v>
      </c>
      <c r="J119" s="2">
        <v>0</v>
      </c>
      <c r="K119" s="2">
        <v>0</v>
      </c>
      <c r="L119" s="2" t="s">
        <v>920</v>
      </c>
      <c r="M119" s="2">
        <v>0</v>
      </c>
      <c r="N119" s="2">
        <v>0</v>
      </c>
      <c r="O119" s="2">
        <v>0</v>
      </c>
      <c r="P119" s="2">
        <v>0</v>
      </c>
      <c r="Q119" s="2" t="s">
        <v>819</v>
      </c>
      <c r="R119" s="2" t="s">
        <v>820</v>
      </c>
    </row>
    <row r="120" spans="1:18" x14ac:dyDescent="0.25">
      <c r="A120" s="2">
        <v>1644</v>
      </c>
      <c r="B120" s="2" t="s">
        <v>871</v>
      </c>
      <c r="C120" s="4">
        <v>40.662390000000002</v>
      </c>
      <c r="D120" s="4">
        <v>-120.81649</v>
      </c>
      <c r="E120" s="2">
        <v>1596</v>
      </c>
      <c r="F120" s="4">
        <v>40.662460000000003</v>
      </c>
      <c r="G120" s="4">
        <v>-120.81601999999999</v>
      </c>
      <c r="H120" s="2">
        <v>1564</v>
      </c>
      <c r="I120" s="2">
        <v>0</v>
      </c>
      <c r="J120" s="2">
        <v>0</v>
      </c>
      <c r="K120" s="2">
        <v>0</v>
      </c>
      <c r="L120" s="2" t="s">
        <v>920</v>
      </c>
      <c r="M120" s="2">
        <v>0</v>
      </c>
      <c r="N120" s="2">
        <v>0</v>
      </c>
      <c r="O120" s="2">
        <v>0</v>
      </c>
      <c r="P120" s="2">
        <v>0</v>
      </c>
      <c r="Q120" s="2" t="s">
        <v>873</v>
      </c>
      <c r="R120" s="2" t="s">
        <v>874</v>
      </c>
    </row>
    <row r="121" spans="1:18" x14ac:dyDescent="0.25">
      <c r="A121" s="2">
        <v>1676</v>
      </c>
      <c r="B121" s="2" t="s">
        <v>860</v>
      </c>
      <c r="C121" s="4">
        <v>40.267710000000001</v>
      </c>
      <c r="D121" s="4">
        <v>-120.52491999999999</v>
      </c>
      <c r="E121" s="2">
        <v>1526</v>
      </c>
      <c r="F121" s="4">
        <v>40.26784</v>
      </c>
      <c r="G121" s="4">
        <v>-120.52467</v>
      </c>
      <c r="H121" s="2">
        <v>1529</v>
      </c>
      <c r="I121" s="2">
        <v>0</v>
      </c>
      <c r="J121" s="2">
        <v>0</v>
      </c>
      <c r="K121" s="2">
        <v>0</v>
      </c>
      <c r="L121" s="2" t="s">
        <v>920</v>
      </c>
      <c r="M121" s="2">
        <v>0</v>
      </c>
      <c r="N121" s="2">
        <v>0</v>
      </c>
      <c r="O121" s="2">
        <v>0</v>
      </c>
      <c r="P121" s="2">
        <v>0</v>
      </c>
      <c r="Q121" s="2" t="s">
        <v>862</v>
      </c>
      <c r="R121" s="2" t="s">
        <v>920</v>
      </c>
    </row>
    <row r="122" spans="1:18" x14ac:dyDescent="0.25">
      <c r="A122" s="2">
        <v>1691</v>
      </c>
      <c r="B122" s="2" t="s">
        <v>858</v>
      </c>
      <c r="C122" s="4">
        <v>39.837069999999997</v>
      </c>
      <c r="D122" s="4">
        <v>-120.15582999999999</v>
      </c>
      <c r="E122" s="2">
        <v>1519</v>
      </c>
      <c r="F122" s="4">
        <v>39.837330000000001</v>
      </c>
      <c r="G122" s="4">
        <v>-120.15572</v>
      </c>
      <c r="H122" s="2">
        <v>1518</v>
      </c>
      <c r="I122" s="2">
        <v>0</v>
      </c>
      <c r="J122" s="2">
        <v>0</v>
      </c>
      <c r="K122" s="2">
        <v>0</v>
      </c>
      <c r="L122" s="2" t="s">
        <v>920</v>
      </c>
      <c r="M122" s="2">
        <v>0</v>
      </c>
      <c r="N122" s="2">
        <v>0</v>
      </c>
      <c r="O122" s="2">
        <v>0</v>
      </c>
      <c r="P122" s="2">
        <v>0</v>
      </c>
      <c r="Q122" s="2" t="s">
        <v>859</v>
      </c>
      <c r="R122" s="2" t="s">
        <v>427</v>
      </c>
    </row>
    <row r="123" spans="1:18" x14ac:dyDescent="0.25">
      <c r="A123" s="2">
        <v>1714</v>
      </c>
      <c r="B123" s="2" t="s">
        <v>945</v>
      </c>
      <c r="C123" s="4">
        <v>39.391820000000003</v>
      </c>
      <c r="D123" s="4">
        <v>-119.83899</v>
      </c>
      <c r="E123" s="2">
        <v>1821</v>
      </c>
      <c r="F123" s="4">
        <v>39.391889999999997</v>
      </c>
      <c r="G123" s="4">
        <v>-119.8387</v>
      </c>
      <c r="H123" s="2">
        <v>1822</v>
      </c>
      <c r="I123" s="2">
        <v>0</v>
      </c>
      <c r="J123" s="2">
        <v>0</v>
      </c>
      <c r="K123" s="2">
        <v>0</v>
      </c>
      <c r="L123" s="2" t="s">
        <v>920</v>
      </c>
      <c r="M123" s="2">
        <v>0</v>
      </c>
      <c r="N123" s="2">
        <v>0</v>
      </c>
      <c r="O123" s="2">
        <v>0</v>
      </c>
      <c r="P123" s="2">
        <v>0</v>
      </c>
      <c r="Q123" s="2" t="s">
        <v>947</v>
      </c>
      <c r="R123" s="2" t="s">
        <v>428</v>
      </c>
    </row>
    <row r="124" spans="1:18" x14ac:dyDescent="0.25">
      <c r="A124" s="2">
        <v>1762</v>
      </c>
      <c r="B124" s="2" t="s">
        <v>309</v>
      </c>
      <c r="C124" s="4">
        <v>38.677950000000003</v>
      </c>
      <c r="D124" s="4">
        <v>-119.74119</v>
      </c>
      <c r="E124" s="2">
        <v>1717</v>
      </c>
      <c r="F124" s="4">
        <v>38.677860000000003</v>
      </c>
      <c r="G124" s="4">
        <v>-119.74149</v>
      </c>
      <c r="H124" s="2">
        <v>1712</v>
      </c>
      <c r="I124" s="2">
        <v>0</v>
      </c>
      <c r="J124" s="2">
        <v>0</v>
      </c>
      <c r="K124" s="2">
        <v>0</v>
      </c>
      <c r="L124" s="2" t="s">
        <v>920</v>
      </c>
      <c r="M124" s="2">
        <v>0</v>
      </c>
      <c r="N124" s="2">
        <v>0</v>
      </c>
      <c r="O124" s="2">
        <v>0</v>
      </c>
      <c r="P124" s="2">
        <v>0</v>
      </c>
      <c r="Q124" s="2" t="s">
        <v>310</v>
      </c>
      <c r="R124" s="2" t="s">
        <v>920</v>
      </c>
    </row>
    <row r="125" spans="1:18" x14ac:dyDescent="0.25">
      <c r="A125" s="2">
        <v>1811</v>
      </c>
      <c r="B125" s="2" t="s">
        <v>245</v>
      </c>
      <c r="C125" s="4">
        <v>37.157609999999998</v>
      </c>
      <c r="D125" s="4">
        <v>-118.3334</v>
      </c>
      <c r="E125" s="2">
        <v>1432</v>
      </c>
      <c r="F125" s="4">
        <v>37.157760000000003</v>
      </c>
      <c r="G125" s="4">
        <v>-118.33110000000001</v>
      </c>
      <c r="H125" s="2">
        <v>1432</v>
      </c>
      <c r="I125" s="2">
        <v>18</v>
      </c>
      <c r="J125" s="2">
        <v>8</v>
      </c>
      <c r="K125" s="2">
        <v>26</v>
      </c>
      <c r="L125" s="2" t="s">
        <v>247</v>
      </c>
      <c r="M125" s="2">
        <v>38</v>
      </c>
      <c r="N125" s="2">
        <v>6</v>
      </c>
      <c r="O125" s="2" t="s">
        <v>248</v>
      </c>
      <c r="P125" s="2">
        <v>1</v>
      </c>
      <c r="Q125" s="2" t="s">
        <v>249</v>
      </c>
      <c r="R125" s="2" t="s">
        <v>250</v>
      </c>
    </row>
    <row r="126" spans="1:18" x14ac:dyDescent="0.25">
      <c r="A126" s="2">
        <v>1816</v>
      </c>
      <c r="B126" s="2" t="s">
        <v>251</v>
      </c>
      <c r="C126" s="4">
        <v>36.598579999999998</v>
      </c>
      <c r="D126" s="4">
        <v>-118.18182</v>
      </c>
      <c r="E126" s="2">
        <v>1762</v>
      </c>
      <c r="F126" s="4">
        <v>36.598520000000001</v>
      </c>
      <c r="G126" s="4">
        <v>-118.18153</v>
      </c>
      <c r="H126" s="2">
        <v>1763</v>
      </c>
      <c r="I126" s="2">
        <v>0</v>
      </c>
      <c r="J126" s="2">
        <v>0</v>
      </c>
      <c r="K126" s="2">
        <v>0</v>
      </c>
      <c r="L126" s="2" t="s">
        <v>920</v>
      </c>
      <c r="M126" s="2" t="s">
        <v>920</v>
      </c>
      <c r="N126" s="2" t="s">
        <v>920</v>
      </c>
      <c r="O126" s="2" t="s">
        <v>920</v>
      </c>
      <c r="P126" s="2">
        <v>0</v>
      </c>
      <c r="Q126" s="2" t="s">
        <v>920</v>
      </c>
      <c r="R126" s="2" t="s">
        <v>920</v>
      </c>
    </row>
    <row r="127" spans="1:18" x14ac:dyDescent="0.25">
      <c r="A127" s="2">
        <v>1824</v>
      </c>
      <c r="B127" s="2" t="s">
        <v>253</v>
      </c>
      <c r="C127" s="4">
        <v>36.023049999999998</v>
      </c>
      <c r="D127" s="4">
        <v>-118.13646</v>
      </c>
      <c r="E127" s="2">
        <v>1797</v>
      </c>
      <c r="F127" s="4">
        <v>36.02281</v>
      </c>
      <c r="G127" s="4">
        <v>-118.13634</v>
      </c>
      <c r="H127" s="2">
        <v>1793</v>
      </c>
      <c r="I127" s="2">
        <v>0</v>
      </c>
      <c r="J127" s="2">
        <v>0</v>
      </c>
      <c r="K127" s="2">
        <v>0</v>
      </c>
      <c r="L127" s="2" t="s">
        <v>920</v>
      </c>
      <c r="M127" s="2">
        <v>0</v>
      </c>
      <c r="N127" s="2">
        <v>0</v>
      </c>
      <c r="O127" s="2">
        <v>0</v>
      </c>
      <c r="P127" s="2">
        <v>0</v>
      </c>
      <c r="Q127" s="2" t="s">
        <v>255</v>
      </c>
      <c r="R127" s="2" t="s">
        <v>920</v>
      </c>
    </row>
    <row r="128" spans="1:18" x14ac:dyDescent="0.25">
      <c r="A128" s="2">
        <v>1834</v>
      </c>
      <c r="B128" s="2" t="s">
        <v>547</v>
      </c>
      <c r="C128" s="4">
        <v>34.7333</v>
      </c>
      <c r="D128" s="4">
        <v>-119.04017</v>
      </c>
      <c r="E128" s="2">
        <v>1460</v>
      </c>
      <c r="F128" s="4">
        <v>34.733350000000002</v>
      </c>
      <c r="G128" s="4">
        <v>-119.04046</v>
      </c>
      <c r="H128" s="2">
        <v>1461</v>
      </c>
      <c r="I128" s="2">
        <v>0</v>
      </c>
      <c r="J128" s="2">
        <v>0</v>
      </c>
      <c r="K128" s="2">
        <v>0</v>
      </c>
      <c r="L128" s="2" t="s">
        <v>920</v>
      </c>
      <c r="M128" s="2">
        <v>0</v>
      </c>
      <c r="N128" s="2">
        <v>0</v>
      </c>
      <c r="O128" s="2">
        <v>0</v>
      </c>
      <c r="P128" s="2">
        <v>0</v>
      </c>
      <c r="Q128" s="2" t="s">
        <v>438</v>
      </c>
      <c r="R128" s="2" t="s">
        <v>439</v>
      </c>
    </row>
    <row r="129" spans="1:18" x14ac:dyDescent="0.25">
      <c r="A129" s="2">
        <v>1836</v>
      </c>
      <c r="B129" s="2" t="s">
        <v>583</v>
      </c>
      <c r="C129" s="4">
        <v>34.322809999999997</v>
      </c>
      <c r="D129" s="4">
        <v>-116.81863</v>
      </c>
      <c r="E129" s="2">
        <v>1804</v>
      </c>
      <c r="F129" s="4">
        <v>34.323030000000003</v>
      </c>
      <c r="G129" s="4">
        <v>-116.81851</v>
      </c>
      <c r="H129" s="2">
        <v>1801</v>
      </c>
      <c r="I129" s="2">
        <v>0</v>
      </c>
      <c r="J129" s="2">
        <v>0</v>
      </c>
      <c r="K129" s="2">
        <v>0</v>
      </c>
      <c r="L129" s="2" t="s">
        <v>920</v>
      </c>
      <c r="M129" s="2">
        <v>0</v>
      </c>
      <c r="N129" s="2">
        <v>0</v>
      </c>
      <c r="O129" s="2">
        <v>0</v>
      </c>
      <c r="P129" s="2">
        <v>0</v>
      </c>
      <c r="Q129" s="2" t="s">
        <v>586</v>
      </c>
      <c r="R129" s="2" t="s">
        <v>587</v>
      </c>
    </row>
    <row r="130" spans="1:18" x14ac:dyDescent="0.25">
      <c r="A130" s="2">
        <v>1875</v>
      </c>
      <c r="B130" s="2" t="s">
        <v>618</v>
      </c>
      <c r="C130" s="4">
        <v>42.274889999999999</v>
      </c>
      <c r="D130" s="4">
        <v>-122.10906</v>
      </c>
      <c r="E130" s="2">
        <v>1589</v>
      </c>
      <c r="F130" s="4">
        <v>42.27478</v>
      </c>
      <c r="G130" s="4">
        <v>-122.10883</v>
      </c>
      <c r="H130" s="2">
        <v>1587</v>
      </c>
      <c r="I130" s="2">
        <v>0</v>
      </c>
      <c r="J130" s="2">
        <v>0</v>
      </c>
      <c r="K130" s="2">
        <v>0</v>
      </c>
      <c r="L130" s="2" t="s">
        <v>920</v>
      </c>
      <c r="M130" s="2">
        <v>0</v>
      </c>
      <c r="N130" s="2">
        <v>0</v>
      </c>
      <c r="O130" s="2">
        <v>0</v>
      </c>
      <c r="P130" s="2">
        <v>0</v>
      </c>
      <c r="Q130" s="2" t="s">
        <v>620</v>
      </c>
      <c r="R130" s="2" t="s">
        <v>920</v>
      </c>
    </row>
    <row r="131" spans="1:18" x14ac:dyDescent="0.25">
      <c r="A131" s="2">
        <v>1876</v>
      </c>
      <c r="B131" s="2" t="s">
        <v>890</v>
      </c>
      <c r="C131" s="4">
        <v>41.692320000000002</v>
      </c>
      <c r="D131" s="4">
        <v>-122.08794</v>
      </c>
      <c r="E131" s="2">
        <v>1518</v>
      </c>
      <c r="F131" s="4">
        <v>41.692219999999999</v>
      </c>
      <c r="G131" s="4">
        <v>-122.08768000000001</v>
      </c>
      <c r="H131" s="2">
        <v>1516</v>
      </c>
      <c r="I131" s="2">
        <v>0</v>
      </c>
      <c r="J131" s="2">
        <v>0</v>
      </c>
      <c r="K131" s="2">
        <v>0</v>
      </c>
      <c r="L131" s="2" t="s">
        <v>920</v>
      </c>
      <c r="M131" s="2">
        <v>0</v>
      </c>
      <c r="N131" s="2">
        <v>0</v>
      </c>
      <c r="O131" s="2">
        <v>0</v>
      </c>
      <c r="P131" s="2">
        <v>0</v>
      </c>
      <c r="Q131" s="2" t="s">
        <v>892</v>
      </c>
      <c r="R131" s="2" t="s">
        <v>817</v>
      </c>
    </row>
    <row r="132" spans="1:18" x14ac:dyDescent="0.25">
      <c r="A132" s="2">
        <v>1886</v>
      </c>
      <c r="B132" s="2" t="s">
        <v>863</v>
      </c>
      <c r="C132" s="4">
        <v>40.967779999999998</v>
      </c>
      <c r="D132" s="4">
        <v>-120.81601000000001</v>
      </c>
      <c r="E132" s="2">
        <v>1723</v>
      </c>
      <c r="F132" s="4">
        <v>40.968069999999997</v>
      </c>
      <c r="G132" s="4">
        <v>-120.81586</v>
      </c>
      <c r="H132" s="2">
        <v>1720</v>
      </c>
      <c r="I132" s="2">
        <v>0</v>
      </c>
      <c r="J132" s="2">
        <v>0</v>
      </c>
      <c r="K132" s="2">
        <v>0</v>
      </c>
      <c r="L132" s="2" t="s">
        <v>920</v>
      </c>
      <c r="M132" s="2">
        <v>0</v>
      </c>
      <c r="N132" s="2">
        <v>0</v>
      </c>
      <c r="O132" s="2">
        <v>0</v>
      </c>
      <c r="P132" s="2">
        <v>0</v>
      </c>
      <c r="Q132" s="2" t="s">
        <v>868</v>
      </c>
      <c r="R132" s="2" t="s">
        <v>866</v>
      </c>
    </row>
    <row r="133" spans="1:18" x14ac:dyDescent="0.25">
      <c r="A133" s="2">
        <v>1899</v>
      </c>
      <c r="B133" s="2" t="s">
        <v>256</v>
      </c>
      <c r="C133" s="4">
        <v>38.197899999999997</v>
      </c>
      <c r="D133" s="4">
        <v>-119.32019</v>
      </c>
      <c r="E133" s="2">
        <v>2116</v>
      </c>
      <c r="F133" s="4">
        <v>38.197839999999999</v>
      </c>
      <c r="G133" s="4">
        <v>-119.32051</v>
      </c>
      <c r="H133" s="2">
        <v>2119</v>
      </c>
      <c r="I133" s="2">
        <v>0</v>
      </c>
      <c r="J133" s="2">
        <v>0</v>
      </c>
      <c r="K133" s="2">
        <v>0</v>
      </c>
      <c r="L133" s="2" t="s">
        <v>920</v>
      </c>
      <c r="M133" s="2">
        <v>0</v>
      </c>
      <c r="N133" s="2">
        <v>0</v>
      </c>
      <c r="O133" s="2">
        <v>0</v>
      </c>
      <c r="P133" s="2">
        <v>0</v>
      </c>
      <c r="Q133" s="2" t="s">
        <v>259</v>
      </c>
      <c r="R133" s="2" t="s">
        <v>920</v>
      </c>
    </row>
    <row r="134" spans="1:18" x14ac:dyDescent="0.25">
      <c r="A134" s="2">
        <v>1904</v>
      </c>
      <c r="B134" s="2" t="s">
        <v>261</v>
      </c>
      <c r="C134" s="4">
        <v>37.628929999999997</v>
      </c>
      <c r="D134" s="4">
        <v>-118.94007999999999</v>
      </c>
      <c r="E134" s="2">
        <v>2324</v>
      </c>
      <c r="F134" s="4">
        <v>37.629159999999999</v>
      </c>
      <c r="G134" s="4">
        <v>-118.93978</v>
      </c>
      <c r="H134" s="2">
        <v>2321</v>
      </c>
      <c r="I134" s="2">
        <v>0</v>
      </c>
      <c r="J134" s="2">
        <v>0</v>
      </c>
      <c r="K134" s="2">
        <v>0</v>
      </c>
      <c r="L134" s="2" t="s">
        <v>920</v>
      </c>
      <c r="M134" s="2">
        <v>0</v>
      </c>
      <c r="N134" s="2">
        <v>0</v>
      </c>
      <c r="O134" s="2">
        <v>0</v>
      </c>
      <c r="P134" s="2">
        <v>0</v>
      </c>
      <c r="Q134" s="2" t="s">
        <v>264</v>
      </c>
      <c r="R134" s="2" t="s">
        <v>920</v>
      </c>
    </row>
    <row r="135" spans="1:18" x14ac:dyDescent="0.25">
      <c r="A135" s="2">
        <v>1919</v>
      </c>
      <c r="B135" s="2" t="s">
        <v>266</v>
      </c>
      <c r="C135" s="4">
        <v>36.046219999999998</v>
      </c>
      <c r="D135" s="4">
        <v>-118.25211</v>
      </c>
      <c r="E135" s="2">
        <v>2418</v>
      </c>
      <c r="F135" s="4">
        <v>36.046370000000003</v>
      </c>
      <c r="G135" s="4">
        <v>-118.25182</v>
      </c>
      <c r="H135" s="2">
        <v>2411</v>
      </c>
      <c r="I135" s="2">
        <v>0</v>
      </c>
      <c r="J135" s="2">
        <v>0</v>
      </c>
      <c r="K135" s="2">
        <v>0</v>
      </c>
      <c r="L135" s="2" t="s">
        <v>920</v>
      </c>
      <c r="M135" s="2">
        <v>0</v>
      </c>
      <c r="N135" s="2">
        <v>0</v>
      </c>
      <c r="O135" s="2">
        <v>0</v>
      </c>
      <c r="P135" s="2">
        <v>0</v>
      </c>
      <c r="Q135" s="2" t="s">
        <v>268</v>
      </c>
      <c r="R135" s="2" t="s">
        <v>269</v>
      </c>
    </row>
    <row r="136" spans="1:18" x14ac:dyDescent="0.25">
      <c r="A136" s="2" t="s">
        <v>183</v>
      </c>
      <c r="B136" s="2" t="s">
        <v>869</v>
      </c>
      <c r="C136" s="4">
        <v>37.642359999999996</v>
      </c>
      <c r="D136" s="4">
        <v>-119.92504</v>
      </c>
      <c r="E136" s="2">
        <v>384</v>
      </c>
      <c r="F136" s="4" t="s">
        <v>920</v>
      </c>
      <c r="G136" s="4" t="s">
        <v>920</v>
      </c>
      <c r="H136" s="2" t="s">
        <v>920</v>
      </c>
      <c r="I136" s="2" t="s">
        <v>920</v>
      </c>
      <c r="J136" s="2" t="s">
        <v>920</v>
      </c>
      <c r="K136" s="2" t="s">
        <v>920</v>
      </c>
      <c r="L136" s="2" t="s">
        <v>870</v>
      </c>
      <c r="M136" s="2">
        <v>26</v>
      </c>
      <c r="N136" s="2" t="s">
        <v>920</v>
      </c>
      <c r="O136" s="2" t="s">
        <v>920</v>
      </c>
      <c r="P136" s="2">
        <v>1</v>
      </c>
      <c r="Q136" s="2" t="s">
        <v>920</v>
      </c>
      <c r="R136" s="2" t="s">
        <v>920</v>
      </c>
    </row>
    <row r="137" spans="1:18" x14ac:dyDescent="0.25">
      <c r="A137" s="2" t="s">
        <v>184</v>
      </c>
      <c r="B137" s="2" t="s">
        <v>889</v>
      </c>
      <c r="C137" s="4">
        <v>37.033929999999998</v>
      </c>
      <c r="D137" s="4">
        <v>-119.22102</v>
      </c>
      <c r="E137" s="2">
        <v>1264</v>
      </c>
      <c r="F137" s="4" t="s">
        <v>920</v>
      </c>
      <c r="G137" s="4" t="s">
        <v>920</v>
      </c>
      <c r="H137" s="2" t="s">
        <v>920</v>
      </c>
      <c r="I137" s="2" t="s">
        <v>920</v>
      </c>
      <c r="J137" s="2" t="s">
        <v>920</v>
      </c>
      <c r="K137" s="2" t="s">
        <v>920</v>
      </c>
      <c r="L137" s="2" t="s">
        <v>464</v>
      </c>
      <c r="M137" s="2">
        <v>17</v>
      </c>
      <c r="N137" s="2" t="s">
        <v>920</v>
      </c>
      <c r="O137" s="2" t="s">
        <v>920</v>
      </c>
      <c r="P137" s="2">
        <v>1</v>
      </c>
      <c r="Q137" s="2" t="s">
        <v>920</v>
      </c>
      <c r="R137" s="2" t="s">
        <v>920</v>
      </c>
    </row>
    <row r="138" spans="1:18" x14ac:dyDescent="0.25">
      <c r="A138" s="2" t="s">
        <v>185</v>
      </c>
      <c r="B138" s="2" t="s">
        <v>875</v>
      </c>
      <c r="C138" s="4">
        <v>40.063049999999997</v>
      </c>
      <c r="D138" s="4">
        <v>-121.19719000000001</v>
      </c>
      <c r="E138" s="2">
        <v>819</v>
      </c>
      <c r="F138" s="4" t="s">
        <v>920</v>
      </c>
      <c r="G138" s="4" t="s">
        <v>920</v>
      </c>
      <c r="H138" s="2" t="s">
        <v>920</v>
      </c>
      <c r="I138" s="2" t="s">
        <v>920</v>
      </c>
      <c r="J138" s="2" t="s">
        <v>920</v>
      </c>
      <c r="K138" s="2" t="s">
        <v>920</v>
      </c>
      <c r="L138" s="2" t="s">
        <v>465</v>
      </c>
      <c r="M138" s="2">
        <v>3</v>
      </c>
      <c r="N138" s="2" t="s">
        <v>920</v>
      </c>
      <c r="O138" s="2">
        <v>0</v>
      </c>
      <c r="P138" s="2">
        <v>1</v>
      </c>
      <c r="Q138" s="2" t="s">
        <v>876</v>
      </c>
      <c r="R138" s="2" t="s">
        <v>429</v>
      </c>
    </row>
    <row r="139" spans="1:18" x14ac:dyDescent="0.25">
      <c r="A139" s="2" t="s">
        <v>186</v>
      </c>
      <c r="B139" s="2" t="s">
        <v>847</v>
      </c>
      <c r="C139" s="4">
        <v>41.253059999999998</v>
      </c>
      <c r="D139" s="4">
        <v>-123.64411</v>
      </c>
      <c r="E139" s="2">
        <v>96</v>
      </c>
      <c r="F139" s="4" t="s">
        <v>920</v>
      </c>
      <c r="G139" s="4" t="s">
        <v>920</v>
      </c>
      <c r="H139" s="2" t="s">
        <v>920</v>
      </c>
      <c r="I139" s="2">
        <v>1</v>
      </c>
      <c r="J139" s="2">
        <v>4</v>
      </c>
      <c r="K139" s="2">
        <v>5</v>
      </c>
      <c r="L139" s="2" t="s">
        <v>848</v>
      </c>
      <c r="M139" s="2">
        <v>5</v>
      </c>
      <c r="N139" s="2" t="s">
        <v>920</v>
      </c>
      <c r="O139" s="2">
        <v>1</v>
      </c>
      <c r="P139" s="2">
        <v>1</v>
      </c>
      <c r="Q139" s="2" t="s">
        <v>849</v>
      </c>
      <c r="R139" s="2" t="s">
        <v>850</v>
      </c>
    </row>
    <row r="140" spans="1:18" x14ac:dyDescent="0.25">
      <c r="A140" s="2" t="s">
        <v>187</v>
      </c>
      <c r="B140" s="2" t="s">
        <v>782</v>
      </c>
      <c r="C140" s="4">
        <v>40.657420000000002</v>
      </c>
      <c r="D140" s="4">
        <v>-122.91316999999999</v>
      </c>
      <c r="E140" s="2">
        <v>495</v>
      </c>
      <c r="F140" s="4" t="s">
        <v>920</v>
      </c>
      <c r="G140" s="4" t="s">
        <v>920</v>
      </c>
      <c r="H140" s="2" t="s">
        <v>920</v>
      </c>
      <c r="I140" s="2">
        <v>2</v>
      </c>
      <c r="J140" s="2">
        <v>13</v>
      </c>
      <c r="K140" s="2">
        <v>15</v>
      </c>
      <c r="L140" s="2" t="s">
        <v>784</v>
      </c>
      <c r="M140" s="2">
        <v>15</v>
      </c>
      <c r="N140" s="2" t="s">
        <v>920</v>
      </c>
      <c r="O140" s="2">
        <v>2</v>
      </c>
      <c r="P140" s="2">
        <v>1</v>
      </c>
      <c r="Q140" s="2" t="s">
        <v>430</v>
      </c>
      <c r="R140" s="2" t="s">
        <v>920</v>
      </c>
    </row>
    <row r="141" spans="1:18" x14ac:dyDescent="0.25">
      <c r="A141" s="2" t="s">
        <v>188</v>
      </c>
      <c r="B141" s="2" t="s">
        <v>752</v>
      </c>
      <c r="C141" s="4">
        <v>39.228343000000002</v>
      </c>
      <c r="D141" s="4">
        <v>-123.366634</v>
      </c>
      <c r="F141" s="4" t="s">
        <v>920</v>
      </c>
      <c r="G141" s="4" t="s">
        <v>920</v>
      </c>
      <c r="H141" s="2" t="s">
        <v>920</v>
      </c>
      <c r="I141" s="4" t="s">
        <v>920</v>
      </c>
      <c r="J141" s="2" t="s">
        <v>920</v>
      </c>
      <c r="K141" s="4" t="s">
        <v>920</v>
      </c>
      <c r="L141" s="2" t="s">
        <v>755</v>
      </c>
      <c r="M141" s="2">
        <v>2</v>
      </c>
      <c r="N141" s="2">
        <v>0</v>
      </c>
      <c r="O141" s="2" t="s">
        <v>920</v>
      </c>
      <c r="P141" s="2">
        <v>1</v>
      </c>
      <c r="Q141" s="2" t="s">
        <v>920</v>
      </c>
      <c r="R141" s="2" t="s">
        <v>920</v>
      </c>
    </row>
    <row r="142" spans="1:18" x14ac:dyDescent="0.25">
      <c r="A142" s="2" t="s">
        <v>189</v>
      </c>
      <c r="B142" s="2" t="s">
        <v>877</v>
      </c>
      <c r="C142" s="4">
        <v>40.944499999999998</v>
      </c>
      <c r="D142" s="4">
        <v>-123.63162</v>
      </c>
      <c r="E142" s="2">
        <v>136</v>
      </c>
      <c r="F142" s="4" t="s">
        <v>920</v>
      </c>
      <c r="G142" s="4" t="s">
        <v>920</v>
      </c>
      <c r="H142" s="2" t="s">
        <v>920</v>
      </c>
      <c r="I142" s="4" t="s">
        <v>920</v>
      </c>
      <c r="J142" s="2" t="s">
        <v>920</v>
      </c>
      <c r="K142" s="4" t="s">
        <v>920</v>
      </c>
      <c r="L142" s="2" t="s">
        <v>753</v>
      </c>
      <c r="M142" s="2">
        <v>23</v>
      </c>
      <c r="N142" s="2">
        <v>0</v>
      </c>
      <c r="O142" s="2">
        <v>5</v>
      </c>
      <c r="P142" s="2">
        <v>1</v>
      </c>
      <c r="Q142" s="2" t="s">
        <v>754</v>
      </c>
      <c r="R142" s="2" t="s">
        <v>920</v>
      </c>
    </row>
    <row r="143" spans="1:18" x14ac:dyDescent="0.25">
      <c r="A143" s="2" t="s">
        <v>190</v>
      </c>
      <c r="B143" s="2" t="s">
        <v>705</v>
      </c>
      <c r="C143" s="4">
        <v>42.465200000000003</v>
      </c>
      <c r="D143" s="4">
        <v>-124.34748999999999</v>
      </c>
      <c r="F143" s="4" t="s">
        <v>920</v>
      </c>
      <c r="G143" s="4" t="s">
        <v>920</v>
      </c>
      <c r="H143" s="2" t="s">
        <v>920</v>
      </c>
      <c r="I143" s="2" t="s">
        <v>920</v>
      </c>
      <c r="J143" s="2" t="s">
        <v>920</v>
      </c>
      <c r="K143" s="2" t="s">
        <v>920</v>
      </c>
      <c r="L143" s="2" t="s">
        <v>706</v>
      </c>
      <c r="M143" s="2">
        <v>1</v>
      </c>
      <c r="N143" s="2">
        <v>0</v>
      </c>
      <c r="O143" s="2">
        <v>1</v>
      </c>
      <c r="P143" s="2">
        <v>1</v>
      </c>
      <c r="Q143" s="2" t="s">
        <v>920</v>
      </c>
      <c r="R143" s="2" t="s">
        <v>707</v>
      </c>
    </row>
    <row r="144" spans="1:18" x14ac:dyDescent="0.25">
      <c r="A144" s="2" t="s">
        <v>191</v>
      </c>
      <c r="B144" s="2" t="s">
        <v>708</v>
      </c>
      <c r="C144" s="4">
        <v>41.874949999999998</v>
      </c>
      <c r="D144" s="4">
        <v>-123.84367</v>
      </c>
      <c r="F144" s="4" t="s">
        <v>920</v>
      </c>
      <c r="G144" s="4" t="s">
        <v>920</v>
      </c>
      <c r="H144" s="2" t="s">
        <v>920</v>
      </c>
      <c r="I144" s="2" t="s">
        <v>920</v>
      </c>
      <c r="J144" s="2" t="s">
        <v>920</v>
      </c>
      <c r="K144" s="2" t="s">
        <v>920</v>
      </c>
      <c r="L144" s="2" t="s">
        <v>709</v>
      </c>
      <c r="M144" s="2">
        <v>9</v>
      </c>
      <c r="N144" s="2">
        <v>0</v>
      </c>
      <c r="O144" s="2">
        <v>1</v>
      </c>
      <c r="P144" s="2">
        <v>1</v>
      </c>
      <c r="Q144" s="2" t="s">
        <v>920</v>
      </c>
      <c r="R144" s="2" t="s">
        <v>710</v>
      </c>
    </row>
    <row r="145" spans="1:18" x14ac:dyDescent="0.25">
      <c r="A145" s="2" t="s">
        <v>201</v>
      </c>
      <c r="B145" s="2" t="s">
        <v>717</v>
      </c>
      <c r="C145" s="4">
        <v>42.927309999999999</v>
      </c>
      <c r="D145" s="4">
        <v>-123.27625999999999</v>
      </c>
      <c r="F145" s="4" t="s">
        <v>920</v>
      </c>
      <c r="G145" s="4" t="s">
        <v>920</v>
      </c>
      <c r="H145" s="2" t="s">
        <v>920</v>
      </c>
      <c r="I145" s="2" t="s">
        <v>920</v>
      </c>
      <c r="J145" s="2" t="s">
        <v>920</v>
      </c>
      <c r="K145" s="2" t="s">
        <v>920</v>
      </c>
      <c r="L145" s="2" t="s">
        <v>718</v>
      </c>
      <c r="M145" s="2">
        <v>1</v>
      </c>
      <c r="N145" s="2">
        <v>0</v>
      </c>
      <c r="O145" s="2">
        <v>0</v>
      </c>
      <c r="P145" s="2">
        <v>1</v>
      </c>
      <c r="Q145" s="2" t="s">
        <v>436</v>
      </c>
      <c r="R145" s="2" t="s">
        <v>435</v>
      </c>
    </row>
    <row r="146" spans="1:18" x14ac:dyDescent="0.25">
      <c r="A146" s="6" t="s">
        <v>192</v>
      </c>
      <c r="B146" s="6" t="s">
        <v>271</v>
      </c>
      <c r="C146" s="10">
        <v>36.29804</v>
      </c>
      <c r="D146" s="4">
        <v>-121.5676</v>
      </c>
      <c r="E146" s="6">
        <v>1324</v>
      </c>
      <c r="F146" s="10" t="s">
        <v>920</v>
      </c>
      <c r="G146" s="4" t="s">
        <v>920</v>
      </c>
      <c r="H146" s="6" t="s">
        <v>920</v>
      </c>
      <c r="I146" s="6" t="s">
        <v>920</v>
      </c>
      <c r="J146" s="6" t="s">
        <v>920</v>
      </c>
      <c r="K146" s="6" t="s">
        <v>920</v>
      </c>
      <c r="L146" s="6" t="s">
        <v>273</v>
      </c>
      <c r="M146" s="6">
        <v>30</v>
      </c>
      <c r="N146" s="6">
        <v>0</v>
      </c>
      <c r="O146" s="6" t="s">
        <v>274</v>
      </c>
      <c r="P146" s="2">
        <v>1</v>
      </c>
      <c r="Q146" s="6" t="s">
        <v>920</v>
      </c>
      <c r="R146" s="6" t="s">
        <v>920</v>
      </c>
    </row>
    <row r="147" spans="1:18" x14ac:dyDescent="0.25">
      <c r="A147" s="6" t="s">
        <v>193</v>
      </c>
      <c r="B147" s="6" t="s">
        <v>275</v>
      </c>
      <c r="C147" s="10">
        <v>38.512599999999999</v>
      </c>
      <c r="D147" s="4">
        <v>-122.09768</v>
      </c>
      <c r="E147" s="6" t="s">
        <v>920</v>
      </c>
      <c r="F147" s="10" t="s">
        <v>920</v>
      </c>
      <c r="G147" s="4" t="s">
        <v>920</v>
      </c>
      <c r="H147" s="6" t="s">
        <v>920</v>
      </c>
      <c r="I147" s="6" t="s">
        <v>920</v>
      </c>
      <c r="J147" s="6" t="s">
        <v>920</v>
      </c>
      <c r="K147" s="6" t="s">
        <v>920</v>
      </c>
      <c r="L147" s="6" t="s">
        <v>276</v>
      </c>
      <c r="M147" s="6">
        <v>1</v>
      </c>
      <c r="N147" s="6">
        <v>0</v>
      </c>
      <c r="O147" s="6">
        <v>1</v>
      </c>
      <c r="P147" s="2">
        <v>1</v>
      </c>
      <c r="Q147" s="6" t="s">
        <v>170</v>
      </c>
      <c r="R147" s="6" t="s">
        <v>171</v>
      </c>
    </row>
    <row r="148" spans="1:18" x14ac:dyDescent="0.25">
      <c r="A148" s="6" t="s">
        <v>194</v>
      </c>
      <c r="B148" s="6" t="s">
        <v>277</v>
      </c>
      <c r="C148" s="10">
        <v>39.758369999999999</v>
      </c>
      <c r="D148" s="4">
        <v>-120.69473000000001</v>
      </c>
      <c r="E148" s="6">
        <v>1543</v>
      </c>
      <c r="F148" s="10" t="s">
        <v>920</v>
      </c>
      <c r="G148" s="4" t="s">
        <v>920</v>
      </c>
      <c r="H148" s="6" t="s">
        <v>920</v>
      </c>
      <c r="I148" s="6" t="s">
        <v>920</v>
      </c>
      <c r="J148" s="6" t="s">
        <v>920</v>
      </c>
      <c r="K148" s="6" t="s">
        <v>920</v>
      </c>
      <c r="L148" s="6" t="s">
        <v>214</v>
      </c>
      <c r="M148" s="6">
        <v>36</v>
      </c>
      <c r="N148" s="5" t="s">
        <v>215</v>
      </c>
      <c r="O148" s="6">
        <v>5</v>
      </c>
      <c r="P148" s="2">
        <v>1</v>
      </c>
      <c r="Q148" s="6" t="s">
        <v>173</v>
      </c>
      <c r="R148" s="6" t="s">
        <v>172</v>
      </c>
    </row>
    <row r="149" spans="1:18" x14ac:dyDescent="0.25">
      <c r="A149" s="6" t="s">
        <v>236</v>
      </c>
      <c r="B149" s="6" t="s">
        <v>237</v>
      </c>
      <c r="C149" s="10">
        <v>38.321129999999997</v>
      </c>
      <c r="D149" s="4">
        <v>-120.2178</v>
      </c>
      <c r="E149" s="6">
        <v>1306</v>
      </c>
      <c r="F149" s="10" t="s">
        <v>920</v>
      </c>
      <c r="G149" s="4" t="s">
        <v>920</v>
      </c>
      <c r="H149" s="6" t="s">
        <v>920</v>
      </c>
      <c r="I149" s="6" t="s">
        <v>920</v>
      </c>
      <c r="J149" s="6" t="s">
        <v>920</v>
      </c>
      <c r="K149" s="6" t="s">
        <v>920</v>
      </c>
      <c r="L149" s="6" t="s">
        <v>238</v>
      </c>
      <c r="M149" s="6">
        <v>34</v>
      </c>
      <c r="N149" s="6">
        <v>16</v>
      </c>
      <c r="O149" s="6">
        <v>5</v>
      </c>
      <c r="P149" s="2">
        <v>1</v>
      </c>
      <c r="Q149" s="6" t="s">
        <v>920</v>
      </c>
      <c r="R149" s="6" t="s">
        <v>239</v>
      </c>
    </row>
    <row r="150" spans="1:18" x14ac:dyDescent="0.25">
      <c r="A150" s="6" t="s">
        <v>240</v>
      </c>
      <c r="B150" s="6" t="s">
        <v>241</v>
      </c>
      <c r="C150" s="10">
        <v>38.269489999999998</v>
      </c>
      <c r="D150" s="4">
        <v>-120.34652</v>
      </c>
      <c r="E150" s="6">
        <v>1176</v>
      </c>
      <c r="F150" s="10" t="s">
        <v>920</v>
      </c>
      <c r="G150" s="4" t="s">
        <v>920</v>
      </c>
      <c r="H150" s="6" t="s">
        <v>920</v>
      </c>
      <c r="I150" s="6" t="s">
        <v>920</v>
      </c>
      <c r="J150" s="6" t="s">
        <v>920</v>
      </c>
      <c r="K150" s="6" t="s">
        <v>920</v>
      </c>
      <c r="L150" s="6" t="s">
        <v>242</v>
      </c>
      <c r="M150" s="6">
        <v>31</v>
      </c>
      <c r="N150" s="6">
        <v>0</v>
      </c>
      <c r="O150" s="6">
        <v>4</v>
      </c>
      <c r="P150" s="2">
        <v>1</v>
      </c>
      <c r="Q150" s="6" t="s">
        <v>920</v>
      </c>
      <c r="R150" s="6" t="s">
        <v>243</v>
      </c>
    </row>
    <row r="151" spans="1:18" x14ac:dyDescent="0.25">
      <c r="A151" s="6" t="s">
        <v>195</v>
      </c>
      <c r="B151" s="6" t="s">
        <v>216</v>
      </c>
      <c r="C151" s="10">
        <v>38.092979999999997</v>
      </c>
      <c r="D151" s="4">
        <v>-120.04232</v>
      </c>
      <c r="E151" s="6">
        <v>1680</v>
      </c>
      <c r="F151" s="10" t="s">
        <v>920</v>
      </c>
      <c r="G151" s="4" t="s">
        <v>920</v>
      </c>
      <c r="H151" s="6" t="s">
        <v>920</v>
      </c>
      <c r="I151" s="6" t="s">
        <v>920</v>
      </c>
      <c r="J151" s="6" t="s">
        <v>920</v>
      </c>
      <c r="K151" s="6" t="s">
        <v>920</v>
      </c>
      <c r="L151" s="6" t="s">
        <v>217</v>
      </c>
      <c r="M151" s="6">
        <v>38</v>
      </c>
      <c r="N151" s="6">
        <v>0</v>
      </c>
      <c r="O151" s="6">
        <v>5</v>
      </c>
      <c r="P151" s="2">
        <v>1</v>
      </c>
      <c r="Q151" s="6" t="s">
        <v>218</v>
      </c>
      <c r="R151" s="6" t="s">
        <v>219</v>
      </c>
    </row>
    <row r="152" spans="1:18" x14ac:dyDescent="0.25">
      <c r="A152" s="6" t="s">
        <v>196</v>
      </c>
      <c r="B152" s="6" t="s">
        <v>220</v>
      </c>
      <c r="C152" s="10">
        <v>37.984009999999998</v>
      </c>
      <c r="D152" s="4">
        <v>-120.20511</v>
      </c>
      <c r="E152" s="6" t="s">
        <v>920</v>
      </c>
      <c r="F152" s="10" t="s">
        <v>920</v>
      </c>
      <c r="G152" s="4" t="s">
        <v>920</v>
      </c>
      <c r="H152" s="6" t="s">
        <v>920</v>
      </c>
      <c r="I152" s="6" t="s">
        <v>920</v>
      </c>
      <c r="J152" s="6" t="s">
        <v>920</v>
      </c>
      <c r="K152" s="6" t="s">
        <v>920</v>
      </c>
      <c r="L152" s="6" t="s">
        <v>221</v>
      </c>
      <c r="M152" s="6">
        <v>11</v>
      </c>
      <c r="N152" s="6">
        <v>0</v>
      </c>
      <c r="O152" s="6">
        <v>2</v>
      </c>
      <c r="P152" s="2">
        <v>1</v>
      </c>
      <c r="Q152" s="6" t="s">
        <v>920</v>
      </c>
      <c r="R152" s="6" t="s">
        <v>222</v>
      </c>
    </row>
    <row r="153" spans="1:18" x14ac:dyDescent="0.25">
      <c r="A153" s="6" t="s">
        <v>197</v>
      </c>
      <c r="B153" s="6" t="s">
        <v>223</v>
      </c>
      <c r="C153" s="10">
        <v>36.153579999999998</v>
      </c>
      <c r="D153" s="4">
        <v>-118.73235</v>
      </c>
      <c r="E153" s="8" t="s">
        <v>169</v>
      </c>
      <c r="F153" s="10" t="s">
        <v>920</v>
      </c>
      <c r="G153" s="4" t="s">
        <v>920</v>
      </c>
      <c r="H153" s="6" t="s">
        <v>920</v>
      </c>
      <c r="I153" s="6" t="s">
        <v>920</v>
      </c>
      <c r="J153" s="6" t="s">
        <v>920</v>
      </c>
      <c r="K153" s="6" t="s">
        <v>920</v>
      </c>
      <c r="L153" s="6" t="s">
        <v>225</v>
      </c>
      <c r="M153" s="6">
        <v>1</v>
      </c>
      <c r="N153" s="6">
        <v>0</v>
      </c>
      <c r="O153" s="6" t="s">
        <v>563</v>
      </c>
      <c r="P153" s="2">
        <v>1</v>
      </c>
      <c r="Q153" s="6" t="s">
        <v>174</v>
      </c>
      <c r="R153" s="6" t="s">
        <v>226</v>
      </c>
    </row>
    <row r="154" spans="1:18" x14ac:dyDescent="0.25">
      <c r="A154" s="6" t="s">
        <v>198</v>
      </c>
      <c r="B154" s="6" t="s">
        <v>227</v>
      </c>
      <c r="C154" s="10">
        <v>36.515790000000003</v>
      </c>
      <c r="D154" s="4">
        <v>-118.8008</v>
      </c>
      <c r="E154" s="6">
        <v>619</v>
      </c>
      <c r="F154" s="10" t="s">
        <v>920</v>
      </c>
      <c r="G154" s="4" t="s">
        <v>920</v>
      </c>
      <c r="H154" s="6" t="s">
        <v>920</v>
      </c>
      <c r="I154" s="6" t="s">
        <v>920</v>
      </c>
      <c r="J154" s="6" t="s">
        <v>920</v>
      </c>
      <c r="K154" s="6" t="s">
        <v>920</v>
      </c>
      <c r="L154" s="6" t="s">
        <v>228</v>
      </c>
      <c r="M154" s="6">
        <v>5</v>
      </c>
      <c r="N154" s="6">
        <v>0</v>
      </c>
      <c r="O154" s="6">
        <v>1</v>
      </c>
      <c r="P154" s="2">
        <v>1</v>
      </c>
      <c r="Q154" s="6" t="s">
        <v>174</v>
      </c>
      <c r="R154" s="6" t="s">
        <v>229</v>
      </c>
    </row>
    <row r="155" spans="1:18" x14ac:dyDescent="0.25">
      <c r="A155" s="6" t="s">
        <v>199</v>
      </c>
      <c r="B155" s="6" t="s">
        <v>230</v>
      </c>
      <c r="C155" s="10">
        <v>34.771709999999999</v>
      </c>
      <c r="D155" s="4">
        <v>-119.94363</v>
      </c>
      <c r="E155" s="6" t="s">
        <v>920</v>
      </c>
      <c r="F155" s="10" t="s">
        <v>920</v>
      </c>
      <c r="G155" s="4" t="s">
        <v>920</v>
      </c>
      <c r="H155" s="6" t="s">
        <v>920</v>
      </c>
      <c r="I155" s="6" t="s">
        <v>920</v>
      </c>
      <c r="J155" s="6" t="s">
        <v>920</v>
      </c>
      <c r="K155" s="6" t="s">
        <v>920</v>
      </c>
      <c r="L155" s="6" t="s">
        <v>231</v>
      </c>
      <c r="M155" s="6">
        <v>26</v>
      </c>
      <c r="N155" s="6">
        <v>2</v>
      </c>
      <c r="O155" s="6">
        <v>5</v>
      </c>
      <c r="P155" s="2">
        <v>1</v>
      </c>
      <c r="Q155" s="6" t="s">
        <v>920</v>
      </c>
      <c r="R155" s="6" t="s">
        <v>232</v>
      </c>
    </row>
    <row r="156" spans="1:18" x14ac:dyDescent="0.25">
      <c r="A156" s="6" t="s">
        <v>200</v>
      </c>
      <c r="B156" s="6" t="s">
        <v>233</v>
      </c>
      <c r="C156" s="10">
        <v>34.513224000000001</v>
      </c>
      <c r="D156" s="4">
        <v>-119.27361999999999</v>
      </c>
      <c r="E156" s="6">
        <v>563</v>
      </c>
      <c r="F156" s="10" t="s">
        <v>920</v>
      </c>
      <c r="G156" s="4" t="s">
        <v>920</v>
      </c>
      <c r="H156" s="6" t="s">
        <v>920</v>
      </c>
      <c r="I156" s="6" t="s">
        <v>920</v>
      </c>
      <c r="J156" s="6" t="s">
        <v>920</v>
      </c>
      <c r="K156" s="6" t="s">
        <v>920</v>
      </c>
      <c r="L156" s="6" t="s">
        <v>234</v>
      </c>
      <c r="M156" s="6">
        <v>34</v>
      </c>
      <c r="N156" s="6">
        <v>0</v>
      </c>
      <c r="O156" s="6">
        <v>3</v>
      </c>
      <c r="P156" s="2">
        <v>1</v>
      </c>
      <c r="Q156" s="6" t="s">
        <v>175</v>
      </c>
      <c r="R156" s="6" t="s">
        <v>235</v>
      </c>
    </row>
    <row r="157" spans="1:18" x14ac:dyDescent="0.25">
      <c r="A157" s="2" t="s">
        <v>446</v>
      </c>
      <c r="B157" s="2" t="s">
        <v>207</v>
      </c>
      <c r="C157" s="10">
        <v>34.458019999999998</v>
      </c>
      <c r="D157" s="10">
        <v>-118.90468</v>
      </c>
      <c r="E157" s="6" t="s">
        <v>920</v>
      </c>
      <c r="F157" s="4" t="s">
        <v>920</v>
      </c>
      <c r="G157" s="4" t="s">
        <v>920</v>
      </c>
      <c r="H157" s="2" t="s">
        <v>920</v>
      </c>
      <c r="I157" s="2" t="s">
        <v>920</v>
      </c>
      <c r="J157" s="2" t="s">
        <v>920</v>
      </c>
      <c r="K157" s="2" t="s">
        <v>920</v>
      </c>
      <c r="L157" s="2" t="s">
        <v>447</v>
      </c>
      <c r="M157" s="2">
        <v>2</v>
      </c>
      <c r="N157" s="2">
        <v>1</v>
      </c>
      <c r="O157" s="2" t="s">
        <v>563</v>
      </c>
      <c r="P157" s="2">
        <v>1</v>
      </c>
      <c r="Q157" s="2" t="s">
        <v>920</v>
      </c>
      <c r="R157" s="2" t="s">
        <v>920</v>
      </c>
    </row>
    <row r="158" spans="1:18" x14ac:dyDescent="0.25">
      <c r="A158" s="2" t="s">
        <v>448</v>
      </c>
      <c r="B158" s="2" t="s">
        <v>206</v>
      </c>
      <c r="C158" s="10">
        <v>34.490049999999997</v>
      </c>
      <c r="D158" s="10">
        <v>-118.9302</v>
      </c>
      <c r="E158" s="6" t="s">
        <v>920</v>
      </c>
      <c r="F158" s="4" t="s">
        <v>920</v>
      </c>
      <c r="G158" s="4" t="s">
        <v>920</v>
      </c>
      <c r="H158" s="2" t="s">
        <v>920</v>
      </c>
      <c r="I158" s="2" t="s">
        <v>920</v>
      </c>
      <c r="J158" s="2" t="s">
        <v>920</v>
      </c>
      <c r="K158" s="2" t="s">
        <v>920</v>
      </c>
      <c r="L158" s="2" t="s">
        <v>449</v>
      </c>
      <c r="M158" s="2">
        <v>6</v>
      </c>
      <c r="N158" s="2">
        <v>0</v>
      </c>
      <c r="O158" s="2" t="s">
        <v>563</v>
      </c>
      <c r="P158" s="2">
        <v>1</v>
      </c>
      <c r="Q158" s="2" t="s">
        <v>514</v>
      </c>
      <c r="R158" s="2" t="s">
        <v>450</v>
      </c>
    </row>
    <row r="159" spans="1:18" x14ac:dyDescent="0.25">
      <c r="A159" s="2" t="s">
        <v>451</v>
      </c>
      <c r="B159" s="2" t="s">
        <v>536</v>
      </c>
      <c r="C159" s="10">
        <v>34.292259999999999</v>
      </c>
      <c r="D159" s="10">
        <v>-118.28615000000001</v>
      </c>
      <c r="E159" s="6" t="s">
        <v>920</v>
      </c>
      <c r="F159" s="4" t="s">
        <v>920</v>
      </c>
      <c r="G159" s="4" t="s">
        <v>920</v>
      </c>
      <c r="H159" s="2" t="s">
        <v>920</v>
      </c>
      <c r="I159" s="2" t="s">
        <v>920</v>
      </c>
      <c r="J159" s="2" t="s">
        <v>920</v>
      </c>
      <c r="K159" s="2" t="s">
        <v>920</v>
      </c>
      <c r="L159" s="2" t="s">
        <v>452</v>
      </c>
      <c r="M159" s="2">
        <v>30</v>
      </c>
      <c r="N159" s="2">
        <v>0</v>
      </c>
      <c r="O159" s="2">
        <v>5</v>
      </c>
      <c r="P159" s="2">
        <v>1</v>
      </c>
      <c r="Q159" s="2" t="s">
        <v>920</v>
      </c>
      <c r="R159" s="2" t="s">
        <v>453</v>
      </c>
    </row>
    <row r="160" spans="1:18" x14ac:dyDescent="0.25">
      <c r="A160" s="2" t="s">
        <v>454</v>
      </c>
      <c r="B160" s="2" t="s">
        <v>208</v>
      </c>
      <c r="C160" s="10">
        <v>33.06718</v>
      </c>
      <c r="D160" s="10">
        <v>-116.80936</v>
      </c>
      <c r="E160" s="6" t="s">
        <v>920</v>
      </c>
      <c r="F160" s="4" t="s">
        <v>920</v>
      </c>
      <c r="G160" s="4" t="s">
        <v>920</v>
      </c>
      <c r="H160" s="2" t="s">
        <v>920</v>
      </c>
      <c r="I160" s="2" t="s">
        <v>920</v>
      </c>
      <c r="J160" s="2" t="s">
        <v>920</v>
      </c>
      <c r="K160" s="2" t="s">
        <v>920</v>
      </c>
      <c r="L160" s="2" t="s">
        <v>455</v>
      </c>
      <c r="M160" s="2">
        <v>34</v>
      </c>
      <c r="N160" s="2">
        <v>0</v>
      </c>
      <c r="O160" s="2" t="s">
        <v>563</v>
      </c>
      <c r="P160" s="2">
        <v>1</v>
      </c>
      <c r="Q160" s="2" t="s">
        <v>920</v>
      </c>
      <c r="R160" s="2" t="s">
        <v>920</v>
      </c>
    </row>
    <row r="161" spans="1:18" x14ac:dyDescent="0.25">
      <c r="A161" s="2" t="s">
        <v>456</v>
      </c>
      <c r="B161" s="2" t="s">
        <v>459</v>
      </c>
      <c r="C161" s="10">
        <v>33.982680000000002</v>
      </c>
      <c r="D161" s="10">
        <v>-116.65282999999999</v>
      </c>
      <c r="E161" s="6" t="s">
        <v>920</v>
      </c>
      <c r="F161" s="4" t="s">
        <v>920</v>
      </c>
      <c r="G161" s="4" t="s">
        <v>920</v>
      </c>
      <c r="H161" s="2" t="s">
        <v>920</v>
      </c>
      <c r="I161" s="2" t="s">
        <v>920</v>
      </c>
      <c r="J161" s="2" t="s">
        <v>920</v>
      </c>
      <c r="K161" s="2" t="s">
        <v>920</v>
      </c>
      <c r="L161" s="2" t="s">
        <v>457</v>
      </c>
      <c r="M161" s="2">
        <v>31</v>
      </c>
      <c r="N161" s="2">
        <v>0</v>
      </c>
      <c r="O161" s="2" t="s">
        <v>563</v>
      </c>
      <c r="P161" s="2">
        <v>1</v>
      </c>
      <c r="Q161" s="2" t="s">
        <v>920</v>
      </c>
      <c r="R161" s="2" t="s">
        <v>458</v>
      </c>
    </row>
    <row r="162" spans="1:18" x14ac:dyDescent="0.25">
      <c r="A162" s="2" t="s">
        <v>176</v>
      </c>
      <c r="B162" s="2" t="s">
        <v>244</v>
      </c>
      <c r="C162" s="4">
        <v>38.325000000000003</v>
      </c>
      <c r="D162" s="4">
        <v>-119.69095</v>
      </c>
      <c r="E162" s="2">
        <v>2441</v>
      </c>
      <c r="F162" s="4">
        <v>38.32479</v>
      </c>
      <c r="G162" s="4">
        <v>-119.69119000000001</v>
      </c>
      <c r="H162" s="2">
        <v>2438</v>
      </c>
      <c r="I162" s="2">
        <v>0</v>
      </c>
      <c r="J162" s="2">
        <v>0</v>
      </c>
      <c r="K162" s="2">
        <v>0</v>
      </c>
      <c r="L162" s="2" t="s">
        <v>920</v>
      </c>
      <c r="M162" s="2">
        <v>0</v>
      </c>
      <c r="N162" s="2">
        <v>0</v>
      </c>
      <c r="O162" s="2">
        <v>0</v>
      </c>
      <c r="P162" s="2">
        <v>0</v>
      </c>
      <c r="Q162" s="2" t="s">
        <v>168</v>
      </c>
      <c r="R162" s="2" t="s">
        <v>177</v>
      </c>
    </row>
    <row r="163" spans="1:18" x14ac:dyDescent="0.25">
      <c r="A163" s="2" t="s">
        <v>731</v>
      </c>
      <c r="B163" s="2" t="s">
        <v>732</v>
      </c>
      <c r="C163" s="4">
        <v>43.476199999999999</v>
      </c>
      <c r="D163" s="4">
        <v>-123.54507</v>
      </c>
      <c r="E163" s="2">
        <v>67</v>
      </c>
      <c r="F163" s="4">
        <v>43.476210000000002</v>
      </c>
      <c r="G163" s="4">
        <v>-123.54472</v>
      </c>
      <c r="H163" s="2">
        <v>75</v>
      </c>
      <c r="I163" s="2">
        <v>0</v>
      </c>
      <c r="J163" s="2">
        <v>0</v>
      </c>
      <c r="K163" s="2">
        <v>0</v>
      </c>
      <c r="L163" s="2" t="s">
        <v>920</v>
      </c>
      <c r="M163" s="2">
        <v>0</v>
      </c>
      <c r="N163" s="2">
        <v>0</v>
      </c>
      <c r="O163" s="2">
        <v>0</v>
      </c>
      <c r="P163" s="2">
        <v>0</v>
      </c>
      <c r="Q163" s="2" t="s">
        <v>659</v>
      </c>
      <c r="R163" s="2" t="s">
        <v>661</v>
      </c>
    </row>
  </sheetData>
  <sortState ref="A2:J90">
    <sortCondition ref="G2:G90"/>
  </sortState>
  <pageMargins left="0.7" right="0.7" top="0.75" bottom="0.75" header="0.3" footer="0.3"/>
  <extLst>
    <ext xmlns:mx="http://schemas.microsoft.com/office/mac/excel/2008/main" uri="http://schemas.microsoft.com/office/mac/excel/2008/main">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56"/>
  <sheetViews>
    <sheetView workbookViewId="0">
      <selection activeCell="H3" sqref="H3"/>
    </sheetView>
  </sheetViews>
  <sheetFormatPr defaultColWidth="8.85546875" defaultRowHeight="15" x14ac:dyDescent="0.25"/>
  <cols>
    <col min="1" max="1" width="8.85546875" style="2"/>
    <col min="2" max="2" width="8.7109375" style="4" bestFit="1" customWidth="1"/>
    <col min="3" max="3" width="10" style="4" bestFit="1" customWidth="1"/>
    <col min="4" max="4" width="8.85546875" style="2"/>
    <col min="5" max="5" width="9.85546875" style="2" bestFit="1" customWidth="1"/>
  </cols>
  <sheetData>
    <row r="1" spans="1:5" x14ac:dyDescent="0.25">
      <c r="A1" s="2" t="s">
        <v>1072</v>
      </c>
      <c r="B1" s="3"/>
      <c r="C1" s="3"/>
      <c r="D1" s="1"/>
      <c r="E1" s="1"/>
    </row>
    <row r="2" spans="1:5" x14ac:dyDescent="0.25">
      <c r="A2" s="2" t="s">
        <v>1073</v>
      </c>
    </row>
    <row r="146" spans="1:4" x14ac:dyDescent="0.25">
      <c r="A146" s="6"/>
      <c r="B146" s="10"/>
      <c r="D146" s="6"/>
    </row>
    <row r="147" spans="1:4" x14ac:dyDescent="0.25">
      <c r="A147" s="6"/>
      <c r="B147" s="10"/>
      <c r="D147" s="6"/>
    </row>
    <row r="148" spans="1:4" x14ac:dyDescent="0.25">
      <c r="A148" s="6"/>
      <c r="B148" s="10"/>
      <c r="D148" s="6"/>
    </row>
    <row r="149" spans="1:4" x14ac:dyDescent="0.25">
      <c r="A149" s="6"/>
      <c r="B149" s="10"/>
      <c r="D149" s="6"/>
    </row>
    <row r="150" spans="1:4" x14ac:dyDescent="0.25">
      <c r="A150" s="6"/>
      <c r="B150" s="10"/>
      <c r="D150" s="6"/>
    </row>
    <row r="151" spans="1:4" x14ac:dyDescent="0.25">
      <c r="A151" s="6"/>
      <c r="B151" s="10"/>
      <c r="D151" s="6"/>
    </row>
    <row r="152" spans="1:4" x14ac:dyDescent="0.25">
      <c r="A152" s="6"/>
      <c r="B152" s="10"/>
      <c r="D152" s="6"/>
    </row>
    <row r="153" spans="1:4" x14ac:dyDescent="0.25">
      <c r="A153" s="6"/>
      <c r="B153" s="10"/>
      <c r="D153" s="6"/>
    </row>
    <row r="154" spans="1:4" x14ac:dyDescent="0.25">
      <c r="A154" s="6"/>
      <c r="B154" s="10"/>
      <c r="D154" s="6"/>
    </row>
    <row r="155" spans="1:4" x14ac:dyDescent="0.25">
      <c r="A155" s="6"/>
      <c r="B155" s="10"/>
      <c r="D155" s="6"/>
    </row>
    <row r="156" spans="1:4" x14ac:dyDescent="0.25">
      <c r="A156" s="6"/>
      <c r="B156" s="10"/>
      <c r="D156" s="6"/>
    </row>
  </sheetData>
  <pageMargins left="0.7" right="0.7" top="0.75" bottom="0.75" header="0.3" footer="0.3"/>
  <pageSetup orientation="portrait" r:id="rId1"/>
  <extLst>
    <ext xmlns:mx="http://schemas.microsoft.com/office/mac/excel/2008/main" uri="http://schemas.microsoft.com/office/mac/excel/2008/main">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for gis</vt:lpstr>
      <vt:lpstr>read me</vt:lpstr>
    </vt:vector>
  </TitlesOfParts>
  <Company>Colorado State University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Amy Angert</dc:creator>
  <cp:lastModifiedBy>bethecon</cp:lastModifiedBy>
  <dcterms:created xsi:type="dcterms:W3CDTF">2010-07-05T01:31:50Z</dcterms:created>
  <dcterms:modified xsi:type="dcterms:W3CDTF">2011-06-24T21:53:28Z</dcterms:modified>
</cp:coreProperties>
</file>