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anstk\Desktop\лр2\"/>
    </mc:Choice>
  </mc:AlternateContent>
  <xr:revisionPtr revIDLastSave="0" documentId="13_ncr:1_{F12639E2-2ABF-4323-8ED4-0CA551EA97FB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Sheet1" sheetId="1" r:id="rId1"/>
    <sheet name="Sheet2" sheetId="3" r:id="rId2"/>
    <sheet name="Листок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7" i="3" l="1"/>
  <c r="J28" i="3"/>
  <c r="I28" i="3"/>
  <c r="H28" i="3"/>
  <c r="H27" i="3"/>
  <c r="I27" i="3"/>
  <c r="J27" i="3"/>
  <c r="H26" i="3"/>
  <c r="I26" i="3"/>
  <c r="J26" i="3"/>
  <c r="H25" i="3"/>
  <c r="I25" i="3"/>
  <c r="J25" i="3"/>
  <c r="L22" i="3"/>
  <c r="L23" i="3" s="1"/>
  <c r="K24" i="3" s="1"/>
  <c r="K25" i="3" s="1"/>
  <c r="K26" i="3" s="1"/>
  <c r="K27" i="3" s="1"/>
  <c r="K28" i="3" s="1"/>
  <c r="L28" i="3" s="1"/>
  <c r="G22" i="3"/>
  <c r="H24" i="3"/>
  <c r="I24" i="3"/>
  <c r="J24" i="3"/>
  <c r="K23" i="3"/>
  <c r="G23" i="3"/>
  <c r="G24" i="3" s="1"/>
  <c r="G25" i="3" s="1"/>
  <c r="G26" i="3" s="1"/>
  <c r="G27" i="3" s="1"/>
  <c r="G28" i="3" s="1"/>
  <c r="K22" i="3"/>
  <c r="K21" i="3"/>
  <c r="K20" i="3"/>
  <c r="G20" i="3"/>
  <c r="G18" i="3"/>
  <c r="G3" i="3"/>
  <c r="G4" i="3"/>
  <c r="H3" i="3"/>
  <c r="D11" i="3" l="1"/>
  <c r="D13" i="3" s="1"/>
  <c r="D9" i="3"/>
  <c r="D5" i="3"/>
  <c r="D4" i="3"/>
  <c r="D3" i="3"/>
  <c r="D2" i="3"/>
  <c r="D7" i="3" s="1"/>
  <c r="E18" i="3" s="1"/>
  <c r="D6" i="3" l="1"/>
  <c r="D12" i="3"/>
  <c r="E19" i="3"/>
  <c r="D8" i="3" l="1"/>
  <c r="D10" i="3" l="1"/>
  <c r="F7" i="1" l="1"/>
  <c r="I16" i="1"/>
  <c r="I15" i="1"/>
  <c r="I14" i="1"/>
  <c r="I13" i="1"/>
  <c r="I12" i="1"/>
  <c r="F12" i="1"/>
  <c r="I11" i="1"/>
  <c r="F11" i="1"/>
  <c r="F13" i="1"/>
  <c r="F6" i="1"/>
  <c r="F5" i="1"/>
  <c r="F4" i="1"/>
  <c r="F3" i="1"/>
  <c r="F2" i="1"/>
  <c r="I3" i="3" l="1"/>
  <c r="J3" i="3" s="1"/>
  <c r="K3" i="3" l="1"/>
  <c r="L3" i="3"/>
  <c r="G6" i="3" l="1"/>
  <c r="G5" i="3"/>
  <c r="H4" i="3"/>
  <c r="M3" i="3"/>
  <c r="N3" i="3" l="1"/>
  <c r="I4" i="3"/>
  <c r="H6" i="3"/>
  <c r="H5" i="3"/>
  <c r="O3" i="3" l="1"/>
  <c r="J4" i="3"/>
  <c r="I5" i="3"/>
  <c r="I6" i="3"/>
  <c r="K4" i="3" l="1"/>
  <c r="J6" i="3"/>
  <c r="J5" i="3"/>
  <c r="L4" i="3" l="1"/>
  <c r="K5" i="3"/>
  <c r="K6" i="3"/>
  <c r="M4" i="3" l="1"/>
  <c r="L6" i="3"/>
  <c r="L5" i="3"/>
  <c r="N4" i="3" l="1"/>
  <c r="M5" i="3"/>
  <c r="M6" i="3"/>
  <c r="N6" i="3" l="1"/>
  <c r="N5" i="3"/>
</calcChain>
</file>

<file path=xl/sharedStrings.xml><?xml version="1.0" encoding="utf-8"?>
<sst xmlns="http://schemas.openxmlformats.org/spreadsheetml/2006/main" count="76" uniqueCount="67">
  <si>
    <t>Выборка 1</t>
  </si>
  <si>
    <t>Выборка 2</t>
  </si>
  <si>
    <t>Дисперсия В1</t>
  </si>
  <si>
    <t>Дисперсия В2</t>
  </si>
  <si>
    <t>Несмещенная дисперсия В1</t>
  </si>
  <si>
    <t>Несмещенная дисперсия В2</t>
  </si>
  <si>
    <t>Проверка гипотезы Фишера F</t>
  </si>
  <si>
    <t>Среднее значение В1</t>
  </si>
  <si>
    <t>Среднее значение В2</t>
  </si>
  <si>
    <t>α факт</t>
  </si>
  <si>
    <t>α кр</t>
  </si>
  <si>
    <t>Так как α факт&gt;α кр различия не закономерны</t>
  </si>
  <si>
    <t>Средняя ошибка первой средней арифметической</t>
  </si>
  <si>
    <t>Средняя ошибка второй средней арифметической</t>
  </si>
  <si>
    <t>t-критерий Стьюдента</t>
  </si>
  <si>
    <r>
      <t>Число степеней свободы </t>
    </r>
    <r>
      <rPr>
        <b/>
        <sz val="10"/>
        <color rgb="FF123456"/>
        <rFont val="Verdana"/>
        <family val="2"/>
        <charset val="204"/>
      </rPr>
      <t>f</t>
    </r>
    <r>
      <rPr>
        <sz val="10"/>
        <color rgb="FF123456"/>
        <rFont val="Verdana"/>
        <family val="2"/>
        <charset val="204"/>
      </rPr>
      <t> </t>
    </r>
  </si>
  <si>
    <t>Так как рассчитанное значение критерия меньше критического, делаем вывод о том, что наблюдаемые различия статистически не значимы (уровень значимости р&lt;0,05)</t>
  </si>
  <si>
    <t>Критерий t-Стьюдента(1 способ)</t>
  </si>
  <si>
    <t>Критерий t-Стьюдента(2 способ)</t>
  </si>
  <si>
    <t>F фактическая</t>
  </si>
  <si>
    <t>F критическая</t>
  </si>
  <si>
    <r>
      <t>Гипотеза Фишера согласуетя с выборкой, так как Fф&gt;Fк</t>
    </r>
    <r>
      <rPr>
        <sz val="12"/>
        <color theme="1"/>
        <rFont val="Calibri"/>
        <family val="2"/>
      </rPr>
      <t>(p</t>
    </r>
    <r>
      <rPr>
        <sz val="12"/>
        <color theme="1"/>
        <rFont val="Calibri"/>
        <family val="2"/>
        <scheme val="minor"/>
      </rPr>
      <t>=0,05)</t>
    </r>
  </si>
  <si>
    <t>Стандартное отклонение</t>
  </si>
  <si>
    <t>Интервал</t>
  </si>
  <si>
    <t>Сумма</t>
  </si>
  <si>
    <t xml:space="preserve">Расчет критерия согласия-Пирсона </t>
  </si>
  <si>
    <t>эмп:</t>
  </si>
  <si>
    <t>Размах R</t>
  </si>
  <si>
    <t>Среднее значение</t>
  </si>
  <si>
    <t>Ширина интервалов окр</t>
  </si>
  <si>
    <t>Несмещенная дисперсия</t>
  </si>
  <si>
    <t>Дисперсия</t>
  </si>
  <si>
    <t>Доверительная вероятность</t>
  </si>
  <si>
    <t>Уровень значимости</t>
  </si>
  <si>
    <t>χ2 эмп =</t>
  </si>
  <si>
    <t>Частота</t>
  </si>
  <si>
    <t>[а1;а2)</t>
  </si>
  <si>
    <t>[а2;а3)</t>
  </si>
  <si>
    <t>[а3;а4)</t>
  </si>
  <si>
    <t>[а4;а5)</t>
  </si>
  <si>
    <t>[а5;а6)</t>
  </si>
  <si>
    <t>[а6;а7)</t>
  </si>
  <si>
    <t>[а7;а8)</t>
  </si>
  <si>
    <t>[а8;а9)</t>
  </si>
  <si>
    <t>Счет n (размер)</t>
  </si>
  <si>
    <t xml:space="preserve">Мин Xmin  </t>
  </si>
  <si>
    <t>Макс Xmax</t>
  </si>
  <si>
    <t>Кол-во интервалов m</t>
  </si>
  <si>
    <r>
      <t xml:space="preserve">Оптимальная ширина интервала </t>
    </r>
    <r>
      <rPr>
        <b/>
        <sz val="11"/>
        <color theme="1"/>
        <rFont val="Times New Roman"/>
        <family val="1"/>
        <charset val="204"/>
      </rPr>
      <t>∆X</t>
    </r>
  </si>
  <si>
    <t>(при 0,05) χ2 крит =</t>
  </si>
  <si>
    <t>(при 0,1) χ2 крит =</t>
  </si>
  <si>
    <t>Номер интервала</t>
  </si>
  <si>
    <t>Начало интервала</t>
  </si>
  <si>
    <t>Конец интервала</t>
  </si>
  <si>
    <t>Середина интервала</t>
  </si>
  <si>
    <t>Теор вероятность pi</t>
  </si>
  <si>
    <t>Теор частота npi</t>
  </si>
  <si>
    <t>Частота mi</t>
  </si>
  <si>
    <t>(xi-m)/σ</t>
  </si>
  <si>
    <t>Ф((xi-m)/σ)</t>
  </si>
  <si>
    <t>Разность частот mi - npi</t>
  </si>
  <si>
    <t>Квадрат рч (mi - npi)^2</t>
  </si>
  <si>
    <t>Кв рч / p ((mi-npi)^2/npi)</t>
  </si>
  <si>
    <t>Вывод:</t>
  </si>
  <si>
    <t xml:space="preserve"> χ2 эмп &lt; χ2 крит, величина X распределена по нормальному закону</t>
  </si>
  <si>
    <t>Интервалы выборки</t>
  </si>
  <si>
    <t>По объединенным интервалам, так как частота в некоторых интервалах &lt;5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</si>
</sst>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1"/>
      <color theme="1"/>
      <name val="Calibri"/>
      <family val="2"/>
      <charset val="204"/>
    </font>
    <font>
      <sz val="10"/>
      <color rgb="FF123456"/>
      <name val="Verdana"/>
      <family val="2"/>
      <charset val="204"/>
    </font>
    <font>
      <b/>
      <sz val="10"/>
      <color rgb="FF123456"/>
      <name val="Verdana"/>
      <family val="2"/>
      <charset val="204"/>
    </font>
    <font>
      <sz val="12"/>
      <name val="Calibri"/>
      <family val="2"/>
      <charset val="204"/>
      <scheme val="minor"/>
    </font>
    <font>
      <b/>
      <sz val="11"/>
      <color theme="1"/>
      <name val="Times New Roman"/>
      <family val="1"/>
      <charset val="204"/>
    </font>
    <font>
      <b/>
      <sz val="1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EE588A"/>
        <bgColor indexed="64"/>
      </patternFill>
    </fill>
    <fill>
      <patternFill patternType="solid">
        <fgColor rgb="FFF9B9CD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2" fillId="2" borderId="1" xfId="0" applyFont="1" applyFill="1" applyBorder="1"/>
    <xf numFmtId="0" fontId="0" fillId="3" borderId="2" xfId="0" applyFill="1" applyBorder="1"/>
    <xf numFmtId="0" fontId="0" fillId="3" borderId="3" xfId="0" applyFill="1" applyBorder="1"/>
    <xf numFmtId="0" fontId="0" fillId="4" borderId="3" xfId="0" applyFill="1" applyBorder="1"/>
    <xf numFmtId="0" fontId="0" fillId="4" borderId="4" xfId="0" applyFill="1" applyBorder="1"/>
    <xf numFmtId="0" fontId="0" fillId="7" borderId="4" xfId="0" applyFill="1" applyBorder="1"/>
    <xf numFmtId="0" fontId="6" fillId="7" borderId="4" xfId="0" applyFont="1" applyFill="1" applyBorder="1"/>
    <xf numFmtId="0" fontId="0" fillId="7" borderId="7" xfId="0" applyFill="1" applyBorder="1"/>
    <xf numFmtId="0" fontId="4" fillId="5" borderId="5" xfId="0" applyFont="1" applyFill="1" applyBorder="1" applyAlignment="1">
      <alignment horizontal="center"/>
    </xf>
    <xf numFmtId="0" fontId="4" fillId="5" borderId="6" xfId="0" applyFont="1" applyFill="1" applyBorder="1" applyAlignment="1">
      <alignment horizontal="center"/>
    </xf>
    <xf numFmtId="0" fontId="3" fillId="5" borderId="5" xfId="0" applyFont="1" applyFill="1" applyBorder="1" applyAlignment="1">
      <alignment horizontal="center"/>
    </xf>
    <xf numFmtId="0" fontId="3" fillId="5" borderId="6" xfId="0" applyFont="1" applyFill="1" applyBorder="1" applyAlignment="1">
      <alignment horizontal="center"/>
    </xf>
    <xf numFmtId="0" fontId="3" fillId="6" borderId="8" xfId="0" applyFont="1" applyFill="1" applyBorder="1" applyAlignment="1">
      <alignment horizontal="center"/>
    </xf>
    <xf numFmtId="0" fontId="3" fillId="6" borderId="9" xfId="0" applyFont="1" applyFill="1" applyBorder="1" applyAlignment="1">
      <alignment horizontal="center"/>
    </xf>
    <xf numFmtId="0" fontId="4" fillId="8" borderId="10" xfId="0" applyFont="1" applyFill="1" applyBorder="1" applyAlignment="1">
      <alignment horizontal="center"/>
    </xf>
    <xf numFmtId="0" fontId="4" fillId="8" borderId="11" xfId="0" applyFont="1" applyFill="1" applyBorder="1" applyAlignment="1">
      <alignment horizontal="center"/>
    </xf>
    <xf numFmtId="0" fontId="9" fillId="8" borderId="12" xfId="0" applyFont="1" applyFill="1" applyBorder="1" applyAlignment="1">
      <alignment horizontal="center" wrapText="1"/>
    </xf>
    <xf numFmtId="0" fontId="9" fillId="8" borderId="13" xfId="0" applyFont="1" applyFill="1" applyBorder="1" applyAlignment="1">
      <alignment horizontal="center" wrapText="1"/>
    </xf>
    <xf numFmtId="0" fontId="9" fillId="8" borderId="14" xfId="0" applyFont="1" applyFill="1" applyBorder="1" applyAlignment="1">
      <alignment horizontal="center" wrapText="1"/>
    </xf>
    <xf numFmtId="0" fontId="9" fillId="8" borderId="15" xfId="0" applyFont="1" applyFill="1" applyBorder="1" applyAlignment="1">
      <alignment horizontal="center" wrapText="1"/>
    </xf>
    <xf numFmtId="164" fontId="0" fillId="9" borderId="4" xfId="0" applyNumberFormat="1" applyFill="1" applyBorder="1"/>
    <xf numFmtId="0" fontId="0" fillId="9" borderId="4" xfId="0" applyFill="1" applyBorder="1"/>
    <xf numFmtId="0" fontId="0" fillId="0" borderId="0" xfId="0" applyBorder="1"/>
    <xf numFmtId="0" fontId="0" fillId="0" borderId="0" xfId="0" applyBorder="1" applyAlignment="1"/>
    <xf numFmtId="0" fontId="0" fillId="0" borderId="18" xfId="0" applyBorder="1"/>
    <xf numFmtId="0" fontId="2" fillId="8" borderId="17" xfId="0" applyFont="1" applyFill="1" applyBorder="1" applyAlignment="1">
      <alignment horizontal="left" vertical="center"/>
    </xf>
    <xf numFmtId="0" fontId="2" fillId="8" borderId="22" xfId="0" applyFont="1" applyFill="1" applyBorder="1" applyAlignment="1">
      <alignment horizontal="left" vertical="center"/>
    </xf>
    <xf numFmtId="0" fontId="2" fillId="8" borderId="22" xfId="0" applyFont="1" applyFill="1" applyBorder="1" applyAlignment="1">
      <alignment horizontal="left"/>
    </xf>
    <xf numFmtId="0" fontId="1" fillId="6" borderId="13" xfId="0" applyFont="1" applyFill="1" applyBorder="1" applyAlignment="1">
      <alignment horizontal="right" vertical="center"/>
    </xf>
    <xf numFmtId="0" fontId="1" fillId="6" borderId="23" xfId="0" applyFont="1" applyFill="1" applyBorder="1" applyAlignment="1">
      <alignment horizontal="right" vertical="center"/>
    </xf>
    <xf numFmtId="0" fontId="2" fillId="8" borderId="24" xfId="0" applyFont="1" applyFill="1" applyBorder="1" applyAlignment="1">
      <alignment horizontal="left"/>
    </xf>
    <xf numFmtId="0" fontId="1" fillId="6" borderId="15" xfId="0" applyFont="1" applyFill="1" applyBorder="1" applyAlignment="1">
      <alignment horizontal="right" vertical="center"/>
    </xf>
    <xf numFmtId="0" fontId="2" fillId="5" borderId="11" xfId="0" applyFont="1" applyFill="1" applyBorder="1" applyAlignment="1">
      <alignment horizontal="center"/>
    </xf>
    <xf numFmtId="0" fontId="11" fillId="5" borderId="1" xfId="0" applyFont="1" applyFill="1" applyBorder="1" applyAlignment="1">
      <alignment horizontal="center"/>
    </xf>
    <xf numFmtId="0" fontId="4" fillId="4" borderId="25" xfId="0" applyFont="1" applyFill="1" applyBorder="1" applyAlignment="1">
      <alignment horizontal="center"/>
    </xf>
    <xf numFmtId="0" fontId="4" fillId="4" borderId="26" xfId="0" applyFont="1" applyFill="1" applyBorder="1" applyAlignment="1">
      <alignment horizontal="center"/>
    </xf>
    <xf numFmtId="0" fontId="4" fillId="4" borderId="19" xfId="0" applyFont="1" applyFill="1" applyBorder="1" applyAlignment="1">
      <alignment horizontal="center"/>
    </xf>
    <xf numFmtId="0" fontId="4" fillId="4" borderId="23" xfId="0" applyFont="1" applyFill="1" applyBorder="1" applyAlignment="1">
      <alignment horizontal="center"/>
    </xf>
    <xf numFmtId="0" fontId="4" fillId="4" borderId="14" xfId="0" applyFont="1" applyFill="1" applyBorder="1" applyAlignment="1">
      <alignment horizontal="center"/>
    </xf>
    <xf numFmtId="0" fontId="4" fillId="4" borderId="15" xfId="0" applyFont="1" applyFill="1" applyBorder="1" applyAlignment="1">
      <alignment horizontal="center"/>
    </xf>
    <xf numFmtId="0" fontId="0" fillId="10" borderId="4" xfId="0" applyFill="1" applyBorder="1" applyAlignment="1">
      <alignment horizontal="right"/>
    </xf>
    <xf numFmtId="0" fontId="0" fillId="10" borderId="4" xfId="0" applyFill="1" applyBorder="1" applyAlignment="1">
      <alignment horizontal="left"/>
    </xf>
    <xf numFmtId="0" fontId="0" fillId="10" borderId="4" xfId="0" applyFill="1" applyBorder="1" applyAlignment="1">
      <alignment horizontal="right" vertical="center"/>
    </xf>
    <xf numFmtId="164" fontId="0" fillId="9" borderId="23" xfId="0" applyNumberFormat="1" applyFill="1" applyBorder="1"/>
    <xf numFmtId="0" fontId="0" fillId="0" borderId="27" xfId="0" applyBorder="1"/>
    <xf numFmtId="0" fontId="0" fillId="0" borderId="28" xfId="0" applyBorder="1"/>
    <xf numFmtId="0" fontId="0" fillId="0" borderId="26" xfId="0" applyBorder="1"/>
    <xf numFmtId="0" fontId="0" fillId="8" borderId="23" xfId="0" applyFill="1" applyBorder="1"/>
    <xf numFmtId="0" fontId="0" fillId="8" borderId="15" xfId="0" applyFill="1" applyBorder="1"/>
    <xf numFmtId="0" fontId="0" fillId="9" borderId="3" xfId="0" applyFill="1" applyBorder="1" applyAlignment="1">
      <alignment horizontal="center"/>
    </xf>
    <xf numFmtId="0" fontId="0" fillId="9" borderId="26" xfId="0" applyFill="1" applyBorder="1" applyAlignment="1">
      <alignment horizontal="center"/>
    </xf>
    <xf numFmtId="0" fontId="0" fillId="9" borderId="31" xfId="0" applyFill="1" applyBorder="1" applyAlignment="1">
      <alignment horizontal="center"/>
    </xf>
    <xf numFmtId="164" fontId="0" fillId="9" borderId="32" xfId="0" applyNumberFormat="1" applyFill="1" applyBorder="1"/>
    <xf numFmtId="0" fontId="0" fillId="9" borderId="32" xfId="0" applyFill="1" applyBorder="1"/>
    <xf numFmtId="0" fontId="12" fillId="11" borderId="20" xfId="0" applyFont="1" applyFill="1" applyBorder="1"/>
    <xf numFmtId="0" fontId="12" fillId="11" borderId="21" xfId="0" applyFont="1" applyFill="1" applyBorder="1"/>
    <xf numFmtId="0" fontId="2" fillId="3" borderId="0" xfId="0" applyFont="1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 wrapText="1"/>
    </xf>
    <xf numFmtId="0" fontId="13" fillId="11" borderId="10" xfId="0" applyFont="1" applyFill="1" applyBorder="1" applyAlignment="1">
      <alignment horizontal="center"/>
    </xf>
    <xf numFmtId="0" fontId="12" fillId="11" borderId="17" xfId="0" applyFont="1" applyFill="1" applyBorder="1"/>
    <xf numFmtId="0" fontId="12" fillId="11" borderId="22" xfId="0" applyFont="1" applyFill="1" applyBorder="1"/>
    <xf numFmtId="0" fontId="12" fillId="11" borderId="24" xfId="0" applyFont="1" applyFill="1" applyBorder="1"/>
    <xf numFmtId="0" fontId="13" fillId="11" borderId="16" xfId="0" applyFont="1" applyFill="1" applyBorder="1" applyAlignment="1">
      <alignment horizontal="center"/>
    </xf>
    <xf numFmtId="0" fontId="0" fillId="12" borderId="4" xfId="0" applyFill="1" applyBorder="1"/>
    <xf numFmtId="0" fontId="13" fillId="11" borderId="11" xfId="0" applyFont="1" applyFill="1" applyBorder="1" applyAlignment="1">
      <alignment horizontal="center"/>
    </xf>
    <xf numFmtId="0" fontId="0" fillId="12" borderId="23" xfId="0" applyFill="1" applyBorder="1"/>
    <xf numFmtId="0" fontId="0" fillId="12" borderId="29" xfId="0" applyFill="1" applyBorder="1"/>
    <xf numFmtId="0" fontId="0" fillId="12" borderId="10" xfId="0" applyFill="1" applyBorder="1" applyAlignment="1">
      <alignment horizontal="center"/>
    </xf>
    <xf numFmtId="0" fontId="0" fillId="12" borderId="33" xfId="0" applyFill="1" applyBorder="1" applyAlignment="1">
      <alignment horizontal="center"/>
    </xf>
    <xf numFmtId="0" fontId="0" fillId="12" borderId="11" xfId="0" applyFill="1" applyBorder="1" applyAlignment="1">
      <alignment horizontal="center"/>
    </xf>
    <xf numFmtId="0" fontId="3" fillId="11" borderId="5" xfId="0" applyFont="1" applyFill="1" applyBorder="1" applyAlignment="1">
      <alignment horizontal="center"/>
    </xf>
    <xf numFmtId="0" fontId="3" fillId="11" borderId="30" xfId="0" applyFont="1" applyFill="1" applyBorder="1" applyAlignment="1">
      <alignment horizontal="center"/>
    </xf>
    <xf numFmtId="0" fontId="3" fillId="11" borderId="6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9B9CD"/>
      <color rgb="FFEE588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/>
              <a:t>Выборка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Sheet2!$E$21</c:f>
              <c:strCache>
                <c:ptCount val="1"/>
                <c:pt idx="0">
                  <c:v>Частота</c:v>
                </c:pt>
              </c:strCache>
            </c:strRef>
          </c:tx>
          <c:spPr>
            <a:gradFill flip="none" rotWithShape="1">
              <a:gsLst>
                <a:gs pos="0">
                  <a:schemeClr val="accent4"/>
                </a:gs>
                <a:gs pos="75000">
                  <a:schemeClr val="accent4">
                    <a:lumMod val="60000"/>
                    <a:lumOff val="40000"/>
                  </a:schemeClr>
                </a:gs>
                <a:gs pos="51000">
                  <a:schemeClr val="accent4">
                    <a:alpha val="75000"/>
                  </a:schemeClr>
                </a:gs>
                <a:gs pos="100000">
                  <a:schemeClr val="accent4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Sheet2!$D$22:$D$29</c:f>
              <c:strCache>
                <c:ptCount val="8"/>
                <c:pt idx="0">
                  <c:v>[а1;а2)</c:v>
                </c:pt>
                <c:pt idx="1">
                  <c:v>[а2;а3)</c:v>
                </c:pt>
                <c:pt idx="2">
                  <c:v>[а3;а4)</c:v>
                </c:pt>
                <c:pt idx="3">
                  <c:v>[а4;а5)</c:v>
                </c:pt>
                <c:pt idx="4">
                  <c:v>[а5;а6)</c:v>
                </c:pt>
                <c:pt idx="5">
                  <c:v>[а6;а7)</c:v>
                </c:pt>
                <c:pt idx="6">
                  <c:v>[а7;а8)</c:v>
                </c:pt>
                <c:pt idx="7">
                  <c:v>[а8;а9)</c:v>
                </c:pt>
              </c:strCache>
            </c:strRef>
          </c:cat>
          <c:val>
            <c:numRef>
              <c:f>Sheet2!$E$22:$E$29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18</c:v>
                </c:pt>
                <c:pt idx="3">
                  <c:v>23</c:v>
                </c:pt>
                <c:pt idx="4">
                  <c:v>40</c:v>
                </c:pt>
                <c:pt idx="5">
                  <c:v>41</c:v>
                </c:pt>
                <c:pt idx="6">
                  <c:v>14</c:v>
                </c:pt>
                <c:pt idx="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ED-4AC7-8D62-96E985F04A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5"/>
        <c:overlap val="-70"/>
        <c:axId val="276141167"/>
        <c:axId val="276155311"/>
      </c:barChart>
      <c:catAx>
        <c:axId val="276141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6155311"/>
        <c:crosses val="autoZero"/>
        <c:auto val="1"/>
        <c:lblAlgn val="ctr"/>
        <c:lblOffset val="100"/>
        <c:noMultiLvlLbl val="0"/>
      </c:catAx>
      <c:valAx>
        <c:axId val="27615531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61411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219075</xdr:colOff>
      <xdr:row>29</xdr:row>
      <xdr:rowOff>104775</xdr:rowOff>
    </xdr:from>
    <xdr:to>
      <xdr:col>10</xdr:col>
      <xdr:colOff>485775</xdr:colOff>
      <xdr:row>47</xdr:row>
      <xdr:rowOff>28575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FCA7F792-7D15-4888-B2FE-98AF518579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1"/>
  <sheetViews>
    <sheetView workbookViewId="0">
      <selection activeCell="D28" sqref="D28"/>
    </sheetView>
  </sheetViews>
  <sheetFormatPr defaultRowHeight="15" x14ac:dyDescent="0.25"/>
  <cols>
    <col min="1" max="1" width="14.7109375" customWidth="1"/>
    <col min="2" max="2" width="15" customWidth="1"/>
    <col min="4" max="4" width="8.140625" customWidth="1"/>
    <col min="5" max="5" width="33.140625" customWidth="1"/>
    <col min="6" max="6" width="31.28515625" customWidth="1"/>
    <col min="8" max="8" width="52.140625" customWidth="1"/>
    <col min="9" max="9" width="30.140625" customWidth="1"/>
  </cols>
  <sheetData>
    <row r="1" spans="1:9" ht="19.5" thickBot="1" x14ac:dyDescent="0.35">
      <c r="A1" s="1" t="s">
        <v>0</v>
      </c>
      <c r="B1" s="1" t="s">
        <v>1</v>
      </c>
      <c r="E1" s="11" t="s">
        <v>6</v>
      </c>
      <c r="F1" s="12"/>
    </row>
    <row r="2" spans="1:9" x14ac:dyDescent="0.25">
      <c r="A2" s="2">
        <v>16.272647687583198</v>
      </c>
      <c r="B2" s="2">
        <v>17.688696780000001</v>
      </c>
      <c r="E2" s="4" t="s">
        <v>2</v>
      </c>
      <c r="F2" s="4">
        <f>_xlfn.VAR.S(A2:A101)</f>
        <v>35.498020301033307</v>
      </c>
    </row>
    <row r="3" spans="1:9" x14ac:dyDescent="0.25">
      <c r="A3" s="2">
        <v>6.43788129964378</v>
      </c>
      <c r="B3" s="2">
        <v>16.741390970000001</v>
      </c>
      <c r="E3" s="5" t="s">
        <v>3</v>
      </c>
      <c r="F3" s="5">
        <f>_xlfn.VAR.S(B2:B101)</f>
        <v>54.858707857938299</v>
      </c>
    </row>
    <row r="4" spans="1:9" x14ac:dyDescent="0.25">
      <c r="A4" s="2">
        <v>14.8964207684912</v>
      </c>
      <c r="B4" s="2">
        <v>1.713617884</v>
      </c>
      <c r="E4" s="5" t="s">
        <v>4</v>
      </c>
      <c r="F4" s="5">
        <f>F2*(COUNT(A2:A101)/(COUNT(A2:A101)-1))</f>
        <v>35.856586162659909</v>
      </c>
    </row>
    <row r="5" spans="1:9" x14ac:dyDescent="0.25">
      <c r="A5" s="2">
        <v>18.342885002493801</v>
      </c>
      <c r="B5" s="2">
        <v>12.34035862</v>
      </c>
      <c r="E5" s="5" t="s">
        <v>5</v>
      </c>
      <c r="F5" s="5">
        <f>F3*(COUNT(B2:B101)/(COUNT(B2:B101)-1))</f>
        <v>55.412836220139702</v>
      </c>
    </row>
    <row r="6" spans="1:9" x14ac:dyDescent="0.25">
      <c r="A6" s="2">
        <v>19.498043318162701</v>
      </c>
      <c r="B6" s="2">
        <v>13.30352487</v>
      </c>
      <c r="E6" s="5" t="s">
        <v>19</v>
      </c>
      <c r="F6" s="5">
        <f>F5/F4</f>
        <v>1.5454018954499675</v>
      </c>
    </row>
    <row r="7" spans="1:9" ht="15.75" thickBot="1" x14ac:dyDescent="0.3">
      <c r="A7" s="2">
        <v>15.016712811484499</v>
      </c>
      <c r="B7" s="2">
        <v>5.6585647950000002</v>
      </c>
      <c r="E7" s="5" t="s">
        <v>20</v>
      </c>
      <c r="F7" s="5">
        <f>FINV(0.05,COUNT(A2:A101)-1,COUNT(B2:B101)-1)</f>
        <v>1.3940612573481483</v>
      </c>
    </row>
    <row r="8" spans="1:9" ht="16.5" thickBot="1" x14ac:dyDescent="0.3">
      <c r="A8" s="2">
        <v>4.1436081548454204</v>
      </c>
      <c r="B8" s="2">
        <v>11.29614728</v>
      </c>
      <c r="E8" s="9" t="s">
        <v>21</v>
      </c>
      <c r="F8" s="10"/>
    </row>
    <row r="9" spans="1:9" ht="15.75" thickBot="1" x14ac:dyDescent="0.3">
      <c r="A9" s="2">
        <v>11.9251561474812</v>
      </c>
      <c r="B9" s="2">
        <v>15.26661575</v>
      </c>
    </row>
    <row r="10" spans="1:9" ht="18.75" x14ac:dyDescent="0.3">
      <c r="A10" s="2">
        <v>2.2975158091867298</v>
      </c>
      <c r="B10" s="2">
        <v>3.2298865229999998</v>
      </c>
      <c r="E10" s="13" t="s">
        <v>17</v>
      </c>
      <c r="F10" s="14"/>
      <c r="H10" s="13" t="s">
        <v>18</v>
      </c>
      <c r="I10" s="14"/>
    </row>
    <row r="11" spans="1:9" x14ac:dyDescent="0.25">
      <c r="A11" s="2">
        <v>15.9936533666041</v>
      </c>
      <c r="B11" s="2">
        <v>21.671014830000001</v>
      </c>
      <c r="E11" s="6" t="s">
        <v>7</v>
      </c>
      <c r="F11" s="6">
        <f>AVERAGE(A2:A101)</f>
        <v>12.475593163981095</v>
      </c>
      <c r="H11" s="6" t="s">
        <v>7</v>
      </c>
      <c r="I11" s="6">
        <f>AVERAGE(A2:A101)</f>
        <v>12.475593163981095</v>
      </c>
    </row>
    <row r="12" spans="1:9" x14ac:dyDescent="0.25">
      <c r="A12" s="2">
        <v>6.2774327918305097</v>
      </c>
      <c r="B12" s="2">
        <v>23.746290739999999</v>
      </c>
      <c r="E12" s="6" t="s">
        <v>8</v>
      </c>
      <c r="F12" s="6">
        <f>AVERAGE(B2:B101)</f>
        <v>14.325414748420004</v>
      </c>
      <c r="H12" s="6" t="s">
        <v>8</v>
      </c>
      <c r="I12" s="6">
        <f>AVERAGE(B2:B101)</f>
        <v>14.325414748420004</v>
      </c>
    </row>
    <row r="13" spans="1:9" x14ac:dyDescent="0.25">
      <c r="A13" s="2">
        <v>17.856164365366599</v>
      </c>
      <c r="B13" s="2">
        <v>2.6319164939999999</v>
      </c>
      <c r="E13" s="7" t="s">
        <v>9</v>
      </c>
      <c r="F13" s="6">
        <f>_xlfn.T.TEST(A2:A101,B2:B101,2,3)</f>
        <v>5.3131487347438423E-2</v>
      </c>
      <c r="H13" s="6" t="s">
        <v>12</v>
      </c>
      <c r="I13" s="6">
        <f>_xlfn.STDEV.S(A2:A101)</f>
        <v>5.958021508943494</v>
      </c>
    </row>
    <row r="14" spans="1:9" ht="15.75" thickBot="1" x14ac:dyDescent="0.3">
      <c r="A14" s="2">
        <v>12.401085629971901</v>
      </c>
      <c r="B14" s="2">
        <v>8.8207471329999994</v>
      </c>
      <c r="E14" s="8" t="s">
        <v>10</v>
      </c>
      <c r="F14" s="8">
        <v>0.05</v>
      </c>
      <c r="H14" s="6" t="s">
        <v>13</v>
      </c>
      <c r="I14" s="6">
        <f>_xlfn.STDEV.S(B2:B101)</f>
        <v>7.4066664470555379</v>
      </c>
    </row>
    <row r="15" spans="1:9" ht="16.5" thickBot="1" x14ac:dyDescent="0.3">
      <c r="A15" s="2">
        <v>9.9551974446512705</v>
      </c>
      <c r="B15" s="2">
        <v>1.336341292</v>
      </c>
      <c r="E15" s="15" t="s">
        <v>11</v>
      </c>
      <c r="F15" s="16"/>
      <c r="H15" s="6" t="s">
        <v>14</v>
      </c>
      <c r="I15" s="6">
        <f>(I11-I12)/(SQRT(I13^2+I14^2))</f>
        <v>-0.19460302835577656</v>
      </c>
    </row>
    <row r="16" spans="1:9" ht="15.75" thickBot="1" x14ac:dyDescent="0.3">
      <c r="A16" s="2">
        <v>24.683445505797799</v>
      </c>
      <c r="B16" s="2">
        <v>21.943292530000001</v>
      </c>
      <c r="H16" s="8" t="s">
        <v>15</v>
      </c>
      <c r="I16" s="8">
        <f>(COUNT(A2:A101)+COUNT(B2:B101))-2</f>
        <v>198</v>
      </c>
    </row>
    <row r="17" spans="1:9" ht="21.75" customHeight="1" x14ac:dyDescent="0.25">
      <c r="A17" s="2">
        <v>14.0726573110442</v>
      </c>
      <c r="B17" s="2">
        <v>10.358590120000001</v>
      </c>
      <c r="H17" s="17" t="s">
        <v>16</v>
      </c>
      <c r="I17" s="18"/>
    </row>
    <row r="18" spans="1:9" ht="21.75" customHeight="1" thickBot="1" x14ac:dyDescent="0.3">
      <c r="A18" s="2">
        <v>10.611029526626201</v>
      </c>
      <c r="B18" s="2">
        <v>15.74347178</v>
      </c>
      <c r="H18" s="19"/>
      <c r="I18" s="20"/>
    </row>
    <row r="19" spans="1:9" x14ac:dyDescent="0.25">
      <c r="A19" s="2">
        <v>15.5233513825806</v>
      </c>
      <c r="B19" s="2">
        <v>9.0131336849999997</v>
      </c>
    </row>
    <row r="20" spans="1:9" x14ac:dyDescent="0.25">
      <c r="A20" s="2">
        <v>14.172635789873301</v>
      </c>
      <c r="B20" s="2">
        <v>11.528937000000001</v>
      </c>
    </row>
    <row r="21" spans="1:9" x14ac:dyDescent="0.25">
      <c r="A21" s="2">
        <v>11.621346263564201</v>
      </c>
      <c r="B21" s="2">
        <v>13.25668362</v>
      </c>
    </row>
    <row r="22" spans="1:9" x14ac:dyDescent="0.25">
      <c r="A22" s="2">
        <v>6.3748533168109098</v>
      </c>
      <c r="B22" s="2">
        <v>13.59092293</v>
      </c>
    </row>
    <row r="23" spans="1:9" x14ac:dyDescent="0.25">
      <c r="A23" s="2">
        <v>0.71131157455965799</v>
      </c>
      <c r="B23" s="2">
        <v>22.095021259999999</v>
      </c>
    </row>
    <row r="24" spans="1:9" x14ac:dyDescent="0.25">
      <c r="A24" s="2">
        <v>-7.6305374503135601</v>
      </c>
      <c r="B24" s="2">
        <v>17.36583753</v>
      </c>
    </row>
    <row r="25" spans="1:9" x14ac:dyDescent="0.25">
      <c r="A25" s="2">
        <v>24.838969099801002</v>
      </c>
      <c r="B25" s="2">
        <v>15.93638357</v>
      </c>
    </row>
    <row r="26" spans="1:9" x14ac:dyDescent="0.25">
      <c r="A26" s="2">
        <v>17.565048753749501</v>
      </c>
      <c r="B26" s="2">
        <v>7.4667994240000004</v>
      </c>
    </row>
    <row r="27" spans="1:9" x14ac:dyDescent="0.25">
      <c r="A27" s="2">
        <v>5.4454634184366997</v>
      </c>
      <c r="B27" s="2">
        <v>19.737408630000001</v>
      </c>
    </row>
    <row r="28" spans="1:9" x14ac:dyDescent="0.25">
      <c r="A28" s="2">
        <v>6.0021151031833098</v>
      </c>
      <c r="B28" s="2">
        <v>13.638655480000001</v>
      </c>
    </row>
    <row r="29" spans="1:9" x14ac:dyDescent="0.25">
      <c r="A29" s="2">
        <v>15.477062649733901</v>
      </c>
      <c r="B29" s="2">
        <v>20.374293659999999</v>
      </c>
    </row>
    <row r="30" spans="1:9" x14ac:dyDescent="0.25">
      <c r="A30" s="2">
        <v>4.3895537120988601</v>
      </c>
      <c r="B30" s="2">
        <v>2.816130099</v>
      </c>
    </row>
    <row r="31" spans="1:9" x14ac:dyDescent="0.25">
      <c r="A31" s="2">
        <v>14.146885721129401</v>
      </c>
      <c r="B31" s="2">
        <v>18.822595660000001</v>
      </c>
    </row>
    <row r="32" spans="1:9" x14ac:dyDescent="0.25">
      <c r="A32" s="2">
        <v>17.798988980939601</v>
      </c>
      <c r="B32" s="2">
        <v>12.521572020000001</v>
      </c>
    </row>
    <row r="33" spans="1:2" x14ac:dyDescent="0.25">
      <c r="A33" s="2">
        <v>15.564592419832501</v>
      </c>
      <c r="B33" s="2">
        <v>17.519945719999999</v>
      </c>
    </row>
    <row r="34" spans="1:2" x14ac:dyDescent="0.25">
      <c r="A34" s="2">
        <v>15.905393727007301</v>
      </c>
      <c r="B34" s="2">
        <v>25.675138010000001</v>
      </c>
    </row>
    <row r="35" spans="1:2" x14ac:dyDescent="0.25">
      <c r="A35" s="2">
        <v>15.4283592084539</v>
      </c>
      <c r="B35" s="2">
        <v>19.662809599999999</v>
      </c>
    </row>
    <row r="36" spans="1:2" x14ac:dyDescent="0.25">
      <c r="A36" s="2">
        <v>2.2047200647648402</v>
      </c>
      <c r="B36" s="2">
        <v>9.8080422859999992</v>
      </c>
    </row>
    <row r="37" spans="1:2" x14ac:dyDescent="0.25">
      <c r="A37" s="2">
        <v>13.348510808282301</v>
      </c>
      <c r="B37" s="2">
        <v>19.088857050000001</v>
      </c>
    </row>
    <row r="38" spans="1:2" x14ac:dyDescent="0.25">
      <c r="A38" s="2">
        <v>13.631897988671</v>
      </c>
      <c r="B38" s="2">
        <v>6.368886979</v>
      </c>
    </row>
    <row r="39" spans="1:2" x14ac:dyDescent="0.25">
      <c r="A39" s="2">
        <v>11.6593676895718</v>
      </c>
      <c r="B39" s="2">
        <v>25.640854610000002</v>
      </c>
    </row>
    <row r="40" spans="1:2" x14ac:dyDescent="0.25">
      <c r="A40" s="2">
        <v>16.792819539841702</v>
      </c>
      <c r="B40" s="2">
        <v>20.405982730000002</v>
      </c>
    </row>
    <row r="41" spans="1:2" x14ac:dyDescent="0.25">
      <c r="A41" s="2">
        <v>11.2642013365985</v>
      </c>
      <c r="B41" s="2">
        <v>13.99598117</v>
      </c>
    </row>
    <row r="42" spans="1:2" x14ac:dyDescent="0.25">
      <c r="A42" s="2">
        <v>21.922028597327898</v>
      </c>
      <c r="B42" s="2">
        <v>13.37989855</v>
      </c>
    </row>
    <row r="43" spans="1:2" x14ac:dyDescent="0.25">
      <c r="A43" s="2">
        <v>11.442309957783401</v>
      </c>
      <c r="B43" s="2">
        <v>13.7506734</v>
      </c>
    </row>
    <row r="44" spans="1:2" x14ac:dyDescent="0.25">
      <c r="A44" s="2">
        <v>15.7130083127412</v>
      </c>
      <c r="B44" s="2">
        <v>11.992304089999999</v>
      </c>
    </row>
    <row r="45" spans="1:2" x14ac:dyDescent="0.25">
      <c r="A45" s="2">
        <v>11.383988610032199</v>
      </c>
      <c r="B45" s="2">
        <v>6.806947375</v>
      </c>
    </row>
    <row r="46" spans="1:2" x14ac:dyDescent="0.25">
      <c r="A46" s="2">
        <v>18.7131402955856</v>
      </c>
      <c r="B46" s="2">
        <v>21.629171249999999</v>
      </c>
    </row>
    <row r="47" spans="1:2" x14ac:dyDescent="0.25">
      <c r="A47" s="2">
        <v>14.6601135813398</v>
      </c>
      <c r="B47" s="2">
        <v>28.765546440000001</v>
      </c>
    </row>
    <row r="48" spans="1:2" x14ac:dyDescent="0.25">
      <c r="A48" s="2">
        <v>4.1977412794949496</v>
      </c>
      <c r="B48" s="2">
        <v>15.311825600000001</v>
      </c>
    </row>
    <row r="49" spans="1:2" x14ac:dyDescent="0.25">
      <c r="A49" s="2">
        <v>17.805087142914999</v>
      </c>
      <c r="B49" s="2">
        <v>10.84307795</v>
      </c>
    </row>
    <row r="50" spans="1:2" x14ac:dyDescent="0.25">
      <c r="A50" s="2">
        <v>11.7852735886117</v>
      </c>
      <c r="B50" s="2">
        <v>20.709933589999999</v>
      </c>
    </row>
    <row r="51" spans="1:2" x14ac:dyDescent="0.25">
      <c r="A51" s="2">
        <v>13.4682980817161</v>
      </c>
      <c r="B51" s="2">
        <v>14.203782520000001</v>
      </c>
    </row>
    <row r="52" spans="1:2" x14ac:dyDescent="0.25">
      <c r="A52" s="2">
        <v>4.3539197096834004</v>
      </c>
      <c r="B52" s="2">
        <v>25.82188498</v>
      </c>
    </row>
    <row r="53" spans="1:2" x14ac:dyDescent="0.25">
      <c r="A53" s="2">
        <v>13.4543487067276</v>
      </c>
      <c r="B53" s="2">
        <v>13.257765920000001</v>
      </c>
    </row>
    <row r="54" spans="1:2" x14ac:dyDescent="0.25">
      <c r="A54" s="2">
        <v>14.7022823031875</v>
      </c>
      <c r="B54" s="2">
        <v>4.9670714260000004</v>
      </c>
    </row>
    <row r="55" spans="1:2" x14ac:dyDescent="0.25">
      <c r="A55" s="2">
        <v>11.7163452589011</v>
      </c>
      <c r="B55" s="2">
        <v>10.03773631</v>
      </c>
    </row>
    <row r="56" spans="1:2" x14ac:dyDescent="0.25">
      <c r="A56" s="2">
        <v>15.5619730750914</v>
      </c>
      <c r="B56" s="2">
        <v>8.3601892479999993</v>
      </c>
    </row>
    <row r="57" spans="1:2" x14ac:dyDescent="0.25">
      <c r="A57" s="2">
        <v>4.0740590950008402</v>
      </c>
      <c r="B57" s="2">
        <v>1.4234026719999999</v>
      </c>
    </row>
    <row r="58" spans="1:2" x14ac:dyDescent="0.25">
      <c r="A58" s="2">
        <v>15.8903052099049</v>
      </c>
      <c r="B58" s="2">
        <v>4.4038941170000001</v>
      </c>
    </row>
    <row r="59" spans="1:2" x14ac:dyDescent="0.25">
      <c r="A59" s="2">
        <v>11.642683009267801</v>
      </c>
      <c r="B59" s="2">
        <v>22.231359059999999</v>
      </c>
    </row>
    <row r="60" spans="1:2" x14ac:dyDescent="0.25">
      <c r="A60" s="2">
        <v>19.278918759664499</v>
      </c>
      <c r="B60" s="2">
        <v>15.77995162</v>
      </c>
    </row>
    <row r="61" spans="1:2" x14ac:dyDescent="0.25">
      <c r="A61" s="2">
        <v>16.008346253511299</v>
      </c>
      <c r="B61" s="2">
        <v>20.709090029999999</v>
      </c>
    </row>
    <row r="62" spans="1:2" x14ac:dyDescent="0.25">
      <c r="A62" s="2">
        <v>10.011336005118199</v>
      </c>
      <c r="B62" s="2">
        <v>11.21866743</v>
      </c>
    </row>
    <row r="63" spans="1:2" x14ac:dyDescent="0.25">
      <c r="A63" s="2">
        <v>17.1546711018891</v>
      </c>
      <c r="B63" s="2">
        <v>14.72338935</v>
      </c>
    </row>
    <row r="64" spans="1:2" x14ac:dyDescent="0.25">
      <c r="A64" s="2">
        <v>14.9153223421308</v>
      </c>
      <c r="B64" s="2">
        <v>7.0583271630000004</v>
      </c>
    </row>
    <row r="65" spans="1:2" x14ac:dyDescent="0.25">
      <c r="A65" s="2">
        <v>14.7751123651688</v>
      </c>
      <c r="B65" s="2">
        <v>23.518562360000001</v>
      </c>
    </row>
    <row r="66" spans="1:2" x14ac:dyDescent="0.25">
      <c r="A66" s="2">
        <v>14.9921700969571</v>
      </c>
      <c r="B66" s="2">
        <v>16.378940279999998</v>
      </c>
    </row>
    <row r="67" spans="1:2" x14ac:dyDescent="0.25">
      <c r="A67" s="2">
        <v>14.663053522963301</v>
      </c>
      <c r="B67" s="2">
        <v>15.992082160000001</v>
      </c>
    </row>
    <row r="68" spans="1:2" x14ac:dyDescent="0.25">
      <c r="A68" s="2">
        <v>7.3803406368824698</v>
      </c>
      <c r="B68" s="2">
        <v>14.85866077</v>
      </c>
    </row>
    <row r="69" spans="1:2" x14ac:dyDescent="0.25">
      <c r="A69" s="2">
        <v>19.571971594996299</v>
      </c>
      <c r="B69" s="2">
        <v>18.61956915</v>
      </c>
    </row>
    <row r="70" spans="1:2" x14ac:dyDescent="0.25">
      <c r="A70" s="2">
        <v>16.752015060046599</v>
      </c>
      <c r="B70" s="2">
        <v>18.713195949999999</v>
      </c>
    </row>
    <row r="71" spans="1:2" x14ac:dyDescent="0.25">
      <c r="A71" s="2">
        <v>19.0243511926382</v>
      </c>
      <c r="B71" s="2">
        <v>15.97312602</v>
      </c>
    </row>
    <row r="72" spans="1:2" x14ac:dyDescent="0.25">
      <c r="A72" s="2">
        <v>8.0006751406472105</v>
      </c>
      <c r="B72" s="2">
        <v>24.721410039999999</v>
      </c>
    </row>
    <row r="73" spans="1:2" x14ac:dyDescent="0.25">
      <c r="A73" s="2">
        <v>22.874187695560899</v>
      </c>
      <c r="B73" s="2">
        <v>6.0963387009999996</v>
      </c>
    </row>
    <row r="74" spans="1:2" x14ac:dyDescent="0.25">
      <c r="A74" s="2">
        <v>9.2663097777403802</v>
      </c>
      <c r="B74" s="2">
        <v>20.808948000000001</v>
      </c>
    </row>
    <row r="75" spans="1:2" x14ac:dyDescent="0.25">
      <c r="A75" s="2">
        <v>6.46534349216381</v>
      </c>
      <c r="B75" s="2">
        <v>30.257909009999999</v>
      </c>
    </row>
    <row r="76" spans="1:2" x14ac:dyDescent="0.25">
      <c r="A76" s="2">
        <v>2.76962541393004</v>
      </c>
      <c r="B76" s="2">
        <v>21.608846320000001</v>
      </c>
    </row>
    <row r="77" spans="1:2" x14ac:dyDescent="0.25">
      <c r="A77" s="2">
        <v>5.3744273347547296</v>
      </c>
      <c r="B77" s="2">
        <v>10.02326852</v>
      </c>
    </row>
    <row r="78" spans="1:2" x14ac:dyDescent="0.25">
      <c r="A78" s="2">
        <v>13.7161126505816</v>
      </c>
      <c r="B78" s="2">
        <v>9.2551866040000004</v>
      </c>
    </row>
    <row r="79" spans="1:2" x14ac:dyDescent="0.25">
      <c r="A79" s="2">
        <v>26.232351362705199</v>
      </c>
      <c r="B79" s="2">
        <v>5.2618864070000004</v>
      </c>
    </row>
    <row r="80" spans="1:2" x14ac:dyDescent="0.25">
      <c r="A80" s="2">
        <v>13.3893289304979</v>
      </c>
      <c r="B80" s="2">
        <v>12.76602828</v>
      </c>
    </row>
    <row r="81" spans="1:2" x14ac:dyDescent="0.25">
      <c r="A81" s="2">
        <v>10.9838018463051</v>
      </c>
      <c r="B81" s="2">
        <v>21.142407410000001</v>
      </c>
    </row>
    <row r="82" spans="1:2" x14ac:dyDescent="0.25">
      <c r="A82" s="2">
        <v>20.386137609602802</v>
      </c>
      <c r="B82" s="2">
        <v>17.904583540000001</v>
      </c>
    </row>
    <row r="83" spans="1:2" x14ac:dyDescent="0.25">
      <c r="A83" s="2">
        <v>16.5860618355509</v>
      </c>
      <c r="B83" s="2">
        <v>12.90557319</v>
      </c>
    </row>
    <row r="84" spans="1:2" x14ac:dyDescent="0.25">
      <c r="A84" s="2">
        <v>8.8788513923646004</v>
      </c>
      <c r="B84" s="2">
        <v>19.923770910000002</v>
      </c>
    </row>
    <row r="85" spans="1:2" x14ac:dyDescent="0.25">
      <c r="A85" s="2">
        <v>13.7916370906169</v>
      </c>
      <c r="B85" s="2">
        <v>2.8371712589999998</v>
      </c>
    </row>
    <row r="86" spans="1:2" x14ac:dyDescent="0.25">
      <c r="A86" s="2">
        <v>10.2628203851054</v>
      </c>
      <c r="B86" s="2">
        <v>21.066232679999999</v>
      </c>
    </row>
    <row r="87" spans="1:2" x14ac:dyDescent="0.25">
      <c r="A87" s="2">
        <v>11.507050064392301</v>
      </c>
      <c r="B87" s="2">
        <v>15.35872256</v>
      </c>
    </row>
    <row r="88" spans="1:2" x14ac:dyDescent="0.25">
      <c r="A88" s="2">
        <v>-0.43716195505112398</v>
      </c>
      <c r="B88" s="2">
        <v>11.00702233</v>
      </c>
    </row>
    <row r="89" spans="1:2" x14ac:dyDescent="0.25">
      <c r="A89" s="2">
        <v>10.3413529788668</v>
      </c>
      <c r="B89" s="2">
        <v>24.586695679999998</v>
      </c>
    </row>
    <row r="90" spans="1:2" x14ac:dyDescent="0.25">
      <c r="A90" s="2">
        <v>20.898956197197499</v>
      </c>
      <c r="B90" s="2">
        <v>19.364843220000001</v>
      </c>
    </row>
    <row r="91" spans="1:2" x14ac:dyDescent="0.25">
      <c r="A91" s="2">
        <v>10.9852274792502</v>
      </c>
      <c r="B91" s="2">
        <v>0.29784386099999999</v>
      </c>
    </row>
    <row r="92" spans="1:2" x14ac:dyDescent="0.25">
      <c r="A92" s="2">
        <v>6.8021612125448803</v>
      </c>
      <c r="B92" s="2">
        <v>10.74435003</v>
      </c>
    </row>
    <row r="93" spans="1:2" x14ac:dyDescent="0.25">
      <c r="A93" s="2">
        <v>14.516745384025899</v>
      </c>
      <c r="B93" s="2">
        <v>18.046149799999998</v>
      </c>
    </row>
    <row r="94" spans="1:2" x14ac:dyDescent="0.25">
      <c r="A94" s="2">
        <v>7.1226080282940503</v>
      </c>
      <c r="B94" s="2">
        <v>30.21843694</v>
      </c>
    </row>
    <row r="95" spans="1:2" x14ac:dyDescent="0.25">
      <c r="A95" s="2">
        <v>11.897482497443001</v>
      </c>
      <c r="B95" s="2">
        <v>10.94294388</v>
      </c>
    </row>
    <row r="96" spans="1:2" x14ac:dyDescent="0.25">
      <c r="A96" s="2">
        <v>5.1414420770015496</v>
      </c>
      <c r="B96" s="2">
        <v>17.697928149999999</v>
      </c>
    </row>
    <row r="97" spans="1:2" x14ac:dyDescent="0.25">
      <c r="A97" s="2">
        <v>10.8735983732913</v>
      </c>
      <c r="B97" s="2">
        <v>10.81875011</v>
      </c>
    </row>
    <row r="98" spans="1:2" x14ac:dyDescent="0.25">
      <c r="A98" s="2">
        <v>10.524004526087101</v>
      </c>
      <c r="B98" s="2">
        <v>-14.06540579</v>
      </c>
    </row>
    <row r="99" spans="1:2" x14ac:dyDescent="0.25">
      <c r="A99" s="2">
        <v>19.414456207596199</v>
      </c>
      <c r="B99" s="2">
        <v>15.682783479999999</v>
      </c>
    </row>
    <row r="100" spans="1:2" x14ac:dyDescent="0.25">
      <c r="A100" s="2">
        <v>17.343018359679299</v>
      </c>
      <c r="B100" s="2">
        <v>17.19253445</v>
      </c>
    </row>
    <row r="101" spans="1:2" x14ac:dyDescent="0.25">
      <c r="A101" s="3">
        <v>1.7177402216475399</v>
      </c>
      <c r="B101" s="3">
        <v>6.806947375</v>
      </c>
    </row>
  </sheetData>
  <mergeCells count="6">
    <mergeCell ref="E8:F8"/>
    <mergeCell ref="E1:F1"/>
    <mergeCell ref="E10:F10"/>
    <mergeCell ref="E15:F15"/>
    <mergeCell ref="H17:I18"/>
    <mergeCell ref="H10:I10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46EDD-BE23-494E-9869-36D962A693A7}">
  <dimension ref="A1:P100"/>
  <sheetViews>
    <sheetView tabSelected="1" workbookViewId="0">
      <selection activeCell="F15" sqref="F15:L15"/>
    </sheetView>
  </sheetViews>
  <sheetFormatPr defaultRowHeight="15" x14ac:dyDescent="0.25"/>
  <cols>
    <col min="1" max="1" width="14.5703125" customWidth="1"/>
    <col min="3" max="3" width="36.85546875" customWidth="1"/>
    <col min="4" max="4" width="21.7109375" customWidth="1"/>
    <col min="5" max="5" width="17.42578125" customWidth="1"/>
    <col min="6" max="6" width="26.28515625" customWidth="1"/>
    <col min="7" max="7" width="19.28515625" customWidth="1"/>
    <col min="8" max="8" width="15.42578125" customWidth="1"/>
    <col min="9" max="9" width="15.140625" customWidth="1"/>
    <col min="10" max="10" width="14.5703125" customWidth="1"/>
    <col min="11" max="11" width="14.7109375" customWidth="1"/>
    <col min="12" max="13" width="13.5703125" customWidth="1"/>
    <col min="14" max="14" width="15" customWidth="1"/>
    <col min="15" max="15" width="13.140625" customWidth="1"/>
    <col min="16" max="16" width="12.28515625" customWidth="1"/>
  </cols>
  <sheetData>
    <row r="1" spans="1:16" ht="19.5" thickBot="1" x14ac:dyDescent="0.35">
      <c r="A1" s="2">
        <v>16.272647687583198</v>
      </c>
      <c r="F1" s="71" t="s">
        <v>65</v>
      </c>
      <c r="G1" s="72"/>
      <c r="H1" s="72"/>
      <c r="I1" s="72"/>
      <c r="J1" s="72"/>
      <c r="K1" s="72"/>
      <c r="L1" s="72"/>
      <c r="M1" s="72"/>
      <c r="N1" s="72"/>
      <c r="O1" s="73"/>
    </row>
    <row r="2" spans="1:16" ht="15.75" x14ac:dyDescent="0.25">
      <c r="A2" s="2">
        <v>6.43788129964378</v>
      </c>
      <c r="C2" s="26" t="s">
        <v>44</v>
      </c>
      <c r="D2" s="29">
        <f>COUNT(A1:A100)</f>
        <v>100</v>
      </c>
      <c r="F2" s="55" t="s">
        <v>51</v>
      </c>
      <c r="G2" s="52">
        <v>1</v>
      </c>
      <c r="H2" s="50">
        <v>2</v>
      </c>
      <c r="I2" s="50">
        <v>3</v>
      </c>
      <c r="J2" s="50">
        <v>4</v>
      </c>
      <c r="K2" s="50">
        <v>5</v>
      </c>
      <c r="L2" s="50">
        <v>6</v>
      </c>
      <c r="M2" s="50">
        <v>7</v>
      </c>
      <c r="N2" s="50">
        <v>8</v>
      </c>
      <c r="O2" s="51">
        <v>9</v>
      </c>
      <c r="P2" s="24"/>
    </row>
    <row r="3" spans="1:16" ht="15.75" x14ac:dyDescent="0.25">
      <c r="A3" s="2">
        <v>14.8964207684912</v>
      </c>
      <c r="C3" s="27" t="s">
        <v>45</v>
      </c>
      <c r="D3" s="30">
        <f>MIN(A1:A100)</f>
        <v>-7.6305374503135601</v>
      </c>
      <c r="F3" s="56" t="s">
        <v>52</v>
      </c>
      <c r="G3" s="53">
        <f>D3</f>
        <v>-7.6305374503135601</v>
      </c>
      <c r="H3" s="21">
        <f>G3+$D$8</f>
        <v>-3.3976763486862156</v>
      </c>
      <c r="I3" s="21">
        <f t="shared" ref="I3:N3" si="0">H3+$D$8</f>
        <v>0.83518475294112893</v>
      </c>
      <c r="J3" s="21">
        <f>I3+$D$8</f>
        <v>5.0680458545684735</v>
      </c>
      <c r="K3" s="21">
        <f t="shared" si="0"/>
        <v>9.3009069561958171</v>
      </c>
      <c r="L3" s="21">
        <f t="shared" si="0"/>
        <v>13.533768057823162</v>
      </c>
      <c r="M3" s="21">
        <f t="shared" si="0"/>
        <v>17.766629159450506</v>
      </c>
      <c r="N3" s="21">
        <f t="shared" si="0"/>
        <v>21.999490261077852</v>
      </c>
      <c r="O3" s="44">
        <f>N3+$D$8</f>
        <v>26.232351362705195</v>
      </c>
      <c r="P3" s="23"/>
    </row>
    <row r="4" spans="1:16" ht="15.75" x14ac:dyDescent="0.25">
      <c r="A4" s="2">
        <v>18.342885002493801</v>
      </c>
      <c r="C4" s="27" t="s">
        <v>46</v>
      </c>
      <c r="D4" s="30">
        <f>MAX(A1:A100)</f>
        <v>26.232351362705199</v>
      </c>
      <c r="F4" s="56" t="s">
        <v>53</v>
      </c>
      <c r="G4" s="53">
        <f>H3</f>
        <v>-3.3976763486862156</v>
      </c>
      <c r="H4" s="21">
        <f>G4+$D$8</f>
        <v>0.83518475294112893</v>
      </c>
      <c r="I4" s="21">
        <f t="shared" ref="I4:N4" si="1">H4+$D$8</f>
        <v>5.0680458545684735</v>
      </c>
      <c r="J4" s="21">
        <f>I4+$D$8</f>
        <v>9.3009069561958171</v>
      </c>
      <c r="K4" s="21">
        <f t="shared" si="1"/>
        <v>13.533768057823162</v>
      </c>
      <c r="L4" s="21">
        <f t="shared" si="1"/>
        <v>17.766629159450506</v>
      </c>
      <c r="M4" s="21">
        <f t="shared" si="1"/>
        <v>21.999490261077852</v>
      </c>
      <c r="N4" s="21">
        <f t="shared" si="1"/>
        <v>26.232351362705195</v>
      </c>
      <c r="O4" s="45"/>
      <c r="P4" s="23"/>
    </row>
    <row r="5" spans="1:16" ht="15.75" x14ac:dyDescent="0.25">
      <c r="A5" s="2">
        <v>19.498043318162701</v>
      </c>
      <c r="C5" s="27" t="s">
        <v>24</v>
      </c>
      <c r="D5" s="30">
        <f>SUM(A1:A100)</f>
        <v>1247.5593163981096</v>
      </c>
      <c r="F5" s="56" t="s">
        <v>54</v>
      </c>
      <c r="G5" s="54">
        <f>(G3+G4)/2</f>
        <v>-5.5141068994998879</v>
      </c>
      <c r="H5" s="22">
        <f t="shared" ref="H5:N5" si="2">(H3+H4)/2</f>
        <v>-1.2812457978725433</v>
      </c>
      <c r="I5" s="22">
        <f t="shared" si="2"/>
        <v>2.9516153037548012</v>
      </c>
      <c r="J5" s="22">
        <f t="shared" si="2"/>
        <v>7.1844764053821457</v>
      </c>
      <c r="K5" s="22">
        <f t="shared" si="2"/>
        <v>11.417337507009488</v>
      </c>
      <c r="L5" s="22">
        <f t="shared" si="2"/>
        <v>15.650198608636835</v>
      </c>
      <c r="M5" s="22">
        <f t="shared" si="2"/>
        <v>19.883059710264178</v>
      </c>
      <c r="N5" s="22">
        <f t="shared" si="2"/>
        <v>24.115920811891524</v>
      </c>
      <c r="O5" s="46"/>
      <c r="P5" s="23"/>
    </row>
    <row r="6" spans="1:16" ht="15.75" x14ac:dyDescent="0.25">
      <c r="A6" s="2">
        <v>15.016712811484499</v>
      </c>
      <c r="C6" s="27" t="s">
        <v>27</v>
      </c>
      <c r="D6" s="30">
        <f>D4-D3</f>
        <v>33.862888813018756</v>
      </c>
      <c r="F6" s="56" t="s">
        <v>57</v>
      </c>
      <c r="G6" s="54">
        <f>COUNTIFS($A$1:$A$100,"&gt;="&amp;G3,$A$1:$A$100,"&lt;"&amp;G4)</f>
        <v>1</v>
      </c>
      <c r="H6" s="22">
        <f t="shared" ref="H6:M6" si="3">COUNTIFS($A$1:$A$100,"&gt;="&amp;H3,$A$1:$A$100,"&lt;"&amp;H4)</f>
        <v>2</v>
      </c>
      <c r="I6" s="22">
        <f t="shared" si="3"/>
        <v>9</v>
      </c>
      <c r="J6" s="22">
        <f t="shared" si="3"/>
        <v>14</v>
      </c>
      <c r="K6" s="22">
        <f t="shared" si="3"/>
        <v>25</v>
      </c>
      <c r="L6" s="22">
        <f t="shared" si="3"/>
        <v>32</v>
      </c>
      <c r="M6" s="22">
        <f t="shared" si="3"/>
        <v>13</v>
      </c>
      <c r="N6" s="22">
        <f>COUNTIFS($A$1:$A$100,"&gt;="&amp;N3,$A$1:$A$100,"&lt;="&amp;N4)</f>
        <v>4</v>
      </c>
      <c r="O6" s="47"/>
      <c r="P6" s="23"/>
    </row>
    <row r="7" spans="1:16" x14ac:dyDescent="0.25">
      <c r="A7" s="2">
        <v>4.1436081548454204</v>
      </c>
      <c r="C7" s="27" t="s">
        <v>47</v>
      </c>
      <c r="D7" s="30">
        <f>ROUNDUP(1+3.22*LOG10(D2), 0)</f>
        <v>8</v>
      </c>
      <c r="P7" s="23"/>
    </row>
    <row r="8" spans="1:16" x14ac:dyDescent="0.25">
      <c r="A8" s="2">
        <v>11.9251561474812</v>
      </c>
      <c r="C8" s="27" t="s">
        <v>48</v>
      </c>
      <c r="D8" s="30">
        <f>D6/D7</f>
        <v>4.2328611016273445</v>
      </c>
      <c r="P8" s="23"/>
    </row>
    <row r="9" spans="1:16" x14ac:dyDescent="0.25">
      <c r="A9" s="2">
        <v>2.2975158091867298</v>
      </c>
      <c r="C9" s="28" t="s">
        <v>28</v>
      </c>
      <c r="D9" s="30">
        <f>AVERAGE(A1:A100)</f>
        <v>12.475593163981095</v>
      </c>
      <c r="P9" s="23"/>
    </row>
    <row r="10" spans="1:16" x14ac:dyDescent="0.25">
      <c r="A10" s="2">
        <v>15.9936533666041</v>
      </c>
      <c r="C10" s="28" t="s">
        <v>29</v>
      </c>
      <c r="D10" s="30">
        <f>ROUND(D8,0)</f>
        <v>4</v>
      </c>
      <c r="P10" s="23"/>
    </row>
    <row r="11" spans="1:16" x14ac:dyDescent="0.25">
      <c r="A11" s="2">
        <v>6.2774327918305097</v>
      </c>
      <c r="C11" s="28" t="s">
        <v>31</v>
      </c>
      <c r="D11" s="30">
        <f>_xlfn.VAR.S(A1:A100)</f>
        <v>35.498020301033307</v>
      </c>
      <c r="P11" s="23"/>
    </row>
    <row r="12" spans="1:16" x14ac:dyDescent="0.25">
      <c r="A12" s="2">
        <v>17.856164365366599</v>
      </c>
      <c r="C12" s="28" t="s">
        <v>30</v>
      </c>
      <c r="D12" s="30">
        <f>(D2/(D2-1))*D11</f>
        <v>35.856586162659909</v>
      </c>
      <c r="P12" s="23"/>
    </row>
    <row r="13" spans="1:16" x14ac:dyDescent="0.25">
      <c r="A13" s="2">
        <v>12.401085629971901</v>
      </c>
      <c r="C13" s="28" t="s">
        <v>22</v>
      </c>
      <c r="D13" s="30">
        <f>SQRT(D11)</f>
        <v>5.958021508943494</v>
      </c>
      <c r="P13" s="23"/>
    </row>
    <row r="14" spans="1:16" ht="15.75" thickBot="1" x14ac:dyDescent="0.3">
      <c r="A14" s="2">
        <v>9.9551974446512705</v>
      </c>
      <c r="C14" s="28" t="s">
        <v>32</v>
      </c>
      <c r="D14" s="30">
        <v>0.9</v>
      </c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</row>
    <row r="15" spans="1:16" ht="15.75" thickBot="1" x14ac:dyDescent="0.3">
      <c r="A15" s="2">
        <v>24.683445505797799</v>
      </c>
      <c r="C15" s="31" t="s">
        <v>33</v>
      </c>
      <c r="D15" s="32">
        <v>0.1</v>
      </c>
      <c r="F15" s="68" t="s">
        <v>66</v>
      </c>
      <c r="G15" s="69"/>
      <c r="H15" s="69"/>
      <c r="I15" s="69"/>
      <c r="J15" s="69"/>
      <c r="K15" s="69"/>
      <c r="L15" s="70"/>
      <c r="P15" s="23"/>
    </row>
    <row r="16" spans="1:16" ht="21.75" thickBot="1" x14ac:dyDescent="0.4">
      <c r="A16" s="2">
        <v>14.0726573110442</v>
      </c>
      <c r="F16" s="59" t="s">
        <v>25</v>
      </c>
      <c r="G16" s="63"/>
      <c r="H16" s="63"/>
      <c r="I16" s="63"/>
      <c r="J16" s="63"/>
      <c r="K16" s="63"/>
      <c r="L16" s="65"/>
    </row>
    <row r="17" spans="1:12" ht="15.75" x14ac:dyDescent="0.25">
      <c r="A17" s="2">
        <v>10.611029526626201</v>
      </c>
      <c r="D17" s="41" t="s">
        <v>34</v>
      </c>
      <c r="E17" s="42">
        <f>L28</f>
        <v>4.2164682966742939</v>
      </c>
      <c r="F17" s="60" t="s">
        <v>51</v>
      </c>
      <c r="G17" s="64">
        <v>1</v>
      </c>
      <c r="H17" s="64">
        <v>2</v>
      </c>
      <c r="I17" s="64">
        <v>3</v>
      </c>
      <c r="J17" s="64">
        <v>4</v>
      </c>
      <c r="K17" s="64">
        <v>5</v>
      </c>
      <c r="L17" s="66">
        <v>6</v>
      </c>
    </row>
    <row r="18" spans="1:12" ht="15.75" x14ac:dyDescent="0.25">
      <c r="A18" s="2">
        <v>15.5233513825806</v>
      </c>
      <c r="D18" s="43" t="s">
        <v>49</v>
      </c>
      <c r="E18" s="42">
        <f>_xlfn.CHISQ.INV.RT(0.05,D7-3)</f>
        <v>11.070497693516353</v>
      </c>
      <c r="F18" s="61" t="s">
        <v>52</v>
      </c>
      <c r="G18" s="64">
        <f>D3</f>
        <v>-7.6305374503135601</v>
      </c>
      <c r="H18" s="64">
        <v>5.0680458545684735</v>
      </c>
      <c r="I18" s="64">
        <v>9.3009069561958171</v>
      </c>
      <c r="J18" s="64">
        <v>13.533768057823162</v>
      </c>
      <c r="K18" s="64">
        <v>17.766629159450506</v>
      </c>
      <c r="L18" s="66">
        <v>26.232351362705195</v>
      </c>
    </row>
    <row r="19" spans="1:12" ht="15.75" x14ac:dyDescent="0.25">
      <c r="A19" s="2">
        <v>14.172635789873301</v>
      </c>
      <c r="D19" s="43" t="s">
        <v>50</v>
      </c>
      <c r="E19" s="42">
        <f>_xlfn.CHISQ.INV.RT(0.1,D7-3)</f>
        <v>9.2363568997811178</v>
      </c>
      <c r="F19" s="61" t="s">
        <v>53</v>
      </c>
      <c r="G19" s="64">
        <v>5.0680459999999998</v>
      </c>
      <c r="H19" s="64">
        <v>9.3009069561958171</v>
      </c>
      <c r="I19" s="64">
        <v>13.533768057823162</v>
      </c>
      <c r="J19" s="64">
        <v>17.766629159450506</v>
      </c>
      <c r="K19" s="64">
        <v>26.232351362705195</v>
      </c>
      <c r="L19" s="25"/>
    </row>
    <row r="20" spans="1:12" ht="16.5" thickBot="1" x14ac:dyDescent="0.3">
      <c r="A20" s="2">
        <v>11.621346263564201</v>
      </c>
      <c r="F20" s="61" t="s">
        <v>54</v>
      </c>
      <c r="G20" s="64">
        <f>(G18+G19)/2</f>
        <v>-1.2812457251567801</v>
      </c>
      <c r="H20" s="64">
        <v>7.1844764053821457</v>
      </c>
      <c r="I20" s="64">
        <v>11.417337507009488</v>
      </c>
      <c r="J20" s="64">
        <v>15.650198608636835</v>
      </c>
      <c r="K20" s="64">
        <f>(K18+K19)/2</f>
        <v>21.999490261077852</v>
      </c>
      <c r="L20" s="25"/>
    </row>
    <row r="21" spans="1:12" ht="16.5" thickBot="1" x14ac:dyDescent="0.3">
      <c r="A21" s="2">
        <v>6.3748533168109098</v>
      </c>
      <c r="D21" s="34" t="s">
        <v>23</v>
      </c>
      <c r="E21" s="33" t="s">
        <v>35</v>
      </c>
      <c r="F21" s="61" t="s">
        <v>57</v>
      </c>
      <c r="G21" s="64">
        <v>12</v>
      </c>
      <c r="H21" s="64">
        <v>14</v>
      </c>
      <c r="I21" s="64">
        <v>25</v>
      </c>
      <c r="J21" s="64">
        <v>32</v>
      </c>
      <c r="K21" s="64">
        <f>13+4</f>
        <v>17</v>
      </c>
      <c r="L21" s="25"/>
    </row>
    <row r="22" spans="1:12" ht="15.75" x14ac:dyDescent="0.25">
      <c r="A22" s="2">
        <v>0.71131157455965799</v>
      </c>
      <c r="D22" s="35" t="s">
        <v>36</v>
      </c>
      <c r="E22" s="36">
        <v>1</v>
      </c>
      <c r="F22" s="61" t="s">
        <v>58</v>
      </c>
      <c r="G22" s="64">
        <f>(G18-$D$9)/$D$13</f>
        <v>-3.3746320962610916</v>
      </c>
      <c r="H22" s="64">
        <v>-1.2432897897889874</v>
      </c>
      <c r="I22" s="64">
        <v>-0.53284235429828608</v>
      </c>
      <c r="J22" s="64">
        <v>0.17760508119241536</v>
      </c>
      <c r="K22" s="64">
        <f>(K18-$D$9)/$D$13</f>
        <v>0.8880525166831168</v>
      </c>
      <c r="L22" s="66">
        <f>(L18-$D$9)/$D$13</f>
        <v>2.3089473876645195</v>
      </c>
    </row>
    <row r="23" spans="1:12" ht="15.75" x14ac:dyDescent="0.25">
      <c r="A23" s="2">
        <v>-7.6305374503135601</v>
      </c>
      <c r="D23" s="37" t="s">
        <v>37</v>
      </c>
      <c r="E23" s="38">
        <v>5</v>
      </c>
      <c r="F23" s="61" t="s">
        <v>59</v>
      </c>
      <c r="G23" s="64">
        <f>NORMSDIST(G22)-0.5</f>
        <v>-0.49963042783663847</v>
      </c>
      <c r="H23" s="64">
        <v>-0.39311946735076986</v>
      </c>
      <c r="I23" s="64">
        <v>-0.20292864394918309</v>
      </c>
      <c r="J23" s="64">
        <v>7.0483433111640181E-2</v>
      </c>
      <c r="K23" s="64">
        <f>NORMSDIST(K22)-0.5</f>
        <v>0.31274374864880128</v>
      </c>
      <c r="L23" s="66">
        <f t="shared" ref="L23" si="4">NORMSDIST(L22)-0.5</f>
        <v>0.48952674953068764</v>
      </c>
    </row>
    <row r="24" spans="1:12" ht="15.75" x14ac:dyDescent="0.25">
      <c r="A24" s="2">
        <v>24.838969099801002</v>
      </c>
      <c r="D24" s="37" t="s">
        <v>38</v>
      </c>
      <c r="E24" s="38">
        <v>18</v>
      </c>
      <c r="F24" s="61" t="s">
        <v>55</v>
      </c>
      <c r="G24" s="64">
        <f>H23-G23</f>
        <v>0.10651096048586861</v>
      </c>
      <c r="H24" s="64">
        <f t="shared" ref="H24:K24" si="5">I23-H23</f>
        <v>0.19019082340158677</v>
      </c>
      <c r="I24" s="64">
        <f t="shared" si="5"/>
        <v>0.27341207706082327</v>
      </c>
      <c r="J24" s="64">
        <f t="shared" si="5"/>
        <v>0.2422603155371611</v>
      </c>
      <c r="K24" s="64">
        <f t="shared" si="5"/>
        <v>0.17678300088188637</v>
      </c>
      <c r="L24" s="25"/>
    </row>
    <row r="25" spans="1:12" ht="15.75" x14ac:dyDescent="0.25">
      <c r="A25" s="2">
        <v>17.565048753749501</v>
      </c>
      <c r="D25" s="37" t="s">
        <v>39</v>
      </c>
      <c r="E25" s="38">
        <v>23</v>
      </c>
      <c r="F25" s="61" t="s">
        <v>56</v>
      </c>
      <c r="G25" s="64">
        <f>G24*$D$2</f>
        <v>10.651096048586862</v>
      </c>
      <c r="H25" s="64">
        <f t="shared" ref="H25:L25" si="6">H24*$D$2</f>
        <v>19.019082340158675</v>
      </c>
      <c r="I25" s="64">
        <f t="shared" si="6"/>
        <v>27.341207706082326</v>
      </c>
      <c r="J25" s="64">
        <f t="shared" si="6"/>
        <v>24.226031553716108</v>
      </c>
      <c r="K25" s="64">
        <f t="shared" si="6"/>
        <v>17.678300088188635</v>
      </c>
      <c r="L25" s="25"/>
    </row>
    <row r="26" spans="1:12" ht="15.75" x14ac:dyDescent="0.25">
      <c r="A26" s="2">
        <v>5.4454634184366997</v>
      </c>
      <c r="D26" s="37" t="s">
        <v>40</v>
      </c>
      <c r="E26" s="38">
        <v>40</v>
      </c>
      <c r="F26" s="61" t="s">
        <v>60</v>
      </c>
      <c r="G26" s="64">
        <f>G25-G21</f>
        <v>-1.3489039514131385</v>
      </c>
      <c r="H26" s="64">
        <f t="shared" ref="H26:K26" si="7">H25-H21</f>
        <v>5.0190823401586755</v>
      </c>
      <c r="I26" s="64">
        <f t="shared" si="7"/>
        <v>2.3412077060823258</v>
      </c>
      <c r="J26" s="64">
        <f t="shared" si="7"/>
        <v>-7.7739684462838916</v>
      </c>
      <c r="K26" s="64">
        <f t="shared" si="7"/>
        <v>0.67830008818863519</v>
      </c>
      <c r="L26" s="25"/>
    </row>
    <row r="27" spans="1:12" ht="15.75" x14ac:dyDescent="0.25">
      <c r="A27" s="2">
        <v>6.0021151031833098</v>
      </c>
      <c r="D27" s="37" t="s">
        <v>41</v>
      </c>
      <c r="E27" s="38">
        <v>41</v>
      </c>
      <c r="F27" s="61" t="s">
        <v>61</v>
      </c>
      <c r="G27" s="64">
        <f>G26*G26</f>
        <v>1.8195418701379786</v>
      </c>
      <c r="H27" s="64">
        <f t="shared" ref="H27:K27" si="8">H26*H26</f>
        <v>25.191187537292688</v>
      </c>
      <c r="I27" s="64">
        <f t="shared" si="8"/>
        <v>5.4812535230192658</v>
      </c>
      <c r="J27" s="64">
        <f t="shared" si="8"/>
        <v>60.434585403817586</v>
      </c>
      <c r="K27" s="64">
        <f t="shared" si="8"/>
        <v>0.46009100963671029</v>
      </c>
      <c r="L27" s="48" t="s">
        <v>26</v>
      </c>
    </row>
    <row r="28" spans="1:12" ht="16.5" thickBot="1" x14ac:dyDescent="0.3">
      <c r="A28" s="2">
        <v>15.477062649733901</v>
      </c>
      <c r="D28" s="37" t="s">
        <v>42</v>
      </c>
      <c r="E28" s="38">
        <v>14</v>
      </c>
      <c r="F28" s="62" t="s">
        <v>62</v>
      </c>
      <c r="G28" s="67">
        <f>G27/G25</f>
        <v>0.17083142071368204</v>
      </c>
      <c r="H28" s="67">
        <f t="shared" ref="H28:K28" si="9">H27/H25</f>
        <v>1.324521713863221</v>
      </c>
      <c r="I28" s="67">
        <f t="shared" si="9"/>
        <v>0.20047591101105261</v>
      </c>
      <c r="J28" s="67">
        <f t="shared" si="9"/>
        <v>2.4946135015888449</v>
      </c>
      <c r="K28" s="67">
        <f t="shared" si="9"/>
        <v>2.6025749497493252E-2</v>
      </c>
      <c r="L28" s="49">
        <f>SUM(G28:K28)</f>
        <v>4.2164682966742939</v>
      </c>
    </row>
    <row r="29" spans="1:12" ht="16.5" thickBot="1" x14ac:dyDescent="0.3">
      <c r="A29" s="2">
        <v>4.3895537120988601</v>
      </c>
      <c r="D29" s="39" t="s">
        <v>43</v>
      </c>
      <c r="E29" s="40">
        <v>4</v>
      </c>
    </row>
    <row r="30" spans="1:12" x14ac:dyDescent="0.25">
      <c r="A30" s="2">
        <v>14.146885721129401</v>
      </c>
    </row>
    <row r="31" spans="1:12" x14ac:dyDescent="0.25">
      <c r="A31" s="2">
        <v>17.798988980939601</v>
      </c>
    </row>
    <row r="32" spans="1:12" x14ac:dyDescent="0.25">
      <c r="A32" s="2">
        <v>15.564592419832501</v>
      </c>
    </row>
    <row r="33" spans="1:6" x14ac:dyDescent="0.25">
      <c r="A33" s="2">
        <v>15.905393727007301</v>
      </c>
      <c r="D33" s="57" t="s">
        <v>63</v>
      </c>
      <c r="E33" s="58" t="s">
        <v>64</v>
      </c>
      <c r="F33" s="58"/>
    </row>
    <row r="34" spans="1:6" x14ac:dyDescent="0.25">
      <c r="A34" s="2">
        <v>15.4283592084539</v>
      </c>
      <c r="D34" s="57"/>
      <c r="E34" s="58"/>
      <c r="F34" s="58"/>
    </row>
    <row r="35" spans="1:6" x14ac:dyDescent="0.25">
      <c r="A35" s="2">
        <v>2.2047200647648402</v>
      </c>
      <c r="D35" s="57"/>
      <c r="E35" s="58"/>
      <c r="F35" s="58"/>
    </row>
    <row r="36" spans="1:6" x14ac:dyDescent="0.25">
      <c r="A36" s="2">
        <v>13.348510808282301</v>
      </c>
    </row>
    <row r="37" spans="1:6" x14ac:dyDescent="0.25">
      <c r="A37" s="2">
        <v>13.631897988671</v>
      </c>
    </row>
    <row r="38" spans="1:6" x14ac:dyDescent="0.25">
      <c r="A38" s="2">
        <v>11.6593676895718</v>
      </c>
    </row>
    <row r="39" spans="1:6" x14ac:dyDescent="0.25">
      <c r="A39" s="2">
        <v>16.792819539841702</v>
      </c>
    </row>
    <row r="40" spans="1:6" x14ac:dyDescent="0.25">
      <c r="A40" s="2">
        <v>11.2642013365985</v>
      </c>
    </row>
    <row r="41" spans="1:6" x14ac:dyDescent="0.25">
      <c r="A41" s="2">
        <v>21.922028597327898</v>
      </c>
    </row>
    <row r="42" spans="1:6" x14ac:dyDescent="0.25">
      <c r="A42" s="2">
        <v>11.442309957783401</v>
      </c>
    </row>
    <row r="43" spans="1:6" x14ac:dyDescent="0.25">
      <c r="A43" s="2">
        <v>15.7130083127412</v>
      </c>
    </row>
    <row r="44" spans="1:6" x14ac:dyDescent="0.25">
      <c r="A44" s="2">
        <v>11.383988610032199</v>
      </c>
    </row>
    <row r="45" spans="1:6" x14ac:dyDescent="0.25">
      <c r="A45" s="2">
        <v>18.7131402955856</v>
      </c>
    </row>
    <row r="46" spans="1:6" x14ac:dyDescent="0.25">
      <c r="A46" s="2">
        <v>14.6601135813398</v>
      </c>
    </row>
    <row r="47" spans="1:6" x14ac:dyDescent="0.25">
      <c r="A47" s="2">
        <v>4.1977412794949496</v>
      </c>
    </row>
    <row r="48" spans="1:6" x14ac:dyDescent="0.25">
      <c r="A48" s="2">
        <v>17.805087142914999</v>
      </c>
    </row>
    <row r="49" spans="1:1" x14ac:dyDescent="0.25">
      <c r="A49" s="2">
        <v>11.7852735886117</v>
      </c>
    </row>
    <row r="50" spans="1:1" x14ac:dyDescent="0.25">
      <c r="A50" s="2">
        <v>13.4682980817161</v>
      </c>
    </row>
    <row r="51" spans="1:1" x14ac:dyDescent="0.25">
      <c r="A51" s="2">
        <v>4.3539197096834004</v>
      </c>
    </row>
    <row r="52" spans="1:1" x14ac:dyDescent="0.25">
      <c r="A52" s="2">
        <v>13.4543487067276</v>
      </c>
    </row>
    <row r="53" spans="1:1" x14ac:dyDescent="0.25">
      <c r="A53" s="2">
        <v>14.7022823031875</v>
      </c>
    </row>
    <row r="54" spans="1:1" x14ac:dyDescent="0.25">
      <c r="A54" s="2">
        <v>11.7163452589011</v>
      </c>
    </row>
    <row r="55" spans="1:1" x14ac:dyDescent="0.25">
      <c r="A55" s="2">
        <v>15.5619730750914</v>
      </c>
    </row>
    <row r="56" spans="1:1" x14ac:dyDescent="0.25">
      <c r="A56" s="2">
        <v>4.0740590950008402</v>
      </c>
    </row>
    <row r="57" spans="1:1" x14ac:dyDescent="0.25">
      <c r="A57" s="2">
        <v>15.8903052099049</v>
      </c>
    </row>
    <row r="58" spans="1:1" x14ac:dyDescent="0.25">
      <c r="A58" s="2">
        <v>11.642683009267801</v>
      </c>
    </row>
    <row r="59" spans="1:1" x14ac:dyDescent="0.25">
      <c r="A59" s="2">
        <v>19.278918759664499</v>
      </c>
    </row>
    <row r="60" spans="1:1" x14ac:dyDescent="0.25">
      <c r="A60" s="2">
        <v>16.008346253511299</v>
      </c>
    </row>
    <row r="61" spans="1:1" x14ac:dyDescent="0.25">
      <c r="A61" s="2">
        <v>10.011336005118199</v>
      </c>
    </row>
    <row r="62" spans="1:1" x14ac:dyDescent="0.25">
      <c r="A62" s="2">
        <v>17.1546711018891</v>
      </c>
    </row>
    <row r="63" spans="1:1" x14ac:dyDescent="0.25">
      <c r="A63" s="2">
        <v>14.9153223421308</v>
      </c>
    </row>
    <row r="64" spans="1:1" x14ac:dyDescent="0.25">
      <c r="A64" s="2">
        <v>14.7751123651688</v>
      </c>
    </row>
    <row r="65" spans="1:1" x14ac:dyDescent="0.25">
      <c r="A65" s="2">
        <v>14.9921700969571</v>
      </c>
    </row>
    <row r="66" spans="1:1" x14ac:dyDescent="0.25">
      <c r="A66" s="2">
        <v>14.663053522963301</v>
      </c>
    </row>
    <row r="67" spans="1:1" x14ac:dyDescent="0.25">
      <c r="A67" s="2">
        <v>7.3803406368824698</v>
      </c>
    </row>
    <row r="68" spans="1:1" x14ac:dyDescent="0.25">
      <c r="A68" s="2">
        <v>19.571971594996299</v>
      </c>
    </row>
    <row r="69" spans="1:1" x14ac:dyDescent="0.25">
      <c r="A69" s="2">
        <v>16.752015060046599</v>
      </c>
    </row>
    <row r="70" spans="1:1" x14ac:dyDescent="0.25">
      <c r="A70" s="2">
        <v>19.0243511926382</v>
      </c>
    </row>
    <row r="71" spans="1:1" x14ac:dyDescent="0.25">
      <c r="A71" s="2">
        <v>8.0006751406472105</v>
      </c>
    </row>
    <row r="72" spans="1:1" x14ac:dyDescent="0.25">
      <c r="A72" s="2">
        <v>22.874187695560899</v>
      </c>
    </row>
    <row r="73" spans="1:1" x14ac:dyDescent="0.25">
      <c r="A73" s="2">
        <v>9.2663097777403802</v>
      </c>
    </row>
    <row r="74" spans="1:1" x14ac:dyDescent="0.25">
      <c r="A74" s="2">
        <v>6.46534349216381</v>
      </c>
    </row>
    <row r="75" spans="1:1" x14ac:dyDescent="0.25">
      <c r="A75" s="2">
        <v>2.76962541393004</v>
      </c>
    </row>
    <row r="76" spans="1:1" x14ac:dyDescent="0.25">
      <c r="A76" s="2">
        <v>5.3744273347547296</v>
      </c>
    </row>
    <row r="77" spans="1:1" x14ac:dyDescent="0.25">
      <c r="A77" s="2">
        <v>13.7161126505816</v>
      </c>
    </row>
    <row r="78" spans="1:1" x14ac:dyDescent="0.25">
      <c r="A78" s="2">
        <v>26.232351362705199</v>
      </c>
    </row>
    <row r="79" spans="1:1" x14ac:dyDescent="0.25">
      <c r="A79" s="2">
        <v>13.3893289304979</v>
      </c>
    </row>
    <row r="80" spans="1:1" x14ac:dyDescent="0.25">
      <c r="A80" s="2">
        <v>10.9838018463051</v>
      </c>
    </row>
    <row r="81" spans="1:1" x14ac:dyDescent="0.25">
      <c r="A81" s="2">
        <v>20.386137609602802</v>
      </c>
    </row>
    <row r="82" spans="1:1" x14ac:dyDescent="0.25">
      <c r="A82" s="2">
        <v>16.5860618355509</v>
      </c>
    </row>
    <row r="83" spans="1:1" x14ac:dyDescent="0.25">
      <c r="A83" s="2">
        <v>8.8788513923646004</v>
      </c>
    </row>
    <row r="84" spans="1:1" x14ac:dyDescent="0.25">
      <c r="A84" s="2">
        <v>13.7916370906169</v>
      </c>
    </row>
    <row r="85" spans="1:1" x14ac:dyDescent="0.25">
      <c r="A85" s="2">
        <v>10.2628203851054</v>
      </c>
    </row>
    <row r="86" spans="1:1" x14ac:dyDescent="0.25">
      <c r="A86" s="2">
        <v>11.507050064392301</v>
      </c>
    </row>
    <row r="87" spans="1:1" x14ac:dyDescent="0.25">
      <c r="A87" s="2">
        <v>-0.43716195505112398</v>
      </c>
    </row>
    <row r="88" spans="1:1" x14ac:dyDescent="0.25">
      <c r="A88" s="2">
        <v>10.3413529788668</v>
      </c>
    </row>
    <row r="89" spans="1:1" x14ac:dyDescent="0.25">
      <c r="A89" s="2">
        <v>20.898956197197499</v>
      </c>
    </row>
    <row r="90" spans="1:1" x14ac:dyDescent="0.25">
      <c r="A90" s="2">
        <v>10.9852274792502</v>
      </c>
    </row>
    <row r="91" spans="1:1" x14ac:dyDescent="0.25">
      <c r="A91" s="2">
        <v>6.8021612125448803</v>
      </c>
    </row>
    <row r="92" spans="1:1" x14ac:dyDescent="0.25">
      <c r="A92" s="2">
        <v>14.516745384025899</v>
      </c>
    </row>
    <row r="93" spans="1:1" x14ac:dyDescent="0.25">
      <c r="A93" s="2">
        <v>7.1226080282940503</v>
      </c>
    </row>
    <row r="94" spans="1:1" x14ac:dyDescent="0.25">
      <c r="A94" s="2">
        <v>11.897482497443001</v>
      </c>
    </row>
    <row r="95" spans="1:1" x14ac:dyDescent="0.25">
      <c r="A95" s="2">
        <v>5.1414420770015496</v>
      </c>
    </row>
    <row r="96" spans="1:1" x14ac:dyDescent="0.25">
      <c r="A96" s="2">
        <v>10.8735983732913</v>
      </c>
    </row>
    <row r="97" spans="1:1" x14ac:dyDescent="0.25">
      <c r="A97" s="2">
        <v>10.524004526087101</v>
      </c>
    </row>
    <row r="98" spans="1:1" x14ac:dyDescent="0.25">
      <c r="A98" s="2">
        <v>19.414456207596199</v>
      </c>
    </row>
    <row r="99" spans="1:1" x14ac:dyDescent="0.25">
      <c r="A99" s="2">
        <v>17.343018359679299</v>
      </c>
    </row>
    <row r="100" spans="1:1" x14ac:dyDescent="0.25">
      <c r="A100" s="3">
        <v>1.7177402216475399</v>
      </c>
    </row>
  </sheetData>
  <mergeCells count="5">
    <mergeCell ref="F1:O1"/>
    <mergeCell ref="E33:F35"/>
    <mergeCell ref="D33:D35"/>
    <mergeCell ref="F16:L16"/>
    <mergeCell ref="F15:L15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9C63D-74CD-4984-AF5E-8D5D54632185}">
  <dimension ref="A1:B101"/>
  <sheetViews>
    <sheetView workbookViewId="0">
      <selection activeCell="B2" sqref="B2:B101"/>
    </sheetView>
  </sheetViews>
  <sheetFormatPr defaultRowHeight="15" x14ac:dyDescent="0.25"/>
  <cols>
    <col min="1" max="1" width="14.85546875" customWidth="1"/>
    <col min="2" max="2" width="14.5703125" customWidth="1"/>
    <col min="3" max="3" width="18" customWidth="1"/>
    <col min="5" max="5" width="17.140625" customWidth="1"/>
    <col min="6" max="6" width="17.7109375" customWidth="1"/>
  </cols>
  <sheetData>
    <row r="1" spans="1:2" ht="15.75" thickBot="1" x14ac:dyDescent="0.3">
      <c r="A1" s="1" t="s">
        <v>0</v>
      </c>
      <c r="B1" s="1" t="s">
        <v>1</v>
      </c>
    </row>
    <row r="2" spans="1:2" x14ac:dyDescent="0.25">
      <c r="A2" s="2">
        <v>16.272647687583198</v>
      </c>
      <c r="B2" s="2">
        <v>17.688696780000001</v>
      </c>
    </row>
    <row r="3" spans="1:2" x14ac:dyDescent="0.25">
      <c r="A3" s="2">
        <v>6.43788129964378</v>
      </c>
      <c r="B3" s="2">
        <v>16.741390970000001</v>
      </c>
    </row>
    <row r="4" spans="1:2" x14ac:dyDescent="0.25">
      <c r="A4" s="2">
        <v>14.8964207684912</v>
      </c>
      <c r="B4" s="2">
        <v>1.713617884</v>
      </c>
    </row>
    <row r="5" spans="1:2" x14ac:dyDescent="0.25">
      <c r="A5" s="2">
        <v>18.342885002493801</v>
      </c>
      <c r="B5" s="2">
        <v>12.34035862</v>
      </c>
    </row>
    <row r="6" spans="1:2" x14ac:dyDescent="0.25">
      <c r="A6" s="2">
        <v>19.498043318162701</v>
      </c>
      <c r="B6" s="2">
        <v>13.30352487</v>
      </c>
    </row>
    <row r="7" spans="1:2" x14ac:dyDescent="0.25">
      <c r="A7" s="2">
        <v>15.016712811484499</v>
      </c>
      <c r="B7" s="2">
        <v>5.6585647950000002</v>
      </c>
    </row>
    <row r="8" spans="1:2" x14ac:dyDescent="0.25">
      <c r="A8" s="2">
        <v>4.1436081548454204</v>
      </c>
      <c r="B8" s="2">
        <v>11.29614728</v>
      </c>
    </row>
    <row r="9" spans="1:2" x14ac:dyDescent="0.25">
      <c r="A9" s="2">
        <v>11.9251561474812</v>
      </c>
      <c r="B9" s="2">
        <v>15.26661575</v>
      </c>
    </row>
    <row r="10" spans="1:2" x14ac:dyDescent="0.25">
      <c r="A10" s="2">
        <v>2.2975158091867298</v>
      </c>
      <c r="B10" s="2">
        <v>3.2298865229999998</v>
      </c>
    </row>
    <row r="11" spans="1:2" x14ac:dyDescent="0.25">
      <c r="A11" s="2">
        <v>15.9936533666041</v>
      </c>
      <c r="B11" s="2">
        <v>21.671014830000001</v>
      </c>
    </row>
    <row r="12" spans="1:2" x14ac:dyDescent="0.25">
      <c r="A12" s="2">
        <v>6.2774327918305097</v>
      </c>
      <c r="B12" s="2">
        <v>23.746290739999999</v>
      </c>
    </row>
    <row r="13" spans="1:2" x14ac:dyDescent="0.25">
      <c r="A13" s="2">
        <v>17.856164365366599</v>
      </c>
      <c r="B13" s="2">
        <v>2.6319164939999999</v>
      </c>
    </row>
    <row r="14" spans="1:2" x14ac:dyDescent="0.25">
      <c r="A14" s="2">
        <v>12.401085629971901</v>
      </c>
      <c r="B14" s="2">
        <v>8.8207471329999994</v>
      </c>
    </row>
    <row r="15" spans="1:2" x14ac:dyDescent="0.25">
      <c r="A15" s="2">
        <v>9.9551974446512705</v>
      </c>
      <c r="B15" s="2">
        <v>1.336341292</v>
      </c>
    </row>
    <row r="16" spans="1:2" x14ac:dyDescent="0.25">
      <c r="A16" s="2">
        <v>24.683445505797799</v>
      </c>
      <c r="B16" s="2">
        <v>21.943292530000001</v>
      </c>
    </row>
    <row r="17" spans="1:2" x14ac:dyDescent="0.25">
      <c r="A17" s="2">
        <v>14.0726573110442</v>
      </c>
      <c r="B17" s="2">
        <v>10.358590120000001</v>
      </c>
    </row>
    <row r="18" spans="1:2" x14ac:dyDescent="0.25">
      <c r="A18" s="2">
        <v>10.611029526626201</v>
      </c>
      <c r="B18" s="2">
        <v>15.74347178</v>
      </c>
    </row>
    <row r="19" spans="1:2" x14ac:dyDescent="0.25">
      <c r="A19" s="2">
        <v>15.5233513825806</v>
      </c>
      <c r="B19" s="2">
        <v>9.0131336849999997</v>
      </c>
    </row>
    <row r="20" spans="1:2" x14ac:dyDescent="0.25">
      <c r="A20" s="2">
        <v>14.172635789873301</v>
      </c>
      <c r="B20" s="2">
        <v>11.528937000000001</v>
      </c>
    </row>
    <row r="21" spans="1:2" x14ac:dyDescent="0.25">
      <c r="A21" s="2">
        <v>11.621346263564201</v>
      </c>
      <c r="B21" s="2">
        <v>13.25668362</v>
      </c>
    </row>
    <row r="22" spans="1:2" x14ac:dyDescent="0.25">
      <c r="A22" s="2">
        <v>6.3748533168109098</v>
      </c>
      <c r="B22" s="2">
        <v>13.59092293</v>
      </c>
    </row>
    <row r="23" spans="1:2" x14ac:dyDescent="0.25">
      <c r="A23" s="2">
        <v>0.71131157455965799</v>
      </c>
      <c r="B23" s="2">
        <v>22.095021259999999</v>
      </c>
    </row>
    <row r="24" spans="1:2" x14ac:dyDescent="0.25">
      <c r="A24" s="2">
        <v>-7.6305374503135601</v>
      </c>
      <c r="B24" s="2">
        <v>17.36583753</v>
      </c>
    </row>
    <row r="25" spans="1:2" x14ac:dyDescent="0.25">
      <c r="A25" s="2">
        <v>24.838969099801002</v>
      </c>
      <c r="B25" s="2">
        <v>15.93638357</v>
      </c>
    </row>
    <row r="26" spans="1:2" x14ac:dyDescent="0.25">
      <c r="A26" s="2">
        <v>17.565048753749501</v>
      </c>
      <c r="B26" s="2">
        <v>7.4667994240000004</v>
      </c>
    </row>
    <row r="27" spans="1:2" x14ac:dyDescent="0.25">
      <c r="A27" s="2">
        <v>5.4454634184366997</v>
      </c>
      <c r="B27" s="2">
        <v>19.737408630000001</v>
      </c>
    </row>
    <row r="28" spans="1:2" x14ac:dyDescent="0.25">
      <c r="A28" s="2">
        <v>6.0021151031833098</v>
      </c>
      <c r="B28" s="2">
        <v>13.638655480000001</v>
      </c>
    </row>
    <row r="29" spans="1:2" x14ac:dyDescent="0.25">
      <c r="A29" s="2">
        <v>15.477062649733901</v>
      </c>
      <c r="B29" s="2">
        <v>20.374293659999999</v>
      </c>
    </row>
    <row r="30" spans="1:2" x14ac:dyDescent="0.25">
      <c r="A30" s="2">
        <v>4.3895537120988601</v>
      </c>
      <c r="B30" s="2">
        <v>2.816130099</v>
      </c>
    </row>
    <row r="31" spans="1:2" x14ac:dyDescent="0.25">
      <c r="A31" s="2">
        <v>14.146885721129401</v>
      </c>
      <c r="B31" s="2">
        <v>18.822595660000001</v>
      </c>
    </row>
    <row r="32" spans="1:2" x14ac:dyDescent="0.25">
      <c r="A32" s="2">
        <v>17.798988980939601</v>
      </c>
      <c r="B32" s="2">
        <v>12.521572020000001</v>
      </c>
    </row>
    <row r="33" spans="1:2" x14ac:dyDescent="0.25">
      <c r="A33" s="2">
        <v>15.564592419832501</v>
      </c>
      <c r="B33" s="2">
        <v>17.519945719999999</v>
      </c>
    </row>
    <row r="34" spans="1:2" x14ac:dyDescent="0.25">
      <c r="A34" s="2">
        <v>15.905393727007301</v>
      </c>
      <c r="B34" s="2">
        <v>25.675138010000001</v>
      </c>
    </row>
    <row r="35" spans="1:2" x14ac:dyDescent="0.25">
      <c r="A35" s="2">
        <v>15.4283592084539</v>
      </c>
      <c r="B35" s="2">
        <v>19.662809599999999</v>
      </c>
    </row>
    <row r="36" spans="1:2" x14ac:dyDescent="0.25">
      <c r="A36" s="2">
        <v>2.2047200647648402</v>
      </c>
      <c r="B36" s="2">
        <v>9.8080422859999992</v>
      </c>
    </row>
    <row r="37" spans="1:2" x14ac:dyDescent="0.25">
      <c r="A37" s="2">
        <v>13.348510808282301</v>
      </c>
      <c r="B37" s="2">
        <v>19.088857050000001</v>
      </c>
    </row>
    <row r="38" spans="1:2" x14ac:dyDescent="0.25">
      <c r="A38" s="2">
        <v>13.631897988671</v>
      </c>
      <c r="B38" s="2">
        <v>6.368886979</v>
      </c>
    </row>
    <row r="39" spans="1:2" x14ac:dyDescent="0.25">
      <c r="A39" s="2">
        <v>11.6593676895718</v>
      </c>
      <c r="B39" s="2">
        <v>25.640854610000002</v>
      </c>
    </row>
    <row r="40" spans="1:2" x14ac:dyDescent="0.25">
      <c r="A40" s="2">
        <v>16.792819539841702</v>
      </c>
      <c r="B40" s="2">
        <v>20.405982730000002</v>
      </c>
    </row>
    <row r="41" spans="1:2" x14ac:dyDescent="0.25">
      <c r="A41" s="2">
        <v>11.2642013365985</v>
      </c>
      <c r="B41" s="2">
        <v>13.99598117</v>
      </c>
    </row>
    <row r="42" spans="1:2" x14ac:dyDescent="0.25">
      <c r="A42" s="2">
        <v>21.922028597327898</v>
      </c>
      <c r="B42" s="2">
        <v>13.37989855</v>
      </c>
    </row>
    <row r="43" spans="1:2" x14ac:dyDescent="0.25">
      <c r="A43" s="2">
        <v>11.442309957783401</v>
      </c>
      <c r="B43" s="2">
        <v>13.7506734</v>
      </c>
    </row>
    <row r="44" spans="1:2" x14ac:dyDescent="0.25">
      <c r="A44" s="2">
        <v>15.7130083127412</v>
      </c>
      <c r="B44" s="2">
        <v>11.992304089999999</v>
      </c>
    </row>
    <row r="45" spans="1:2" x14ac:dyDescent="0.25">
      <c r="A45" s="2">
        <v>11.383988610032199</v>
      </c>
      <c r="B45" s="2">
        <v>6.806947375</v>
      </c>
    </row>
    <row r="46" spans="1:2" x14ac:dyDescent="0.25">
      <c r="A46" s="2">
        <v>18.7131402955856</v>
      </c>
      <c r="B46" s="2">
        <v>21.629171249999999</v>
      </c>
    </row>
    <row r="47" spans="1:2" x14ac:dyDescent="0.25">
      <c r="A47" s="2">
        <v>14.6601135813398</v>
      </c>
      <c r="B47" s="2">
        <v>28.765546440000001</v>
      </c>
    </row>
    <row r="48" spans="1:2" x14ac:dyDescent="0.25">
      <c r="A48" s="2">
        <v>4.1977412794949496</v>
      </c>
      <c r="B48" s="2">
        <v>15.311825600000001</v>
      </c>
    </row>
    <row r="49" spans="1:2" x14ac:dyDescent="0.25">
      <c r="A49" s="2">
        <v>17.805087142914999</v>
      </c>
      <c r="B49" s="2">
        <v>10.84307795</v>
      </c>
    </row>
    <row r="50" spans="1:2" x14ac:dyDescent="0.25">
      <c r="A50" s="2">
        <v>11.7852735886117</v>
      </c>
      <c r="B50" s="2">
        <v>20.709933589999999</v>
      </c>
    </row>
    <row r="51" spans="1:2" x14ac:dyDescent="0.25">
      <c r="A51" s="2">
        <v>13.4682980817161</v>
      </c>
      <c r="B51" s="2">
        <v>14.203782520000001</v>
      </c>
    </row>
    <row r="52" spans="1:2" x14ac:dyDescent="0.25">
      <c r="A52" s="2">
        <v>4.3539197096834004</v>
      </c>
      <c r="B52" s="2">
        <v>25.82188498</v>
      </c>
    </row>
    <row r="53" spans="1:2" x14ac:dyDescent="0.25">
      <c r="A53" s="2">
        <v>13.4543487067276</v>
      </c>
      <c r="B53" s="2">
        <v>13.257765920000001</v>
      </c>
    </row>
    <row r="54" spans="1:2" x14ac:dyDescent="0.25">
      <c r="A54" s="2">
        <v>14.7022823031875</v>
      </c>
      <c r="B54" s="2">
        <v>4.9670714260000004</v>
      </c>
    </row>
    <row r="55" spans="1:2" x14ac:dyDescent="0.25">
      <c r="A55" s="2">
        <v>11.7163452589011</v>
      </c>
      <c r="B55" s="2">
        <v>10.03773631</v>
      </c>
    </row>
    <row r="56" spans="1:2" x14ac:dyDescent="0.25">
      <c r="A56" s="2">
        <v>15.5619730750914</v>
      </c>
      <c r="B56" s="2">
        <v>8.3601892479999993</v>
      </c>
    </row>
    <row r="57" spans="1:2" x14ac:dyDescent="0.25">
      <c r="A57" s="2">
        <v>4.0740590950008402</v>
      </c>
      <c r="B57" s="2">
        <v>1.4234026719999999</v>
      </c>
    </row>
    <row r="58" spans="1:2" x14ac:dyDescent="0.25">
      <c r="A58" s="2">
        <v>15.8903052099049</v>
      </c>
      <c r="B58" s="2">
        <v>4.4038941170000001</v>
      </c>
    </row>
    <row r="59" spans="1:2" x14ac:dyDescent="0.25">
      <c r="A59" s="2">
        <v>11.642683009267801</v>
      </c>
      <c r="B59" s="2">
        <v>22.231359059999999</v>
      </c>
    </row>
    <row r="60" spans="1:2" x14ac:dyDescent="0.25">
      <c r="A60" s="2">
        <v>19.278918759664499</v>
      </c>
      <c r="B60" s="2">
        <v>15.77995162</v>
      </c>
    </row>
    <row r="61" spans="1:2" x14ac:dyDescent="0.25">
      <c r="A61" s="2">
        <v>16.008346253511299</v>
      </c>
      <c r="B61" s="2">
        <v>20.709090029999999</v>
      </c>
    </row>
    <row r="62" spans="1:2" x14ac:dyDescent="0.25">
      <c r="A62" s="2">
        <v>10.011336005118199</v>
      </c>
      <c r="B62" s="2">
        <v>11.21866743</v>
      </c>
    </row>
    <row r="63" spans="1:2" x14ac:dyDescent="0.25">
      <c r="A63" s="2">
        <v>17.1546711018891</v>
      </c>
      <c r="B63" s="2">
        <v>14.72338935</v>
      </c>
    </row>
    <row r="64" spans="1:2" x14ac:dyDescent="0.25">
      <c r="A64" s="2">
        <v>14.9153223421308</v>
      </c>
      <c r="B64" s="2">
        <v>7.0583271630000004</v>
      </c>
    </row>
    <row r="65" spans="1:2" x14ac:dyDescent="0.25">
      <c r="A65" s="2">
        <v>14.7751123651688</v>
      </c>
      <c r="B65" s="2">
        <v>23.518562360000001</v>
      </c>
    </row>
    <row r="66" spans="1:2" x14ac:dyDescent="0.25">
      <c r="A66" s="2">
        <v>14.9921700969571</v>
      </c>
      <c r="B66" s="2">
        <v>16.378940279999998</v>
      </c>
    </row>
    <row r="67" spans="1:2" x14ac:dyDescent="0.25">
      <c r="A67" s="2">
        <v>14.663053522963301</v>
      </c>
      <c r="B67" s="2">
        <v>15.992082160000001</v>
      </c>
    </row>
    <row r="68" spans="1:2" x14ac:dyDescent="0.25">
      <c r="A68" s="2">
        <v>7.3803406368824698</v>
      </c>
      <c r="B68" s="2">
        <v>14.85866077</v>
      </c>
    </row>
    <row r="69" spans="1:2" x14ac:dyDescent="0.25">
      <c r="A69" s="2">
        <v>19.571971594996299</v>
      </c>
      <c r="B69" s="2">
        <v>18.61956915</v>
      </c>
    </row>
    <row r="70" spans="1:2" x14ac:dyDescent="0.25">
      <c r="A70" s="2">
        <v>16.752015060046599</v>
      </c>
      <c r="B70" s="2">
        <v>18.713195949999999</v>
      </c>
    </row>
    <row r="71" spans="1:2" x14ac:dyDescent="0.25">
      <c r="A71" s="2">
        <v>19.0243511926382</v>
      </c>
      <c r="B71" s="2">
        <v>15.97312602</v>
      </c>
    </row>
    <row r="72" spans="1:2" x14ac:dyDescent="0.25">
      <c r="A72" s="2">
        <v>8.0006751406472105</v>
      </c>
      <c r="B72" s="2">
        <v>24.721410039999999</v>
      </c>
    </row>
    <row r="73" spans="1:2" x14ac:dyDescent="0.25">
      <c r="A73" s="2">
        <v>22.874187695560899</v>
      </c>
      <c r="B73" s="2">
        <v>6.0963387009999996</v>
      </c>
    </row>
    <row r="74" spans="1:2" x14ac:dyDescent="0.25">
      <c r="A74" s="2">
        <v>9.2663097777403802</v>
      </c>
      <c r="B74" s="2">
        <v>20.808948000000001</v>
      </c>
    </row>
    <row r="75" spans="1:2" x14ac:dyDescent="0.25">
      <c r="A75" s="2">
        <v>6.46534349216381</v>
      </c>
      <c r="B75" s="2">
        <v>30.257909009999999</v>
      </c>
    </row>
    <row r="76" spans="1:2" x14ac:dyDescent="0.25">
      <c r="A76" s="2">
        <v>2.76962541393004</v>
      </c>
      <c r="B76" s="2">
        <v>21.608846320000001</v>
      </c>
    </row>
    <row r="77" spans="1:2" x14ac:dyDescent="0.25">
      <c r="A77" s="2">
        <v>5.3744273347547296</v>
      </c>
      <c r="B77" s="2">
        <v>10.02326852</v>
      </c>
    </row>
    <row r="78" spans="1:2" x14ac:dyDescent="0.25">
      <c r="A78" s="2">
        <v>13.7161126505816</v>
      </c>
      <c r="B78" s="2">
        <v>9.2551866040000004</v>
      </c>
    </row>
    <row r="79" spans="1:2" x14ac:dyDescent="0.25">
      <c r="A79" s="2">
        <v>26.232351362705199</v>
      </c>
      <c r="B79" s="2">
        <v>5.2618864070000004</v>
      </c>
    </row>
    <row r="80" spans="1:2" x14ac:dyDescent="0.25">
      <c r="A80" s="2">
        <v>13.3893289304979</v>
      </c>
      <c r="B80" s="2">
        <v>12.76602828</v>
      </c>
    </row>
    <row r="81" spans="1:2" x14ac:dyDescent="0.25">
      <c r="A81" s="2">
        <v>10.9838018463051</v>
      </c>
      <c r="B81" s="2">
        <v>21.142407410000001</v>
      </c>
    </row>
    <row r="82" spans="1:2" x14ac:dyDescent="0.25">
      <c r="A82" s="2">
        <v>20.386137609602802</v>
      </c>
      <c r="B82" s="2">
        <v>17.904583540000001</v>
      </c>
    </row>
    <row r="83" spans="1:2" x14ac:dyDescent="0.25">
      <c r="A83" s="2">
        <v>16.5860618355509</v>
      </c>
      <c r="B83" s="2">
        <v>12.90557319</v>
      </c>
    </row>
    <row r="84" spans="1:2" x14ac:dyDescent="0.25">
      <c r="A84" s="2">
        <v>8.8788513923646004</v>
      </c>
      <c r="B84" s="2">
        <v>19.923770910000002</v>
      </c>
    </row>
    <row r="85" spans="1:2" x14ac:dyDescent="0.25">
      <c r="A85" s="2">
        <v>13.7916370906169</v>
      </c>
      <c r="B85" s="2">
        <v>2.8371712589999998</v>
      </c>
    </row>
    <row r="86" spans="1:2" x14ac:dyDescent="0.25">
      <c r="A86" s="2">
        <v>10.2628203851054</v>
      </c>
      <c r="B86" s="2">
        <v>21.066232679999999</v>
      </c>
    </row>
    <row r="87" spans="1:2" x14ac:dyDescent="0.25">
      <c r="A87" s="2">
        <v>11.507050064392301</v>
      </c>
      <c r="B87" s="2">
        <v>15.35872256</v>
      </c>
    </row>
    <row r="88" spans="1:2" x14ac:dyDescent="0.25">
      <c r="A88" s="2">
        <v>-0.43716195505112398</v>
      </c>
      <c r="B88" s="2">
        <v>11.00702233</v>
      </c>
    </row>
    <row r="89" spans="1:2" x14ac:dyDescent="0.25">
      <c r="A89" s="2">
        <v>10.3413529788668</v>
      </c>
      <c r="B89" s="2">
        <v>24.586695679999998</v>
      </c>
    </row>
    <row r="90" spans="1:2" x14ac:dyDescent="0.25">
      <c r="A90" s="2">
        <v>20.898956197197499</v>
      </c>
      <c r="B90" s="2">
        <v>19.364843220000001</v>
      </c>
    </row>
    <row r="91" spans="1:2" x14ac:dyDescent="0.25">
      <c r="A91" s="2">
        <v>10.9852274792502</v>
      </c>
      <c r="B91" s="2">
        <v>0.29784386099999999</v>
      </c>
    </row>
    <row r="92" spans="1:2" x14ac:dyDescent="0.25">
      <c r="A92" s="2">
        <v>6.8021612125448803</v>
      </c>
      <c r="B92" s="2">
        <v>10.74435003</v>
      </c>
    </row>
    <row r="93" spans="1:2" x14ac:dyDescent="0.25">
      <c r="A93" s="2">
        <v>14.516745384025899</v>
      </c>
      <c r="B93" s="2">
        <v>18.046149799999998</v>
      </c>
    </row>
    <row r="94" spans="1:2" x14ac:dyDescent="0.25">
      <c r="A94" s="2">
        <v>7.1226080282940503</v>
      </c>
      <c r="B94" s="2">
        <v>30.21843694</v>
      </c>
    </row>
    <row r="95" spans="1:2" x14ac:dyDescent="0.25">
      <c r="A95" s="2">
        <v>11.897482497443001</v>
      </c>
      <c r="B95" s="2">
        <v>10.94294388</v>
      </c>
    </row>
    <row r="96" spans="1:2" x14ac:dyDescent="0.25">
      <c r="A96" s="2">
        <v>5.1414420770015496</v>
      </c>
      <c r="B96" s="2">
        <v>17.697928149999999</v>
      </c>
    </row>
    <row r="97" spans="1:2" x14ac:dyDescent="0.25">
      <c r="A97" s="2">
        <v>10.8735983732913</v>
      </c>
      <c r="B97" s="2">
        <v>10.81875011</v>
      </c>
    </row>
    <row r="98" spans="1:2" x14ac:dyDescent="0.25">
      <c r="A98" s="2">
        <v>10.524004526087101</v>
      </c>
      <c r="B98" s="2">
        <v>-14.06540579</v>
      </c>
    </row>
    <row r="99" spans="1:2" x14ac:dyDescent="0.25">
      <c r="A99" s="2">
        <v>19.414456207596199</v>
      </c>
      <c r="B99" s="2">
        <v>15.682783479999999</v>
      </c>
    </row>
    <row r="100" spans="1:2" x14ac:dyDescent="0.25">
      <c r="A100" s="2">
        <v>17.343018359679299</v>
      </c>
      <c r="B100" s="2">
        <v>17.19253445</v>
      </c>
    </row>
    <row r="101" spans="1:2" x14ac:dyDescent="0.25">
      <c r="A101" s="3">
        <v>1.7177402216475399</v>
      </c>
      <c r="B101" s="3">
        <v>6.806947375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Sheet1</vt:lpstr>
      <vt:lpstr>Sheet2</vt:lpstr>
      <vt:lpstr>Листок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Anastasiya Tskaeva</dc:creator>
  <cp:lastModifiedBy>Anastasiya Tskaeva</cp:lastModifiedBy>
  <dcterms:created xsi:type="dcterms:W3CDTF">2015-06-05T18:17:20Z</dcterms:created>
  <dcterms:modified xsi:type="dcterms:W3CDTF">2022-10-12T14:34:16Z</dcterms:modified>
</cp:coreProperties>
</file>