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6.xml" ContentType="application/vnd.openxmlformats-officedocument.spreadsheetml.comments+xml"/>
  <Override PartName="/xl/charts/chart6.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55" windowWidth="11280" windowHeight="7815" tabRatio="689"/>
  </bookViews>
  <sheets>
    <sheet name="Instructions" sheetId="7" r:id="rId1"/>
    <sheet name="Bull Put Spread" sheetId="2" r:id="rId2"/>
    <sheet name="Bear Call Spread" sheetId="3" r:id="rId3"/>
    <sheet name="Iron Condor" sheetId="9" r:id="rId4"/>
    <sheet name="Bull Call Spread " sheetId="4" r:id="rId5"/>
    <sheet name="Bear Put Spread" sheetId="5" r:id="rId6"/>
    <sheet name="Straddle &amp; Strangle" sheetId="6" r:id="rId7"/>
  </sheets>
  <externalReferences>
    <externalReference r:id="rId8"/>
  </externalReferences>
  <calcPr calcId="145621" concurrentCalc="0"/>
</workbook>
</file>

<file path=xl/calcChain.xml><?xml version="1.0" encoding="utf-8"?>
<calcChain xmlns="http://schemas.openxmlformats.org/spreadsheetml/2006/main">
  <c r="B19" i="4" l="1"/>
  <c r="B23" i="5"/>
  <c r="B19" i="5"/>
  <c r="B23" i="4"/>
  <c r="G16" i="9"/>
  <c r="B30" i="9"/>
  <c r="B24" i="9"/>
  <c r="H24" i="9"/>
  <c r="B24" i="3"/>
  <c r="B20" i="3"/>
  <c r="B24" i="2"/>
  <c r="D24" i="2"/>
  <c r="D23" i="2"/>
  <c r="D22" i="2"/>
  <c r="D21" i="2"/>
  <c r="B20" i="2"/>
  <c r="D20" i="2"/>
  <c r="H15" i="2"/>
  <c r="H14" i="2"/>
  <c r="H13" i="2"/>
  <c r="G12" i="2"/>
  <c r="G11" i="2"/>
  <c r="O21" i="2"/>
  <c r="P21" i="2"/>
  <c r="Q21" i="2"/>
  <c r="M20" i="2"/>
  <c r="N20" i="2"/>
  <c r="Q20" i="2"/>
  <c r="D30" i="9"/>
  <c r="L27" i="9"/>
  <c r="O27" i="9"/>
  <c r="K24" i="9"/>
  <c r="P27" i="9"/>
  <c r="M27" i="9"/>
  <c r="N27" i="9"/>
  <c r="Q27" i="9"/>
  <c r="J27" i="9"/>
  <c r="B29" i="9"/>
  <c r="D29" i="9"/>
  <c r="O26" i="9"/>
  <c r="P26" i="9"/>
  <c r="L26" i="9"/>
  <c r="M26" i="9"/>
  <c r="N26" i="9"/>
  <c r="Q26" i="9"/>
  <c r="J26" i="9"/>
  <c r="B28" i="9"/>
  <c r="D28" i="9"/>
  <c r="O25" i="9"/>
  <c r="P25" i="9"/>
  <c r="L25" i="9"/>
  <c r="M25" i="9"/>
  <c r="N25" i="9"/>
  <c r="Q25" i="9"/>
  <c r="J25" i="9"/>
  <c r="B27" i="9"/>
  <c r="D27" i="9"/>
  <c r="L24" i="9"/>
  <c r="O24" i="9"/>
  <c r="P24" i="9"/>
  <c r="M24" i="9"/>
  <c r="N24" i="9"/>
  <c r="Q24" i="9"/>
  <c r="S24" i="9"/>
  <c r="J24" i="9"/>
  <c r="B26" i="9"/>
  <c r="D26" i="9"/>
  <c r="B25" i="9"/>
  <c r="D25" i="9"/>
  <c r="D24" i="9"/>
  <c r="H20" i="9"/>
  <c r="H19" i="9"/>
  <c r="G15" i="9"/>
  <c r="S20" i="2"/>
  <c r="P20" i="2"/>
  <c r="N21" i="2"/>
  <c r="M21" i="2"/>
  <c r="O20" i="2"/>
  <c r="L21" i="2"/>
  <c r="L20" i="2"/>
  <c r="J21" i="2"/>
  <c r="J20" i="2"/>
  <c r="J22" i="6"/>
  <c r="B21" i="2"/>
  <c r="B23" i="2"/>
  <c r="B22" i="2"/>
  <c r="O22" i="6"/>
  <c r="P22" i="6"/>
  <c r="N22" i="6"/>
  <c r="Q22" i="6"/>
  <c r="L22" i="6"/>
  <c r="K21" i="6"/>
  <c r="B27" i="6"/>
  <c r="B28" i="6"/>
  <c r="B29" i="6"/>
  <c r="B30" i="6"/>
  <c r="B31" i="6"/>
  <c r="B32" i="6"/>
  <c r="B33" i="6"/>
  <c r="B34" i="6"/>
  <c r="D34" i="6"/>
  <c r="D33" i="6"/>
  <c r="D32" i="6"/>
  <c r="D31" i="6"/>
  <c r="D30" i="6"/>
  <c r="D29" i="6"/>
  <c r="D28" i="6"/>
  <c r="D27" i="6"/>
  <c r="B26" i="6"/>
  <c r="D26" i="6"/>
  <c r="B25" i="6"/>
  <c r="D25" i="6"/>
  <c r="B24" i="6"/>
  <c r="D24" i="6"/>
  <c r="B23" i="6"/>
  <c r="D23" i="6"/>
  <c r="M22" i="6"/>
  <c r="B22" i="6"/>
  <c r="D22" i="6"/>
  <c r="L21" i="6"/>
  <c r="O21" i="6"/>
  <c r="P21" i="6"/>
  <c r="M21" i="6"/>
  <c r="N21" i="6"/>
  <c r="Q21" i="6"/>
  <c r="S21" i="6"/>
  <c r="J21" i="6"/>
  <c r="H21" i="6"/>
  <c r="B21" i="6"/>
  <c r="D21" i="6"/>
  <c r="H17" i="6"/>
  <c r="H16" i="6"/>
  <c r="G12" i="6"/>
  <c r="D23" i="5"/>
  <c r="O20" i="5"/>
  <c r="K19" i="5"/>
  <c r="P20" i="5"/>
  <c r="L20" i="5"/>
  <c r="M20" i="5"/>
  <c r="N20" i="5"/>
  <c r="Q20" i="5"/>
  <c r="J20" i="5"/>
  <c r="B22" i="5"/>
  <c r="D22" i="5"/>
  <c r="L19" i="5"/>
  <c r="O19" i="5"/>
  <c r="P19" i="5"/>
  <c r="M19" i="5"/>
  <c r="N19" i="5"/>
  <c r="Q19" i="5"/>
  <c r="S19" i="5"/>
  <c r="J19" i="5"/>
  <c r="H19" i="5"/>
  <c r="B21" i="5"/>
  <c r="D21" i="5"/>
  <c r="B20" i="5"/>
  <c r="D20" i="5"/>
  <c r="D19" i="5"/>
  <c r="H15" i="5"/>
  <c r="G12" i="5"/>
  <c r="G11" i="5"/>
  <c r="G11" i="4"/>
  <c r="G12" i="4"/>
  <c r="H15" i="4"/>
  <c r="D19" i="4"/>
  <c r="B20" i="4"/>
  <c r="D20" i="4"/>
  <c r="B21" i="4"/>
  <c r="D21" i="4"/>
  <c r="H19" i="4"/>
  <c r="J19" i="4"/>
  <c r="K19" i="4"/>
  <c r="L19" i="4"/>
  <c r="M19" i="4"/>
  <c r="N19" i="4"/>
  <c r="O19" i="4"/>
  <c r="P19" i="4"/>
  <c r="Q19" i="4"/>
  <c r="O20" i="4"/>
  <c r="P20" i="4"/>
  <c r="L20" i="4"/>
  <c r="M20" i="4"/>
  <c r="N20" i="4"/>
  <c r="Q20" i="4"/>
  <c r="S19" i="4"/>
  <c r="B22" i="4"/>
  <c r="D22" i="4"/>
  <c r="J20" i="4"/>
  <c r="D23" i="4"/>
  <c r="H13" i="3"/>
  <c r="D24" i="3"/>
  <c r="B23" i="3"/>
  <c r="D23" i="3"/>
  <c r="K20" i="3"/>
  <c r="N21" i="3"/>
  <c r="M21" i="3"/>
  <c r="L21" i="3"/>
  <c r="O21" i="3"/>
  <c r="P21" i="3"/>
  <c r="Q21" i="3"/>
  <c r="J21" i="3"/>
  <c r="B22" i="3"/>
  <c r="D22" i="3"/>
  <c r="P20" i="3"/>
  <c r="L20" i="3"/>
  <c r="M20" i="3"/>
  <c r="N20" i="3"/>
  <c r="Q20" i="3"/>
  <c r="S20" i="3"/>
  <c r="O20" i="3"/>
  <c r="J20" i="3"/>
  <c r="H20" i="3"/>
  <c r="B21" i="3"/>
  <c r="D21" i="3"/>
  <c r="D20" i="3"/>
  <c r="H15" i="3"/>
  <c r="H14" i="3"/>
  <c r="G12" i="3"/>
  <c r="G11" i="3"/>
  <c r="H20" i="2"/>
</calcChain>
</file>

<file path=xl/comments1.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 in which a single option contract of this stock/index can  be traded)</t>
        </r>
      </text>
    </comment>
    <comment ref="G6" authorId="0">
      <text>
        <r>
          <rPr>
            <b/>
            <sz val="9"/>
            <color indexed="81"/>
            <rFont val="Tahoma"/>
            <family val="2"/>
          </rPr>
          <t>Enter Strike-Price for Option 1</t>
        </r>
      </text>
    </comment>
    <comment ref="G7" authorId="0">
      <text>
        <r>
          <rPr>
            <b/>
            <sz val="9"/>
            <color indexed="81"/>
            <rFont val="Tahoma"/>
            <family val="2"/>
          </rPr>
          <t>Insert premium received for writing this option</t>
        </r>
      </text>
    </comment>
    <comment ref="G8" authorId="0">
      <text>
        <r>
          <rPr>
            <b/>
            <sz val="9"/>
            <color indexed="81"/>
            <rFont val="Tahoma"/>
            <family val="2"/>
          </rPr>
          <t>Insert Strike-Price for Option 2</t>
        </r>
      </text>
    </comment>
    <comment ref="G9" authorId="0">
      <text>
        <r>
          <rPr>
            <b/>
            <sz val="9"/>
            <color indexed="81"/>
            <rFont val="Tahoma"/>
            <family val="2"/>
          </rPr>
          <t>Insert premium paid for buying this option</t>
        </r>
      </text>
    </comment>
    <comment ref="G10"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optimum expiry prices to use in the P/L Payoff Chart Data)</t>
        </r>
      </text>
    </comment>
    <comment ref="F20" authorId="0">
      <text>
        <r>
          <rPr>
            <b/>
            <sz val="9"/>
            <color indexed="81"/>
            <rFont val="Tahoma"/>
            <family val="2"/>
          </rPr>
          <t xml:space="preserve">This field is for tracking purposes only.
</t>
        </r>
        <r>
          <rPr>
            <sz val="9"/>
            <color indexed="81"/>
            <rFont val="Tahoma"/>
            <family val="2"/>
          </rPr>
          <t>(Can be useful for post-closure analysis)</t>
        </r>
      </text>
    </comment>
    <comment ref="G20" authorId="0">
      <text>
        <r>
          <rPr>
            <b/>
            <sz val="9"/>
            <color indexed="81"/>
            <rFont val="Tahoma"/>
            <family val="2"/>
          </rPr>
          <t xml:space="preserve">This field is for tracking purposes only.
</t>
        </r>
        <r>
          <rPr>
            <sz val="9"/>
            <color indexed="81"/>
            <rFont val="Tahoma"/>
            <family val="2"/>
          </rPr>
          <t>(Can be useful for post-closure analysis)</t>
        </r>
      </text>
    </comment>
    <comment ref="I20" authorId="0">
      <text>
        <r>
          <rPr>
            <b/>
            <sz val="9"/>
            <color indexed="81"/>
            <rFont val="Tahoma"/>
            <family val="2"/>
          </rPr>
          <t xml:space="preserve">This field is for tracking purposes only.
</t>
        </r>
        <r>
          <rPr>
            <sz val="9"/>
            <color indexed="81"/>
            <rFont val="Tahoma"/>
            <family val="2"/>
          </rPr>
          <t>(Can be useful for post-closure analysis)</t>
        </r>
      </text>
    </comment>
    <comment ref="R20" authorId="0">
      <text>
        <r>
          <rPr>
            <sz val="9"/>
            <color indexed="81"/>
            <rFont val="Tahoma"/>
            <family val="2"/>
          </rPr>
          <t>Insert the expected expiry price of the stock/index  to calculate overall P/L at time of expiry</t>
        </r>
      </text>
    </comment>
  </commentList>
</comments>
</file>

<file path=xl/comments2.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 in which a single option contract of this stock/index can  be traded)</t>
        </r>
      </text>
    </comment>
    <comment ref="G6" authorId="0">
      <text>
        <r>
          <rPr>
            <b/>
            <sz val="9"/>
            <color indexed="81"/>
            <rFont val="Tahoma"/>
            <family val="2"/>
          </rPr>
          <t>Enter Strike-Price for Option 1</t>
        </r>
      </text>
    </comment>
    <comment ref="G8" authorId="0">
      <text>
        <r>
          <rPr>
            <b/>
            <sz val="9"/>
            <color indexed="81"/>
            <rFont val="Tahoma"/>
            <family val="2"/>
          </rPr>
          <t>Insert Strike-Price for Option 2</t>
        </r>
      </text>
    </comment>
    <comment ref="G10"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expiry prices to use in the P/L Payoff Chart Data)</t>
        </r>
      </text>
    </comment>
    <comment ref="F20" authorId="0">
      <text>
        <r>
          <rPr>
            <b/>
            <sz val="9"/>
            <color indexed="81"/>
            <rFont val="Tahoma"/>
            <family val="2"/>
          </rPr>
          <t xml:space="preserve">This field is for tracking purposes only.
</t>
        </r>
        <r>
          <rPr>
            <sz val="9"/>
            <color indexed="81"/>
            <rFont val="Tahoma"/>
            <family val="2"/>
          </rPr>
          <t>(Can be useful for post-closure analysis)</t>
        </r>
      </text>
    </comment>
    <comment ref="G20" authorId="0">
      <text>
        <r>
          <rPr>
            <b/>
            <sz val="9"/>
            <color indexed="81"/>
            <rFont val="Tahoma"/>
            <family val="2"/>
          </rPr>
          <t xml:space="preserve">This field is for tracking purposes only.
</t>
        </r>
        <r>
          <rPr>
            <sz val="9"/>
            <color indexed="81"/>
            <rFont val="Tahoma"/>
            <family val="2"/>
          </rPr>
          <t>(Can be useful for post-closure analysis)</t>
        </r>
      </text>
    </comment>
    <comment ref="I20" authorId="0">
      <text>
        <r>
          <rPr>
            <b/>
            <sz val="9"/>
            <color indexed="81"/>
            <rFont val="Tahoma"/>
            <family val="2"/>
          </rPr>
          <t xml:space="preserve">This field is for tracking purposes only.
</t>
        </r>
        <r>
          <rPr>
            <sz val="9"/>
            <color indexed="81"/>
            <rFont val="Tahoma"/>
            <family val="2"/>
          </rPr>
          <t>(Can be useful for post-closure analysis)</t>
        </r>
      </text>
    </comment>
    <comment ref="R20" authorId="0">
      <text>
        <r>
          <rPr>
            <sz val="9"/>
            <color indexed="81"/>
            <rFont val="Tahoma"/>
            <family val="2"/>
          </rPr>
          <t>Insert the expected expiry price of the stock/index  to calculate overall P/L at time of expiry</t>
        </r>
      </text>
    </comment>
  </commentList>
</comments>
</file>

<file path=xl/comments3.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 in which a single option contract of this stock/index can  be traded)</t>
        </r>
      </text>
    </comment>
    <comment ref="G6" authorId="0">
      <text>
        <r>
          <rPr>
            <b/>
            <sz val="9"/>
            <color indexed="81"/>
            <rFont val="Tahoma"/>
            <family val="2"/>
          </rPr>
          <t>Enter Strike-Price for Option 1</t>
        </r>
      </text>
    </comment>
    <comment ref="G7" authorId="0">
      <text>
        <r>
          <rPr>
            <b/>
            <sz val="9"/>
            <color indexed="81"/>
            <rFont val="Tahoma"/>
            <family val="2"/>
          </rPr>
          <t xml:space="preserve">Insert premium paid for option 1
</t>
        </r>
      </text>
    </comment>
    <comment ref="G8" authorId="0">
      <text>
        <r>
          <rPr>
            <b/>
            <sz val="9"/>
            <color indexed="81"/>
            <rFont val="Tahoma"/>
            <family val="2"/>
          </rPr>
          <t>Enter Strike-Price for Option 2</t>
        </r>
      </text>
    </comment>
    <comment ref="G9" authorId="0">
      <text>
        <r>
          <rPr>
            <b/>
            <sz val="9"/>
            <color indexed="81"/>
            <rFont val="Tahoma"/>
            <family val="2"/>
          </rPr>
          <t>Insert premium received for option 2</t>
        </r>
        <r>
          <rPr>
            <sz val="9"/>
            <color indexed="81"/>
            <rFont val="Tahoma"/>
            <family val="2"/>
          </rPr>
          <t xml:space="preserve">
</t>
        </r>
      </text>
    </comment>
    <comment ref="G10" authorId="0">
      <text>
        <r>
          <rPr>
            <b/>
            <sz val="9"/>
            <color indexed="81"/>
            <rFont val="Tahoma"/>
            <family val="2"/>
          </rPr>
          <t>Enter strike-price for option 3</t>
        </r>
      </text>
    </comment>
    <comment ref="G11" authorId="0">
      <text>
        <r>
          <rPr>
            <b/>
            <sz val="9"/>
            <color indexed="81"/>
            <rFont val="Tahoma"/>
            <family val="2"/>
          </rPr>
          <t>Insert premium received for option 3</t>
        </r>
      </text>
    </comment>
    <comment ref="G12" authorId="0">
      <text>
        <r>
          <rPr>
            <b/>
            <sz val="9"/>
            <color indexed="81"/>
            <rFont val="Tahoma"/>
            <family val="2"/>
          </rPr>
          <t>Enter strike-price for option 4</t>
        </r>
      </text>
    </comment>
    <comment ref="G13" authorId="0">
      <text>
        <r>
          <rPr>
            <b/>
            <sz val="9"/>
            <color indexed="81"/>
            <rFont val="Tahoma"/>
            <family val="2"/>
          </rPr>
          <t>Insert premium paid for option 4</t>
        </r>
        <r>
          <rPr>
            <sz val="9"/>
            <color indexed="81"/>
            <rFont val="Tahoma"/>
            <family val="2"/>
          </rPr>
          <t xml:space="preserve">
</t>
        </r>
      </text>
    </comment>
    <comment ref="G14"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optimum expiry prices to use in the P/L Payoff Chart Data)</t>
        </r>
      </text>
    </comment>
    <comment ref="F24" authorId="0">
      <text>
        <r>
          <rPr>
            <b/>
            <sz val="9"/>
            <color indexed="81"/>
            <rFont val="Tahoma"/>
            <family val="2"/>
          </rPr>
          <t xml:space="preserve">This field is for tracking purposes only.
</t>
        </r>
        <r>
          <rPr>
            <sz val="9"/>
            <color indexed="81"/>
            <rFont val="Tahoma"/>
            <family val="2"/>
          </rPr>
          <t>(Can be useful for post-closure analysis)</t>
        </r>
      </text>
    </comment>
    <comment ref="G24" authorId="0">
      <text>
        <r>
          <rPr>
            <b/>
            <sz val="9"/>
            <color indexed="81"/>
            <rFont val="Tahoma"/>
            <family val="2"/>
          </rPr>
          <t xml:space="preserve">This field is for tracking purposes only.
</t>
        </r>
        <r>
          <rPr>
            <sz val="9"/>
            <color indexed="81"/>
            <rFont val="Tahoma"/>
            <family val="2"/>
          </rPr>
          <t>(Can be useful for post-closure analysis)</t>
        </r>
      </text>
    </comment>
    <comment ref="I24" authorId="0">
      <text>
        <r>
          <rPr>
            <b/>
            <sz val="9"/>
            <color indexed="81"/>
            <rFont val="Tahoma"/>
            <family val="2"/>
          </rPr>
          <t xml:space="preserve">This field is for tracking purposes only.
</t>
        </r>
        <r>
          <rPr>
            <sz val="9"/>
            <color indexed="81"/>
            <rFont val="Tahoma"/>
            <family val="2"/>
          </rPr>
          <t>(Can be useful for post-closure analysis)</t>
        </r>
      </text>
    </comment>
    <comment ref="R24" authorId="0">
      <text>
        <r>
          <rPr>
            <b/>
            <sz val="9"/>
            <color indexed="81"/>
            <rFont val="Tahoma"/>
            <family val="2"/>
          </rPr>
          <t>Insert Expected Stock/Index price at expiry to calculate overall P/L for that expiry price</t>
        </r>
      </text>
    </comment>
  </commentList>
</comments>
</file>

<file path=xl/comments4.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 in which a single option contract of this stock/index can  be traded)</t>
        </r>
      </text>
    </comment>
    <comment ref="G6" authorId="0">
      <text>
        <r>
          <rPr>
            <b/>
            <sz val="9"/>
            <color indexed="81"/>
            <rFont val="Tahoma"/>
            <family val="2"/>
          </rPr>
          <t>Enter Strike-Price for Option 1</t>
        </r>
      </text>
    </comment>
    <comment ref="G7" authorId="0">
      <text>
        <r>
          <rPr>
            <b/>
            <sz val="9"/>
            <color indexed="81"/>
            <rFont val="Tahoma"/>
            <family val="2"/>
          </rPr>
          <t>Insert premium paid for option 1</t>
        </r>
      </text>
    </comment>
    <comment ref="G8" authorId="0">
      <text>
        <r>
          <rPr>
            <b/>
            <sz val="9"/>
            <color indexed="81"/>
            <rFont val="Tahoma"/>
            <family val="2"/>
          </rPr>
          <t>Insert Strike-Price for Option 2</t>
        </r>
      </text>
    </comment>
    <comment ref="G9" authorId="0">
      <text>
        <r>
          <rPr>
            <b/>
            <sz val="9"/>
            <color indexed="81"/>
            <rFont val="Tahoma"/>
            <family val="2"/>
          </rPr>
          <t>Insert premium received for option 2</t>
        </r>
        <r>
          <rPr>
            <sz val="9"/>
            <color indexed="81"/>
            <rFont val="Tahoma"/>
            <family val="2"/>
          </rPr>
          <t xml:space="preserve">
</t>
        </r>
      </text>
    </comment>
    <comment ref="G10"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optimum expiry prices to use in the P/L Payoff Chart Data)</t>
        </r>
      </text>
    </comment>
    <comment ref="F19" authorId="0">
      <text>
        <r>
          <rPr>
            <b/>
            <sz val="9"/>
            <color indexed="81"/>
            <rFont val="Tahoma"/>
            <family val="2"/>
          </rPr>
          <t xml:space="preserve">This field is for tracking purposes only.
</t>
        </r>
        <r>
          <rPr>
            <sz val="9"/>
            <color indexed="81"/>
            <rFont val="Tahoma"/>
            <family val="2"/>
          </rPr>
          <t>(Can be useful for post-closure analysis)</t>
        </r>
      </text>
    </comment>
    <comment ref="G19" authorId="0">
      <text>
        <r>
          <rPr>
            <b/>
            <sz val="9"/>
            <color indexed="81"/>
            <rFont val="Tahoma"/>
            <family val="2"/>
          </rPr>
          <t xml:space="preserve">This field is for tracking purposes only.
</t>
        </r>
        <r>
          <rPr>
            <sz val="9"/>
            <color indexed="81"/>
            <rFont val="Tahoma"/>
            <family val="2"/>
          </rPr>
          <t>(Can be useful for post-closure analysis)</t>
        </r>
      </text>
    </comment>
    <comment ref="I19" authorId="0">
      <text>
        <r>
          <rPr>
            <b/>
            <sz val="9"/>
            <color indexed="81"/>
            <rFont val="Tahoma"/>
            <family val="2"/>
          </rPr>
          <t xml:space="preserve">This field is for tracking purposes only.
</t>
        </r>
        <r>
          <rPr>
            <sz val="9"/>
            <color indexed="81"/>
            <rFont val="Tahoma"/>
            <family val="2"/>
          </rPr>
          <t>(Can be useful for post-closure analysis)</t>
        </r>
      </text>
    </comment>
    <comment ref="R19" authorId="0">
      <text>
        <r>
          <rPr>
            <sz val="9"/>
            <color indexed="81"/>
            <rFont val="Tahoma"/>
            <family val="2"/>
          </rPr>
          <t>Insert the expected expiry price of the stock/index  to calculate overall P/L at time of expiry</t>
        </r>
      </text>
    </comment>
  </commentList>
</comments>
</file>

<file path=xl/comments5.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multiples in which a single option contract can  be traded)</t>
        </r>
      </text>
    </comment>
    <comment ref="G6" authorId="0">
      <text>
        <r>
          <rPr>
            <b/>
            <sz val="9"/>
            <color indexed="81"/>
            <rFont val="Tahoma"/>
            <family val="2"/>
          </rPr>
          <t>Enter Strike Price of Option 1</t>
        </r>
      </text>
    </comment>
    <comment ref="G7" authorId="0">
      <text>
        <r>
          <rPr>
            <b/>
            <sz val="9"/>
            <color indexed="81"/>
            <rFont val="Tahoma"/>
            <family val="2"/>
          </rPr>
          <t>Insert Premium Paid for Option 1</t>
        </r>
      </text>
    </comment>
    <comment ref="G8" authorId="0">
      <text>
        <r>
          <rPr>
            <b/>
            <sz val="9"/>
            <color indexed="81"/>
            <rFont val="Tahoma"/>
            <family val="2"/>
          </rPr>
          <t>Insert Strike Price for Option 2</t>
        </r>
      </text>
    </comment>
    <comment ref="G9" authorId="0">
      <text>
        <r>
          <rPr>
            <b/>
            <sz val="9"/>
            <color indexed="81"/>
            <rFont val="Tahoma"/>
            <family val="2"/>
          </rPr>
          <t>Insert Premium Received for selling Option 2</t>
        </r>
      </text>
    </comment>
    <comment ref="G10"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optimum expiry prices to use in the P/L Payoff Chart Data)</t>
        </r>
      </text>
    </comment>
    <comment ref="F19" authorId="0">
      <text>
        <r>
          <rPr>
            <b/>
            <sz val="9"/>
            <color indexed="81"/>
            <rFont val="Tahoma"/>
            <family val="2"/>
          </rPr>
          <t xml:space="preserve">This field is for tracking purposes only.
</t>
        </r>
        <r>
          <rPr>
            <sz val="9"/>
            <color indexed="81"/>
            <rFont val="Tahoma"/>
            <family val="2"/>
          </rPr>
          <t>(Can be useful for post-closure analysis)</t>
        </r>
      </text>
    </comment>
    <comment ref="G19" authorId="0">
      <text>
        <r>
          <rPr>
            <b/>
            <sz val="9"/>
            <color indexed="81"/>
            <rFont val="Tahoma"/>
            <family val="2"/>
          </rPr>
          <t xml:space="preserve">This field is for tracking purposes only.
</t>
        </r>
        <r>
          <rPr>
            <sz val="9"/>
            <color indexed="81"/>
            <rFont val="Tahoma"/>
            <family val="2"/>
          </rPr>
          <t xml:space="preserve">
(Can be useful for post-closure analysis)</t>
        </r>
      </text>
    </comment>
    <comment ref="I19" authorId="0">
      <text>
        <r>
          <rPr>
            <b/>
            <sz val="9"/>
            <color indexed="81"/>
            <rFont val="Tahoma"/>
            <family val="2"/>
          </rPr>
          <t xml:space="preserve">This field is for tracking purposes only.
</t>
        </r>
        <r>
          <rPr>
            <sz val="9"/>
            <color indexed="81"/>
            <rFont val="Tahoma"/>
            <family val="2"/>
          </rPr>
          <t>(Can be useful for post-closure analysis)</t>
        </r>
      </text>
    </comment>
    <comment ref="R19" authorId="0">
      <text>
        <r>
          <rPr>
            <b/>
            <sz val="9"/>
            <color indexed="81"/>
            <rFont val="Tahoma"/>
            <family val="2"/>
          </rPr>
          <t>Insert the expected expiry price of the stock/index  to calculate overall P/L at time of expiry</t>
        </r>
      </text>
    </comment>
  </commentList>
</comments>
</file>

<file path=xl/comments6.xml><?xml version="1.0" encoding="utf-8"?>
<comments xmlns="http://schemas.openxmlformats.org/spreadsheetml/2006/main">
  <authors>
    <author>Roji Abraham</author>
  </authors>
  <commentList>
    <comment ref="D4" authorId="0">
      <text>
        <r>
          <rPr>
            <b/>
            <sz val="9"/>
            <color indexed="81"/>
            <rFont val="Tahoma"/>
            <family val="2"/>
          </rPr>
          <t xml:space="preserve">Enter name of the underlying to be traded
</t>
        </r>
        <r>
          <rPr>
            <sz val="9"/>
            <color indexed="81"/>
            <rFont val="Tahoma"/>
            <family val="2"/>
          </rPr>
          <t xml:space="preserve">(Stock or Index)
</t>
        </r>
      </text>
    </comment>
    <comment ref="D5" authorId="0">
      <text>
        <r>
          <rPr>
            <b/>
            <sz val="9"/>
            <color indexed="81"/>
            <rFont val="Tahoma"/>
            <family val="2"/>
          </rPr>
          <t xml:space="preserve">Enter Lot Size 
</t>
        </r>
        <r>
          <rPr>
            <sz val="9"/>
            <color indexed="81"/>
            <rFont val="Tahoma"/>
            <family val="2"/>
          </rPr>
          <t>(Lot size = mandatory multiple in which a single option contract of this stock/index can  be traded)</t>
        </r>
      </text>
    </comment>
    <comment ref="G6" authorId="0">
      <text>
        <r>
          <rPr>
            <b/>
            <sz val="9"/>
            <color indexed="81"/>
            <rFont val="Tahoma"/>
            <family val="2"/>
          </rPr>
          <t>Enter Strike Price of Option 1</t>
        </r>
      </text>
    </comment>
    <comment ref="G7" authorId="0">
      <text>
        <r>
          <rPr>
            <b/>
            <sz val="9"/>
            <color indexed="81"/>
            <rFont val="Tahoma"/>
            <family val="2"/>
          </rPr>
          <t>Insert Premium Paid for Option 1</t>
        </r>
      </text>
    </comment>
    <comment ref="G8" authorId="0">
      <text>
        <r>
          <rPr>
            <b/>
            <sz val="9"/>
            <color indexed="81"/>
            <rFont val="Tahoma"/>
            <family val="2"/>
          </rPr>
          <t xml:space="preserve">Insert Strike Price for Option 2
</t>
        </r>
        <r>
          <rPr>
            <sz val="9"/>
            <color indexed="81"/>
            <rFont val="Tahoma"/>
            <family val="2"/>
          </rPr>
          <t>(The SP should be the same as that of Option-1 if trading a Straddle)</t>
        </r>
      </text>
    </comment>
    <comment ref="G9" authorId="0">
      <text>
        <r>
          <rPr>
            <b/>
            <sz val="9"/>
            <color indexed="81"/>
            <rFont val="Tahoma"/>
            <family val="2"/>
          </rPr>
          <t>Insert Premium Received for selling Option 2</t>
        </r>
      </text>
    </comment>
    <comment ref="G10" authorId="0">
      <text>
        <r>
          <rPr>
            <b/>
            <sz val="9"/>
            <color indexed="81"/>
            <rFont val="Tahoma"/>
            <family val="2"/>
          </rPr>
          <t xml:space="preserve">Insert the difference between any 2 consecutive strike prices for this stock/index
</t>
        </r>
        <r>
          <rPr>
            <sz val="9"/>
            <color indexed="81"/>
            <rFont val="Tahoma"/>
            <family val="2"/>
          </rPr>
          <t xml:space="preserve">
(To be used for determining optimum expiry prices to use in the P/L Payoff Chart Data)</t>
        </r>
      </text>
    </comment>
    <comment ref="F21" authorId="0">
      <text>
        <r>
          <rPr>
            <b/>
            <sz val="9"/>
            <color indexed="81"/>
            <rFont val="Tahoma"/>
            <family val="2"/>
          </rPr>
          <t xml:space="preserve">This field is for tracking purposes only.
</t>
        </r>
        <r>
          <rPr>
            <sz val="9"/>
            <color indexed="81"/>
            <rFont val="Tahoma"/>
            <family val="2"/>
          </rPr>
          <t>(Can be useful for post-closure analysis)</t>
        </r>
      </text>
    </comment>
    <comment ref="G21" authorId="0">
      <text>
        <r>
          <rPr>
            <b/>
            <sz val="9"/>
            <color indexed="81"/>
            <rFont val="Tahoma"/>
            <family val="2"/>
          </rPr>
          <t xml:space="preserve">This field is for tracking purposes only.
</t>
        </r>
        <r>
          <rPr>
            <sz val="9"/>
            <color indexed="81"/>
            <rFont val="Tahoma"/>
            <family val="2"/>
          </rPr>
          <t xml:space="preserve">
(Can be useful for post-closure analysis)</t>
        </r>
      </text>
    </comment>
    <comment ref="I21" authorId="0">
      <text>
        <r>
          <rPr>
            <b/>
            <sz val="9"/>
            <color indexed="81"/>
            <rFont val="Tahoma"/>
            <family val="2"/>
          </rPr>
          <t xml:space="preserve">This field is for tracking purposes only.
</t>
        </r>
        <r>
          <rPr>
            <sz val="9"/>
            <color indexed="81"/>
            <rFont val="Tahoma"/>
            <family val="2"/>
          </rPr>
          <t>(Can be useful for post-closure analysis)</t>
        </r>
      </text>
    </comment>
    <comment ref="R21" authorId="0">
      <text>
        <r>
          <rPr>
            <sz val="9"/>
            <color indexed="81"/>
            <rFont val="Tahoma"/>
            <family val="2"/>
          </rPr>
          <t>Insert the expected expiry price of the stock/index  to calculate overall P/L at time of expiry</t>
        </r>
      </text>
    </comment>
  </commentList>
</comments>
</file>

<file path=xl/sharedStrings.xml><?xml version="1.0" encoding="utf-8"?>
<sst xmlns="http://schemas.openxmlformats.org/spreadsheetml/2006/main" count="316" uniqueCount="121">
  <si>
    <t>Summary Table</t>
  </si>
  <si>
    <t>Stock or Index Traded</t>
  </si>
  <si>
    <t>Lot size for each option</t>
  </si>
  <si>
    <t>Strike Price</t>
  </si>
  <si>
    <t>Premium Paid</t>
  </si>
  <si>
    <t>Premium Received</t>
  </si>
  <si>
    <t xml:space="preserve">Max Profit </t>
  </si>
  <si>
    <t>Max Loss</t>
  </si>
  <si>
    <t>Condition for meeting max profit</t>
  </si>
  <si>
    <t>Condition for meeting max loss</t>
  </si>
  <si>
    <t>Expiry Price</t>
  </si>
  <si>
    <t>P/L</t>
  </si>
  <si>
    <t>Exp Price 1</t>
  </si>
  <si>
    <t>Tracking Table</t>
  </si>
  <si>
    <t>Exp Price 2</t>
  </si>
  <si>
    <t>Lot size</t>
  </si>
  <si>
    <t>Option Buy Price</t>
  </si>
  <si>
    <t>Option Sell Price</t>
  </si>
  <si>
    <t>Overall P/L</t>
  </si>
  <si>
    <t>Exp Price 3</t>
  </si>
  <si>
    <t>Exp Price 4</t>
  </si>
  <si>
    <t>Exp Price 5</t>
  </si>
  <si>
    <t>Exp Price 6</t>
  </si>
  <si>
    <t>Exp Price 7</t>
  </si>
  <si>
    <t>Entry Date</t>
  </si>
  <si>
    <t>Exit Date</t>
  </si>
  <si>
    <t>Lot size for option</t>
  </si>
  <si>
    <t xml:space="preserve"> Potential Max Profit </t>
  </si>
  <si>
    <t>Potential Max Loss</t>
  </si>
  <si>
    <t>Break-even</t>
  </si>
  <si>
    <r>
      <t xml:space="preserve">Option 1
</t>
    </r>
    <r>
      <rPr>
        <sz val="11"/>
        <color theme="1"/>
        <rFont val="Calibri"/>
        <family val="2"/>
        <scheme val="minor"/>
      </rPr>
      <t xml:space="preserve"> ( Higher-strike OTM Put : Sell)</t>
    </r>
  </si>
  <si>
    <r>
      <rPr>
        <b/>
        <sz val="11"/>
        <color theme="1"/>
        <rFont val="Calibri"/>
        <family val="2"/>
        <scheme val="minor"/>
      </rPr>
      <t xml:space="preserve">Option 2
</t>
    </r>
    <r>
      <rPr>
        <sz val="11"/>
        <color theme="1"/>
        <rFont val="Calibri"/>
        <family val="2"/>
        <scheme val="minor"/>
      </rPr>
      <t>(Lower-strike OTM Put : Buy)</t>
    </r>
  </si>
  <si>
    <t xml:space="preserve"> Bear Call Spread Worksheet</t>
  </si>
  <si>
    <t>Condition for maximum profit</t>
  </si>
  <si>
    <t>Condition for maximum loss</t>
  </si>
  <si>
    <t>Optional Inputs only needed for referencing</t>
  </si>
  <si>
    <t>Mandatory inputs for various calculations</t>
  </si>
  <si>
    <r>
      <rPr>
        <b/>
        <sz val="11"/>
        <color theme="1"/>
        <rFont val="Calibri"/>
        <family val="2"/>
        <scheme val="minor"/>
      </rPr>
      <t>Option 1</t>
    </r>
    <r>
      <rPr>
        <sz val="11"/>
        <color theme="1"/>
        <rFont val="Calibri"/>
        <family val="2"/>
        <scheme val="minor"/>
      </rPr>
      <t xml:space="preserve">
Lower-strike Call Option : Sell</t>
    </r>
  </si>
  <si>
    <r>
      <rPr>
        <b/>
        <sz val="11"/>
        <color theme="1"/>
        <rFont val="Calibri"/>
        <family val="2"/>
        <scheme val="minor"/>
      </rPr>
      <t>Option 2</t>
    </r>
    <r>
      <rPr>
        <sz val="11"/>
        <color theme="1"/>
        <rFont val="Calibri"/>
        <family val="2"/>
        <scheme val="minor"/>
      </rPr>
      <t xml:space="preserve">
Higher-strike Call Option : Buy</t>
    </r>
  </si>
  <si>
    <t>Options Traded</t>
  </si>
  <si>
    <t>Stock Price at expiry =</t>
  </si>
  <si>
    <t>Break-even Price at Expiry</t>
  </si>
  <si>
    <t>Stock Price at time of expiry &lt; Strike Price of Lower-strike call option</t>
  </si>
  <si>
    <t>Stock price at time of expiry &gt; Strike Price of Higher-Strike Call option</t>
  </si>
  <si>
    <t>Nifty</t>
  </si>
  <si>
    <r>
      <rPr>
        <b/>
        <sz val="11"/>
        <color theme="1"/>
        <rFont val="Calibri"/>
        <family val="2"/>
        <scheme val="minor"/>
      </rPr>
      <t>Option 1</t>
    </r>
    <r>
      <rPr>
        <sz val="11"/>
        <color theme="1"/>
        <rFont val="Calibri"/>
        <family val="2"/>
        <scheme val="minor"/>
      </rPr>
      <t xml:space="preserve">
Higher-strike Put Option - Buy</t>
    </r>
  </si>
  <si>
    <r>
      <rPr>
        <b/>
        <sz val="11"/>
        <color theme="1"/>
        <rFont val="Calibri"/>
        <family val="2"/>
        <scheme val="minor"/>
      </rPr>
      <t>Option 2</t>
    </r>
    <r>
      <rPr>
        <sz val="11"/>
        <color theme="1"/>
        <rFont val="Calibri"/>
        <family val="2"/>
        <scheme val="minor"/>
      </rPr>
      <t xml:space="preserve">
Lower-strike Put Option - Sell</t>
    </r>
  </si>
  <si>
    <t>Stock price at time of expiry &lt; Strike Price of lower-Strike put option</t>
  </si>
  <si>
    <t>Stock Price at time of expiry &gt; Strike Price of higher-strike put option</t>
  </si>
  <si>
    <t xml:space="preserve">Break-even </t>
  </si>
  <si>
    <t>Total Trading Days</t>
  </si>
  <si>
    <t>Underlying Price at entry</t>
  </si>
  <si>
    <t>Total Cost Price per Lot</t>
  </si>
  <si>
    <t>Total Sell Price per Lot</t>
  </si>
  <si>
    <t>P/L  Individual Legs</t>
  </si>
  <si>
    <t>Estimated Underlying price at expiry</t>
  </si>
  <si>
    <t>Straddle/Strangle - Worksheet</t>
  </si>
  <si>
    <r>
      <rPr>
        <b/>
        <sz val="11"/>
        <color theme="1"/>
        <rFont val="Calibri"/>
        <family val="2"/>
        <scheme val="minor"/>
      </rPr>
      <t>Option 1</t>
    </r>
    <r>
      <rPr>
        <sz val="11"/>
        <color theme="1"/>
        <rFont val="Calibri"/>
        <family val="2"/>
        <scheme val="minor"/>
      </rPr>
      <t xml:space="preserve">
ATM Call Option - Buy</t>
    </r>
  </si>
  <si>
    <r>
      <rPr>
        <b/>
        <sz val="11"/>
        <color theme="1"/>
        <rFont val="Calibri"/>
        <family val="2"/>
        <scheme val="minor"/>
      </rPr>
      <t>Option 2</t>
    </r>
    <r>
      <rPr>
        <sz val="11"/>
        <color theme="1"/>
        <rFont val="Calibri"/>
        <family val="2"/>
        <scheme val="minor"/>
      </rPr>
      <t xml:space="preserve">
ATM Put Option - Buy</t>
    </r>
  </si>
  <si>
    <t>Difference Between 2 Consecutive Strikes</t>
  </si>
  <si>
    <t>No Limit</t>
  </si>
  <si>
    <t>No Upper Limit for Profits</t>
  </si>
  <si>
    <r>
      <t xml:space="preserve"> For Straddle: 
</t>
    </r>
    <r>
      <rPr>
        <sz val="11"/>
        <color theme="1"/>
        <rFont val="Calibri"/>
        <family val="2"/>
        <scheme val="minor"/>
      </rPr>
      <t>Stock Price at expiry = Strike Price of Options</t>
    </r>
  </si>
  <si>
    <r>
      <t xml:space="preserve">For Strangle:  
</t>
    </r>
    <r>
      <rPr>
        <sz val="11"/>
        <color theme="1"/>
        <rFont val="Calibri"/>
        <family val="2"/>
        <scheme val="minor"/>
      </rPr>
      <t>Stock Price at expiry lies between Strike Prices of Option 1 &amp; Option 2</t>
    </r>
  </si>
  <si>
    <t>Break-even Points</t>
  </si>
  <si>
    <t>Upper</t>
  </si>
  <si>
    <r>
      <t xml:space="preserve"> </t>
    </r>
    <r>
      <rPr>
        <sz val="11"/>
        <color theme="1"/>
        <rFont val="Calibri"/>
        <family val="2"/>
        <scheme val="minor"/>
      </rPr>
      <t>Stock price at Expiry  =</t>
    </r>
  </si>
  <si>
    <t>Lower</t>
  </si>
  <si>
    <t>Stock price at Expiry  =</t>
  </si>
  <si>
    <t>Optional Inputs on for referencing</t>
  </si>
  <si>
    <t>Mandatory inputs for various tabulations</t>
  </si>
  <si>
    <t>Exp Price 8</t>
  </si>
  <si>
    <t>Exp Price 9</t>
  </si>
  <si>
    <t>Exp Price 10</t>
  </si>
  <si>
    <t>Exp Price 11</t>
  </si>
  <si>
    <t>Exp Price 12</t>
  </si>
  <si>
    <t>Exp Price 13</t>
  </si>
  <si>
    <t>Exp Price 14</t>
  </si>
  <si>
    <t xml:space="preserve"> About the Summary Table</t>
  </si>
  <si>
    <t>About the Tracking Table</t>
  </si>
  <si>
    <t>About the P/L Payoff Chart Data</t>
  </si>
  <si>
    <t>About the P/L Payoff Chart</t>
  </si>
  <si>
    <t>Strategies Workbook</t>
  </si>
  <si>
    <t>Information Regarding This Workbook</t>
  </si>
  <si>
    <t>Optional Inputs for referencing</t>
  </si>
  <si>
    <t xml:space="preserve">1. This table can be used for calculating the profit/loss at the time of expiry for any given expiry price of the underlying.
2. The 'Estimated Price at Expiry' needs to be provided as input and the other necessary information will be taken from the Summart Table. 
3. The 'Entry Date', 'Exit Date', and 'Stock Price at Entry' are not used in the P/L calculations but will be useful for referencing. </t>
  </si>
  <si>
    <t>Colour Coding used in data cells  of Worksheets</t>
  </si>
  <si>
    <r>
      <rPr>
        <b/>
        <sz val="11"/>
        <color theme="1"/>
        <rFont val="Calibri"/>
        <family val="2"/>
        <scheme val="minor"/>
      </rPr>
      <t xml:space="preserve">Option 1 </t>
    </r>
    <r>
      <rPr>
        <sz val="11"/>
        <color theme="1"/>
        <rFont val="Calibri"/>
        <family val="2"/>
        <scheme val="minor"/>
      </rPr>
      <t xml:space="preserve">
Lower-strike Put Option - Buy</t>
    </r>
  </si>
  <si>
    <r>
      <rPr>
        <b/>
        <sz val="11"/>
        <color theme="1"/>
        <rFont val="Calibri"/>
        <family val="2"/>
        <scheme val="minor"/>
      </rPr>
      <t>Option 2</t>
    </r>
    <r>
      <rPr>
        <sz val="11"/>
        <color theme="1"/>
        <rFont val="Calibri"/>
        <family val="2"/>
        <scheme val="minor"/>
      </rPr>
      <t xml:space="preserve">
Higher-strike Put Option - Sell</t>
    </r>
  </si>
  <si>
    <r>
      <rPr>
        <b/>
        <sz val="11"/>
        <color theme="1"/>
        <rFont val="Calibri"/>
        <family val="2"/>
        <scheme val="minor"/>
      </rPr>
      <t>Option 3</t>
    </r>
    <r>
      <rPr>
        <sz val="11"/>
        <color theme="1"/>
        <rFont val="Calibri"/>
        <family val="2"/>
        <scheme val="minor"/>
      </rPr>
      <t xml:space="preserve">
Lower-strike Call Option - Sell</t>
    </r>
  </si>
  <si>
    <r>
      <rPr>
        <b/>
        <sz val="11"/>
        <color theme="1"/>
        <rFont val="Calibri"/>
        <family val="2"/>
        <scheme val="minor"/>
      </rPr>
      <t>Option 4</t>
    </r>
    <r>
      <rPr>
        <sz val="11"/>
        <color theme="1"/>
        <rFont val="Calibri"/>
        <family val="2"/>
        <scheme val="minor"/>
      </rPr>
      <t xml:space="preserve">
Higher-strike Call Option - Buy</t>
    </r>
  </si>
  <si>
    <t>Upper Break-even Price at Expiry</t>
  </si>
  <si>
    <t>Lower Break-even Price at Expiry</t>
  </si>
  <si>
    <t>Profit/Loss Payoff Chart Data</t>
  </si>
  <si>
    <t>Before Using this Sheet, read the details instructions first.</t>
  </si>
  <si>
    <t xml:space="preserve">1. This chart uses the summary table as reference and calculates the P/L against various expiry prices of the underlying.
2. The Expiry prices have been chosen to cover a range a values both inside and outside a spread (for Spread based strategies, and a select number of stikes away from the  stike-prices for staddle/strangle. 
</t>
  </si>
  <si>
    <t>Biocon</t>
  </si>
  <si>
    <t>Strike-Price</t>
  </si>
  <si>
    <t>P/L Payoff Chart Data</t>
  </si>
  <si>
    <r>
      <t xml:space="preserve">Stock/Index price at expiry </t>
    </r>
    <r>
      <rPr>
        <b/>
        <sz val="11"/>
        <color theme="1"/>
        <rFont val="Calibri"/>
        <family val="2"/>
        <scheme val="minor"/>
      </rPr>
      <t>&gt;=</t>
    </r>
  </si>
  <si>
    <r>
      <t>Stock/Index price at expiry</t>
    </r>
    <r>
      <rPr>
        <b/>
        <sz val="11"/>
        <color theme="1"/>
        <rFont val="Calibri"/>
        <family val="2"/>
        <scheme val="minor"/>
      </rPr>
      <t xml:space="preserve"> &lt;=</t>
    </r>
  </si>
  <si>
    <r>
      <t xml:space="preserve">Stock/Index Price at expiry </t>
    </r>
    <r>
      <rPr>
        <b/>
        <sz val="11"/>
        <color theme="1"/>
        <rFont val="Calibri"/>
        <family val="2"/>
        <scheme val="minor"/>
      </rPr>
      <t>=</t>
    </r>
  </si>
  <si>
    <t>Difference Between any 2 Consecutive Strikes-prices</t>
  </si>
  <si>
    <t>Bull Put Spread Worksheet</t>
  </si>
  <si>
    <t>Stock/Index price at time of expiry &lt;</t>
  </si>
  <si>
    <t>Stock/Index price at time of expiry &gt;</t>
  </si>
  <si>
    <t>Stock/Index at time of Expiry =</t>
  </si>
  <si>
    <t>Stock/Index at time of expiry =</t>
  </si>
  <si>
    <t xml:space="preserve"> Iron Condor Worksheet</t>
  </si>
  <si>
    <t>Stock Price at expiry &gt; Strike-price of Option4
-OR-
Stock Price at expiry &lt; Strike-price of Option 1</t>
  </si>
  <si>
    <t>Stock price at expiry lies between Strike-Prices of Option 2 and Option 3</t>
  </si>
  <si>
    <t>Tech M</t>
  </si>
  <si>
    <r>
      <rPr>
        <b/>
        <sz val="11"/>
        <color theme="1"/>
        <rFont val="Calibri"/>
        <family val="2"/>
        <scheme val="minor"/>
      </rPr>
      <t xml:space="preserve">Option 1 </t>
    </r>
    <r>
      <rPr>
        <sz val="11"/>
        <color theme="1"/>
        <rFont val="Calibri"/>
        <family val="2"/>
        <scheme val="minor"/>
      </rPr>
      <t xml:space="preserve">
Lower-strike Call Option : Buy</t>
    </r>
  </si>
  <si>
    <r>
      <rPr>
        <b/>
        <sz val="11"/>
        <color theme="1"/>
        <rFont val="Calibri"/>
        <family val="2"/>
        <scheme val="minor"/>
      </rPr>
      <t>Option 2</t>
    </r>
    <r>
      <rPr>
        <sz val="11"/>
        <color theme="1"/>
        <rFont val="Calibri"/>
        <family val="2"/>
        <scheme val="minor"/>
      </rPr>
      <t xml:space="preserve">
Higher-strike Call Option : Sell</t>
    </r>
  </si>
  <si>
    <t>Bull Call Spread Worksheet</t>
  </si>
  <si>
    <r>
      <t xml:space="preserve">
1. This workbook contains individual worksheets for each of the six strategies discussed in '</t>
    </r>
    <r>
      <rPr>
        <b/>
        <sz val="10"/>
        <color theme="1"/>
        <rFont val="Calibri"/>
        <family val="2"/>
        <scheme val="minor"/>
      </rPr>
      <t xml:space="preserve">The Ultimate Options Trading Strategy Guide For Beginners'. 
</t>
    </r>
    <r>
      <rPr>
        <sz val="10"/>
        <color theme="1"/>
        <rFont val="Calibri"/>
        <family val="2"/>
        <scheme val="minor"/>
      </rPr>
      <t xml:space="preserve">
2. The worksheets can be used for paper-trading or for checking the various statistics such as potential P/L, overall risk and break-even points before entering any trade position. </t>
    </r>
    <r>
      <rPr>
        <b/>
        <sz val="10"/>
        <color theme="1"/>
        <rFont val="Calibri"/>
        <family val="2"/>
        <scheme val="minor"/>
      </rPr>
      <t xml:space="preserve">
</t>
    </r>
    <r>
      <rPr>
        <sz val="10"/>
        <color theme="1"/>
        <rFont val="Calibri"/>
        <family val="2"/>
        <scheme val="minor"/>
      </rPr>
      <t xml:space="preserve">3. Individual tabs below provide access to individual worksheets corresponding to each strategy.
4.Each worksheet contains a  </t>
    </r>
    <r>
      <rPr>
        <b/>
        <sz val="10"/>
        <color theme="1"/>
        <rFont val="Calibri"/>
        <family val="2"/>
        <scheme val="minor"/>
      </rPr>
      <t>Summary Table</t>
    </r>
    <r>
      <rPr>
        <sz val="10"/>
        <color theme="1"/>
        <rFont val="Calibri"/>
        <family val="2"/>
        <scheme val="minor"/>
      </rPr>
      <t xml:space="preserve">, a </t>
    </r>
    <r>
      <rPr>
        <b/>
        <sz val="10"/>
        <color theme="1"/>
        <rFont val="Calibri"/>
        <family val="2"/>
        <scheme val="minor"/>
      </rPr>
      <t>P/L Payoff Chart Data Table</t>
    </r>
    <r>
      <rPr>
        <sz val="10"/>
        <color theme="1"/>
        <rFont val="Calibri"/>
        <family val="2"/>
        <scheme val="minor"/>
      </rPr>
      <t xml:space="preserve">, a </t>
    </r>
    <r>
      <rPr>
        <b/>
        <sz val="10"/>
        <color theme="1"/>
        <rFont val="Calibri"/>
        <family val="2"/>
        <scheme val="minor"/>
      </rPr>
      <t>P/L Payoff Chart</t>
    </r>
    <r>
      <rPr>
        <sz val="10"/>
        <color theme="1"/>
        <rFont val="Calibri"/>
        <family val="2"/>
        <scheme val="minor"/>
      </rPr>
      <t xml:space="preserve"> and a </t>
    </r>
    <r>
      <rPr>
        <b/>
        <sz val="10"/>
        <color theme="1"/>
        <rFont val="Calibri"/>
        <family val="2"/>
        <scheme val="minor"/>
      </rPr>
      <t>Tracking Table</t>
    </r>
    <r>
      <rPr>
        <sz val="10"/>
        <color theme="1"/>
        <rFont val="Calibri"/>
        <family val="2"/>
        <scheme val="minor"/>
      </rPr>
      <t xml:space="preserve">. Details pertaining to each of these are provided on the right.
</t>
    </r>
  </si>
  <si>
    <t xml:space="preserve">1. This  table captures the input data required for tabulations such as strike-prices, lot size and the premiums paid/received.
2. Input fields to be filled are marked in green and are pre-filled with placeholders (values correspond to the trades used in the case studies) - these  need to be substituted accordingly.
3. Output data calculated are - max profit, max loss, break-even points and the conditions for meeting them.
3. Comments are provided against each input field for guidance.
</t>
  </si>
  <si>
    <t xml:space="preserve">1. The P/L Payoff Chart is auto-populated based on the information in the P/L Payoff Chart and requires no manual intervention.
</t>
  </si>
  <si>
    <r>
      <t xml:space="preserve">For any issues or concerns regarding this workbook, drop an email to  </t>
    </r>
    <r>
      <rPr>
        <b/>
        <sz val="9"/>
        <color theme="1"/>
        <rFont val="Calibri"/>
        <family val="2"/>
        <scheme val="minor"/>
      </rPr>
      <t>info@rojiabraham.com</t>
    </r>
  </si>
  <si>
    <t>Bear Put Spread Worksheet</t>
  </si>
  <si>
    <t>Price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</si>
</sst>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 #,##0;&quot;₹&quot;\ \-#,##0"/>
    <numFmt numFmtId="43" formatCode="_ * #,##0.00_ ;_ * \-#,##0.00_ ;_ * &quot;-&quot;??_ ;_ @_ "/>
    <numFmt numFmtId="164" formatCode="&quot;₹&quot;\ #,##0"/>
    <numFmt numFmtId="165" formatCode="&quot;₹&quot;\ #,##0.00"/>
    <numFmt numFmtId="166" formatCode="#,##0_ ;\-#,##0\ "/>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opperplate Gothic Light"/>
      <family val="2"/>
    </font>
    <font>
      <b/>
      <sz val="11"/>
      <color theme="1"/>
      <name val="Copperplate Gothic Light"/>
      <family val="2"/>
    </font>
    <font>
      <sz val="11"/>
      <color theme="1" tint="4.9989318521683403E-2"/>
      <name val="Calibri"/>
      <family val="2"/>
      <scheme val="minor"/>
    </font>
    <font>
      <b/>
      <sz val="11"/>
      <color theme="1" tint="4.9989318521683403E-2"/>
      <name val="Calibri"/>
      <family val="2"/>
      <scheme val="minor"/>
    </font>
    <font>
      <b/>
      <sz val="9"/>
      <color theme="1"/>
      <name val="Calibri"/>
      <family val="2"/>
      <scheme val="minor"/>
    </font>
    <font>
      <b/>
      <sz val="11"/>
      <name val="Calibri"/>
      <family val="2"/>
      <scheme val="minor"/>
    </font>
    <font>
      <sz val="11"/>
      <name val="Calibri"/>
      <family val="2"/>
      <scheme val="minor"/>
    </font>
    <font>
      <b/>
      <sz val="9"/>
      <color indexed="81"/>
      <name val="Tahoma"/>
      <family val="2"/>
    </font>
    <font>
      <sz val="10"/>
      <color theme="1"/>
      <name val="Calibri"/>
      <family val="2"/>
      <scheme val="minor"/>
    </font>
    <font>
      <sz val="9"/>
      <color indexed="81"/>
      <name val="Tahoma"/>
      <family val="2"/>
    </font>
    <font>
      <sz val="11"/>
      <color rgb="FFFFFF00"/>
      <name val="Copperplate Gothic Bold"/>
      <family val="2"/>
    </font>
    <font>
      <b/>
      <sz val="10"/>
      <color theme="1"/>
      <name val="Calibri"/>
      <family val="2"/>
      <scheme val="minor"/>
    </font>
    <font>
      <u/>
      <sz val="11"/>
      <color theme="10"/>
      <name val="Calibri"/>
      <family val="2"/>
      <scheme val="minor"/>
    </font>
    <font>
      <sz val="9"/>
      <color theme="1"/>
      <name val="Calibri"/>
      <family val="2"/>
      <scheme val="minor"/>
    </font>
    <font>
      <sz val="10"/>
      <color rgb="FFFFC000"/>
      <name val="Arial Rounded MT Bold"/>
      <family val="2"/>
    </font>
    <font>
      <u/>
      <sz val="11"/>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17" fillId="0" borderId="0" applyNumberFormat="0" applyFill="0" applyBorder="0" applyAlignment="0" applyProtection="0"/>
  </cellStyleXfs>
  <cellXfs count="217">
    <xf numFmtId="0" fontId="0" fillId="0" borderId="0" xfId="0"/>
    <xf numFmtId="0" fontId="6" fillId="0" borderId="0" xfId="0" applyFont="1" applyFill="1" applyAlignment="1">
      <alignment horizontal="center"/>
    </xf>
    <xf numFmtId="0" fontId="0" fillId="0" borderId="0" xfId="0" applyAlignment="1">
      <alignment horizontal="center" vertical="center"/>
    </xf>
    <xf numFmtId="0" fontId="0" fillId="0" borderId="0" xfId="0" applyFill="1" applyAlignment="1">
      <alignment horizontal="center"/>
    </xf>
    <xf numFmtId="0" fontId="0" fillId="0" borderId="0" xfId="0" applyFill="1" applyBorder="1"/>
    <xf numFmtId="0" fontId="0" fillId="0" borderId="4" xfId="0" applyBorder="1" applyAlignment="1">
      <alignment horizontal="center"/>
    </xf>
    <xf numFmtId="4" fontId="0" fillId="0" borderId="0" xfId="0" applyNumberFormat="1" applyFill="1" applyBorder="1"/>
    <xf numFmtId="0" fontId="0" fillId="4" borderId="0" xfId="0" applyFill="1" applyBorder="1"/>
    <xf numFmtId="4" fontId="0" fillId="0" borderId="0" xfId="0" applyNumberFormat="1"/>
    <xf numFmtId="3" fontId="0" fillId="0" borderId="1" xfId="0" applyNumberFormat="1" applyBorder="1"/>
    <xf numFmtId="0" fontId="9" fillId="5" borderId="1" xfId="0" applyFont="1" applyFill="1" applyBorder="1" applyAlignment="1">
      <alignment horizontal="center" vertical="center" wrapText="1"/>
    </xf>
    <xf numFmtId="0" fontId="4" fillId="6" borderId="1" xfId="0" applyFont="1" applyFill="1" applyBorder="1"/>
    <xf numFmtId="3" fontId="4"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3" fontId="4" fillId="6" borderId="1" xfId="0" applyNumberFormat="1" applyFont="1" applyFill="1" applyBorder="1" applyAlignment="1">
      <alignment horizontal="center" vertical="center"/>
    </xf>
    <xf numFmtId="0" fontId="0" fillId="0" borderId="0" xfId="0" applyBorder="1"/>
    <xf numFmtId="164" fontId="0" fillId="0" borderId="0" xfId="0" applyNumberFormat="1" applyBorder="1" applyAlignment="1">
      <alignment vertical="top" wrapText="1"/>
    </xf>
    <xf numFmtId="0" fontId="13" fillId="0" borderId="0" xfId="0" applyFont="1"/>
    <xf numFmtId="4" fontId="0" fillId="0" borderId="0" xfId="0" applyNumberFormat="1" applyBorder="1"/>
    <xf numFmtId="3" fontId="13" fillId="0" borderId="1" xfId="0" applyNumberFormat="1" applyFont="1" applyBorder="1"/>
    <xf numFmtId="0" fontId="13" fillId="0" borderId="1" xfId="0" applyFont="1" applyBorder="1" applyAlignment="1">
      <alignment horizontal="center" vertical="center"/>
    </xf>
    <xf numFmtId="0" fontId="4" fillId="6" borderId="1" xfId="0" applyFont="1" applyFill="1" applyBorder="1" applyAlignment="1">
      <alignment horizontal="center" vertical="center"/>
    </xf>
    <xf numFmtId="4" fontId="4" fillId="6" borderId="1" xfId="0" applyNumberFormat="1" applyFont="1" applyFill="1" applyBorder="1" applyAlignment="1">
      <alignment horizontal="center" vertical="center"/>
    </xf>
    <xf numFmtId="4" fontId="2" fillId="6" borderId="1" xfId="0" applyNumberFormat="1" applyFont="1" applyFill="1" applyBorder="1" applyAlignment="1">
      <alignment horizontal="center" vertical="center"/>
    </xf>
    <xf numFmtId="0" fontId="0" fillId="0" borderId="2" xfId="0" applyBorder="1"/>
    <xf numFmtId="0" fontId="0" fillId="0" borderId="4" xfId="0" applyBorder="1"/>
    <xf numFmtId="0" fontId="0" fillId="0" borderId="3" xfId="0" applyBorder="1"/>
    <xf numFmtId="4" fontId="3" fillId="7" borderId="1" xfId="0" applyNumberFormat="1" applyFont="1" applyFill="1" applyBorder="1" applyAlignment="1">
      <alignment vertical="center"/>
    </xf>
    <xf numFmtId="0" fontId="3" fillId="3"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xf>
    <xf numFmtId="165" fontId="3" fillId="0" borderId="3" xfId="0" applyNumberFormat="1" applyFont="1" applyBorder="1" applyAlignment="1">
      <alignment horizontal="center" vertical="center"/>
    </xf>
    <xf numFmtId="0" fontId="0" fillId="0" borderId="4" xfId="0" applyBorder="1" applyAlignment="1">
      <alignment horizontal="center"/>
    </xf>
    <xf numFmtId="3" fontId="3" fillId="0" borderId="1" xfId="0" applyNumberFormat="1" applyFont="1" applyFill="1" applyBorder="1" applyAlignment="1">
      <alignment horizontal="left" vertical="center" indent="1"/>
    </xf>
    <xf numFmtId="4" fontId="3" fillId="0" borderId="3" xfId="0" applyNumberFormat="1" applyFont="1" applyBorder="1" applyAlignment="1">
      <alignment horizontal="center" vertical="center"/>
    </xf>
    <xf numFmtId="0" fontId="0" fillId="0" borderId="12" xfId="0" applyBorder="1"/>
    <xf numFmtId="0" fontId="0" fillId="0" borderId="12" xfId="0" applyBorder="1" applyAlignment="1">
      <alignment horizontal="center"/>
    </xf>
    <xf numFmtId="0" fontId="0" fillId="0" borderId="10" xfId="0" applyBorder="1"/>
    <xf numFmtId="0" fontId="0" fillId="0" borderId="0" xfId="0" applyAlignment="1">
      <alignment horizontal="left"/>
    </xf>
    <xf numFmtId="0" fontId="0" fillId="8" borderId="2" xfId="0" applyFill="1" applyBorder="1"/>
    <xf numFmtId="0" fontId="0" fillId="0" borderId="4" xfId="0" applyBorder="1" applyAlignment="1">
      <alignment horizontal="center"/>
    </xf>
    <xf numFmtId="0" fontId="0" fillId="0" borderId="3" xfId="0" applyFont="1" applyBorder="1" applyAlignment="1">
      <alignment horizontal="center" vertical="center" wrapText="1"/>
    </xf>
    <xf numFmtId="0" fontId="0" fillId="0" borderId="0" xfId="0" applyFill="1"/>
    <xf numFmtId="0" fontId="18" fillId="0" borderId="0" xfId="0" applyFont="1" applyFill="1" applyBorder="1" applyAlignment="1">
      <alignment vertical="center" wrapText="1"/>
    </xf>
    <xf numFmtId="0" fontId="0" fillId="0" borderId="1" xfId="0" applyBorder="1" applyAlignment="1">
      <alignment horizontal="center" vertical="center"/>
    </xf>
    <xf numFmtId="1" fontId="13" fillId="0" borderId="14" xfId="0" applyNumberFormat="1" applyFont="1" applyBorder="1"/>
    <xf numFmtId="0" fontId="13" fillId="0" borderId="0" xfId="0" applyFont="1" applyBorder="1" applyAlignment="1">
      <alignment vertical="center" wrapText="1"/>
    </xf>
    <xf numFmtId="0" fontId="18" fillId="9" borderId="5" xfId="0" applyFont="1" applyFill="1" applyBorder="1" applyAlignment="1">
      <alignment horizontal="center" vertical="center" wrapText="1"/>
    </xf>
    <xf numFmtId="0" fontId="18" fillId="9" borderId="6" xfId="0" applyFont="1" applyFill="1" applyBorder="1" applyAlignment="1">
      <alignment horizontal="center" vertical="center" wrapText="1"/>
    </xf>
    <xf numFmtId="0" fontId="18" fillId="9" borderId="7"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9" borderId="9" xfId="0" applyFont="1" applyFill="1" applyBorder="1" applyAlignment="1">
      <alignment horizontal="center" vertical="center" wrapText="1"/>
    </xf>
    <xf numFmtId="0" fontId="18" fillId="9" borderId="10" xfId="0" applyFont="1" applyFill="1" applyBorder="1" applyAlignment="1">
      <alignment horizontal="center" vertical="center" wrapText="1"/>
    </xf>
    <xf numFmtId="0" fontId="19" fillId="6" borderId="14" xfId="0" applyFont="1" applyFill="1" applyBorder="1" applyAlignment="1">
      <alignment horizontal="center"/>
    </xf>
    <xf numFmtId="0" fontId="19" fillId="6" borderId="0" xfId="0" applyFont="1" applyFill="1" applyBorder="1" applyAlignment="1">
      <alignment horizontal="center"/>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14" xfId="0" applyFont="1" applyBorder="1" applyAlignment="1">
      <alignment horizontal="left" vertical="top" wrapText="1"/>
    </xf>
    <xf numFmtId="0" fontId="13" fillId="0" borderId="0" xfId="0" applyFont="1" applyBorder="1" applyAlignment="1">
      <alignment horizontal="left" vertical="top" wrapText="1"/>
    </xf>
    <xf numFmtId="0" fontId="13" fillId="0" borderId="15" xfId="0"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8" xfId="0" applyFont="1" applyFill="1" applyBorder="1" applyAlignment="1">
      <alignment horizontal="center" vertical="center"/>
    </xf>
    <xf numFmtId="0" fontId="15" fillId="6" borderId="9" xfId="0" applyFont="1" applyFill="1" applyBorder="1" applyAlignment="1">
      <alignment horizontal="center" vertical="center"/>
    </xf>
    <xf numFmtId="0" fontId="15" fillId="6" borderId="10" xfId="0" applyFont="1" applyFill="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0" fillId="8" borderId="11" xfId="0" applyFill="1" applyBorder="1" applyAlignment="1">
      <alignment horizontal="center"/>
    </xf>
    <xf numFmtId="0" fontId="0" fillId="8" borderId="12" xfId="0" applyFill="1" applyBorder="1" applyAlignment="1">
      <alignment horizontal="center"/>
    </xf>
    <xf numFmtId="4" fontId="3" fillId="7" borderId="11" xfId="0" applyNumberFormat="1" applyFont="1" applyFill="1" applyBorder="1" applyAlignment="1">
      <alignment horizontal="center" vertical="center"/>
    </xf>
    <xf numFmtId="4" fontId="3" fillId="7" borderId="12" xfId="0" applyNumberFormat="1" applyFont="1" applyFill="1" applyBorder="1" applyAlignment="1">
      <alignment horizontal="center" vertical="center"/>
    </xf>
    <xf numFmtId="0" fontId="19" fillId="6" borderId="14"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19" fillId="6" borderId="9" xfId="0" applyFont="1" applyFill="1" applyBorder="1" applyAlignment="1">
      <alignment horizontal="center" vertical="center" wrapText="1"/>
    </xf>
    <xf numFmtId="1" fontId="4" fillId="6" borderId="11" xfId="0" applyNumberFormat="1" applyFont="1" applyFill="1" applyBorder="1" applyAlignment="1">
      <alignment horizontal="center" vertical="center"/>
    </xf>
    <xf numFmtId="1" fontId="4" fillId="6" borderId="12" xfId="0" applyNumberFormat="1" applyFont="1" applyFill="1" applyBorder="1" applyAlignment="1">
      <alignment horizontal="center" vertical="center"/>
    </xf>
    <xf numFmtId="3" fontId="4" fillId="6" borderId="11" xfId="0" applyNumberFormat="1" applyFont="1" applyFill="1" applyBorder="1" applyAlignment="1">
      <alignment horizontal="center" vertical="center"/>
    </xf>
    <xf numFmtId="3" fontId="4" fillId="6" borderId="12" xfId="0" applyNumberFormat="1" applyFont="1" applyFill="1" applyBorder="1" applyAlignment="1">
      <alignment horizontal="center" vertical="center"/>
    </xf>
    <xf numFmtId="0" fontId="10" fillId="5" borderId="2" xfId="0" applyFont="1" applyFill="1" applyBorder="1" applyAlignment="1">
      <alignment horizontal="center" vertical="center"/>
    </xf>
    <xf numFmtId="0" fontId="10" fillId="5"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3" xfId="0" applyFont="1" applyFill="1" applyBorder="1" applyAlignment="1">
      <alignment horizontal="center" vertical="center"/>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7" borderId="2" xfId="0" applyFill="1" applyBorder="1" applyAlignment="1">
      <alignment horizontal="center"/>
    </xf>
    <xf numFmtId="0" fontId="0" fillId="7" borderId="4" xfId="0" applyFill="1" applyBorder="1" applyAlignment="1">
      <alignment horizontal="center"/>
    </xf>
    <xf numFmtId="0" fontId="0" fillId="7" borderId="3" xfId="0" applyFill="1"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 fontId="0" fillId="7" borderId="2" xfId="0" applyNumberFormat="1" applyFont="1" applyFill="1" applyBorder="1" applyAlignment="1">
      <alignment horizontal="center" vertical="center"/>
    </xf>
    <xf numFmtId="1" fontId="0" fillId="7" borderId="3" xfId="0" applyNumberFormat="1" applyFont="1" applyFill="1" applyBorder="1" applyAlignment="1">
      <alignment horizontal="center" vertical="center"/>
    </xf>
    <xf numFmtId="2" fontId="3" fillId="7" borderId="2" xfId="0" applyNumberFormat="1" applyFont="1" applyFill="1" applyBorder="1" applyAlignment="1">
      <alignment horizontal="center" vertical="center"/>
    </xf>
    <xf numFmtId="2" fontId="3" fillId="7" borderId="3" xfId="0" applyNumberFormat="1"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1" fontId="3" fillId="7" borderId="2" xfId="0" applyNumberFormat="1" applyFont="1" applyFill="1" applyBorder="1" applyAlignment="1">
      <alignment horizontal="center" vertical="center"/>
    </xf>
    <xf numFmtId="1" fontId="3" fillId="7" borderId="3" xfId="0" applyNumberFormat="1" applyFont="1" applyFill="1" applyBorder="1" applyAlignment="1">
      <alignment horizontal="center" vertical="center"/>
    </xf>
    <xf numFmtId="166" fontId="3" fillId="0" borderId="2" xfId="1" applyNumberFormat="1" applyFont="1" applyBorder="1" applyAlignment="1">
      <alignment horizontal="center"/>
    </xf>
    <xf numFmtId="166" fontId="3" fillId="0" borderId="3" xfId="1" applyNumberFormat="1" applyFont="1" applyBorder="1" applyAlignment="1">
      <alignment horizontal="center"/>
    </xf>
    <xf numFmtId="0" fontId="10" fillId="5" borderId="3"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16" fontId="10" fillId="8" borderId="11" xfId="0" applyNumberFormat="1" applyFont="1" applyFill="1" applyBorder="1" applyAlignment="1">
      <alignment horizontal="center" vertical="center"/>
    </xf>
    <xf numFmtId="16" fontId="10" fillId="8" borderId="12" xfId="0" applyNumberFormat="1" applyFont="1" applyFill="1" applyBorder="1" applyAlignment="1">
      <alignment horizontal="center" vertical="center"/>
    </xf>
    <xf numFmtId="4" fontId="3" fillId="8" borderId="11" xfId="0" applyNumberFormat="1" applyFont="1" applyFill="1" applyBorder="1" applyAlignment="1">
      <alignment horizontal="center" vertical="center"/>
    </xf>
    <xf numFmtId="4" fontId="3" fillId="8" borderId="12" xfId="0" applyNumberFormat="1" applyFont="1" applyFill="1" applyBorder="1" applyAlignment="1">
      <alignment horizontal="center" vertical="center"/>
    </xf>
    <xf numFmtId="0" fontId="20" fillId="2" borderId="2" xfId="2" applyFont="1" applyFill="1" applyBorder="1" applyAlignment="1">
      <alignment horizontal="center" vertical="center" wrapText="1"/>
    </xf>
    <xf numFmtId="0" fontId="20" fillId="2" borderId="4" xfId="2" applyFont="1" applyFill="1" applyBorder="1" applyAlignment="1">
      <alignment horizontal="center" vertical="center" wrapText="1"/>
    </xf>
    <xf numFmtId="0" fontId="20" fillId="2" borderId="3" xfId="2"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 fillId="3" borderId="1"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6" borderId="1" xfId="0" applyFont="1" applyFill="1" applyBorder="1" applyAlignment="1">
      <alignment horizontal="center" vertic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5" fontId="3" fillId="0" borderId="2" xfId="1" applyNumberFormat="1" applyFont="1" applyBorder="1" applyAlignment="1">
      <alignment horizontal="center"/>
    </xf>
    <xf numFmtId="5" fontId="3" fillId="0" borderId="3" xfId="1" applyNumberFormat="1" applyFont="1" applyBorder="1" applyAlignment="1">
      <alignment horizontal="center"/>
    </xf>
    <xf numFmtId="0" fontId="8"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3" fontId="4" fillId="6" borderId="13" xfId="0" applyNumberFormat="1" applyFont="1" applyFill="1" applyBorder="1" applyAlignment="1">
      <alignment horizontal="center" vertical="center"/>
    </xf>
    <xf numFmtId="4" fontId="3" fillId="0" borderId="2" xfId="0" applyNumberFormat="1" applyFont="1" applyBorder="1" applyAlignment="1">
      <alignment horizontal="center" vertical="center"/>
    </xf>
    <xf numFmtId="4" fontId="3" fillId="0" borderId="4" xfId="0" applyNumberFormat="1" applyFont="1" applyBorder="1" applyAlignment="1">
      <alignment horizontal="center" vertical="center"/>
    </xf>
    <xf numFmtId="16" fontId="11" fillId="8" borderId="1" xfId="0" applyNumberFormat="1" applyFont="1" applyFill="1" applyBorder="1" applyAlignment="1">
      <alignment horizontal="center" vertical="center"/>
    </xf>
    <xf numFmtId="1" fontId="4" fillId="6" borderId="7" xfId="0" applyNumberFormat="1" applyFont="1" applyFill="1" applyBorder="1" applyAlignment="1">
      <alignment horizontal="center" vertical="center"/>
    </xf>
    <xf numFmtId="1" fontId="4" fillId="6" borderId="15" xfId="0" applyNumberFormat="1" applyFont="1" applyFill="1" applyBorder="1" applyAlignment="1">
      <alignment horizontal="center" vertical="center"/>
    </xf>
    <xf numFmtId="3" fontId="4" fillId="6" borderId="5" xfId="0" applyNumberFormat="1" applyFont="1" applyFill="1" applyBorder="1" applyAlignment="1">
      <alignment horizontal="center" vertical="center"/>
    </xf>
    <xf numFmtId="3" fontId="4" fillId="6" borderId="14" xfId="0" applyNumberFormat="1" applyFont="1" applyFill="1" applyBorder="1" applyAlignment="1">
      <alignment horizontal="center" vertical="center"/>
    </xf>
    <xf numFmtId="4" fontId="3" fillId="8" borderId="13" xfId="0" applyNumberFormat="1" applyFont="1" applyFill="1" applyBorder="1" applyAlignment="1">
      <alignment horizontal="center" vertical="center"/>
    </xf>
    <xf numFmtId="4" fontId="3" fillId="7" borderId="13" xfId="0" applyNumberFormat="1" applyFont="1" applyFill="1" applyBorder="1" applyAlignment="1">
      <alignment horizontal="center" vertical="center"/>
    </xf>
    <xf numFmtId="3" fontId="0" fillId="0" borderId="0" xfId="0" applyNumberFormat="1" applyBorder="1"/>
    <xf numFmtId="3" fontId="0" fillId="0" borderId="10" xfId="0" applyNumberFormat="1" applyFill="1" applyBorder="1" applyAlignment="1">
      <alignment horizontal="left" vertical="center"/>
    </xf>
    <xf numFmtId="3" fontId="0" fillId="0" borderId="15" xfId="0" applyNumberFormat="1" applyFill="1" applyBorder="1" applyAlignment="1">
      <alignment horizontal="left" vertical="center"/>
    </xf>
    <xf numFmtId="3" fontId="0" fillId="0" borderId="3" xfId="0" applyNumberFormat="1" applyFill="1" applyBorder="1" applyAlignment="1">
      <alignment horizontal="left" vertical="center"/>
    </xf>
    <xf numFmtId="3" fontId="0" fillId="0" borderId="1" xfId="0" applyNumberFormat="1" applyFont="1" applyBorder="1"/>
    <xf numFmtId="0" fontId="0" fillId="0" borderId="1" xfId="0" applyFont="1" applyBorder="1" applyAlignment="1">
      <alignment horizontal="center"/>
    </xf>
    <xf numFmtId="3" fontId="0" fillId="0" borderId="1" xfId="0" applyNumberFormat="1" applyFont="1" applyFill="1" applyBorder="1" applyAlignment="1">
      <alignment horizontal="left" vertical="center" indent="1"/>
    </xf>
    <xf numFmtId="0" fontId="5" fillId="5" borderId="2" xfId="0" applyFont="1" applyFill="1" applyBorder="1" applyAlignment="1">
      <alignment horizontal="center"/>
    </xf>
    <xf numFmtId="0" fontId="5" fillId="5" borderId="4" xfId="0" applyFont="1" applyFill="1" applyBorder="1" applyAlignment="1">
      <alignment horizontal="center"/>
    </xf>
    <xf numFmtId="0" fontId="5" fillId="5" borderId="3" xfId="0" applyFont="1" applyFill="1" applyBorder="1" applyAlignment="1">
      <alignment horizontal="center"/>
    </xf>
    <xf numFmtId="5" fontId="3" fillId="4" borderId="2" xfId="1" applyNumberFormat="1" applyFont="1" applyFill="1" applyBorder="1" applyAlignment="1">
      <alignment horizontal="center"/>
    </xf>
    <xf numFmtId="5" fontId="3" fillId="4" borderId="3" xfId="1" applyNumberFormat="1" applyFont="1" applyFill="1" applyBorder="1" applyAlignment="1">
      <alignment horizontal="center"/>
    </xf>
    <xf numFmtId="3" fontId="0" fillId="0" borderId="1" xfId="0" applyNumberFormat="1" applyBorder="1" applyAlignment="1">
      <alignment horizontal="center"/>
    </xf>
    <xf numFmtId="3" fontId="3" fillId="0"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0" fontId="0" fillId="0" borderId="2" xfId="0" applyFont="1" applyBorder="1" applyAlignment="1">
      <alignment horizontal="right" vertical="center" wrapText="1"/>
    </xf>
    <xf numFmtId="0" fontId="0" fillId="0" borderId="4" xfId="0" applyFont="1" applyBorder="1" applyAlignment="1">
      <alignment horizontal="right" vertical="center" wrapText="1"/>
    </xf>
    <xf numFmtId="0" fontId="0" fillId="0" borderId="7" xfId="0" applyFont="1" applyBorder="1" applyAlignment="1">
      <alignment horizontal="center" vertical="center" wrapText="1"/>
    </xf>
    <xf numFmtId="4" fontId="0" fillId="0" borderId="8" xfId="0" applyNumberFormat="1" applyFont="1" applyBorder="1" applyAlignment="1">
      <alignment horizontal="right" vertical="center"/>
    </xf>
    <xf numFmtId="4" fontId="0" fillId="0" borderId="9" xfId="0" applyNumberFormat="1" applyFont="1" applyBorder="1" applyAlignment="1">
      <alignment horizontal="right" vertical="center"/>
    </xf>
    <xf numFmtId="4" fontId="0" fillId="0" borderId="10" xfId="0" applyNumberFormat="1" applyFont="1" applyBorder="1" applyAlignment="1">
      <alignment horizontal="center" vertical="center"/>
    </xf>
    <xf numFmtId="2" fontId="0" fillId="7" borderId="2" xfId="0" applyNumberFormat="1" applyFont="1" applyFill="1" applyBorder="1" applyAlignment="1">
      <alignment horizontal="center" vertical="center"/>
    </xf>
    <xf numFmtId="2" fontId="0" fillId="7" borderId="3" xfId="0" applyNumberFormat="1" applyFont="1" applyFill="1" applyBorder="1" applyAlignment="1">
      <alignment horizontal="center" vertical="center"/>
    </xf>
    <xf numFmtId="0" fontId="8" fillId="5" borderId="4" xfId="0" applyFont="1" applyFill="1" applyBorder="1" applyAlignment="1">
      <alignment horizontal="center" vertical="center" wrapText="1"/>
    </xf>
    <xf numFmtId="0" fontId="8" fillId="5" borderId="3" xfId="0" applyFont="1" applyFill="1" applyBorder="1" applyAlignment="1">
      <alignment horizontal="center" vertical="center" wrapText="1"/>
    </xf>
    <xf numFmtId="16" fontId="10" fillId="8" borderId="13" xfId="0" applyNumberFormat="1" applyFont="1" applyFill="1" applyBorder="1" applyAlignment="1">
      <alignment horizontal="center" vertical="center"/>
    </xf>
    <xf numFmtId="1" fontId="4" fillId="6" borderId="13" xfId="0" applyNumberFormat="1" applyFont="1" applyFill="1" applyBorder="1" applyAlignment="1">
      <alignment horizontal="center" vertical="center"/>
    </xf>
    <xf numFmtId="4" fontId="4" fillId="6" borderId="1" xfId="0" applyNumberFormat="1" applyFont="1" applyFill="1" applyBorder="1" applyAlignment="1">
      <alignment horizontal="right"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center"/>
    </xf>
    <xf numFmtId="4" fontId="0" fillId="7" borderId="2" xfId="0" applyNumberFormat="1" applyFont="1" applyFill="1" applyBorder="1" applyAlignment="1">
      <alignment horizontal="center" vertical="center"/>
    </xf>
    <xf numFmtId="4" fontId="0" fillId="7" borderId="3" xfId="0" applyNumberFormat="1" applyFont="1" applyFill="1" applyBorder="1" applyAlignment="1">
      <alignment horizontal="center" vertical="center"/>
    </xf>
    <xf numFmtId="4" fontId="3" fillId="7" borderId="2" xfId="0" applyNumberFormat="1" applyFont="1" applyFill="1" applyBorder="1" applyAlignment="1">
      <alignment horizontal="center" vertical="center"/>
    </xf>
    <xf numFmtId="4" fontId="3" fillId="7" borderId="3" xfId="0" applyNumberFormat="1" applyFont="1" applyFill="1" applyBorder="1" applyAlignment="1">
      <alignment horizontal="center" vertical="center"/>
    </xf>
    <xf numFmtId="0" fontId="5" fillId="5" borderId="14" xfId="0" applyFont="1" applyFill="1" applyBorder="1" applyAlignment="1">
      <alignment horizontal="center"/>
    </xf>
    <xf numFmtId="0" fontId="5" fillId="5" borderId="0" xfId="0" applyFont="1" applyFill="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4" fontId="0" fillId="0" borderId="3" xfId="0" applyNumberFormat="1" applyFont="1" applyBorder="1" applyAlignment="1">
      <alignment horizontal="left" vertical="center"/>
    </xf>
    <xf numFmtId="4" fontId="0" fillId="0" borderId="10" xfId="0" applyNumberFormat="1" applyFont="1" applyBorder="1" applyAlignment="1">
      <alignment horizontal="left" vertical="center"/>
    </xf>
    <xf numFmtId="0" fontId="0" fillId="0" borderId="0" xfId="0" applyFont="1"/>
    <xf numFmtId="4" fontId="3" fillId="0" borderId="2" xfId="1" applyNumberFormat="1" applyFont="1" applyBorder="1" applyAlignment="1">
      <alignment horizontal="center"/>
    </xf>
    <xf numFmtId="4" fontId="3" fillId="0" borderId="3" xfId="1" applyNumberFormat="1" applyFont="1" applyBorder="1" applyAlignment="1">
      <alignment horizontal="center"/>
    </xf>
    <xf numFmtId="4" fontId="3" fillId="7" borderId="1" xfId="0" applyNumberFormat="1" applyFont="1" applyFill="1" applyBorder="1" applyAlignment="1">
      <alignment horizontal="center" vertical="center"/>
    </xf>
    <xf numFmtId="4" fontId="3" fillId="4" borderId="1" xfId="0" applyNumberFormat="1" applyFont="1" applyFill="1" applyBorder="1" applyAlignment="1">
      <alignment horizontal="center" vertical="center"/>
    </xf>
    <xf numFmtId="0" fontId="18" fillId="9" borderId="0"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15" xfId="0" applyFont="1" applyFill="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b="1"/>
            </a:pPr>
            <a:r>
              <a:rPr lang="en-US" sz="1200" b="1" i="0" baseline="0">
                <a:latin typeface="Copperplate Gothic Light" pitchFamily="34" charset="0"/>
              </a:rPr>
              <a:t>Bull Put Spread </a:t>
            </a:r>
          </a:p>
          <a:p>
            <a:pPr>
              <a:defRPr b="1"/>
            </a:pPr>
            <a:r>
              <a:rPr lang="en-US" sz="1200" b="1" i="0" baseline="0">
                <a:latin typeface="Copperplate Gothic Light" pitchFamily="34" charset="0"/>
              </a:rPr>
              <a:t>Profit/Loss  Payoff Chart  </a:t>
            </a:r>
            <a:endParaRPr lang="en-US" sz="1200" b="1" i="0">
              <a:latin typeface="Copperplate Gothic Light" pitchFamily="34" charset="0"/>
            </a:endParaRPr>
          </a:p>
        </c:rich>
      </c:tx>
      <c:layout>
        <c:manualLayout>
          <c:xMode val="edge"/>
          <c:yMode val="edge"/>
          <c:x val="0.39856352654740856"/>
          <c:y val="3.4581332095512507E-2"/>
        </c:manualLayout>
      </c:layout>
      <c:overlay val="0"/>
    </c:title>
    <c:autoTitleDeleted val="0"/>
    <c:plotArea>
      <c:layout>
        <c:manualLayout>
          <c:layoutTarget val="inner"/>
          <c:xMode val="edge"/>
          <c:yMode val="edge"/>
          <c:x val="0.12260942835958902"/>
          <c:y val="0.16956689962937185"/>
          <c:w val="0.86087870324744853"/>
          <c:h val="0.78993142675606021"/>
        </c:manualLayout>
      </c:layout>
      <c:lineChart>
        <c:grouping val="standard"/>
        <c:varyColors val="0"/>
        <c:ser>
          <c:idx val="0"/>
          <c:order val="0"/>
          <c:tx>
            <c:strRef>
              <c:f>'Bull Put Spread'!$D$19</c:f>
              <c:strCache>
                <c:ptCount val="1"/>
                <c:pt idx="0">
                  <c:v>P/L</c:v>
                </c:pt>
              </c:strCache>
            </c:strRef>
          </c:tx>
          <c:marker>
            <c:symbol val="none"/>
          </c:marker>
          <c:cat>
            <c:multiLvlStrRef>
              <c:f>'Bull Put Spread'!$B$20:$C$24</c:f>
              <c:multiLvlStrCache>
                <c:ptCount val="5"/>
                <c:lvl>
                  <c:pt idx="0">
                    <c:v>Exp Price 1</c:v>
                  </c:pt>
                  <c:pt idx="1">
                    <c:v>Exp Price 2</c:v>
                  </c:pt>
                  <c:pt idx="2">
                    <c:v>Exp Price 3</c:v>
                  </c:pt>
                  <c:pt idx="3">
                    <c:v>Exp Price 4</c:v>
                  </c:pt>
                  <c:pt idx="4">
                    <c:v>Exp Price 5</c:v>
                  </c:pt>
                </c:lvl>
                <c:lvl>
                  <c:pt idx="0">
                    <c:v>1,060</c:v>
                  </c:pt>
                  <c:pt idx="1">
                    <c:v>1,080</c:v>
                  </c:pt>
                  <c:pt idx="2">
                    <c:v>1090</c:v>
                  </c:pt>
                  <c:pt idx="3">
                    <c:v>1,100</c:v>
                  </c:pt>
                  <c:pt idx="4">
                    <c:v>1,120</c:v>
                  </c:pt>
                </c:lvl>
              </c:multiLvlStrCache>
            </c:multiLvlStrRef>
          </c:cat>
          <c:val>
            <c:numRef>
              <c:f>'Bull Put Spread'!$D$20:$D$24</c:f>
              <c:numCache>
                <c:formatCode>#,##0</c:formatCode>
                <c:ptCount val="5"/>
                <c:pt idx="0">
                  <c:v>-10230</c:v>
                </c:pt>
                <c:pt idx="1">
                  <c:v>-10230</c:v>
                </c:pt>
                <c:pt idx="2">
                  <c:v>-4230</c:v>
                </c:pt>
                <c:pt idx="3">
                  <c:v>1770</c:v>
                </c:pt>
                <c:pt idx="4">
                  <c:v>1770</c:v>
                </c:pt>
              </c:numCache>
            </c:numRef>
          </c:val>
          <c:smooth val="0"/>
        </c:ser>
        <c:dLbls>
          <c:showLegendKey val="0"/>
          <c:showVal val="0"/>
          <c:showCatName val="0"/>
          <c:showSerName val="0"/>
          <c:showPercent val="0"/>
          <c:showBubbleSize val="0"/>
        </c:dLbls>
        <c:marker val="1"/>
        <c:smooth val="0"/>
        <c:axId val="50226304"/>
        <c:axId val="50228224"/>
      </c:lineChart>
      <c:catAx>
        <c:axId val="50226304"/>
        <c:scaling>
          <c:orientation val="minMax"/>
        </c:scaling>
        <c:delete val="0"/>
        <c:axPos val="b"/>
        <c:numFmt formatCode="#,##0" sourceLinked="1"/>
        <c:majorTickMark val="out"/>
        <c:minorTickMark val="none"/>
        <c:tickLblPos val="nextTo"/>
        <c:spPr>
          <a:ln>
            <a:solidFill>
              <a:schemeClr val="tx1"/>
            </a:solidFill>
          </a:ln>
        </c:spPr>
        <c:crossAx val="50228224"/>
        <c:crosses val="autoZero"/>
        <c:auto val="1"/>
        <c:lblAlgn val="ctr"/>
        <c:lblOffset val="100"/>
        <c:noMultiLvlLbl val="0"/>
      </c:catAx>
      <c:valAx>
        <c:axId val="50228224"/>
        <c:scaling>
          <c:orientation val="minMax"/>
        </c:scaling>
        <c:delete val="0"/>
        <c:axPos val="l"/>
        <c:majorGridlines>
          <c:spPr>
            <a:ln>
              <a:noFill/>
            </a:ln>
          </c:spPr>
        </c:majorGridlines>
        <c:numFmt formatCode="#,##0" sourceLinked="1"/>
        <c:majorTickMark val="out"/>
        <c:minorTickMark val="none"/>
        <c:tickLblPos val="nextTo"/>
        <c:spPr>
          <a:ln>
            <a:solidFill>
              <a:schemeClr val="tx1"/>
            </a:solidFill>
          </a:ln>
        </c:spPr>
        <c:crossAx val="50226304"/>
        <c:crosses val="autoZero"/>
        <c:crossBetween val="midCat"/>
      </c:valAx>
      <c:spPr>
        <a:noFill/>
        <a:ln>
          <a:noFill/>
        </a:ln>
      </c:spPr>
    </c:plotArea>
    <c:plotVisOnly val="1"/>
    <c:dispBlanksAs val="gap"/>
    <c:showDLblsOverMax val="0"/>
  </c:chart>
  <c:spPr>
    <a:no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2156626395011567"/>
          <c:y val="0.16719243261789268"/>
          <c:w val="0.70841611385688963"/>
          <c:h val="0.71792335999612111"/>
        </c:manualLayout>
      </c:layout>
      <c:lineChart>
        <c:grouping val="standard"/>
        <c:varyColors val="0"/>
        <c:ser>
          <c:idx val="0"/>
          <c:order val="0"/>
          <c:tx>
            <c:strRef>
              <c:f>'Bear Call Spread'!$D$19</c:f>
              <c:strCache>
                <c:ptCount val="1"/>
                <c:pt idx="0">
                  <c:v>P/L</c:v>
                </c:pt>
              </c:strCache>
            </c:strRef>
          </c:tx>
          <c:marker>
            <c:symbol val="none"/>
          </c:marker>
          <c:cat>
            <c:multiLvlStrRef>
              <c:f>'Bear Call Spread'!$B$20:$C$24</c:f>
              <c:multiLvlStrCache>
                <c:ptCount val="5"/>
                <c:lvl>
                  <c:pt idx="0">
                    <c:v>Exp Price 1</c:v>
                  </c:pt>
                  <c:pt idx="1">
                    <c:v>Exp Price 2</c:v>
                  </c:pt>
                  <c:pt idx="2">
                    <c:v>Exp Price 5</c:v>
                  </c:pt>
                  <c:pt idx="3">
                    <c:v>Exp Price 6</c:v>
                  </c:pt>
                  <c:pt idx="4">
                    <c:v>Exp Price 7</c:v>
                  </c:pt>
                </c:lvl>
                <c:lvl>
                  <c:pt idx="0">
                    <c:v>9,650</c:v>
                  </c:pt>
                  <c:pt idx="1">
                    <c:v>9,700</c:v>
                  </c:pt>
                  <c:pt idx="2">
                    <c:v>9,800</c:v>
                  </c:pt>
                  <c:pt idx="3">
                    <c:v>9,900</c:v>
                  </c:pt>
                  <c:pt idx="4">
                    <c:v>9,950</c:v>
                  </c:pt>
                </c:lvl>
              </c:multiLvlStrCache>
            </c:multiLvlStrRef>
          </c:cat>
          <c:val>
            <c:numRef>
              <c:f>'Bear Call Spread'!$D$20:$D$24</c:f>
              <c:numCache>
                <c:formatCode>#,##0</c:formatCode>
                <c:ptCount val="5"/>
                <c:pt idx="0">
                  <c:v>2715</c:v>
                </c:pt>
                <c:pt idx="1">
                  <c:v>2715</c:v>
                </c:pt>
                <c:pt idx="2">
                  <c:v>-4785</c:v>
                </c:pt>
                <c:pt idx="3">
                  <c:v>-12285</c:v>
                </c:pt>
                <c:pt idx="4">
                  <c:v>-12285</c:v>
                </c:pt>
              </c:numCache>
            </c:numRef>
          </c:val>
          <c:smooth val="0"/>
        </c:ser>
        <c:dLbls>
          <c:showLegendKey val="0"/>
          <c:showVal val="0"/>
          <c:showCatName val="0"/>
          <c:showSerName val="0"/>
          <c:showPercent val="0"/>
          <c:showBubbleSize val="0"/>
        </c:dLbls>
        <c:marker val="1"/>
        <c:smooth val="0"/>
        <c:axId val="52038272"/>
        <c:axId val="52060544"/>
      </c:lineChart>
      <c:catAx>
        <c:axId val="52038272"/>
        <c:scaling>
          <c:orientation val="minMax"/>
        </c:scaling>
        <c:delete val="0"/>
        <c:axPos val="b"/>
        <c:majorTickMark val="out"/>
        <c:minorTickMark val="none"/>
        <c:tickLblPos val="nextTo"/>
        <c:spPr>
          <a:ln>
            <a:solidFill>
              <a:schemeClr val="accent6"/>
            </a:solidFill>
          </a:ln>
        </c:spPr>
        <c:crossAx val="52060544"/>
        <c:crosses val="autoZero"/>
        <c:auto val="1"/>
        <c:lblAlgn val="ctr"/>
        <c:lblOffset val="100"/>
        <c:noMultiLvlLbl val="0"/>
      </c:catAx>
      <c:valAx>
        <c:axId val="52060544"/>
        <c:scaling>
          <c:orientation val="minMax"/>
        </c:scaling>
        <c:delete val="0"/>
        <c:axPos val="l"/>
        <c:majorGridlines>
          <c:spPr>
            <a:ln>
              <a:noFill/>
            </a:ln>
          </c:spPr>
        </c:majorGridlines>
        <c:numFmt formatCode="#,##0" sourceLinked="1"/>
        <c:majorTickMark val="out"/>
        <c:minorTickMark val="none"/>
        <c:tickLblPos val="nextTo"/>
        <c:spPr>
          <a:ln>
            <a:solidFill>
              <a:schemeClr val="accent6"/>
            </a:solidFill>
          </a:ln>
        </c:spPr>
        <c:crossAx val="52038272"/>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377833795974624"/>
          <c:y val="0.15271589102253127"/>
          <c:w val="0.7919068566499633"/>
          <c:h val="0.71792335999612111"/>
        </c:manualLayout>
      </c:layout>
      <c:lineChart>
        <c:grouping val="standard"/>
        <c:varyColors val="0"/>
        <c:ser>
          <c:idx val="0"/>
          <c:order val="0"/>
          <c:tx>
            <c:strRef>
              <c:f>'Iron Condor'!$D$23</c:f>
              <c:strCache>
                <c:ptCount val="1"/>
                <c:pt idx="0">
                  <c:v>P/L</c:v>
                </c:pt>
              </c:strCache>
            </c:strRef>
          </c:tx>
          <c:marker>
            <c:symbol val="none"/>
          </c:marker>
          <c:cat>
            <c:multiLvlStrRef>
              <c:f>'Iron Condor'!$B$24:$C$30</c:f>
              <c:multiLvlStrCache>
                <c:ptCount val="7"/>
                <c:lvl>
                  <c:pt idx="0">
                    <c:v>Exp Price 1</c:v>
                  </c:pt>
                  <c:pt idx="1">
                    <c:v>Exp Price 2</c:v>
                  </c:pt>
                  <c:pt idx="2">
                    <c:v>Exp Price 3</c:v>
                  </c:pt>
                  <c:pt idx="3">
                    <c:v>Exp Price 4</c:v>
                  </c:pt>
                  <c:pt idx="4">
                    <c:v>Exp Price 5</c:v>
                  </c:pt>
                  <c:pt idx="5">
                    <c:v>Exp Price 6</c:v>
                  </c:pt>
                  <c:pt idx="6">
                    <c:v>Exp Price 7</c:v>
                  </c:pt>
                </c:lvl>
                <c:lvl>
                  <c:pt idx="0">
                    <c:v>8,650</c:v>
                  </c:pt>
                  <c:pt idx="1">
                    <c:v>8,700</c:v>
                  </c:pt>
                  <c:pt idx="2">
                    <c:v>8,900</c:v>
                  </c:pt>
                  <c:pt idx="3">
                    <c:v>9,200</c:v>
                  </c:pt>
                  <c:pt idx="4">
                    <c:v>9,500</c:v>
                  </c:pt>
                  <c:pt idx="5">
                    <c:v>9,700</c:v>
                  </c:pt>
                  <c:pt idx="6">
                    <c:v>9,750</c:v>
                  </c:pt>
                </c:lvl>
              </c:multiLvlStrCache>
            </c:multiLvlStrRef>
          </c:cat>
          <c:val>
            <c:numRef>
              <c:f>'Iron Condor'!$D$24:$D$30</c:f>
              <c:numCache>
                <c:formatCode>#,##0</c:formatCode>
                <c:ptCount val="7"/>
                <c:pt idx="0">
                  <c:v>-11722.5</c:v>
                </c:pt>
                <c:pt idx="1">
                  <c:v>-11722.5</c:v>
                </c:pt>
                <c:pt idx="2">
                  <c:v>3277.5</c:v>
                </c:pt>
                <c:pt idx="3">
                  <c:v>3277.5</c:v>
                </c:pt>
                <c:pt idx="4">
                  <c:v>3277.5</c:v>
                </c:pt>
                <c:pt idx="5">
                  <c:v>-11722.5</c:v>
                </c:pt>
                <c:pt idx="6">
                  <c:v>-11722.5</c:v>
                </c:pt>
              </c:numCache>
            </c:numRef>
          </c:val>
          <c:smooth val="0"/>
        </c:ser>
        <c:dLbls>
          <c:showLegendKey val="0"/>
          <c:showVal val="0"/>
          <c:showCatName val="0"/>
          <c:showSerName val="0"/>
          <c:showPercent val="0"/>
          <c:showBubbleSize val="0"/>
        </c:dLbls>
        <c:marker val="1"/>
        <c:smooth val="0"/>
        <c:axId val="139531392"/>
        <c:axId val="139532928"/>
      </c:lineChart>
      <c:catAx>
        <c:axId val="139531392"/>
        <c:scaling>
          <c:orientation val="minMax"/>
        </c:scaling>
        <c:delete val="0"/>
        <c:axPos val="b"/>
        <c:majorTickMark val="out"/>
        <c:minorTickMark val="none"/>
        <c:tickLblPos val="nextTo"/>
        <c:spPr>
          <a:ln>
            <a:solidFill>
              <a:schemeClr val="accent6"/>
            </a:solidFill>
          </a:ln>
        </c:spPr>
        <c:crossAx val="139532928"/>
        <c:crosses val="autoZero"/>
        <c:auto val="1"/>
        <c:lblAlgn val="ctr"/>
        <c:lblOffset val="100"/>
        <c:noMultiLvlLbl val="0"/>
      </c:catAx>
      <c:valAx>
        <c:axId val="139532928"/>
        <c:scaling>
          <c:orientation val="minMax"/>
        </c:scaling>
        <c:delete val="0"/>
        <c:axPos val="l"/>
        <c:majorGridlines>
          <c:spPr>
            <a:ln>
              <a:noFill/>
            </a:ln>
          </c:spPr>
        </c:majorGridlines>
        <c:numFmt formatCode="#,##0" sourceLinked="1"/>
        <c:majorTickMark val="out"/>
        <c:minorTickMark val="none"/>
        <c:tickLblPos val="nextTo"/>
        <c:spPr>
          <a:ln>
            <a:solidFill>
              <a:schemeClr val="accent6"/>
            </a:solidFill>
          </a:ln>
        </c:spPr>
        <c:crossAx val="139531392"/>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2857146498066735"/>
          <c:y val="0.167792128116941"/>
          <c:w val="0.70841611385688963"/>
          <c:h val="0.71792335999612111"/>
        </c:manualLayout>
      </c:layout>
      <c:lineChart>
        <c:grouping val="standard"/>
        <c:varyColors val="0"/>
        <c:ser>
          <c:idx val="0"/>
          <c:order val="0"/>
          <c:tx>
            <c:strRef>
              <c:f>'Bull Call Spread '!$D$18</c:f>
              <c:strCache>
                <c:ptCount val="1"/>
                <c:pt idx="0">
                  <c:v>P/L</c:v>
                </c:pt>
              </c:strCache>
            </c:strRef>
          </c:tx>
          <c:marker>
            <c:symbol val="none"/>
          </c:marker>
          <c:cat>
            <c:multiLvlStrRef>
              <c:f>'Bull Call Spread '!$B$19:$C$23</c:f>
              <c:multiLvlStrCache>
                <c:ptCount val="5"/>
                <c:lvl>
                  <c:pt idx="0">
                    <c:v>Exp Price 1</c:v>
                  </c:pt>
                  <c:pt idx="1">
                    <c:v>Exp Price 2</c:v>
                  </c:pt>
                  <c:pt idx="2">
                    <c:v>Exp Price 3</c:v>
                  </c:pt>
                  <c:pt idx="3">
                    <c:v>Exp Price 4</c:v>
                  </c:pt>
                  <c:pt idx="4">
                    <c:v>Exp Price 5</c:v>
                  </c:pt>
                </c:lvl>
                <c:lvl>
                  <c:pt idx="0">
                    <c:v>390</c:v>
                  </c:pt>
                  <c:pt idx="1">
                    <c:v>400</c:v>
                  </c:pt>
                  <c:pt idx="2">
                    <c:v>420</c:v>
                  </c:pt>
                  <c:pt idx="3">
                    <c:v>440</c:v>
                  </c:pt>
                  <c:pt idx="4">
                    <c:v>450</c:v>
                  </c:pt>
                </c:lvl>
              </c:multiLvlStrCache>
            </c:multiLvlStrRef>
          </c:cat>
          <c:val>
            <c:numRef>
              <c:f>'Bull Call Spread '!$D$19:$D$23</c:f>
              <c:numCache>
                <c:formatCode>#,##0</c:formatCode>
                <c:ptCount val="5"/>
                <c:pt idx="0">
                  <c:v>-6435</c:v>
                </c:pt>
                <c:pt idx="1">
                  <c:v>-6435</c:v>
                </c:pt>
                <c:pt idx="2">
                  <c:v>15565</c:v>
                </c:pt>
                <c:pt idx="3">
                  <c:v>37565</c:v>
                </c:pt>
                <c:pt idx="4">
                  <c:v>37565</c:v>
                </c:pt>
              </c:numCache>
            </c:numRef>
          </c:val>
          <c:smooth val="0"/>
        </c:ser>
        <c:dLbls>
          <c:showLegendKey val="0"/>
          <c:showVal val="0"/>
          <c:showCatName val="0"/>
          <c:showSerName val="0"/>
          <c:showPercent val="0"/>
          <c:showBubbleSize val="0"/>
        </c:dLbls>
        <c:marker val="1"/>
        <c:smooth val="0"/>
        <c:axId val="139996160"/>
        <c:axId val="140022528"/>
      </c:lineChart>
      <c:catAx>
        <c:axId val="139996160"/>
        <c:scaling>
          <c:orientation val="minMax"/>
        </c:scaling>
        <c:delete val="0"/>
        <c:axPos val="b"/>
        <c:majorTickMark val="out"/>
        <c:minorTickMark val="none"/>
        <c:tickLblPos val="nextTo"/>
        <c:spPr>
          <a:ln>
            <a:solidFill>
              <a:schemeClr val="accent6"/>
            </a:solidFill>
          </a:ln>
        </c:spPr>
        <c:crossAx val="140022528"/>
        <c:crosses val="autoZero"/>
        <c:auto val="1"/>
        <c:lblAlgn val="ctr"/>
        <c:lblOffset val="100"/>
        <c:noMultiLvlLbl val="0"/>
      </c:catAx>
      <c:valAx>
        <c:axId val="140022528"/>
        <c:scaling>
          <c:orientation val="minMax"/>
        </c:scaling>
        <c:delete val="0"/>
        <c:axPos val="l"/>
        <c:majorGridlines>
          <c:spPr>
            <a:ln>
              <a:noFill/>
            </a:ln>
          </c:spPr>
        </c:majorGridlines>
        <c:numFmt formatCode="#,##0" sourceLinked="1"/>
        <c:majorTickMark val="out"/>
        <c:minorTickMark val="none"/>
        <c:tickLblPos val="nextTo"/>
        <c:spPr>
          <a:ln>
            <a:solidFill>
              <a:schemeClr val="accent6"/>
            </a:solidFill>
          </a:ln>
        </c:spPr>
        <c:crossAx val="139996160"/>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6809617900875545"/>
          <c:y val="0.15271580392896131"/>
          <c:w val="0.70841611385688963"/>
          <c:h val="0.71792335999612111"/>
        </c:manualLayout>
      </c:layout>
      <c:lineChart>
        <c:grouping val="standard"/>
        <c:varyColors val="0"/>
        <c:ser>
          <c:idx val="0"/>
          <c:order val="0"/>
          <c:tx>
            <c:strRef>
              <c:f>'Bear Put Spread'!$D$18</c:f>
              <c:strCache>
                <c:ptCount val="1"/>
                <c:pt idx="0">
                  <c:v>P/L</c:v>
                </c:pt>
              </c:strCache>
            </c:strRef>
          </c:tx>
          <c:marker>
            <c:symbol val="none"/>
          </c:marker>
          <c:cat>
            <c:multiLvlStrRef>
              <c:f>'Bear Put Spread'!$B$19:$C$23</c:f>
              <c:multiLvlStrCache>
                <c:ptCount val="5"/>
                <c:lvl>
                  <c:pt idx="0">
                    <c:v>Exp Price 1</c:v>
                  </c:pt>
                  <c:pt idx="1">
                    <c:v>Exp Price 2</c:v>
                  </c:pt>
                  <c:pt idx="2">
                    <c:v>Exp Price 3</c:v>
                  </c:pt>
                  <c:pt idx="3">
                    <c:v>Exp Price 4</c:v>
                  </c:pt>
                  <c:pt idx="4">
                    <c:v>Exp Price 5</c:v>
                  </c:pt>
                </c:lvl>
                <c:lvl>
                  <c:pt idx="0">
                    <c:v>9,250</c:v>
                  </c:pt>
                  <c:pt idx="1">
                    <c:v>9,300</c:v>
                  </c:pt>
                  <c:pt idx="2">
                    <c:v>9,375</c:v>
                  </c:pt>
                  <c:pt idx="3">
                    <c:v>9,450</c:v>
                  </c:pt>
                  <c:pt idx="4">
                    <c:v>9,500</c:v>
                  </c:pt>
                </c:lvl>
              </c:multiLvlStrCache>
            </c:multiLvlStrRef>
          </c:cat>
          <c:val>
            <c:numRef>
              <c:f>'Bear Put Spread'!$D$19:$D$23</c:f>
              <c:numCache>
                <c:formatCode>#,##0</c:formatCode>
                <c:ptCount val="5"/>
                <c:pt idx="0">
                  <c:v>9168.75</c:v>
                </c:pt>
                <c:pt idx="1">
                  <c:v>9168.75</c:v>
                </c:pt>
                <c:pt idx="2">
                  <c:v>3543.75</c:v>
                </c:pt>
                <c:pt idx="3">
                  <c:v>-2081.25</c:v>
                </c:pt>
                <c:pt idx="4">
                  <c:v>-2081.25</c:v>
                </c:pt>
              </c:numCache>
            </c:numRef>
          </c:val>
          <c:smooth val="0"/>
        </c:ser>
        <c:dLbls>
          <c:showLegendKey val="0"/>
          <c:showVal val="0"/>
          <c:showCatName val="0"/>
          <c:showSerName val="0"/>
          <c:showPercent val="0"/>
          <c:showBubbleSize val="0"/>
        </c:dLbls>
        <c:marker val="1"/>
        <c:smooth val="0"/>
        <c:axId val="140295168"/>
        <c:axId val="140596736"/>
      </c:lineChart>
      <c:catAx>
        <c:axId val="140295168"/>
        <c:scaling>
          <c:orientation val="minMax"/>
        </c:scaling>
        <c:delete val="0"/>
        <c:axPos val="b"/>
        <c:majorTickMark val="out"/>
        <c:minorTickMark val="none"/>
        <c:tickLblPos val="nextTo"/>
        <c:spPr>
          <a:ln>
            <a:solidFill>
              <a:schemeClr val="accent6"/>
            </a:solidFill>
          </a:ln>
        </c:spPr>
        <c:crossAx val="140596736"/>
        <c:crosses val="autoZero"/>
        <c:auto val="1"/>
        <c:lblAlgn val="ctr"/>
        <c:lblOffset val="100"/>
        <c:noMultiLvlLbl val="0"/>
      </c:catAx>
      <c:valAx>
        <c:axId val="140596736"/>
        <c:scaling>
          <c:orientation val="minMax"/>
        </c:scaling>
        <c:delete val="0"/>
        <c:axPos val="l"/>
        <c:majorGridlines>
          <c:spPr>
            <a:ln>
              <a:noFill/>
            </a:ln>
          </c:spPr>
        </c:majorGridlines>
        <c:numFmt formatCode="#,##0" sourceLinked="1"/>
        <c:majorTickMark val="out"/>
        <c:minorTickMark val="none"/>
        <c:tickLblPos val="nextTo"/>
        <c:spPr>
          <a:ln>
            <a:solidFill>
              <a:schemeClr val="accent6"/>
            </a:solidFill>
          </a:ln>
        </c:spPr>
        <c:crossAx val="140295168"/>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1169943151579342"/>
          <c:y val="0.13677847769028872"/>
          <c:w val="0.87773663632542254"/>
          <c:h val="0.71792335999612111"/>
        </c:manualLayout>
      </c:layout>
      <c:lineChart>
        <c:grouping val="standard"/>
        <c:varyColors val="0"/>
        <c:ser>
          <c:idx val="0"/>
          <c:order val="0"/>
          <c:tx>
            <c:strRef>
              <c:f>'Straddle &amp; Strangle'!$D$20</c:f>
              <c:strCache>
                <c:ptCount val="1"/>
                <c:pt idx="0">
                  <c:v>P/L</c:v>
                </c:pt>
              </c:strCache>
            </c:strRef>
          </c:tx>
          <c:marker>
            <c:symbol val="none"/>
          </c:marker>
          <c:cat>
            <c:multiLvlStrRef>
              <c:f>'Straddle &amp; Strangle'!$B$21:$C$34</c:f>
              <c:multiLvlStrCache>
                <c:ptCount val="14"/>
                <c:lvl>
                  <c:pt idx="0">
                    <c:v>Exp Price 1</c:v>
                  </c:pt>
                  <c:pt idx="1">
                    <c:v>Exp Price 2</c:v>
                  </c:pt>
                  <c:pt idx="2">
                    <c:v>Exp Price 3</c:v>
                  </c:pt>
                  <c:pt idx="3">
                    <c:v>Exp Price 4</c:v>
                  </c:pt>
                  <c:pt idx="4">
                    <c:v>Exp Price 5</c:v>
                  </c:pt>
                  <c:pt idx="5">
                    <c:v>Exp Price 6</c:v>
                  </c:pt>
                  <c:pt idx="6">
                    <c:v>Exp Price 7</c:v>
                  </c:pt>
                  <c:pt idx="7">
                    <c:v>Exp Price 8</c:v>
                  </c:pt>
                  <c:pt idx="8">
                    <c:v>Exp Price 9</c:v>
                  </c:pt>
                  <c:pt idx="9">
                    <c:v>Exp Price 10</c:v>
                  </c:pt>
                  <c:pt idx="10">
                    <c:v>Exp Price 11</c:v>
                  </c:pt>
                  <c:pt idx="11">
                    <c:v>Exp Price 12</c:v>
                  </c:pt>
                  <c:pt idx="12">
                    <c:v>Exp Price 13</c:v>
                  </c:pt>
                  <c:pt idx="13">
                    <c:v>Exp Price 14</c:v>
                  </c:pt>
                </c:lvl>
                <c:lvl>
                  <c:pt idx="0">
                    <c:v>8,200</c:v>
                  </c:pt>
                  <c:pt idx="1">
                    <c:v>8,250</c:v>
                  </c:pt>
                  <c:pt idx="2">
                    <c:v>8,300</c:v>
                  </c:pt>
                  <c:pt idx="3">
                    <c:v>8,350</c:v>
                  </c:pt>
                  <c:pt idx="4">
                    <c:v>8,400</c:v>
                  </c:pt>
                  <c:pt idx="5">
                    <c:v>8,450</c:v>
                  </c:pt>
                  <c:pt idx="6">
                    <c:v>8,500</c:v>
                  </c:pt>
                  <c:pt idx="7">
                    <c:v>8,550</c:v>
                  </c:pt>
                  <c:pt idx="8">
                    <c:v>8,600</c:v>
                  </c:pt>
                  <c:pt idx="9">
                    <c:v>8,650</c:v>
                  </c:pt>
                  <c:pt idx="10">
                    <c:v>8,700</c:v>
                  </c:pt>
                  <c:pt idx="11">
                    <c:v>8,750</c:v>
                  </c:pt>
                  <c:pt idx="12">
                    <c:v>8,800</c:v>
                  </c:pt>
                  <c:pt idx="13">
                    <c:v>8,850</c:v>
                  </c:pt>
                </c:lvl>
              </c:multiLvlStrCache>
            </c:multiLvlStrRef>
          </c:cat>
          <c:val>
            <c:numRef>
              <c:f>'Straddle &amp; Strangle'!$D$21:$D$34</c:f>
              <c:numCache>
                <c:formatCode>#,##0</c:formatCode>
                <c:ptCount val="14"/>
                <c:pt idx="0">
                  <c:v>6000</c:v>
                </c:pt>
                <c:pt idx="1">
                  <c:v>2250</c:v>
                </c:pt>
                <c:pt idx="2">
                  <c:v>-1500</c:v>
                </c:pt>
                <c:pt idx="3">
                  <c:v>-5250</c:v>
                </c:pt>
                <c:pt idx="4">
                  <c:v>-9000</c:v>
                </c:pt>
                <c:pt idx="5">
                  <c:v>-12750</c:v>
                </c:pt>
                <c:pt idx="6">
                  <c:v>-16500</c:v>
                </c:pt>
                <c:pt idx="7">
                  <c:v>-16500</c:v>
                </c:pt>
                <c:pt idx="8">
                  <c:v>-12750</c:v>
                </c:pt>
                <c:pt idx="9">
                  <c:v>-9000</c:v>
                </c:pt>
                <c:pt idx="10">
                  <c:v>-5250</c:v>
                </c:pt>
                <c:pt idx="11">
                  <c:v>-1500</c:v>
                </c:pt>
                <c:pt idx="12">
                  <c:v>2250</c:v>
                </c:pt>
                <c:pt idx="13">
                  <c:v>6000</c:v>
                </c:pt>
              </c:numCache>
            </c:numRef>
          </c:val>
          <c:smooth val="0"/>
        </c:ser>
        <c:dLbls>
          <c:showLegendKey val="0"/>
          <c:showVal val="0"/>
          <c:showCatName val="0"/>
          <c:showSerName val="0"/>
          <c:showPercent val="0"/>
          <c:showBubbleSize val="0"/>
        </c:dLbls>
        <c:marker val="1"/>
        <c:smooth val="0"/>
        <c:axId val="48818816"/>
        <c:axId val="49115904"/>
      </c:lineChart>
      <c:catAx>
        <c:axId val="48818816"/>
        <c:scaling>
          <c:orientation val="minMax"/>
        </c:scaling>
        <c:delete val="0"/>
        <c:axPos val="b"/>
        <c:majorTickMark val="out"/>
        <c:minorTickMark val="none"/>
        <c:tickLblPos val="nextTo"/>
        <c:spPr>
          <a:ln>
            <a:solidFill>
              <a:schemeClr val="accent6"/>
            </a:solidFill>
          </a:ln>
        </c:spPr>
        <c:txPr>
          <a:bodyPr/>
          <a:lstStyle/>
          <a:p>
            <a:pPr>
              <a:defRPr b="0"/>
            </a:pPr>
            <a:endParaRPr lang="en-US"/>
          </a:p>
        </c:txPr>
        <c:crossAx val="49115904"/>
        <c:crosses val="autoZero"/>
        <c:auto val="1"/>
        <c:lblAlgn val="ctr"/>
        <c:lblOffset val="100"/>
        <c:noMultiLvlLbl val="0"/>
      </c:catAx>
      <c:valAx>
        <c:axId val="49115904"/>
        <c:scaling>
          <c:orientation val="minMax"/>
        </c:scaling>
        <c:delete val="0"/>
        <c:axPos val="l"/>
        <c:majorGridlines>
          <c:spPr>
            <a:ln>
              <a:noFill/>
            </a:ln>
          </c:spPr>
        </c:majorGridlines>
        <c:numFmt formatCode="#,##0" sourceLinked="1"/>
        <c:majorTickMark val="out"/>
        <c:minorTickMark val="none"/>
        <c:tickLblPos val="nextTo"/>
        <c:spPr>
          <a:ln>
            <a:solidFill>
              <a:schemeClr val="accent6"/>
            </a:solidFill>
          </a:ln>
        </c:spPr>
        <c:txPr>
          <a:bodyPr/>
          <a:lstStyle/>
          <a:p>
            <a:pPr>
              <a:defRPr b="0"/>
            </a:pPr>
            <a:endParaRPr lang="en-US"/>
          </a:p>
        </c:txPr>
        <c:crossAx val="48818816"/>
        <c:crosses val="autoZero"/>
        <c:crossBetween val="between"/>
      </c:valAx>
      <c:spPr>
        <a:noFill/>
      </c:spPr>
    </c:plotArea>
    <c:plotVisOnly val="1"/>
    <c:dispBlanksAs val="gap"/>
    <c:showDLblsOverMax val="0"/>
  </c:chart>
  <c:spPr>
    <a:noFill/>
  </c:spPr>
  <c:txPr>
    <a:bodyPr/>
    <a:lstStyle/>
    <a:p>
      <a:pPr>
        <a:defRPr b="1"/>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134705</xdr:colOff>
      <xdr:row>1</xdr:row>
      <xdr:rowOff>21177</xdr:rowOff>
    </xdr:from>
    <xdr:to>
      <xdr:col>2</xdr:col>
      <xdr:colOff>913241</xdr:colOff>
      <xdr:row>6</xdr:row>
      <xdr:rowOff>15819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9554470">
          <a:off x="134705" y="297402"/>
          <a:ext cx="1521486" cy="947142"/>
        </a:xfrm>
        <a:prstGeom prst="rect">
          <a:avLst/>
        </a:prstGeom>
      </xdr:spPr>
    </xdr:pic>
    <xdr:clientData/>
  </xdr:twoCellAnchor>
  <xdr:twoCellAnchor>
    <xdr:from>
      <xdr:col>2</xdr:col>
      <xdr:colOff>66675</xdr:colOff>
      <xdr:row>19</xdr:row>
      <xdr:rowOff>9525</xdr:rowOff>
    </xdr:from>
    <xdr:to>
      <xdr:col>6</xdr:col>
      <xdr:colOff>723900</xdr:colOff>
      <xdr:row>22</xdr:row>
      <xdr:rowOff>95250</xdr:rowOff>
    </xdr:to>
    <xdr:sp macro="" textlink="">
      <xdr:nvSpPr>
        <xdr:cNvPr id="4" name="TextBox 3"/>
        <xdr:cNvSpPr txBox="1"/>
      </xdr:nvSpPr>
      <xdr:spPr>
        <a:xfrm>
          <a:off x="809625" y="3819525"/>
          <a:ext cx="3895725" cy="65722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t>Disclaimer : This workbook</a:t>
          </a:r>
          <a:r>
            <a:rPr lang="en-IN" sz="900" b="1" baseline="0"/>
            <a:t> </a:t>
          </a:r>
          <a:r>
            <a:rPr lang="en-IN" sz="900" b="1"/>
            <a:t>is meant for informational and educational purposes only. The sole responsibility of investing in a trade and reconciling with any positive/negative outcome that arises from it ultimately lies with the trader</a:t>
          </a:r>
          <a:r>
            <a:rPr lang="en-IN" sz="900" b="1" baseline="0"/>
            <a:t>. </a:t>
          </a:r>
          <a:endParaRPr lang="en-IN" sz="9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511969</xdr:colOff>
      <xdr:row>1</xdr:row>
      <xdr:rowOff>134145</xdr:rowOff>
    </xdr:from>
    <xdr:to>
      <xdr:col>17</xdr:col>
      <xdr:colOff>607218</xdr:colOff>
      <xdr:row>14</xdr:row>
      <xdr:rowOff>321469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0.17305</cdr:x>
      <cdr:y>0.01105</cdr:y>
    </cdr:from>
    <cdr:to>
      <cdr:x>0.83404</cdr:x>
      <cdr:y>0.1464</cdr:y>
    </cdr:to>
    <cdr:sp macro="" textlink="">
      <cdr:nvSpPr>
        <cdr:cNvPr id="2" name="TextBox 1"/>
        <cdr:cNvSpPr txBox="1"/>
      </cdr:nvSpPr>
      <cdr:spPr>
        <a:xfrm xmlns:a="http://schemas.openxmlformats.org/drawingml/2006/main">
          <a:off x="1442263" y="39303"/>
          <a:ext cx="5508938" cy="4813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baseline="0">
              <a:latin typeface="Copperplate Gothic Light" pitchFamily="34" charset="0"/>
            </a:rPr>
            <a:t>Bear Put Spread </a:t>
          </a:r>
        </a:p>
        <a:p xmlns:a="http://schemas.openxmlformats.org/drawingml/2006/main">
          <a:pPr algn="ctr"/>
          <a:r>
            <a:rPr lang="en-IN" sz="1200" b="1">
              <a:latin typeface="Copperplate Gothic Light" pitchFamily="34" charset="0"/>
            </a:rPr>
            <a:t>Profit/Loss</a:t>
          </a:r>
          <a:r>
            <a:rPr lang="en-IN" sz="1200" b="1" baseline="0">
              <a:latin typeface="Copperplate Gothic Light" pitchFamily="34" charset="0"/>
            </a:rPr>
            <a:t> Payoff Chart</a:t>
          </a:r>
          <a:endParaRPr lang="en-IN" sz="1200" b="1">
            <a:latin typeface="Copperplate Gothic Light" pitchFamily="34" charset="0"/>
          </a:endParaRPr>
        </a:p>
      </cdr:txBody>
    </cdr:sp>
  </cdr:relSizeAnchor>
  <cdr:relSizeAnchor xmlns:cdr="http://schemas.openxmlformats.org/drawingml/2006/chartDrawing">
    <cdr:from>
      <cdr:x>0.17305</cdr:x>
      <cdr:y>0.01105</cdr:y>
    </cdr:from>
    <cdr:to>
      <cdr:x>0.83404</cdr:x>
      <cdr:y>0.12614</cdr:y>
    </cdr:to>
    <cdr:sp macro="" textlink="">
      <cdr:nvSpPr>
        <cdr:cNvPr id="3" name="TextBox 1"/>
        <cdr:cNvSpPr txBox="1"/>
      </cdr:nvSpPr>
      <cdr:spPr>
        <a:xfrm xmlns:a="http://schemas.openxmlformats.org/drawingml/2006/main">
          <a:off x="1452562" y="59171"/>
          <a:ext cx="5548313" cy="6163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IN" sz="1200" b="1">
            <a:latin typeface="Copperplate Gothic Light" pitchFamily="34" charset="0"/>
          </a:endParaRPr>
        </a:p>
      </cdr:txBody>
    </cdr:sp>
  </cdr:relSizeAnchor>
  <cdr:relSizeAnchor xmlns:cdr="http://schemas.openxmlformats.org/drawingml/2006/chartDrawing">
    <cdr:from>
      <cdr:x>0.0331</cdr:x>
      <cdr:y>0.51938</cdr:y>
    </cdr:from>
    <cdr:to>
      <cdr:x>0.0731</cdr:x>
      <cdr:y>0.78752</cdr:y>
    </cdr:to>
    <cdr:sp macro="" textlink="">
      <cdr:nvSpPr>
        <cdr:cNvPr id="4" name="TextBox 1"/>
        <cdr:cNvSpPr txBox="1"/>
      </cdr:nvSpPr>
      <cdr:spPr>
        <a:xfrm xmlns:a="http://schemas.openxmlformats.org/drawingml/2006/main" rot="16200000">
          <a:off x="-44162" y="2347869"/>
          <a:ext cx="1036722" cy="35718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a:t>Profit/Loss</a:t>
          </a:r>
        </a:p>
      </cdr:txBody>
    </cdr:sp>
  </cdr:relSizeAnchor>
  <cdr:relSizeAnchor xmlns:cdr="http://schemas.openxmlformats.org/drawingml/2006/chartDrawing">
    <cdr:from>
      <cdr:x>0.05273</cdr:x>
      <cdr:y>0.43816</cdr:y>
    </cdr:from>
    <cdr:to>
      <cdr:x>0.05273</cdr:x>
      <cdr:y>0.50891</cdr:y>
    </cdr:to>
    <cdr:cxnSp macro="">
      <cdr:nvCxnSpPr>
        <cdr:cNvPr id="5" name="Straight Arrow Connector 3"/>
        <cdr:cNvCxnSpPr/>
      </cdr:nvCxnSpPr>
      <cdr:spPr>
        <a:xfrm xmlns:a="http://schemas.openxmlformats.org/drawingml/2006/main" flipV="1">
          <a:off x="455126" y="1845469"/>
          <a:ext cx="0" cy="298016"/>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0.79724</cdr:x>
      <cdr:y>0.57742</cdr:y>
    </cdr:from>
    <cdr:to>
      <cdr:x>0.98069</cdr:x>
      <cdr:y>0.66003</cdr:y>
    </cdr:to>
    <cdr:sp macro="" textlink="">
      <cdr:nvSpPr>
        <cdr:cNvPr id="6" name="TextBox 1"/>
        <cdr:cNvSpPr txBox="1"/>
      </cdr:nvSpPr>
      <cdr:spPr>
        <a:xfrm xmlns:a="http://schemas.openxmlformats.org/drawingml/2006/main">
          <a:off x="6644496" y="2163762"/>
          <a:ext cx="1528941" cy="30956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baseline="0"/>
            <a:t>Stock/ Index at Expiry</a:t>
          </a:r>
          <a:endParaRPr lang="en-IN" sz="1100" b="1"/>
        </a:p>
      </cdr:txBody>
    </cdr:sp>
  </cdr:relSizeAnchor>
  <cdr:relSizeAnchor xmlns:cdr="http://schemas.openxmlformats.org/drawingml/2006/chartDrawing">
    <cdr:from>
      <cdr:x>0.88096</cdr:x>
      <cdr:y>0.66268</cdr:y>
    </cdr:from>
    <cdr:to>
      <cdr:x>0.98326</cdr:x>
      <cdr:y>0.66325</cdr:y>
    </cdr:to>
    <cdr:cxnSp macro="">
      <cdr:nvCxnSpPr>
        <cdr:cNvPr id="10" name="Straight Arrow Connector 9"/>
        <cdr:cNvCxnSpPr/>
      </cdr:nvCxnSpPr>
      <cdr:spPr>
        <a:xfrm xmlns:a="http://schemas.openxmlformats.org/drawingml/2006/main">
          <a:off x="7342214" y="2483240"/>
          <a:ext cx="852606" cy="2136"/>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8</xdr:col>
      <xdr:colOff>83343</xdr:colOff>
      <xdr:row>2</xdr:row>
      <xdr:rowOff>11907</xdr:rowOff>
    </xdr:from>
    <xdr:to>
      <xdr:col>19</xdr:col>
      <xdr:colOff>23814</xdr:colOff>
      <xdr:row>17</xdr:row>
      <xdr:rowOff>83344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23796</xdr:colOff>
      <xdr:row>13</xdr:row>
      <xdr:rowOff>178594</xdr:rowOff>
    </xdr:from>
    <xdr:to>
      <xdr:col>17</xdr:col>
      <xdr:colOff>904875</xdr:colOff>
      <xdr:row>14</xdr:row>
      <xdr:rowOff>47625</xdr:rowOff>
    </xdr:to>
    <xdr:sp macro="" textlink="">
      <xdr:nvSpPr>
        <xdr:cNvPr id="3" name="TextBox 2"/>
        <xdr:cNvSpPr txBox="1"/>
      </xdr:nvSpPr>
      <xdr:spPr>
        <a:xfrm>
          <a:off x="12953984" y="2667000"/>
          <a:ext cx="881079"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Index</a:t>
          </a:r>
          <a:r>
            <a:rPr lang="en-IN" sz="1100" b="1" baseline="0"/>
            <a:t> </a:t>
          </a:r>
          <a:r>
            <a:rPr lang="en-IN" sz="1100" b="1"/>
            <a:t>Price  at Expiry</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0.17305</cdr:x>
      <cdr:y>0.01105</cdr:y>
    </cdr:from>
    <cdr:to>
      <cdr:x>0.83404</cdr:x>
      <cdr:y>0.12614</cdr:y>
    </cdr:to>
    <cdr:sp macro="" textlink="">
      <cdr:nvSpPr>
        <cdr:cNvPr id="2" name="TextBox 1"/>
        <cdr:cNvSpPr txBox="1"/>
      </cdr:nvSpPr>
      <cdr:spPr>
        <a:xfrm xmlns:a="http://schemas.openxmlformats.org/drawingml/2006/main">
          <a:off x="1452562" y="59171"/>
          <a:ext cx="5548313" cy="6163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baseline="0">
              <a:latin typeface="Copperplate Gothic Light" pitchFamily="34" charset="0"/>
            </a:rPr>
            <a:t>Strangle/Straddle  </a:t>
          </a:r>
        </a:p>
        <a:p xmlns:a="http://schemas.openxmlformats.org/drawingml/2006/main">
          <a:pPr algn="ctr"/>
          <a:r>
            <a:rPr lang="en-IN" sz="1200" b="1">
              <a:latin typeface="Copperplate Gothic Light" pitchFamily="34" charset="0"/>
            </a:rPr>
            <a:t>Profit/Loss</a:t>
          </a:r>
          <a:r>
            <a:rPr lang="en-IN" sz="1200" b="1" baseline="0">
              <a:latin typeface="Copperplate Gothic Light" pitchFamily="34" charset="0"/>
            </a:rPr>
            <a:t> Payoff Chart</a:t>
          </a:r>
          <a:endParaRPr lang="en-IN" sz="1200" b="1">
            <a:latin typeface="Copperplate Gothic Light" pitchFamily="34" charset="0"/>
          </a:endParaRPr>
        </a:p>
      </cdr:txBody>
    </cdr:sp>
  </cdr:relSizeAnchor>
  <cdr:relSizeAnchor xmlns:cdr="http://schemas.openxmlformats.org/drawingml/2006/chartDrawing">
    <cdr:from>
      <cdr:x>0.02654</cdr:x>
      <cdr:y>0.28916</cdr:y>
    </cdr:from>
    <cdr:to>
      <cdr:x>0.06273</cdr:x>
      <cdr:y>0.53614</cdr:y>
    </cdr:to>
    <cdr:sp macro="" textlink="">
      <cdr:nvSpPr>
        <cdr:cNvPr id="3" name="TextBox 2"/>
        <cdr:cNvSpPr txBox="1"/>
      </cdr:nvSpPr>
      <cdr:spPr>
        <a:xfrm xmlns:a="http://schemas.openxmlformats.org/drawingml/2006/main" rot="16200000">
          <a:off x="-29964" y="1393601"/>
          <a:ext cx="940993" cy="3571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Profit/Loss</a:t>
          </a:r>
        </a:p>
      </cdr:txBody>
    </cdr:sp>
  </cdr:relSizeAnchor>
  <cdr:relSizeAnchor xmlns:cdr="http://schemas.openxmlformats.org/drawingml/2006/chartDrawing">
    <cdr:from>
      <cdr:x>0.04161</cdr:x>
      <cdr:y>0.1506</cdr:y>
    </cdr:from>
    <cdr:to>
      <cdr:x>0.04161</cdr:x>
      <cdr:y>0.28614</cdr:y>
    </cdr:to>
    <cdr:cxnSp macro="">
      <cdr:nvCxnSpPr>
        <cdr:cNvPr id="5" name="Straight Arrow Connector 4"/>
        <cdr:cNvCxnSpPr/>
      </cdr:nvCxnSpPr>
      <cdr:spPr>
        <a:xfrm xmlns:a="http://schemas.openxmlformats.org/drawingml/2006/main" flipV="1">
          <a:off x="410699" y="573786"/>
          <a:ext cx="0" cy="516407"/>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0.04155</cdr:x>
      <cdr:y>0.54819</cdr:y>
    </cdr:from>
    <cdr:to>
      <cdr:x>0.04155</cdr:x>
      <cdr:y>0.69277</cdr:y>
    </cdr:to>
    <cdr:cxnSp macro="">
      <cdr:nvCxnSpPr>
        <cdr:cNvPr id="7" name="Straight Arrow Connector 6"/>
        <cdr:cNvCxnSpPr/>
      </cdr:nvCxnSpPr>
      <cdr:spPr>
        <a:xfrm xmlns:a="http://schemas.openxmlformats.org/drawingml/2006/main">
          <a:off x="410070" y="2088604"/>
          <a:ext cx="0" cy="55085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0.87205</cdr:x>
      <cdr:y>0.65291</cdr:y>
    </cdr:from>
    <cdr:to>
      <cdr:x>0.93826</cdr:x>
      <cdr:y>0.65293</cdr:y>
    </cdr:to>
    <cdr:cxnSp macro="">
      <cdr:nvCxnSpPr>
        <cdr:cNvPr id="8" name="Straight Arrow Connector 7"/>
        <cdr:cNvCxnSpPr/>
      </cdr:nvCxnSpPr>
      <cdr:spPr>
        <a:xfrm xmlns:a="http://schemas.openxmlformats.org/drawingml/2006/main">
          <a:off x="8150533" y="2487580"/>
          <a:ext cx="618827" cy="8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8</xdr:col>
      <xdr:colOff>183357</xdr:colOff>
      <xdr:row>1</xdr:row>
      <xdr:rowOff>178593</xdr:rowOff>
    </xdr:from>
    <xdr:to>
      <xdr:col>15</xdr:col>
      <xdr:colOff>261938</xdr:colOff>
      <xdr:row>15</xdr:row>
      <xdr:rowOff>111918</xdr:rowOff>
    </xdr:to>
    <xdr:graphicFrame macro="">
      <xdr:nvGraphicFramePr>
        <xdr:cNvPr id="2" name="Chart 1" descr="P/L Profile Bull Put Spread" title="P/L Profile Bull Put Sprea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321469</xdr:colOff>
      <xdr:row>8</xdr:row>
      <xdr:rowOff>130970</xdr:rowOff>
    </xdr:from>
    <xdr:to>
      <xdr:col>8</xdr:col>
      <xdr:colOff>647188</xdr:colOff>
      <xdr:row>12</xdr:row>
      <xdr:rowOff>107556</xdr:rowOff>
    </xdr:to>
    <xdr:sp macro="" textlink="">
      <xdr:nvSpPr>
        <xdr:cNvPr id="4" name="TextBox 1"/>
        <xdr:cNvSpPr txBox="1"/>
      </xdr:nvSpPr>
      <xdr:spPr>
        <a:xfrm rot="16200000">
          <a:off x="5443082" y="2165013"/>
          <a:ext cx="940993" cy="32571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IN" sz="1100" b="1"/>
            <a:t>Profit/Loss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0.73758</cdr:x>
      <cdr:y>0.59599</cdr:y>
    </cdr:from>
    <cdr:to>
      <cdr:x>0.89258</cdr:x>
      <cdr:y>0.73279</cdr:y>
    </cdr:to>
    <cdr:sp macro="" textlink="">
      <cdr:nvSpPr>
        <cdr:cNvPr id="3" name="TextBox 2"/>
        <cdr:cNvSpPr txBox="1"/>
      </cdr:nvSpPr>
      <cdr:spPr>
        <a:xfrm xmlns:a="http://schemas.openxmlformats.org/drawingml/2006/main">
          <a:off x="5019674" y="2074862"/>
          <a:ext cx="1054886" cy="47625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100" b="1"/>
            <a:t>Stock/Index</a:t>
          </a:r>
          <a:r>
            <a:rPr lang="en-IN" sz="1100" b="1" baseline="0"/>
            <a:t> </a:t>
          </a:r>
          <a:r>
            <a:rPr lang="en-IN" sz="1100" b="1"/>
            <a:t>Price  at Expiry</a:t>
          </a:r>
        </a:p>
      </cdr:txBody>
    </cdr:sp>
  </cdr:relSizeAnchor>
  <cdr:relSizeAnchor xmlns:cdr="http://schemas.openxmlformats.org/drawingml/2006/chartDrawing">
    <cdr:from>
      <cdr:x>0.03344</cdr:x>
      <cdr:y>0.29569</cdr:y>
    </cdr:from>
    <cdr:to>
      <cdr:x>0.03344</cdr:x>
      <cdr:y>0.44402</cdr:y>
    </cdr:to>
    <cdr:cxnSp macro="">
      <cdr:nvCxnSpPr>
        <cdr:cNvPr id="4" name="Straight Arrow Connector 3"/>
        <cdr:cNvCxnSpPr/>
      </cdr:nvCxnSpPr>
      <cdr:spPr>
        <a:xfrm xmlns:a="http://schemas.openxmlformats.org/drawingml/2006/main" flipV="1">
          <a:off x="282905" y="1029399"/>
          <a:ext cx="0" cy="516407"/>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0.89399</cdr:x>
      <cdr:y>0.65071</cdr:y>
    </cdr:from>
    <cdr:to>
      <cdr:x>0.97123</cdr:x>
      <cdr:y>0.65073</cdr:y>
    </cdr:to>
    <cdr:cxnSp macro="">
      <cdr:nvCxnSpPr>
        <cdr:cNvPr id="5" name="Straight Arrow Connector 4"/>
        <cdr:cNvCxnSpPr/>
      </cdr:nvCxnSpPr>
      <cdr:spPr>
        <a:xfrm xmlns:a="http://schemas.openxmlformats.org/drawingml/2006/main">
          <a:off x="7563644" y="2265362"/>
          <a:ext cx="653512" cy="76"/>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8</xdr:col>
      <xdr:colOff>345283</xdr:colOff>
      <xdr:row>2</xdr:row>
      <xdr:rowOff>796</xdr:rowOff>
    </xdr:from>
    <xdr:to>
      <xdr:col>17</xdr:col>
      <xdr:colOff>726281</xdr:colOff>
      <xdr:row>15</xdr:row>
      <xdr:rowOff>188118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0.17305</cdr:x>
      <cdr:y>0.01105</cdr:y>
    </cdr:from>
    <cdr:to>
      <cdr:x>0.83404</cdr:x>
      <cdr:y>0.14032</cdr:y>
    </cdr:to>
    <cdr:sp macro="" textlink="">
      <cdr:nvSpPr>
        <cdr:cNvPr id="2" name="TextBox 1"/>
        <cdr:cNvSpPr txBox="1"/>
      </cdr:nvSpPr>
      <cdr:spPr>
        <a:xfrm xmlns:a="http://schemas.openxmlformats.org/drawingml/2006/main">
          <a:off x="1530860" y="40253"/>
          <a:ext cx="5847344" cy="4709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baseline="0">
              <a:latin typeface="Copperplate Gothic Light" pitchFamily="34" charset="0"/>
            </a:rPr>
            <a:t>The Bear Call Spread</a:t>
          </a:r>
        </a:p>
        <a:p xmlns:a="http://schemas.openxmlformats.org/drawingml/2006/main">
          <a:pPr algn="ctr"/>
          <a:r>
            <a:rPr lang="en-IN" sz="1200" b="0">
              <a:latin typeface="Copperplate Gothic Light" pitchFamily="34" charset="0"/>
            </a:rPr>
            <a:t>Profit/Loss</a:t>
          </a:r>
          <a:r>
            <a:rPr lang="en-IN" sz="1200" b="0" baseline="0">
              <a:latin typeface="Copperplate Gothic Light" pitchFamily="34" charset="0"/>
            </a:rPr>
            <a:t> Payoff Chart</a:t>
          </a:r>
          <a:endParaRPr lang="en-IN" sz="1200" b="0">
            <a:latin typeface="Copperplate Gothic Light" pitchFamily="34" charset="0"/>
          </a:endParaRPr>
        </a:p>
      </cdr:txBody>
    </cdr:sp>
  </cdr:relSizeAnchor>
  <cdr:relSizeAnchor xmlns:cdr="http://schemas.openxmlformats.org/drawingml/2006/chartDrawing">
    <cdr:from>
      <cdr:x>0.02813</cdr:x>
      <cdr:y>0.36338</cdr:y>
    </cdr:from>
    <cdr:to>
      <cdr:x>0.06892</cdr:x>
      <cdr:y>0.58247</cdr:y>
    </cdr:to>
    <cdr:sp macro="" textlink="">
      <cdr:nvSpPr>
        <cdr:cNvPr id="3" name="TextBox 2"/>
        <cdr:cNvSpPr txBox="1"/>
      </cdr:nvSpPr>
      <cdr:spPr>
        <a:xfrm xmlns:a="http://schemas.openxmlformats.org/drawingml/2006/main" rot="16200000">
          <a:off x="26353" y="1486930"/>
          <a:ext cx="768823" cy="3452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Profit/Loss</a:t>
          </a:r>
        </a:p>
      </cdr:txBody>
    </cdr:sp>
  </cdr:relSizeAnchor>
  <cdr:relSizeAnchor xmlns:cdr="http://schemas.openxmlformats.org/drawingml/2006/chartDrawing">
    <cdr:from>
      <cdr:x>0.69153</cdr:x>
      <cdr:y>0.50472</cdr:y>
    </cdr:from>
    <cdr:to>
      <cdr:x>0.90154</cdr:x>
      <cdr:y>0.63568</cdr:y>
    </cdr:to>
    <cdr:sp macro="" textlink="">
      <cdr:nvSpPr>
        <cdr:cNvPr id="4" name="TextBox 3"/>
        <cdr:cNvSpPr txBox="1"/>
      </cdr:nvSpPr>
      <cdr:spPr>
        <a:xfrm xmlns:a="http://schemas.openxmlformats.org/drawingml/2006/main">
          <a:off x="5351794" y="1771145"/>
          <a:ext cx="1625267" cy="45956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100" b="1" baseline="0"/>
            <a:t>Stock/ Index at Expiry</a:t>
          </a:r>
          <a:endParaRPr lang="en-IN" sz="1100" b="1"/>
        </a:p>
      </cdr:txBody>
    </cdr:sp>
  </cdr:relSizeAnchor>
  <cdr:relSizeAnchor xmlns:cdr="http://schemas.openxmlformats.org/drawingml/2006/chartDrawing">
    <cdr:from>
      <cdr:x>0.04492</cdr:x>
      <cdr:y>0.24575</cdr:y>
    </cdr:from>
    <cdr:to>
      <cdr:x>0.04492</cdr:x>
      <cdr:y>0.32865</cdr:y>
    </cdr:to>
    <cdr:cxnSp macro="">
      <cdr:nvCxnSpPr>
        <cdr:cNvPr id="8" name="Straight Arrow Connector 7"/>
        <cdr:cNvCxnSpPr/>
      </cdr:nvCxnSpPr>
      <cdr:spPr>
        <a:xfrm xmlns:a="http://schemas.openxmlformats.org/drawingml/2006/main" flipV="1">
          <a:off x="380233" y="862362"/>
          <a:ext cx="0" cy="29091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0.88811</cdr:x>
      <cdr:y>0.56708</cdr:y>
    </cdr:from>
    <cdr:to>
      <cdr:x>0.93925</cdr:x>
      <cdr:y>0.56708</cdr:y>
    </cdr:to>
    <cdr:cxnSp macro="">
      <cdr:nvCxnSpPr>
        <cdr:cNvPr id="21" name="Straight Arrow Connector 20"/>
        <cdr:cNvCxnSpPr/>
      </cdr:nvCxnSpPr>
      <cdr:spPr>
        <a:xfrm xmlns:a="http://schemas.openxmlformats.org/drawingml/2006/main">
          <a:off x="6873131" y="1989964"/>
          <a:ext cx="395776" cy="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8</xdr:col>
      <xdr:colOff>154780</xdr:colOff>
      <xdr:row>2</xdr:row>
      <xdr:rowOff>47625</xdr:rowOff>
    </xdr:from>
    <xdr:to>
      <xdr:col>18</xdr:col>
      <xdr:colOff>273842</xdr:colOff>
      <xdr:row>19</xdr:row>
      <xdr:rowOff>145256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0.17305</cdr:x>
      <cdr:y>0.01105</cdr:y>
    </cdr:from>
    <cdr:to>
      <cdr:x>0.83404</cdr:x>
      <cdr:y>0.12614</cdr:y>
    </cdr:to>
    <cdr:sp macro="" textlink="">
      <cdr:nvSpPr>
        <cdr:cNvPr id="2" name="TextBox 1"/>
        <cdr:cNvSpPr txBox="1"/>
      </cdr:nvSpPr>
      <cdr:spPr>
        <a:xfrm xmlns:a="http://schemas.openxmlformats.org/drawingml/2006/main">
          <a:off x="1452562" y="59171"/>
          <a:ext cx="5548313" cy="6163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baseline="0">
              <a:latin typeface="Copperplate Gothic Light" pitchFamily="34" charset="0"/>
            </a:rPr>
            <a:t>Iron Condor </a:t>
          </a:r>
        </a:p>
        <a:p xmlns:a="http://schemas.openxmlformats.org/drawingml/2006/main">
          <a:pPr algn="ctr"/>
          <a:r>
            <a:rPr lang="en-IN" sz="1200" b="1">
              <a:latin typeface="Copperplate Gothic Light" pitchFamily="34" charset="0"/>
            </a:rPr>
            <a:t>Profit/Loss</a:t>
          </a:r>
          <a:r>
            <a:rPr lang="en-IN" sz="1200" b="1" baseline="0">
              <a:latin typeface="Copperplate Gothic Light" pitchFamily="34" charset="0"/>
            </a:rPr>
            <a:t> Payoff Chart</a:t>
          </a:r>
          <a:endParaRPr lang="en-IN" sz="1200" b="1">
            <a:latin typeface="Copperplate Gothic Light" pitchFamily="34" charset="0"/>
          </a:endParaRPr>
        </a:p>
      </cdr:txBody>
    </cdr:sp>
  </cdr:relSizeAnchor>
  <cdr:relSizeAnchor xmlns:cdr="http://schemas.openxmlformats.org/drawingml/2006/chartDrawing">
    <cdr:from>
      <cdr:x>0.75843</cdr:x>
      <cdr:y>0.49846</cdr:y>
    </cdr:from>
    <cdr:to>
      <cdr:x>0.87449</cdr:x>
      <cdr:y>0.6372</cdr:y>
    </cdr:to>
    <cdr:sp macro="" textlink="">
      <cdr:nvSpPr>
        <cdr:cNvPr id="3" name="TextBox 1"/>
        <cdr:cNvSpPr txBox="1"/>
      </cdr:nvSpPr>
      <cdr:spPr>
        <a:xfrm xmlns:a="http://schemas.openxmlformats.org/drawingml/2006/main">
          <a:off x="6691313" y="2309812"/>
          <a:ext cx="1023937" cy="64293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baseline="0"/>
            <a:t>Stock/ Index at Expiry</a:t>
          </a:r>
          <a:endParaRPr lang="en-IN" sz="1100" b="1"/>
        </a:p>
      </cdr:txBody>
    </cdr:sp>
  </cdr:relSizeAnchor>
  <cdr:relSizeAnchor xmlns:cdr="http://schemas.openxmlformats.org/drawingml/2006/chartDrawing">
    <cdr:from>
      <cdr:x>0.85971</cdr:x>
      <cdr:y>0.57008</cdr:y>
    </cdr:from>
    <cdr:to>
      <cdr:x>0.90457</cdr:x>
      <cdr:y>0.57008</cdr:y>
    </cdr:to>
    <cdr:cxnSp macro="">
      <cdr:nvCxnSpPr>
        <cdr:cNvPr id="4" name="Straight Arrow Connector 3"/>
        <cdr:cNvCxnSpPr/>
      </cdr:nvCxnSpPr>
      <cdr:spPr>
        <a:xfrm xmlns:a="http://schemas.openxmlformats.org/drawingml/2006/main">
          <a:off x="7584794" y="2641691"/>
          <a:ext cx="395776" cy="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0.00576</cdr:x>
      <cdr:y>0.30319</cdr:y>
    </cdr:from>
    <cdr:to>
      <cdr:x>0.07827</cdr:x>
      <cdr:y>0.54728</cdr:y>
    </cdr:to>
    <cdr:sp macro="" textlink="">
      <cdr:nvSpPr>
        <cdr:cNvPr id="5" name="TextBox 1"/>
        <cdr:cNvSpPr txBox="1"/>
      </cdr:nvSpPr>
      <cdr:spPr>
        <a:xfrm xmlns:a="http://schemas.openxmlformats.org/drawingml/2006/main" rot="16200000">
          <a:off x="-194866" y="1650603"/>
          <a:ext cx="1131094" cy="63976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a:t>Profit/Loss</a:t>
          </a:r>
        </a:p>
      </cdr:txBody>
    </cdr:sp>
  </cdr:relSizeAnchor>
  <cdr:relSizeAnchor xmlns:cdr="http://schemas.openxmlformats.org/drawingml/2006/chartDrawing">
    <cdr:from>
      <cdr:x>0.04348</cdr:x>
      <cdr:y>0.2184</cdr:y>
    </cdr:from>
    <cdr:to>
      <cdr:x>0.04348</cdr:x>
      <cdr:y>0.30832</cdr:y>
    </cdr:to>
    <cdr:cxnSp macro="">
      <cdr:nvCxnSpPr>
        <cdr:cNvPr id="9" name="Straight Arrow Connector 8"/>
        <cdr:cNvCxnSpPr/>
      </cdr:nvCxnSpPr>
      <cdr:spPr>
        <a:xfrm xmlns:a="http://schemas.openxmlformats.org/drawingml/2006/main" flipV="1">
          <a:off x="381001" y="1012031"/>
          <a:ext cx="0" cy="416719"/>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8</xdr:col>
      <xdr:colOff>178594</xdr:colOff>
      <xdr:row>2</xdr:row>
      <xdr:rowOff>3175</xdr:rowOff>
    </xdr:from>
    <xdr:to>
      <xdr:col>17</xdr:col>
      <xdr:colOff>726283</xdr:colOff>
      <xdr:row>14</xdr:row>
      <xdr:rowOff>309561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0.17305</cdr:x>
      <cdr:y>0.01105</cdr:y>
    </cdr:from>
    <cdr:to>
      <cdr:x>0.83404</cdr:x>
      <cdr:y>0.12614</cdr:y>
    </cdr:to>
    <cdr:sp macro="" textlink="">
      <cdr:nvSpPr>
        <cdr:cNvPr id="2" name="TextBox 1"/>
        <cdr:cNvSpPr txBox="1"/>
      </cdr:nvSpPr>
      <cdr:spPr>
        <a:xfrm xmlns:a="http://schemas.openxmlformats.org/drawingml/2006/main">
          <a:off x="1452562" y="59171"/>
          <a:ext cx="5548313" cy="6163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baseline="0">
              <a:latin typeface="Copperplate Gothic Light" pitchFamily="34" charset="0"/>
            </a:rPr>
            <a:t>Bull Call Spread </a:t>
          </a:r>
        </a:p>
        <a:p xmlns:a="http://schemas.openxmlformats.org/drawingml/2006/main">
          <a:pPr algn="ctr"/>
          <a:r>
            <a:rPr lang="en-IN" sz="1200" b="1">
              <a:latin typeface="Copperplate Gothic Light" pitchFamily="34" charset="0"/>
            </a:rPr>
            <a:t>Profit/Loss</a:t>
          </a:r>
          <a:r>
            <a:rPr lang="en-IN" sz="1200" b="1" baseline="0">
              <a:latin typeface="Copperplate Gothic Light" pitchFamily="34" charset="0"/>
            </a:rPr>
            <a:t> Payoff Chart</a:t>
          </a:r>
          <a:endParaRPr lang="en-IN" sz="1200" b="1">
            <a:latin typeface="Copperplate Gothic Light" pitchFamily="34" charset="0"/>
          </a:endParaRPr>
        </a:p>
      </cdr:txBody>
    </cdr:sp>
  </cdr:relSizeAnchor>
  <cdr:relSizeAnchor xmlns:cdr="http://schemas.openxmlformats.org/drawingml/2006/chartDrawing">
    <cdr:from>
      <cdr:x>0.0331</cdr:x>
      <cdr:y>0.51938</cdr:y>
    </cdr:from>
    <cdr:to>
      <cdr:x>0.0731</cdr:x>
      <cdr:y>0.78752</cdr:y>
    </cdr:to>
    <cdr:sp macro="" textlink="">
      <cdr:nvSpPr>
        <cdr:cNvPr id="3" name="TextBox 1"/>
        <cdr:cNvSpPr txBox="1"/>
      </cdr:nvSpPr>
      <cdr:spPr>
        <a:xfrm xmlns:a="http://schemas.openxmlformats.org/drawingml/2006/main" rot="16200000">
          <a:off x="-44162" y="2347869"/>
          <a:ext cx="1036722" cy="35718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a:t>Profit/Loss</a:t>
          </a:r>
        </a:p>
      </cdr:txBody>
    </cdr:sp>
  </cdr:relSizeAnchor>
  <cdr:relSizeAnchor xmlns:cdr="http://schemas.openxmlformats.org/drawingml/2006/chartDrawing">
    <cdr:from>
      <cdr:x>0.05273</cdr:x>
      <cdr:y>0.43816</cdr:y>
    </cdr:from>
    <cdr:to>
      <cdr:x>0.05273</cdr:x>
      <cdr:y>0.50891</cdr:y>
    </cdr:to>
    <cdr:cxnSp macro="">
      <cdr:nvCxnSpPr>
        <cdr:cNvPr id="4" name="Straight Arrow Connector 3"/>
        <cdr:cNvCxnSpPr/>
      </cdr:nvCxnSpPr>
      <cdr:spPr>
        <a:xfrm xmlns:a="http://schemas.openxmlformats.org/drawingml/2006/main" flipV="1">
          <a:off x="455126" y="1845469"/>
          <a:ext cx="0" cy="298016"/>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0.79724</cdr:x>
      <cdr:y>0.61832</cdr:y>
    </cdr:from>
    <cdr:to>
      <cdr:x>0.98069</cdr:x>
      <cdr:y>0.72008</cdr:y>
    </cdr:to>
    <cdr:sp macro="" textlink="">
      <cdr:nvSpPr>
        <cdr:cNvPr id="6" name="TextBox 1"/>
        <cdr:cNvSpPr txBox="1"/>
      </cdr:nvSpPr>
      <cdr:spPr>
        <a:xfrm xmlns:a="http://schemas.openxmlformats.org/drawingml/2006/main">
          <a:off x="6881813" y="2604292"/>
          <a:ext cx="1583531" cy="4286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IN" sz="1100" b="1" baseline="0"/>
            <a:t>Stock/ Index at Expiry</a:t>
          </a:r>
          <a:endParaRPr lang="en-IN" sz="1100" b="1"/>
        </a:p>
      </cdr:txBody>
    </cdr:sp>
  </cdr:relSizeAnchor>
  <cdr:relSizeAnchor xmlns:cdr="http://schemas.openxmlformats.org/drawingml/2006/chartDrawing">
    <cdr:from>
      <cdr:x>0.86667</cdr:x>
      <cdr:y>0.71669</cdr:y>
    </cdr:from>
    <cdr:to>
      <cdr:x>0.96897</cdr:x>
      <cdr:y>0.71726</cdr:y>
    </cdr:to>
    <cdr:cxnSp macro="">
      <cdr:nvCxnSpPr>
        <cdr:cNvPr id="10" name="Straight Arrow Connector 9"/>
        <cdr:cNvCxnSpPr/>
      </cdr:nvCxnSpPr>
      <cdr:spPr>
        <a:xfrm xmlns:a="http://schemas.openxmlformats.org/drawingml/2006/main">
          <a:off x="7739062" y="2770980"/>
          <a:ext cx="913526" cy="218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v00324580/Dropbox/WRITING%20and%20TEACHING/NON-FICTION%20Books/The%20Ultimate%20Options%20Trading%20Strategies/Case%20studies/Completed/Iron%20Condor/Case%20Study%20-%20Iron%20Condor-Nif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on Condor  (3)"/>
      <sheetName val="Iron Condor  (2)"/>
      <sheetName val="Iron Condor "/>
    </sheetNames>
    <sheetDataSet>
      <sheetData sheetId="0" refreshError="1"/>
      <sheetData sheetId="1">
        <row r="23">
          <cell r="E23" t="str">
            <v>P/L</v>
          </cell>
        </row>
        <row r="24">
          <cell r="C24">
            <v>8500</v>
          </cell>
          <cell r="D24" t="str">
            <v>Exp Price 1</v>
          </cell>
          <cell r="E24">
            <v>-11722.5</v>
          </cell>
        </row>
        <row r="25">
          <cell r="C25">
            <v>8700</v>
          </cell>
          <cell r="D25" t="str">
            <v>Exp Price 2</v>
          </cell>
          <cell r="E25">
            <v>-11722.5</v>
          </cell>
        </row>
        <row r="26">
          <cell r="C26">
            <v>8900</v>
          </cell>
          <cell r="D26" t="str">
            <v>Exp Price 3</v>
          </cell>
          <cell r="E26">
            <v>3277.5</v>
          </cell>
        </row>
        <row r="27">
          <cell r="C27">
            <v>9200</v>
          </cell>
          <cell r="D27" t="str">
            <v>Exp Price 4</v>
          </cell>
          <cell r="E27">
            <v>3277.5</v>
          </cell>
        </row>
        <row r="28">
          <cell r="C28">
            <v>9500</v>
          </cell>
          <cell r="D28" t="str">
            <v>Exp Price 5</v>
          </cell>
          <cell r="E28">
            <v>3277.5</v>
          </cell>
        </row>
        <row r="29">
          <cell r="C29">
            <v>9700</v>
          </cell>
          <cell r="D29" t="str">
            <v>Exp Price 6</v>
          </cell>
          <cell r="E29">
            <v>-11722.5</v>
          </cell>
        </row>
        <row r="30">
          <cell r="C30">
            <v>9900</v>
          </cell>
          <cell r="D30" t="str">
            <v>Exp Price 7</v>
          </cell>
          <cell r="E30">
            <v>-11722.5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C1:X25"/>
  <sheetViews>
    <sheetView showGridLines="0" tabSelected="1" workbookViewId="0">
      <selection activeCell="T15" sqref="T15"/>
    </sheetView>
  </sheetViews>
  <sheetFormatPr defaultRowHeight="15" x14ac:dyDescent="0.25"/>
  <cols>
    <col min="1" max="1" width="5.7109375" customWidth="1"/>
    <col min="2" max="2" width="5.42578125" customWidth="1"/>
    <col min="3" max="3" width="21.140625" customWidth="1"/>
    <col min="7" max="7" width="11.42578125" customWidth="1"/>
    <col min="8" max="8" width="2.42578125" customWidth="1"/>
    <col min="12" max="12" width="11.42578125" customWidth="1"/>
    <col min="13" max="13" width="3" customWidth="1"/>
    <col min="17" max="17" width="11.85546875" customWidth="1"/>
    <col min="18" max="18" width="2.42578125" customWidth="1"/>
    <col min="21" max="21" width="9" customWidth="1"/>
    <col min="22" max="22" width="11.28515625" customWidth="1"/>
  </cols>
  <sheetData>
    <row r="1" spans="3:21" ht="21.75" customHeight="1" x14ac:dyDescent="0.25"/>
    <row r="2" spans="3:21" x14ac:dyDescent="0.25">
      <c r="D2" s="64" t="s">
        <v>82</v>
      </c>
      <c r="E2" s="65"/>
      <c r="F2" s="65"/>
      <c r="G2" s="66"/>
      <c r="I2" s="53" t="s">
        <v>78</v>
      </c>
      <c r="J2" s="54"/>
      <c r="K2" s="54"/>
      <c r="L2" s="54"/>
      <c r="N2" s="53" t="s">
        <v>79</v>
      </c>
      <c r="O2" s="54"/>
      <c r="P2" s="54"/>
      <c r="Q2" s="54"/>
    </row>
    <row r="3" spans="3:21" ht="15" customHeight="1" x14ac:dyDescent="0.25">
      <c r="D3" s="67"/>
      <c r="E3" s="68"/>
      <c r="F3" s="68"/>
      <c r="G3" s="69"/>
      <c r="I3" s="55" t="s">
        <v>116</v>
      </c>
      <c r="J3" s="56"/>
      <c r="K3" s="56"/>
      <c r="L3" s="57"/>
      <c r="N3" s="55" t="s">
        <v>85</v>
      </c>
      <c r="O3" s="56"/>
      <c r="P3" s="56"/>
      <c r="Q3" s="57"/>
    </row>
    <row r="4" spans="3:21" x14ac:dyDescent="0.25">
      <c r="I4" s="58"/>
      <c r="J4" s="59"/>
      <c r="K4" s="59"/>
      <c r="L4" s="60"/>
      <c r="N4" s="58"/>
      <c r="O4" s="59"/>
      <c r="P4" s="59"/>
      <c r="Q4" s="60"/>
    </row>
    <row r="5" spans="3:21" ht="15" customHeight="1" x14ac:dyDescent="0.25">
      <c r="C5" s="53" t="s">
        <v>83</v>
      </c>
      <c r="D5" s="54"/>
      <c r="E5" s="54"/>
      <c r="F5" s="54"/>
      <c r="G5" s="54"/>
      <c r="I5" s="58"/>
      <c r="J5" s="59"/>
      <c r="K5" s="59"/>
      <c r="L5" s="60"/>
      <c r="N5" s="58"/>
      <c r="O5" s="59"/>
      <c r="P5" s="59"/>
      <c r="Q5" s="60"/>
      <c r="S5" s="76" t="s">
        <v>86</v>
      </c>
      <c r="T5" s="77"/>
      <c r="U5" s="77"/>
    </row>
    <row r="6" spans="3:21" ht="15" customHeight="1" x14ac:dyDescent="0.25">
      <c r="C6" s="55" t="s">
        <v>115</v>
      </c>
      <c r="D6" s="56"/>
      <c r="E6" s="56"/>
      <c r="F6" s="56"/>
      <c r="G6" s="57"/>
      <c r="I6" s="58"/>
      <c r="J6" s="59"/>
      <c r="K6" s="59"/>
      <c r="L6" s="60"/>
      <c r="N6" s="58"/>
      <c r="O6" s="59"/>
      <c r="P6" s="59"/>
      <c r="Q6" s="60"/>
      <c r="S6" s="78"/>
      <c r="T6" s="79"/>
      <c r="U6" s="79"/>
    </row>
    <row r="7" spans="3:21" x14ac:dyDescent="0.25">
      <c r="C7" s="58"/>
      <c r="D7" s="59"/>
      <c r="E7" s="59"/>
      <c r="F7" s="59"/>
      <c r="G7" s="60"/>
      <c r="I7" s="58"/>
      <c r="J7" s="59"/>
      <c r="K7" s="59"/>
      <c r="L7" s="60"/>
      <c r="N7" s="58"/>
      <c r="O7" s="59"/>
      <c r="P7" s="59"/>
      <c r="Q7" s="60"/>
      <c r="S7" s="72"/>
      <c r="T7" s="70" t="s">
        <v>84</v>
      </c>
      <c r="U7" s="70"/>
    </row>
    <row r="8" spans="3:21" x14ac:dyDescent="0.25">
      <c r="C8" s="58"/>
      <c r="D8" s="59"/>
      <c r="E8" s="59"/>
      <c r="F8" s="59"/>
      <c r="G8" s="60"/>
      <c r="I8" s="58"/>
      <c r="J8" s="59"/>
      <c r="K8" s="59"/>
      <c r="L8" s="60"/>
      <c r="N8" s="58"/>
      <c r="O8" s="59"/>
      <c r="P8" s="59"/>
      <c r="Q8" s="60"/>
      <c r="S8" s="73"/>
      <c r="T8" s="70"/>
      <c r="U8" s="70"/>
    </row>
    <row r="9" spans="3:21" x14ac:dyDescent="0.25">
      <c r="C9" s="58"/>
      <c r="D9" s="59"/>
      <c r="E9" s="59"/>
      <c r="F9" s="59"/>
      <c r="G9" s="60"/>
      <c r="I9" s="58"/>
      <c r="J9" s="59"/>
      <c r="K9" s="59"/>
      <c r="L9" s="60"/>
      <c r="N9" s="58"/>
      <c r="O9" s="59"/>
      <c r="P9" s="59"/>
      <c r="Q9" s="60"/>
      <c r="S9" s="74"/>
      <c r="T9" s="71" t="s">
        <v>70</v>
      </c>
      <c r="U9" s="71"/>
    </row>
    <row r="10" spans="3:21" x14ac:dyDescent="0.25">
      <c r="C10" s="58"/>
      <c r="D10" s="59"/>
      <c r="E10" s="59"/>
      <c r="F10" s="59"/>
      <c r="G10" s="60"/>
      <c r="I10" s="58"/>
      <c r="J10" s="59"/>
      <c r="K10" s="59"/>
      <c r="L10" s="60"/>
      <c r="N10" s="58"/>
      <c r="O10" s="59"/>
      <c r="P10" s="59"/>
      <c r="Q10" s="60"/>
      <c r="S10" s="75"/>
      <c r="T10" s="71"/>
      <c r="U10" s="71"/>
    </row>
    <row r="11" spans="3:21" x14ac:dyDescent="0.25">
      <c r="C11" s="58"/>
      <c r="D11" s="59"/>
      <c r="E11" s="59"/>
      <c r="F11" s="59"/>
      <c r="G11" s="60"/>
      <c r="I11" s="58"/>
      <c r="J11" s="59"/>
      <c r="K11" s="59"/>
      <c r="L11" s="60"/>
      <c r="N11" s="58"/>
      <c r="O11" s="59"/>
      <c r="P11" s="59"/>
      <c r="Q11" s="60"/>
    </row>
    <row r="12" spans="3:21" x14ac:dyDescent="0.25">
      <c r="C12" s="58"/>
      <c r="D12" s="59"/>
      <c r="E12" s="59"/>
      <c r="F12" s="59"/>
      <c r="G12" s="60"/>
      <c r="I12" s="58"/>
      <c r="J12" s="59"/>
      <c r="K12" s="59"/>
      <c r="L12" s="60"/>
      <c r="N12" s="58"/>
      <c r="O12" s="59"/>
      <c r="P12" s="59"/>
      <c r="Q12" s="60"/>
    </row>
    <row r="13" spans="3:21" x14ac:dyDescent="0.25">
      <c r="C13" s="58"/>
      <c r="D13" s="59"/>
      <c r="E13" s="59"/>
      <c r="F13" s="59"/>
      <c r="G13" s="60"/>
      <c r="I13" s="61"/>
      <c r="J13" s="62"/>
      <c r="K13" s="62"/>
      <c r="L13" s="63"/>
      <c r="N13" s="61"/>
      <c r="O13" s="62"/>
      <c r="P13" s="62"/>
      <c r="Q13" s="63"/>
    </row>
    <row r="14" spans="3:21" x14ac:dyDescent="0.25">
      <c r="C14" s="58"/>
      <c r="D14" s="59"/>
      <c r="E14" s="59"/>
      <c r="F14" s="59"/>
      <c r="G14" s="60"/>
    </row>
    <row r="15" spans="3:21" x14ac:dyDescent="0.25">
      <c r="C15" s="58"/>
      <c r="D15" s="59"/>
      <c r="E15" s="59"/>
      <c r="F15" s="59"/>
      <c r="G15" s="60"/>
      <c r="I15" s="53" t="s">
        <v>80</v>
      </c>
      <c r="J15" s="54"/>
      <c r="K15" s="54"/>
      <c r="L15" s="54"/>
      <c r="N15" s="53" t="s">
        <v>81</v>
      </c>
      <c r="O15" s="54"/>
      <c r="P15" s="54"/>
      <c r="Q15" s="54"/>
    </row>
    <row r="16" spans="3:21" x14ac:dyDescent="0.25">
      <c r="C16" s="58"/>
      <c r="D16" s="59"/>
      <c r="E16" s="59"/>
      <c r="F16" s="59"/>
      <c r="G16" s="60"/>
      <c r="I16" s="55" t="s">
        <v>95</v>
      </c>
      <c r="J16" s="56"/>
      <c r="K16" s="56"/>
      <c r="L16" s="57"/>
      <c r="N16" s="55" t="s">
        <v>117</v>
      </c>
      <c r="O16" s="56"/>
      <c r="P16" s="56"/>
      <c r="Q16" s="57"/>
    </row>
    <row r="17" spans="3:24" x14ac:dyDescent="0.25">
      <c r="C17" s="58"/>
      <c r="D17" s="59"/>
      <c r="E17" s="59"/>
      <c r="F17" s="59"/>
      <c r="G17" s="60"/>
      <c r="I17" s="58"/>
      <c r="J17" s="59"/>
      <c r="K17" s="59"/>
      <c r="L17" s="60"/>
      <c r="N17" s="58"/>
      <c r="O17" s="59"/>
      <c r="P17" s="59"/>
      <c r="Q17" s="60"/>
    </row>
    <row r="18" spans="3:24" ht="23.25" customHeight="1" x14ac:dyDescent="0.25">
      <c r="C18" s="58"/>
      <c r="D18" s="59"/>
      <c r="E18" s="59"/>
      <c r="F18" s="59"/>
      <c r="G18" s="60"/>
      <c r="I18" s="58"/>
      <c r="J18" s="59"/>
      <c r="K18" s="59"/>
      <c r="L18" s="60"/>
      <c r="N18" s="58"/>
      <c r="O18" s="59"/>
      <c r="P18" s="59"/>
      <c r="Q18" s="60"/>
    </row>
    <row r="19" spans="3:24" x14ac:dyDescent="0.25">
      <c r="C19" s="58"/>
      <c r="D19" s="59"/>
      <c r="E19" s="59"/>
      <c r="F19" s="59"/>
      <c r="G19" s="60"/>
      <c r="I19" s="58"/>
      <c r="J19" s="59"/>
      <c r="K19" s="59"/>
      <c r="L19" s="60"/>
      <c r="N19" s="58"/>
      <c r="O19" s="59"/>
      <c r="P19" s="59"/>
      <c r="Q19" s="60"/>
    </row>
    <row r="20" spans="3:24" x14ac:dyDescent="0.25">
      <c r="C20" s="58"/>
      <c r="D20" s="59"/>
      <c r="E20" s="59"/>
      <c r="F20" s="59"/>
      <c r="G20" s="60"/>
      <c r="I20" s="58"/>
      <c r="J20" s="59"/>
      <c r="K20" s="59"/>
      <c r="L20" s="60"/>
      <c r="N20" s="58"/>
      <c r="O20" s="59"/>
      <c r="P20" s="59"/>
      <c r="Q20" s="60"/>
    </row>
    <row r="21" spans="3:24" ht="15" customHeight="1" x14ac:dyDescent="0.25">
      <c r="C21" s="58"/>
      <c r="D21" s="59"/>
      <c r="E21" s="59"/>
      <c r="F21" s="59"/>
      <c r="G21" s="60"/>
      <c r="I21" s="58"/>
      <c r="J21" s="59"/>
      <c r="K21" s="59"/>
      <c r="L21" s="60"/>
      <c r="N21" s="58"/>
      <c r="O21" s="59"/>
      <c r="P21" s="59"/>
      <c r="Q21" s="60"/>
      <c r="S21" s="47" t="s">
        <v>118</v>
      </c>
      <c r="T21" s="48"/>
      <c r="U21" s="49"/>
      <c r="V21" s="42"/>
      <c r="W21" s="42"/>
      <c r="X21" s="42"/>
    </row>
    <row r="22" spans="3:24" ht="15" customHeight="1" x14ac:dyDescent="0.25">
      <c r="C22" s="58"/>
      <c r="D22" s="59"/>
      <c r="E22" s="59"/>
      <c r="F22" s="59"/>
      <c r="G22" s="60"/>
      <c r="I22" s="58"/>
      <c r="J22" s="59"/>
      <c r="K22" s="59"/>
      <c r="L22" s="60"/>
      <c r="N22" s="58"/>
      <c r="O22" s="59"/>
      <c r="P22" s="59"/>
      <c r="Q22" s="60"/>
      <c r="S22" s="215"/>
      <c r="T22" s="214"/>
      <c r="U22" s="216"/>
      <c r="V22" s="43"/>
      <c r="W22" s="43"/>
      <c r="X22" s="42"/>
    </row>
    <row r="23" spans="3:24" ht="10.5" customHeight="1" x14ac:dyDescent="0.25">
      <c r="C23" s="61"/>
      <c r="D23" s="62"/>
      <c r="E23" s="62"/>
      <c r="F23" s="62"/>
      <c r="G23" s="63"/>
      <c r="I23" s="61"/>
      <c r="J23" s="62"/>
      <c r="K23" s="62"/>
      <c r="L23" s="63"/>
      <c r="N23" s="61"/>
      <c r="O23" s="62"/>
      <c r="P23" s="62"/>
      <c r="Q23" s="63"/>
      <c r="S23" s="50"/>
      <c r="T23" s="51"/>
      <c r="U23" s="52"/>
      <c r="V23" s="42"/>
      <c r="W23" s="42"/>
      <c r="X23" s="42"/>
    </row>
    <row r="24" spans="3:24" ht="9" customHeight="1" x14ac:dyDescent="0.25">
      <c r="V24" s="42"/>
      <c r="W24" s="42"/>
      <c r="X24" s="42"/>
    </row>
    <row r="25" spans="3:24" ht="15" customHeight="1" x14ac:dyDescent="0.25"/>
  </sheetData>
  <sheetProtection password="CE99" sheet="1" objects="1" scenarios="1" selectLockedCells="1" selectUnlockedCells="1"/>
  <mergeCells count="17">
    <mergeCell ref="S5:U6"/>
    <mergeCell ref="S21:U23"/>
    <mergeCell ref="N2:Q2"/>
    <mergeCell ref="C6:G23"/>
    <mergeCell ref="D2:G3"/>
    <mergeCell ref="C5:G5"/>
    <mergeCell ref="I2:L2"/>
    <mergeCell ref="I15:L15"/>
    <mergeCell ref="N15:Q15"/>
    <mergeCell ref="I3:L13"/>
    <mergeCell ref="N3:Q13"/>
    <mergeCell ref="I16:L23"/>
    <mergeCell ref="N16:Q23"/>
    <mergeCell ref="T7:U8"/>
    <mergeCell ref="T9:U10"/>
    <mergeCell ref="S7:S8"/>
    <mergeCell ref="S9:S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24"/>
  <sheetViews>
    <sheetView showGridLines="0" zoomScale="80" zoomScaleNormal="80" workbookViewId="0">
      <selection activeCell="S7" sqref="S7"/>
    </sheetView>
  </sheetViews>
  <sheetFormatPr defaultRowHeight="15" x14ac:dyDescent="0.25"/>
  <cols>
    <col min="1" max="1" width="5.7109375" customWidth="1"/>
    <col min="2" max="2" width="12.28515625" customWidth="1"/>
    <col min="3" max="3" width="13.85546875" customWidth="1"/>
    <col min="4" max="4" width="11" customWidth="1"/>
    <col min="5" max="5" width="7.28515625" customWidth="1"/>
    <col min="6" max="6" width="10.85546875" customWidth="1"/>
    <col min="7" max="7" width="11.42578125" customWidth="1"/>
    <col min="8" max="8" width="12" customWidth="1"/>
    <col min="9" max="9" width="15.85546875" customWidth="1"/>
    <col min="10" max="10" width="18.140625" customWidth="1"/>
    <col min="12" max="12" width="12.85546875" customWidth="1"/>
    <col min="13" max="13" width="17.140625" customWidth="1"/>
    <col min="14" max="14" width="14.28515625" customWidth="1"/>
    <col min="15" max="15" width="13.42578125" customWidth="1"/>
    <col min="16" max="16" width="12" customWidth="1"/>
    <col min="17" max="17" width="12.28515625" customWidth="1"/>
    <col min="18" max="18" width="11.7109375" customWidth="1"/>
  </cols>
  <sheetData>
    <row r="1" spans="1:15" ht="18" x14ac:dyDescent="0.25">
      <c r="B1" s="17"/>
      <c r="C1" s="17"/>
      <c r="D1" s="17"/>
      <c r="E1" s="17"/>
      <c r="F1" s="176" t="s">
        <v>103</v>
      </c>
      <c r="G1" s="177"/>
      <c r="H1" s="177"/>
      <c r="I1" s="177"/>
      <c r="J1" s="177"/>
      <c r="K1" s="177"/>
      <c r="L1" s="177"/>
      <c r="M1" s="177"/>
      <c r="N1" s="178"/>
      <c r="O1" s="17"/>
    </row>
    <row r="2" spans="1:15" x14ac:dyDescent="0.25">
      <c r="A2" s="2"/>
    </row>
    <row r="3" spans="1:15" x14ac:dyDescent="0.25">
      <c r="A3" s="2"/>
      <c r="B3" s="150" t="s">
        <v>0</v>
      </c>
      <c r="C3" s="150"/>
      <c r="D3" s="150"/>
      <c r="E3" s="150"/>
      <c r="F3" s="150"/>
      <c r="G3" s="150"/>
      <c r="H3" s="150"/>
    </row>
    <row r="4" spans="1:15" x14ac:dyDescent="0.25">
      <c r="B4" s="148" t="s">
        <v>1</v>
      </c>
      <c r="C4" s="149"/>
      <c r="D4" s="91" t="s">
        <v>96</v>
      </c>
      <c r="E4" s="92"/>
      <c r="F4" s="92"/>
      <c r="G4" s="92"/>
      <c r="H4" s="93"/>
      <c r="L4" s="15"/>
      <c r="M4" s="15"/>
    </row>
    <row r="5" spans="1:15" x14ac:dyDescent="0.25">
      <c r="B5" s="148" t="s">
        <v>26</v>
      </c>
      <c r="C5" s="149"/>
      <c r="D5" s="96">
        <v>600</v>
      </c>
      <c r="E5" s="97"/>
      <c r="F5" s="97"/>
      <c r="G5" s="97"/>
      <c r="H5" s="98"/>
      <c r="L5" s="18"/>
      <c r="M5" s="7"/>
    </row>
    <row r="6" spans="1:15" ht="15" customHeight="1" x14ac:dyDescent="0.25">
      <c r="B6" s="140" t="s">
        <v>30</v>
      </c>
      <c r="C6" s="141"/>
      <c r="D6" s="142"/>
      <c r="E6" s="146" t="s">
        <v>3</v>
      </c>
      <c r="F6" s="147"/>
      <c r="G6" s="199">
        <v>1100</v>
      </c>
      <c r="H6" s="200"/>
      <c r="L6" s="18"/>
      <c r="M6" s="7"/>
    </row>
    <row r="7" spans="1:15" ht="21.75" customHeight="1" x14ac:dyDescent="0.25">
      <c r="B7" s="143"/>
      <c r="C7" s="144"/>
      <c r="D7" s="145"/>
      <c r="E7" s="146" t="s">
        <v>5</v>
      </c>
      <c r="F7" s="147"/>
      <c r="G7" s="212">
        <v>4.7</v>
      </c>
      <c r="H7" s="212"/>
      <c r="L7" s="18"/>
      <c r="M7" s="7"/>
    </row>
    <row r="8" spans="1:15" ht="21.75" customHeight="1" x14ac:dyDescent="0.25">
      <c r="B8" s="99" t="s">
        <v>31</v>
      </c>
      <c r="C8" s="100"/>
      <c r="D8" s="101"/>
      <c r="E8" s="146" t="s">
        <v>3</v>
      </c>
      <c r="F8" s="147"/>
      <c r="G8" s="199">
        <v>1080</v>
      </c>
      <c r="H8" s="200"/>
      <c r="L8" s="18"/>
      <c r="M8" s="7"/>
    </row>
    <row r="9" spans="1:15" ht="21.75" customHeight="1" x14ac:dyDescent="0.25">
      <c r="B9" s="102"/>
      <c r="C9" s="103"/>
      <c r="D9" s="104"/>
      <c r="E9" s="146" t="s">
        <v>4</v>
      </c>
      <c r="F9" s="147"/>
      <c r="G9" s="212">
        <v>1.75</v>
      </c>
      <c r="H9" s="212"/>
      <c r="L9" s="18"/>
      <c r="M9" s="7"/>
    </row>
    <row r="10" spans="1:15" ht="21.75" customHeight="1" x14ac:dyDescent="0.25">
      <c r="B10" s="109" t="s">
        <v>102</v>
      </c>
      <c r="C10" s="110"/>
      <c r="D10" s="110"/>
      <c r="E10" s="110"/>
      <c r="F10" s="111"/>
      <c r="G10" s="201">
        <v>20</v>
      </c>
      <c r="H10" s="202"/>
      <c r="L10" s="18"/>
      <c r="M10" s="7"/>
    </row>
    <row r="11" spans="1:15" x14ac:dyDescent="0.25">
      <c r="B11" s="136" t="s">
        <v>27</v>
      </c>
      <c r="C11" s="136"/>
      <c r="D11" s="136"/>
      <c r="E11" s="136"/>
      <c r="F11" s="136"/>
      <c r="G11" s="213">
        <f>(G7-G9)*D5</f>
        <v>1770</v>
      </c>
      <c r="H11" s="213"/>
      <c r="M11" s="7"/>
    </row>
    <row r="12" spans="1:15" ht="18" customHeight="1" x14ac:dyDescent="0.25">
      <c r="B12" s="136" t="s">
        <v>28</v>
      </c>
      <c r="C12" s="136"/>
      <c r="D12" s="136"/>
      <c r="E12" s="136"/>
      <c r="F12" s="136"/>
      <c r="G12" s="213">
        <f>(G8-G6)*D5+(G7-G9)*D5</f>
        <v>-10230</v>
      </c>
      <c r="H12" s="213"/>
      <c r="M12" s="7"/>
    </row>
    <row r="13" spans="1:15" ht="32.25" customHeight="1" x14ac:dyDescent="0.25">
      <c r="B13" s="120" t="s">
        <v>8</v>
      </c>
      <c r="C13" s="121"/>
      <c r="D13" s="122"/>
      <c r="E13" s="137" t="s">
        <v>99</v>
      </c>
      <c r="F13" s="138"/>
      <c r="G13" s="138"/>
      <c r="H13" s="170">
        <f>G6</f>
        <v>1100</v>
      </c>
      <c r="M13" s="7"/>
    </row>
    <row r="14" spans="1:15" ht="38.25" customHeight="1" x14ac:dyDescent="0.25">
      <c r="B14" s="120" t="s">
        <v>9</v>
      </c>
      <c r="C14" s="121"/>
      <c r="D14" s="122"/>
      <c r="E14" s="137" t="s">
        <v>100</v>
      </c>
      <c r="F14" s="138"/>
      <c r="G14" s="138"/>
      <c r="H14" s="171">
        <f>G8</f>
        <v>1080</v>
      </c>
    </row>
    <row r="15" spans="1:15" ht="15" customHeight="1" x14ac:dyDescent="0.25">
      <c r="B15" s="139" t="s">
        <v>29</v>
      </c>
      <c r="C15" s="139"/>
      <c r="D15" s="139"/>
      <c r="E15" s="137" t="s">
        <v>101</v>
      </c>
      <c r="F15" s="138"/>
      <c r="G15" s="138"/>
      <c r="H15" s="172">
        <f>G6-(G7-G9)</f>
        <v>1097.05</v>
      </c>
    </row>
    <row r="17" spans="2:19" x14ac:dyDescent="0.25">
      <c r="F17" s="46"/>
      <c r="G17" s="46"/>
      <c r="H17" s="46"/>
    </row>
    <row r="18" spans="2:19" x14ac:dyDescent="0.25">
      <c r="B18" s="84" t="s">
        <v>93</v>
      </c>
      <c r="C18" s="85"/>
      <c r="D18" s="85"/>
      <c r="F18" s="84" t="s">
        <v>13</v>
      </c>
      <c r="G18" s="85"/>
      <c r="H18" s="85"/>
      <c r="I18" s="85"/>
      <c r="J18" s="85"/>
      <c r="K18" s="85"/>
      <c r="L18" s="85"/>
      <c r="M18" s="85"/>
      <c r="N18" s="85"/>
      <c r="O18" s="85"/>
      <c r="P18" s="85"/>
      <c r="Q18" s="85"/>
      <c r="R18" s="85"/>
      <c r="S18" s="116"/>
    </row>
    <row r="19" spans="2:19" ht="51.75" customHeight="1" x14ac:dyDescent="0.25">
      <c r="B19" s="10" t="s">
        <v>10</v>
      </c>
      <c r="C19" s="10" t="s">
        <v>120</v>
      </c>
      <c r="D19" s="10" t="s">
        <v>11</v>
      </c>
      <c r="F19" s="10" t="s">
        <v>24</v>
      </c>
      <c r="G19" s="10" t="s">
        <v>25</v>
      </c>
      <c r="H19" s="10" t="s">
        <v>50</v>
      </c>
      <c r="I19" s="10" t="s">
        <v>51</v>
      </c>
      <c r="J19" s="10" t="s">
        <v>39</v>
      </c>
      <c r="K19" s="10" t="s">
        <v>15</v>
      </c>
      <c r="L19" s="10" t="s">
        <v>97</v>
      </c>
      <c r="M19" s="10" t="s">
        <v>16</v>
      </c>
      <c r="N19" s="10" t="s">
        <v>52</v>
      </c>
      <c r="O19" s="10" t="s">
        <v>17</v>
      </c>
      <c r="P19" s="10" t="s">
        <v>53</v>
      </c>
      <c r="Q19" s="10" t="s">
        <v>54</v>
      </c>
      <c r="R19" s="10" t="s">
        <v>55</v>
      </c>
      <c r="S19" s="10" t="s">
        <v>18</v>
      </c>
    </row>
    <row r="20" spans="2:19" x14ac:dyDescent="0.25">
      <c r="B20" s="19">
        <f>G8-G10</f>
        <v>1060</v>
      </c>
      <c r="C20" s="20" t="s">
        <v>12</v>
      </c>
      <c r="D20" s="33">
        <f>IF(B20&gt;$G$6,($G$7*$D$5),($G$7-($G$6-B20))*$D$5)+IF(B20&gt;$G$8,-($G$9*$D$5),(($G$8-B20)*$D$5-($G$9*$D$5)))</f>
        <v>-10230</v>
      </c>
      <c r="F20" s="129">
        <v>42852</v>
      </c>
      <c r="G20" s="129">
        <v>42852</v>
      </c>
      <c r="H20" s="80">
        <f ca="1">IF(ISBLANK(F20),0,(IF(ISBLANK(G20),NETWORKDAYS(F20,TODAY()),NETWORKDAYS(F20,G20))))</f>
        <v>1</v>
      </c>
      <c r="I20" s="131">
        <v>1140</v>
      </c>
      <c r="J20" s="21" t="str">
        <f>CONCATENATE($D$4," ",G6," ","Put")</f>
        <v>Biocon 1100 Put</v>
      </c>
      <c r="K20" s="82">
        <v>600</v>
      </c>
      <c r="L20" s="14">
        <f>G6</f>
        <v>1100</v>
      </c>
      <c r="M20" s="22">
        <f>IF(R20&gt;L20,0,L20-R20)</f>
        <v>0</v>
      </c>
      <c r="N20" s="14">
        <f>M20*K20</f>
        <v>0</v>
      </c>
      <c r="O20" s="23">
        <f>G7</f>
        <v>4.7</v>
      </c>
      <c r="P20" s="23">
        <f>O20*K20</f>
        <v>2820</v>
      </c>
      <c r="Q20" s="23">
        <f>P20-N20</f>
        <v>2820</v>
      </c>
      <c r="R20" s="74">
        <v>1100</v>
      </c>
      <c r="S20" s="82">
        <f>Q20+Q21</f>
        <v>1770</v>
      </c>
    </row>
    <row r="21" spans="2:19" x14ac:dyDescent="0.25">
      <c r="B21" s="19">
        <f>G8</f>
        <v>1080</v>
      </c>
      <c r="C21" s="20" t="s">
        <v>14</v>
      </c>
      <c r="D21" s="33">
        <f t="shared" ref="D21:D24" si="0">IF(B21&gt;$G$6,($G$7*$D$5),($G$7-($G$6-B21))*$D$5)+IF(B21&gt;$G$8,-($G$9*$D$5),(($G$8-B21)*$D$5-($G$9*$D$5)))</f>
        <v>-10230</v>
      </c>
      <c r="F21" s="130"/>
      <c r="G21" s="130"/>
      <c r="H21" s="81"/>
      <c r="I21" s="132"/>
      <c r="J21" s="21" t="str">
        <f>CONCATENATE($D$4," ",G8," ","Put")</f>
        <v>Biocon 1080 Put</v>
      </c>
      <c r="K21" s="83"/>
      <c r="L21" s="14">
        <f>G8</f>
        <v>1080</v>
      </c>
      <c r="M21" s="23">
        <f>G9</f>
        <v>1.75</v>
      </c>
      <c r="N21" s="23">
        <f>M21*K20</f>
        <v>1050</v>
      </c>
      <c r="O21" s="23">
        <f>IF(R20&gt;L21,0,L21-R20)</f>
        <v>0</v>
      </c>
      <c r="P21" s="23">
        <f>O21*K20</f>
        <v>0</v>
      </c>
      <c r="Q21" s="23">
        <f>P21-N21</f>
        <v>-1050</v>
      </c>
      <c r="R21" s="75"/>
      <c r="S21" s="83"/>
    </row>
    <row r="22" spans="2:19" x14ac:dyDescent="0.25">
      <c r="B22" s="45">
        <f>(G6+G8)/2</f>
        <v>1090</v>
      </c>
      <c r="C22" s="20" t="s">
        <v>19</v>
      </c>
      <c r="D22" s="33">
        <f t="shared" si="0"/>
        <v>-4230</v>
      </c>
    </row>
    <row r="23" spans="2:19" x14ac:dyDescent="0.25">
      <c r="B23" s="19">
        <f>G6</f>
        <v>1100</v>
      </c>
      <c r="C23" s="20" t="s">
        <v>20</v>
      </c>
      <c r="D23" s="33">
        <f t="shared" si="0"/>
        <v>1770</v>
      </c>
      <c r="F23" s="39"/>
      <c r="G23" s="24" t="s">
        <v>35</v>
      </c>
      <c r="H23" s="32"/>
      <c r="I23" s="25"/>
      <c r="J23" s="26"/>
    </row>
    <row r="24" spans="2:19" x14ac:dyDescent="0.25">
      <c r="B24" s="19">
        <f>G6+G10</f>
        <v>1120</v>
      </c>
      <c r="C24" s="20" t="s">
        <v>21</v>
      </c>
      <c r="D24" s="33">
        <f t="shared" si="0"/>
        <v>1770</v>
      </c>
      <c r="F24" s="27"/>
      <c r="G24" s="151" t="s">
        <v>36</v>
      </c>
      <c r="H24" s="152"/>
      <c r="I24" s="152"/>
      <c r="J24" s="153"/>
    </row>
  </sheetData>
  <mergeCells count="38">
    <mergeCell ref="B3:H3"/>
    <mergeCell ref="F1:N1"/>
    <mergeCell ref="G24:J24"/>
    <mergeCell ref="S20:S21"/>
    <mergeCell ref="B4:C4"/>
    <mergeCell ref="D4:H4"/>
    <mergeCell ref="B5:C5"/>
    <mergeCell ref="D5:H5"/>
    <mergeCell ref="R20:R21"/>
    <mergeCell ref="B10:F10"/>
    <mergeCell ref="G10:H10"/>
    <mergeCell ref="F20:F21"/>
    <mergeCell ref="G20:G21"/>
    <mergeCell ref="H20:H21"/>
    <mergeCell ref="I20:I21"/>
    <mergeCell ref="K20:K21"/>
    <mergeCell ref="B8:D9"/>
    <mergeCell ref="E8:F8"/>
    <mergeCell ref="G8:H8"/>
    <mergeCell ref="E9:F9"/>
    <mergeCell ref="G9:H9"/>
    <mergeCell ref="B6:D7"/>
    <mergeCell ref="E6:F6"/>
    <mergeCell ref="G6:H6"/>
    <mergeCell ref="E7:F7"/>
    <mergeCell ref="G7:H7"/>
    <mergeCell ref="B14:D14"/>
    <mergeCell ref="E14:G14"/>
    <mergeCell ref="B15:D15"/>
    <mergeCell ref="E15:G15"/>
    <mergeCell ref="B18:D18"/>
    <mergeCell ref="F18:S18"/>
    <mergeCell ref="B11:F11"/>
    <mergeCell ref="G11:H11"/>
    <mergeCell ref="B12:F12"/>
    <mergeCell ref="G12:H12"/>
    <mergeCell ref="B13:D13"/>
    <mergeCell ref="E13:G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V45"/>
  <sheetViews>
    <sheetView showGridLines="0" zoomScale="80" zoomScaleNormal="80" workbookViewId="0">
      <selection activeCell="C19" sqref="C19"/>
    </sheetView>
  </sheetViews>
  <sheetFormatPr defaultRowHeight="15" x14ac:dyDescent="0.25"/>
  <cols>
    <col min="1" max="1" width="5.7109375" customWidth="1"/>
    <col min="2" max="2" width="11.5703125" customWidth="1"/>
    <col min="3" max="3" width="13.42578125" customWidth="1"/>
    <col min="4" max="4" width="10.7109375" customWidth="1"/>
    <col min="5" max="5" width="4.5703125" customWidth="1"/>
    <col min="6" max="6" width="14" customWidth="1"/>
    <col min="7" max="7" width="11.85546875" customWidth="1"/>
    <col min="8" max="8" width="12" customWidth="1"/>
    <col min="9" max="9" width="14.28515625" customWidth="1"/>
    <col min="10" max="10" width="17.85546875" customWidth="1"/>
    <col min="11" max="11" width="10.85546875" customWidth="1"/>
    <col min="12" max="12" width="13.28515625" customWidth="1"/>
    <col min="13" max="13" width="12.42578125" customWidth="1"/>
    <col min="14" max="14" width="13.5703125" customWidth="1"/>
    <col min="15" max="15" width="15.7109375" customWidth="1"/>
    <col min="16" max="16" width="11.85546875" customWidth="1"/>
    <col min="17" max="17" width="11.42578125" customWidth="1"/>
    <col min="18" max="18" width="12.85546875" customWidth="1"/>
    <col min="19" max="19" width="13.5703125" customWidth="1"/>
    <col min="20" max="20" width="12.140625" customWidth="1"/>
  </cols>
  <sheetData>
    <row r="1" spans="2:16" ht="18" x14ac:dyDescent="0.25">
      <c r="F1" s="176" t="s">
        <v>32</v>
      </c>
      <c r="G1" s="177"/>
      <c r="H1" s="177"/>
      <c r="I1" s="177"/>
      <c r="J1" s="177"/>
      <c r="K1" s="177"/>
      <c r="L1" s="177"/>
      <c r="M1" s="177"/>
    </row>
    <row r="2" spans="2:16" s="2" customFormat="1" x14ac:dyDescent="0.25"/>
    <row r="3" spans="2:16" s="2" customFormat="1" x14ac:dyDescent="0.25">
      <c r="B3" s="150" t="s">
        <v>0</v>
      </c>
      <c r="C3" s="150"/>
      <c r="D3" s="150"/>
      <c r="E3" s="150"/>
      <c r="F3" s="150"/>
      <c r="G3" s="150"/>
      <c r="H3" s="150"/>
    </row>
    <row r="4" spans="2:16" ht="15" customHeight="1" x14ac:dyDescent="0.25">
      <c r="B4" s="89" t="s">
        <v>1</v>
      </c>
      <c r="C4" s="90"/>
      <c r="D4" s="91" t="s">
        <v>44</v>
      </c>
      <c r="E4" s="92"/>
      <c r="F4" s="92"/>
      <c r="G4" s="92"/>
      <c r="H4" s="93"/>
      <c r="J4" s="3"/>
      <c r="M4" s="4"/>
      <c r="N4" s="4"/>
      <c r="O4" s="4"/>
      <c r="P4" s="4"/>
    </row>
    <row r="5" spans="2:16" x14ac:dyDescent="0.25">
      <c r="B5" s="94" t="s">
        <v>2</v>
      </c>
      <c r="C5" s="95"/>
      <c r="D5" s="96">
        <v>75</v>
      </c>
      <c r="E5" s="97"/>
      <c r="F5" s="97"/>
      <c r="G5" s="97"/>
      <c r="H5" s="98"/>
      <c r="M5" s="4"/>
      <c r="N5" s="4"/>
      <c r="O5" s="6"/>
      <c r="P5" s="4"/>
    </row>
    <row r="6" spans="2:16" x14ac:dyDescent="0.25">
      <c r="B6" s="99" t="s">
        <v>37</v>
      </c>
      <c r="C6" s="100"/>
      <c r="D6" s="101"/>
      <c r="E6" s="94" t="s">
        <v>3</v>
      </c>
      <c r="F6" s="95"/>
      <c r="G6" s="190">
        <v>9700</v>
      </c>
      <c r="H6" s="191"/>
    </row>
    <row r="7" spans="2:16" x14ac:dyDescent="0.25">
      <c r="B7" s="102"/>
      <c r="C7" s="103"/>
      <c r="D7" s="104"/>
      <c r="E7" s="94" t="s">
        <v>5</v>
      </c>
      <c r="F7" s="95"/>
      <c r="G7" s="107">
        <v>46</v>
      </c>
      <c r="H7" s="108"/>
    </row>
    <row r="8" spans="2:16" ht="15" customHeight="1" x14ac:dyDescent="0.25">
      <c r="B8" s="99" t="s">
        <v>38</v>
      </c>
      <c r="C8" s="100"/>
      <c r="D8" s="101"/>
      <c r="E8" s="94" t="s">
        <v>3</v>
      </c>
      <c r="F8" s="95"/>
      <c r="G8" s="190">
        <v>9900</v>
      </c>
      <c r="H8" s="191"/>
    </row>
    <row r="9" spans="2:16" ht="15" customHeight="1" x14ac:dyDescent="0.25">
      <c r="B9" s="102"/>
      <c r="C9" s="103"/>
      <c r="D9" s="104"/>
      <c r="E9" s="94" t="s">
        <v>4</v>
      </c>
      <c r="F9" s="95"/>
      <c r="G9" s="107">
        <v>9.8000000000000007</v>
      </c>
      <c r="H9" s="108"/>
    </row>
    <row r="10" spans="2:16" ht="25.5" customHeight="1" x14ac:dyDescent="0.25">
      <c r="B10" s="109" t="s">
        <v>102</v>
      </c>
      <c r="C10" s="110"/>
      <c r="D10" s="110"/>
      <c r="E10" s="110"/>
      <c r="F10" s="111"/>
      <c r="G10" s="107">
        <v>50</v>
      </c>
      <c r="H10" s="108"/>
    </row>
    <row r="11" spans="2:16" ht="15" customHeight="1" x14ac:dyDescent="0.25">
      <c r="B11" s="109" t="s">
        <v>6</v>
      </c>
      <c r="C11" s="110"/>
      <c r="D11" s="110"/>
      <c r="E11" s="110"/>
      <c r="F11" s="111"/>
      <c r="G11" s="154">
        <f>(G7-G9)*D5</f>
        <v>2715</v>
      </c>
      <c r="H11" s="155"/>
    </row>
    <row r="12" spans="2:16" x14ac:dyDescent="0.25">
      <c r="B12" s="109" t="s">
        <v>7</v>
      </c>
      <c r="C12" s="110"/>
      <c r="D12" s="110"/>
      <c r="E12" s="110"/>
      <c r="F12" s="111"/>
      <c r="G12" s="154">
        <f>-((G8-G6)-(G7-G9))*D5</f>
        <v>-12285</v>
      </c>
      <c r="H12" s="155"/>
    </row>
    <row r="13" spans="2:16" ht="36" customHeight="1" x14ac:dyDescent="0.25">
      <c r="B13" s="109" t="s">
        <v>33</v>
      </c>
      <c r="C13" s="110"/>
      <c r="D13" s="111"/>
      <c r="E13" s="184" t="s">
        <v>104</v>
      </c>
      <c r="F13" s="185"/>
      <c r="G13" s="185"/>
      <c r="H13" s="186">
        <f>G6</f>
        <v>9700</v>
      </c>
    </row>
    <row r="14" spans="2:16" ht="39.75" customHeight="1" x14ac:dyDescent="0.25">
      <c r="B14" s="120" t="s">
        <v>34</v>
      </c>
      <c r="C14" s="121"/>
      <c r="D14" s="122"/>
      <c r="E14" s="184" t="s">
        <v>105</v>
      </c>
      <c r="F14" s="185"/>
      <c r="G14" s="185"/>
      <c r="H14" s="41">
        <f>G8</f>
        <v>9900</v>
      </c>
    </row>
    <row r="15" spans="2:16" ht="26.25" customHeight="1" x14ac:dyDescent="0.25">
      <c r="B15" s="139" t="s">
        <v>29</v>
      </c>
      <c r="C15" s="139"/>
      <c r="D15" s="139"/>
      <c r="E15" s="187" t="s">
        <v>106</v>
      </c>
      <c r="F15" s="188"/>
      <c r="G15" s="188"/>
      <c r="H15" s="189">
        <f>(G6+G7-G9)</f>
        <v>9736.2000000000007</v>
      </c>
    </row>
    <row r="17" spans="2:22" x14ac:dyDescent="0.25">
      <c r="H17" s="8"/>
    </row>
    <row r="18" spans="2:22" x14ac:dyDescent="0.25">
      <c r="B18" s="156" t="s">
        <v>98</v>
      </c>
      <c r="C18" s="157"/>
      <c r="D18" s="158"/>
      <c r="F18" s="84" t="s">
        <v>13</v>
      </c>
      <c r="G18" s="85"/>
      <c r="H18" s="85"/>
      <c r="I18" s="85"/>
      <c r="J18" s="85"/>
      <c r="K18" s="85"/>
      <c r="L18" s="85"/>
      <c r="M18" s="85"/>
      <c r="N18" s="85"/>
      <c r="O18" s="85"/>
      <c r="P18" s="85"/>
      <c r="Q18" s="85"/>
      <c r="R18" s="85"/>
      <c r="S18" s="116"/>
    </row>
    <row r="19" spans="2:22" ht="49.5" customHeight="1" x14ac:dyDescent="0.25">
      <c r="B19" s="10" t="s">
        <v>10</v>
      </c>
      <c r="C19" s="10" t="s">
        <v>120</v>
      </c>
      <c r="D19" s="10" t="s">
        <v>11</v>
      </c>
      <c r="F19" s="10" t="s">
        <v>24</v>
      </c>
      <c r="G19" s="10" t="s">
        <v>25</v>
      </c>
      <c r="H19" s="10" t="s">
        <v>50</v>
      </c>
      <c r="I19" s="10" t="s">
        <v>51</v>
      </c>
      <c r="J19" s="10" t="s">
        <v>39</v>
      </c>
      <c r="K19" s="10" t="s">
        <v>15</v>
      </c>
      <c r="L19" s="10" t="s">
        <v>3</v>
      </c>
      <c r="M19" s="10" t="s">
        <v>16</v>
      </c>
      <c r="N19" s="10" t="s">
        <v>52</v>
      </c>
      <c r="O19" s="10" t="s">
        <v>17</v>
      </c>
      <c r="P19" s="10" t="s">
        <v>53</v>
      </c>
      <c r="Q19" s="10" t="s">
        <v>54</v>
      </c>
      <c r="R19" s="10" t="s">
        <v>55</v>
      </c>
      <c r="S19" s="10" t="s">
        <v>18</v>
      </c>
    </row>
    <row r="20" spans="2:22" x14ac:dyDescent="0.25">
      <c r="B20" s="183">
        <f>G6-G10</f>
        <v>9650</v>
      </c>
      <c r="C20" s="44" t="s">
        <v>12</v>
      </c>
      <c r="D20" s="182">
        <f>IF(B20&lt;$G$6,$G$7*$D$5,($G$6-B20+$G$7)*$D$5)+IF(B20&lt;$G$8,(-$G$9*$D$5),(B20-$G$8-$G$9)*$D$5)</f>
        <v>2715</v>
      </c>
      <c r="F20" s="129">
        <v>42842</v>
      </c>
      <c r="G20" s="129">
        <v>42861</v>
      </c>
      <c r="H20" s="80">
        <f ca="1">IF(ISBLANK(G20),NETWORKDAYS(F20,TODAY()),NETWORKDAYS(F20,G20))</f>
        <v>15</v>
      </c>
      <c r="I20" s="131">
        <v>9500</v>
      </c>
      <c r="J20" s="21" t="str">
        <f>CONCATENATE($D$4," ",G6," ","Call")</f>
        <v>Nifty 9700 Call</v>
      </c>
      <c r="K20" s="82">
        <f>D5</f>
        <v>75</v>
      </c>
      <c r="L20" s="14">
        <f>G6</f>
        <v>9700</v>
      </c>
      <c r="M20" s="22">
        <f>IF(R20&lt;L20,0,R20-L20)</f>
        <v>50</v>
      </c>
      <c r="N20" s="21">
        <f>M20*K20</f>
        <v>3750</v>
      </c>
      <c r="O20" s="22">
        <f>G7</f>
        <v>46</v>
      </c>
      <c r="P20" s="23">
        <f>O20*K20</f>
        <v>3450</v>
      </c>
      <c r="Q20" s="23">
        <f>P20-N20</f>
        <v>-300</v>
      </c>
      <c r="R20" s="74">
        <v>9750</v>
      </c>
      <c r="S20" s="82">
        <f>Q20+Q21</f>
        <v>-1035</v>
      </c>
    </row>
    <row r="21" spans="2:22" x14ac:dyDescent="0.25">
      <c r="B21" s="183">
        <f>G6</f>
        <v>9700</v>
      </c>
      <c r="C21" s="44" t="s">
        <v>14</v>
      </c>
      <c r="D21" s="182">
        <f t="shared" ref="D21:D24" si="0">IF(B21&lt;$G$6,$G$7*$D$5,($G$6-B21+$G$7)*$D$5)+IF(B21&lt;$G$8,(-$G$9*$D$5),(B21-$G$8-$G$9)*$D$5)</f>
        <v>2715</v>
      </c>
      <c r="F21" s="130"/>
      <c r="G21" s="130"/>
      <c r="H21" s="81"/>
      <c r="I21" s="132"/>
      <c r="J21" s="21" t="str">
        <f>CONCATENATE($D$4," ",G8," ","Call")</f>
        <v>Nifty 9900 Call</v>
      </c>
      <c r="K21" s="83"/>
      <c r="L21" s="14">
        <f>G8</f>
        <v>9900</v>
      </c>
      <c r="M21" s="23">
        <f>G9</f>
        <v>9.8000000000000007</v>
      </c>
      <c r="N21" s="21">
        <f>M21*K20</f>
        <v>735</v>
      </c>
      <c r="O21" s="14">
        <f>IF(R20&lt;L21,0,R20-L21)</f>
        <v>0</v>
      </c>
      <c r="P21" s="23">
        <f>O21*K20</f>
        <v>0</v>
      </c>
      <c r="Q21" s="23">
        <f>P21-N21</f>
        <v>-735</v>
      </c>
      <c r="R21" s="75"/>
      <c r="S21" s="83"/>
      <c r="V21" s="4"/>
    </row>
    <row r="22" spans="2:22" x14ac:dyDescent="0.25">
      <c r="B22" s="183">
        <f>(G6+G8)/2</f>
        <v>9800</v>
      </c>
      <c r="C22" s="44" t="s">
        <v>21</v>
      </c>
      <c r="D22" s="182">
        <f t="shared" si="0"/>
        <v>-4785</v>
      </c>
      <c r="V22" s="4"/>
    </row>
    <row r="23" spans="2:22" x14ac:dyDescent="0.25">
      <c r="B23" s="183">
        <f>G8</f>
        <v>9900</v>
      </c>
      <c r="C23" s="44" t="s">
        <v>22</v>
      </c>
      <c r="D23" s="182">
        <f t="shared" si="0"/>
        <v>-12285</v>
      </c>
      <c r="F23" s="39"/>
      <c r="G23" s="24" t="s">
        <v>35</v>
      </c>
      <c r="H23" s="5"/>
      <c r="I23" s="25"/>
      <c r="J23" s="26"/>
      <c r="V23" s="4"/>
    </row>
    <row r="24" spans="2:22" x14ac:dyDescent="0.25">
      <c r="B24" s="183">
        <f>G8+G10</f>
        <v>9950</v>
      </c>
      <c r="C24" s="44" t="s">
        <v>23</v>
      </c>
      <c r="D24" s="182">
        <f t="shared" si="0"/>
        <v>-12285</v>
      </c>
      <c r="E24" s="16"/>
      <c r="F24" s="27"/>
      <c r="G24" s="151" t="s">
        <v>70</v>
      </c>
      <c r="H24" s="152"/>
      <c r="I24" s="152"/>
      <c r="J24" s="153"/>
      <c r="V24" s="4"/>
    </row>
    <row r="25" spans="2:22" x14ac:dyDescent="0.25">
      <c r="V25" s="4"/>
    </row>
    <row r="26" spans="2:22" ht="39.75" customHeight="1" x14ac:dyDescent="0.25">
      <c r="O26" s="4"/>
      <c r="P26" s="4"/>
      <c r="Q26" s="4"/>
      <c r="T26" s="4"/>
      <c r="U26" s="4"/>
      <c r="V26" s="4"/>
    </row>
    <row r="27" spans="2:22" ht="39" customHeight="1" x14ac:dyDescent="0.25">
      <c r="O27" s="4"/>
      <c r="P27" s="4"/>
      <c r="Q27" s="4"/>
      <c r="R27" s="4"/>
      <c r="S27" s="4"/>
      <c r="T27" s="4"/>
      <c r="U27" s="4"/>
      <c r="V27" s="4"/>
    </row>
    <row r="28" spans="2:22" ht="33.75" customHeight="1" x14ac:dyDescent="0.25">
      <c r="O28" s="4"/>
      <c r="P28" s="4"/>
      <c r="Q28" s="4"/>
      <c r="R28" s="4"/>
      <c r="S28" s="4"/>
      <c r="T28" s="4"/>
      <c r="U28" s="4"/>
      <c r="V28" s="4"/>
    </row>
    <row r="29" spans="2:22" ht="138.75" customHeight="1" x14ac:dyDescent="0.25">
      <c r="O29" s="4"/>
      <c r="P29" s="4"/>
      <c r="Q29" s="4"/>
      <c r="R29" s="4"/>
      <c r="S29" s="4"/>
      <c r="T29" s="4"/>
      <c r="U29" s="4"/>
      <c r="V29" s="4"/>
    </row>
    <row r="30" spans="2:22" ht="79.5" customHeight="1" x14ac:dyDescent="0.25">
      <c r="O30" s="4"/>
      <c r="P30" s="4"/>
      <c r="Q30" s="4"/>
      <c r="R30" s="4"/>
      <c r="S30" s="4"/>
      <c r="T30" s="4"/>
      <c r="U30" s="4"/>
      <c r="V30" s="4"/>
    </row>
    <row r="31" spans="2:22" x14ac:dyDescent="0.25">
      <c r="O31" s="4"/>
      <c r="P31" s="4"/>
      <c r="Q31" s="4"/>
      <c r="R31" s="4"/>
      <c r="S31" s="4"/>
      <c r="T31" s="4"/>
      <c r="U31" s="4"/>
      <c r="V31" s="4"/>
    </row>
    <row r="32" spans="2:22" x14ac:dyDescent="0.25">
      <c r="O32" s="4"/>
      <c r="P32" s="4"/>
      <c r="Q32" s="4"/>
      <c r="R32" s="4"/>
      <c r="S32" s="4"/>
      <c r="T32" s="4"/>
      <c r="U32" s="4"/>
      <c r="V32" s="4"/>
    </row>
    <row r="33" spans="2:22" x14ac:dyDescent="0.25">
      <c r="V33" s="4"/>
    </row>
    <row r="34" spans="2:22" x14ac:dyDescent="0.25">
      <c r="V34" s="4"/>
    </row>
    <row r="35" spans="2:22" x14ac:dyDescent="0.25">
      <c r="V35" s="4"/>
    </row>
    <row r="37" spans="2:22" ht="101.25" customHeight="1" x14ac:dyDescent="0.25"/>
    <row r="41" spans="2:22" x14ac:dyDescent="0.25">
      <c r="P41" s="4"/>
    </row>
    <row r="42" spans="2:22" x14ac:dyDescent="0.25">
      <c r="B42" s="4"/>
      <c r="C42" s="4"/>
      <c r="D42" s="4"/>
      <c r="E42" s="4"/>
      <c r="F42" s="4"/>
      <c r="G42" s="4"/>
      <c r="H42" s="4"/>
      <c r="I42" s="4"/>
      <c r="J42" s="4"/>
      <c r="K42" s="4"/>
      <c r="L42" s="4"/>
      <c r="M42" s="4"/>
      <c r="N42" s="4"/>
      <c r="O42" s="4"/>
      <c r="P42" s="4"/>
    </row>
    <row r="43" spans="2:22" x14ac:dyDescent="0.25">
      <c r="B43" s="4"/>
      <c r="C43" s="4"/>
      <c r="D43" s="4"/>
      <c r="E43" s="4"/>
      <c r="F43" s="4"/>
      <c r="G43" s="4"/>
      <c r="H43" s="4"/>
      <c r="I43" s="4"/>
      <c r="J43" s="4"/>
      <c r="K43" s="4"/>
      <c r="L43" s="4"/>
      <c r="M43" s="4"/>
      <c r="N43" s="4"/>
      <c r="O43" s="4"/>
      <c r="P43" s="4"/>
    </row>
    <row r="44" spans="2:22" x14ac:dyDescent="0.25">
      <c r="B44" s="4"/>
      <c r="C44" s="4"/>
      <c r="D44" s="4"/>
      <c r="E44" s="4"/>
      <c r="F44" s="4"/>
      <c r="G44" s="4"/>
      <c r="H44" s="4"/>
      <c r="I44" s="4"/>
      <c r="J44" s="4"/>
      <c r="K44" s="4"/>
      <c r="L44" s="4"/>
      <c r="M44" s="4"/>
      <c r="N44" s="4"/>
      <c r="O44" s="4"/>
      <c r="P44" s="4"/>
    </row>
    <row r="45" spans="2:22" x14ac:dyDescent="0.25">
      <c r="B45" s="4"/>
      <c r="C45" s="4"/>
      <c r="D45" s="4"/>
      <c r="E45" s="4"/>
      <c r="F45" s="4"/>
      <c r="G45" s="4"/>
      <c r="H45" s="4"/>
      <c r="I45" s="4"/>
      <c r="J45" s="4"/>
      <c r="K45" s="4"/>
      <c r="L45" s="4"/>
      <c r="M45" s="4"/>
      <c r="N45" s="4"/>
      <c r="O45" s="4"/>
      <c r="P45" s="4"/>
    </row>
  </sheetData>
  <mergeCells count="38">
    <mergeCell ref="B10:F10"/>
    <mergeCell ref="G10:H10"/>
    <mergeCell ref="S20:S21"/>
    <mergeCell ref="G24:J24"/>
    <mergeCell ref="F20:F21"/>
    <mergeCell ref="G20:G21"/>
    <mergeCell ref="H20:H21"/>
    <mergeCell ref="I20:I21"/>
    <mergeCell ref="R20:R21"/>
    <mergeCell ref="K20:K21"/>
    <mergeCell ref="F18:S18"/>
    <mergeCell ref="B11:F11"/>
    <mergeCell ref="G11:H11"/>
    <mergeCell ref="B12:F12"/>
    <mergeCell ref="G12:H12"/>
    <mergeCell ref="B13:D13"/>
    <mergeCell ref="E13:G13"/>
    <mergeCell ref="B14:D14"/>
    <mergeCell ref="E14:G14"/>
    <mergeCell ref="B15:D15"/>
    <mergeCell ref="E15:G15"/>
    <mergeCell ref="B18:D18"/>
    <mergeCell ref="B6:D7"/>
    <mergeCell ref="E6:F6"/>
    <mergeCell ref="G6:H6"/>
    <mergeCell ref="E7:F7"/>
    <mergeCell ref="G7:H7"/>
    <mergeCell ref="B8:D9"/>
    <mergeCell ref="E8:F8"/>
    <mergeCell ref="G8:H8"/>
    <mergeCell ref="E9:F9"/>
    <mergeCell ref="G9:H9"/>
    <mergeCell ref="F1:M1"/>
    <mergeCell ref="B3:H3"/>
    <mergeCell ref="B4:C4"/>
    <mergeCell ref="D4:H4"/>
    <mergeCell ref="B5:C5"/>
    <mergeCell ref="D5:H5"/>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V45"/>
  <sheetViews>
    <sheetView showGridLines="0" zoomScale="80" zoomScaleNormal="80" workbookViewId="0">
      <selection activeCell="A2" sqref="A2"/>
    </sheetView>
  </sheetViews>
  <sheetFormatPr defaultRowHeight="15" x14ac:dyDescent="0.25"/>
  <cols>
    <col min="1" max="1" width="5.7109375" customWidth="1"/>
    <col min="2" max="2" width="11.5703125" customWidth="1"/>
    <col min="3" max="3" width="13.42578125" customWidth="1"/>
    <col min="4" max="4" width="11.28515625" customWidth="1"/>
    <col min="5" max="5" width="8.85546875" customWidth="1"/>
    <col min="6" max="7" width="11.85546875" customWidth="1"/>
    <col min="8" max="8" width="15.42578125" customWidth="1"/>
    <col min="9" max="9" width="12.85546875" customWidth="1"/>
    <col min="10" max="10" width="18.42578125" customWidth="1"/>
    <col min="12" max="12" width="11.7109375" customWidth="1"/>
    <col min="13" max="13" width="12.42578125" customWidth="1"/>
    <col min="14" max="14" width="13.5703125" customWidth="1"/>
    <col min="15" max="15" width="15.7109375" customWidth="1"/>
    <col min="16" max="16" width="11.85546875" customWidth="1"/>
    <col min="17" max="17" width="11.42578125" customWidth="1"/>
    <col min="18" max="18" width="12.42578125" customWidth="1"/>
    <col min="19" max="19" width="13.5703125" customWidth="1"/>
    <col min="20" max="20" width="12.140625" customWidth="1"/>
  </cols>
  <sheetData>
    <row r="1" spans="2:16" ht="18" x14ac:dyDescent="0.25">
      <c r="F1" s="203" t="s">
        <v>108</v>
      </c>
      <c r="G1" s="204"/>
      <c r="H1" s="204"/>
      <c r="I1" s="204"/>
      <c r="J1" s="204"/>
      <c r="K1" s="204"/>
      <c r="L1" s="204"/>
      <c r="M1" s="204"/>
    </row>
    <row r="2" spans="2:16" s="2" customFormat="1" x14ac:dyDescent="0.25"/>
    <row r="3" spans="2:16" s="2" customFormat="1" x14ac:dyDescent="0.25">
      <c r="B3" s="150" t="s">
        <v>0</v>
      </c>
      <c r="C3" s="150"/>
      <c r="D3" s="150"/>
      <c r="E3" s="150"/>
      <c r="F3" s="150"/>
      <c r="G3" s="150"/>
      <c r="H3" s="150"/>
    </row>
    <row r="4" spans="2:16" ht="15" customHeight="1" x14ac:dyDescent="0.25">
      <c r="B4" s="89" t="s">
        <v>1</v>
      </c>
      <c r="C4" s="90"/>
      <c r="D4" s="91" t="s">
        <v>44</v>
      </c>
      <c r="E4" s="92"/>
      <c r="F4" s="92"/>
      <c r="G4" s="92"/>
      <c r="H4" s="93"/>
      <c r="J4" s="3"/>
      <c r="M4" s="4"/>
      <c r="N4" s="4"/>
      <c r="O4" s="4"/>
      <c r="P4" s="4"/>
    </row>
    <row r="5" spans="2:16" x14ac:dyDescent="0.25">
      <c r="B5" s="94" t="s">
        <v>2</v>
      </c>
      <c r="C5" s="95"/>
      <c r="D5" s="96">
        <v>75</v>
      </c>
      <c r="E5" s="97"/>
      <c r="F5" s="97"/>
      <c r="G5" s="97"/>
      <c r="H5" s="98"/>
      <c r="M5" s="4"/>
      <c r="N5" s="4"/>
      <c r="O5" s="6"/>
      <c r="P5" s="4"/>
    </row>
    <row r="6" spans="2:16" x14ac:dyDescent="0.25">
      <c r="B6" s="99" t="s">
        <v>87</v>
      </c>
      <c r="C6" s="100"/>
      <c r="D6" s="101"/>
      <c r="E6" s="94" t="s">
        <v>3</v>
      </c>
      <c r="F6" s="95"/>
      <c r="G6" s="199">
        <v>8700</v>
      </c>
      <c r="H6" s="200"/>
      <c r="M6" s="4"/>
      <c r="N6" s="4"/>
      <c r="O6" s="4"/>
      <c r="P6" s="4"/>
    </row>
    <row r="7" spans="2:16" x14ac:dyDescent="0.25">
      <c r="B7" s="102"/>
      <c r="C7" s="103"/>
      <c r="D7" s="104"/>
      <c r="E7" s="94" t="s">
        <v>4</v>
      </c>
      <c r="F7" s="95"/>
      <c r="G7" s="201">
        <v>19.7</v>
      </c>
      <c r="H7" s="202"/>
      <c r="P7" s="7"/>
    </row>
    <row r="8" spans="2:16" x14ac:dyDescent="0.25">
      <c r="B8" s="99" t="s">
        <v>88</v>
      </c>
      <c r="C8" s="100"/>
      <c r="D8" s="101"/>
      <c r="E8" s="94" t="s">
        <v>3</v>
      </c>
      <c r="F8" s="95"/>
      <c r="G8" s="199">
        <v>8900</v>
      </c>
      <c r="H8" s="200"/>
      <c r="P8" s="7"/>
    </row>
    <row r="9" spans="2:16" ht="30" customHeight="1" x14ac:dyDescent="0.25">
      <c r="B9" s="102"/>
      <c r="C9" s="103"/>
      <c r="D9" s="104"/>
      <c r="E9" s="94" t="s">
        <v>5</v>
      </c>
      <c r="F9" s="95"/>
      <c r="G9" s="201">
        <v>45.25</v>
      </c>
      <c r="H9" s="202"/>
      <c r="P9" s="7"/>
    </row>
    <row r="10" spans="2:16" x14ac:dyDescent="0.25">
      <c r="B10" s="99" t="s">
        <v>89</v>
      </c>
      <c r="C10" s="100"/>
      <c r="D10" s="101"/>
      <c r="E10" s="94" t="s">
        <v>3</v>
      </c>
      <c r="F10" s="95"/>
      <c r="G10" s="199">
        <v>9500</v>
      </c>
      <c r="H10" s="200"/>
    </row>
    <row r="11" spans="2:16" x14ac:dyDescent="0.25">
      <c r="B11" s="102"/>
      <c r="C11" s="103"/>
      <c r="D11" s="104"/>
      <c r="E11" s="94" t="s">
        <v>5</v>
      </c>
      <c r="F11" s="95"/>
      <c r="G11" s="201">
        <v>23</v>
      </c>
      <c r="H11" s="202"/>
    </row>
    <row r="12" spans="2:16" ht="15" customHeight="1" x14ac:dyDescent="0.25">
      <c r="B12" s="99" t="s">
        <v>90</v>
      </c>
      <c r="C12" s="100"/>
      <c r="D12" s="101"/>
      <c r="E12" s="94" t="s">
        <v>3</v>
      </c>
      <c r="F12" s="95"/>
      <c r="G12" s="199">
        <v>9700</v>
      </c>
      <c r="H12" s="200"/>
    </row>
    <row r="13" spans="2:16" ht="15" customHeight="1" x14ac:dyDescent="0.25">
      <c r="B13" s="102"/>
      <c r="C13" s="103"/>
      <c r="D13" s="104"/>
      <c r="E13" s="94" t="s">
        <v>4</v>
      </c>
      <c r="F13" s="95"/>
      <c r="G13" s="201">
        <v>4.8499999999999996</v>
      </c>
      <c r="H13" s="202"/>
    </row>
    <row r="14" spans="2:16" ht="15" customHeight="1" x14ac:dyDescent="0.25">
      <c r="B14" s="109" t="s">
        <v>102</v>
      </c>
      <c r="C14" s="110"/>
      <c r="D14" s="110"/>
      <c r="E14" s="110"/>
      <c r="F14" s="111"/>
      <c r="G14" s="201">
        <v>50</v>
      </c>
      <c r="H14" s="202"/>
    </row>
    <row r="15" spans="2:16" ht="15" customHeight="1" x14ac:dyDescent="0.25">
      <c r="B15" s="109" t="s">
        <v>6</v>
      </c>
      <c r="C15" s="110"/>
      <c r="D15" s="110"/>
      <c r="E15" s="110"/>
      <c r="F15" s="111"/>
      <c r="G15" s="179">
        <f>(G9+G11-G7-G13)*D5</f>
        <v>3277.4999999999995</v>
      </c>
      <c r="H15" s="180"/>
    </row>
    <row r="16" spans="2:16" x14ac:dyDescent="0.25">
      <c r="B16" s="109" t="s">
        <v>7</v>
      </c>
      <c r="C16" s="110"/>
      <c r="D16" s="110"/>
      <c r="E16" s="110"/>
      <c r="F16" s="111"/>
      <c r="G16" s="179">
        <f>-(D5*(G8-G6)-D5*(G9+G11-G7-G13))</f>
        <v>-11722.5</v>
      </c>
      <c r="H16" s="180"/>
    </row>
    <row r="17" spans="2:22" ht="45" customHeight="1" x14ac:dyDescent="0.25">
      <c r="B17" s="109" t="s">
        <v>8</v>
      </c>
      <c r="C17" s="110"/>
      <c r="D17" s="111"/>
      <c r="E17" s="126" t="s">
        <v>110</v>
      </c>
      <c r="F17" s="127"/>
      <c r="G17" s="127"/>
      <c r="H17" s="128"/>
    </row>
    <row r="18" spans="2:22" ht="72" customHeight="1" x14ac:dyDescent="0.25">
      <c r="B18" s="120" t="s">
        <v>9</v>
      </c>
      <c r="C18" s="121"/>
      <c r="D18" s="122"/>
      <c r="E18" s="140" t="s">
        <v>109</v>
      </c>
      <c r="F18" s="141"/>
      <c r="G18" s="141"/>
      <c r="H18" s="142"/>
    </row>
    <row r="19" spans="2:22" x14ac:dyDescent="0.25">
      <c r="B19" s="139" t="s">
        <v>91</v>
      </c>
      <c r="C19" s="139"/>
      <c r="D19" s="109"/>
      <c r="E19" s="205" t="s">
        <v>107</v>
      </c>
      <c r="F19" s="206"/>
      <c r="G19" s="206"/>
      <c r="H19" s="207">
        <f>G10+(G9+G11-G7-G13)</f>
        <v>9543.7000000000007</v>
      </c>
    </row>
    <row r="20" spans="2:22" x14ac:dyDescent="0.25">
      <c r="B20" s="139" t="s">
        <v>92</v>
      </c>
      <c r="C20" s="139"/>
      <c r="D20" s="109"/>
      <c r="E20" s="205" t="s">
        <v>107</v>
      </c>
      <c r="F20" s="206"/>
      <c r="G20" s="206"/>
      <c r="H20" s="208">
        <f>G8-(G9+G11-G7-G13)</f>
        <v>8856.2999999999993</v>
      </c>
    </row>
    <row r="21" spans="2:22" x14ac:dyDescent="0.25">
      <c r="E21" s="209"/>
      <c r="F21" s="209"/>
      <c r="G21" s="209"/>
      <c r="H21" s="209"/>
    </row>
    <row r="22" spans="2:22" x14ac:dyDescent="0.25">
      <c r="B22" s="156" t="s">
        <v>98</v>
      </c>
      <c r="C22" s="192"/>
      <c r="D22" s="193"/>
      <c r="F22" s="84" t="s">
        <v>13</v>
      </c>
      <c r="G22" s="85"/>
      <c r="H22" s="85"/>
      <c r="I22" s="85"/>
      <c r="J22" s="85"/>
      <c r="K22" s="85"/>
      <c r="L22" s="85"/>
      <c r="M22" s="85"/>
      <c r="N22" s="85"/>
      <c r="O22" s="85"/>
      <c r="P22" s="85"/>
      <c r="Q22" s="85"/>
      <c r="R22" s="85"/>
      <c r="S22" s="116"/>
    </row>
    <row r="23" spans="2:22" ht="48" customHeight="1" x14ac:dyDescent="0.25">
      <c r="B23" s="10" t="s">
        <v>10</v>
      </c>
      <c r="C23" s="10" t="s">
        <v>120</v>
      </c>
      <c r="D23" s="10" t="s">
        <v>11</v>
      </c>
      <c r="F23" s="10" t="s">
        <v>24</v>
      </c>
      <c r="G23" s="10" t="s">
        <v>25</v>
      </c>
      <c r="H23" s="10" t="s">
        <v>50</v>
      </c>
      <c r="I23" s="10" t="s">
        <v>51</v>
      </c>
      <c r="J23" s="10" t="s">
        <v>39</v>
      </c>
      <c r="K23" s="10" t="s">
        <v>15</v>
      </c>
      <c r="L23" s="10" t="s">
        <v>3</v>
      </c>
      <c r="M23" s="10" t="s">
        <v>16</v>
      </c>
      <c r="N23" s="10" t="s">
        <v>52</v>
      </c>
      <c r="O23" s="10" t="s">
        <v>17</v>
      </c>
      <c r="P23" s="10" t="s">
        <v>53</v>
      </c>
      <c r="Q23" s="10" t="s">
        <v>54</v>
      </c>
      <c r="R23" s="10" t="s">
        <v>55</v>
      </c>
      <c r="S23" s="10" t="s">
        <v>18</v>
      </c>
    </row>
    <row r="24" spans="2:22" ht="15" customHeight="1" x14ac:dyDescent="0.25">
      <c r="B24" s="181">
        <f>G6-G14</f>
        <v>8650</v>
      </c>
      <c r="C24" s="30" t="s">
        <v>12</v>
      </c>
      <c r="D24" s="182">
        <f>IF(B24&gt;$G$8,$G$9*$D$5,($G$9-($G$8-B24))*$D$5)+IF(B24&lt;$G$6,(($G$6-B24)-$G$7)*$D$5,(-$G$7*$D$5))+IF(B24&gt;$G$12,((B24-$G$12)-$G$13)*$D$5,(-$G$13*$D$5))+IF(B24&lt;$G$10,($G$11*$D$5),($G$11-(B24-$G$10))*$D$5)</f>
        <v>-11722.5</v>
      </c>
      <c r="F24" s="129">
        <v>42842</v>
      </c>
      <c r="G24" s="129">
        <v>42861</v>
      </c>
      <c r="H24" s="80">
        <f ca="1">IF(ISBLANK(G24),NETWORKDAYS(F24,TODAY()),NETWORKDAYS(F24,G24))</f>
        <v>15</v>
      </c>
      <c r="I24" s="131">
        <v>8800</v>
      </c>
      <c r="J24" s="11" t="str">
        <f>CONCATENATE($D$4," ",G6," ","Put")</f>
        <v>Nifty 8700 Put</v>
      </c>
      <c r="K24" s="82">
        <f>D5</f>
        <v>75</v>
      </c>
      <c r="L24" s="12">
        <f>G6</f>
        <v>8700</v>
      </c>
      <c r="M24" s="13">
        <f>G7</f>
        <v>19.7</v>
      </c>
      <c r="N24" s="23">
        <f>(M24*K24)</f>
        <v>1477.5</v>
      </c>
      <c r="O24" s="23">
        <f>IF(L24&lt;R24,0,L24-R24)</f>
        <v>50</v>
      </c>
      <c r="P24" s="23">
        <f>O24*$K$24</f>
        <v>3750</v>
      </c>
      <c r="Q24" s="23">
        <f>P24-N24</f>
        <v>2272.5</v>
      </c>
      <c r="R24" s="74">
        <v>8650</v>
      </c>
      <c r="S24" s="82">
        <f>SUM(Q24:Q27)</f>
        <v>-11722.5</v>
      </c>
    </row>
    <row r="25" spans="2:22" x14ac:dyDescent="0.25">
      <c r="B25" s="181">
        <f>G6</f>
        <v>8700</v>
      </c>
      <c r="C25" s="30" t="s">
        <v>14</v>
      </c>
      <c r="D25" s="182">
        <f t="shared" ref="D25:D30" si="0">IF(B25&gt;$G$8,$G$9*$D$5,($G$9-($G$8-B25))*$D$5)+IF(B25&lt;$G$6,(($G$6-B25)-$G$7)*$D$5,(-$G$7*$D$5))+IF(B25&gt;$G$12,((B25-$G$12)-$G$13)*$D$5,(-$G$13*$D$5))+IF(B25&lt;$G$10,($G$11*$D$5),($G$11-(B25-$G$10))*$D$5)</f>
        <v>-11722.5</v>
      </c>
      <c r="F25" s="194"/>
      <c r="G25" s="194"/>
      <c r="H25" s="195"/>
      <c r="I25" s="167"/>
      <c r="J25" s="11" t="str">
        <f>CONCATENATE($D$4," ",G8," ","Put")</f>
        <v>Nifty 8900 Put</v>
      </c>
      <c r="K25" s="159"/>
      <c r="L25" s="12">
        <f>G8</f>
        <v>8900</v>
      </c>
      <c r="M25" s="196">
        <f>IF(L25&lt;R24,0,L25-R24)</f>
        <v>250</v>
      </c>
      <c r="N25" s="14">
        <f>M25*K24</f>
        <v>18750</v>
      </c>
      <c r="O25" s="23">
        <f>G9</f>
        <v>45.25</v>
      </c>
      <c r="P25" s="23">
        <f>O25*$K$24</f>
        <v>3393.75</v>
      </c>
      <c r="Q25" s="23">
        <f>P25-N25</f>
        <v>-15356.25</v>
      </c>
      <c r="R25" s="168"/>
      <c r="S25" s="159"/>
    </row>
    <row r="26" spans="2:22" x14ac:dyDescent="0.25">
      <c r="B26" s="181">
        <f>G8</f>
        <v>8900</v>
      </c>
      <c r="C26" s="30" t="s">
        <v>19</v>
      </c>
      <c r="D26" s="182">
        <f t="shared" si="0"/>
        <v>3277.5</v>
      </c>
      <c r="F26" s="194"/>
      <c r="G26" s="194"/>
      <c r="H26" s="195"/>
      <c r="I26" s="167"/>
      <c r="J26" s="11" t="str">
        <f>CONCATENATE($D$4," ",G10," ","Call")</f>
        <v>Nifty 9500 Call</v>
      </c>
      <c r="K26" s="159"/>
      <c r="L26" s="12">
        <f>G10</f>
        <v>9500</v>
      </c>
      <c r="M26" s="196">
        <f>IF(L26&gt;R24,0,R24-L26)</f>
        <v>0</v>
      </c>
      <c r="N26" s="197">
        <f>M26*K24</f>
        <v>0</v>
      </c>
      <c r="O26" s="23">
        <f>G11</f>
        <v>23</v>
      </c>
      <c r="P26" s="23">
        <f>O26*$K$24</f>
        <v>1725</v>
      </c>
      <c r="Q26" s="23">
        <f>P26-N26</f>
        <v>1725</v>
      </c>
      <c r="R26" s="168"/>
      <c r="S26" s="159"/>
    </row>
    <row r="27" spans="2:22" x14ac:dyDescent="0.25">
      <c r="B27" s="181">
        <f>(G8+G10)/2</f>
        <v>9200</v>
      </c>
      <c r="C27" s="30" t="s">
        <v>20</v>
      </c>
      <c r="D27" s="182">
        <f t="shared" si="0"/>
        <v>3277.5</v>
      </c>
      <c r="F27" s="130"/>
      <c r="G27" s="130"/>
      <c r="H27" s="81"/>
      <c r="I27" s="132"/>
      <c r="J27" s="11" t="str">
        <f>CONCATENATE($D$4," ",G12," ","Call")</f>
        <v>Nifty 9700 Call</v>
      </c>
      <c r="K27" s="83"/>
      <c r="L27" s="12">
        <f>G12</f>
        <v>9700</v>
      </c>
      <c r="M27" s="13">
        <f>G13</f>
        <v>4.8499999999999996</v>
      </c>
      <c r="N27" s="23">
        <f>(M27*K24)</f>
        <v>363.75</v>
      </c>
      <c r="O27" s="198">
        <f>IF(L27&gt;R24,0,R24-L27)</f>
        <v>0</v>
      </c>
      <c r="P27" s="23">
        <f>O27*$K$24</f>
        <v>0</v>
      </c>
      <c r="Q27" s="23">
        <f>P27-N27</f>
        <v>-363.75</v>
      </c>
      <c r="R27" s="75"/>
      <c r="S27" s="83"/>
      <c r="V27" s="4"/>
    </row>
    <row r="28" spans="2:22" x14ac:dyDescent="0.25">
      <c r="B28" s="181">
        <f>G10</f>
        <v>9500</v>
      </c>
      <c r="C28" s="30" t="s">
        <v>21</v>
      </c>
      <c r="D28" s="182">
        <f t="shared" si="0"/>
        <v>3277.5</v>
      </c>
      <c r="V28" s="4"/>
    </row>
    <row r="29" spans="2:22" x14ac:dyDescent="0.25">
      <c r="B29" s="181">
        <f>G12</f>
        <v>9700</v>
      </c>
      <c r="C29" s="30" t="s">
        <v>22</v>
      </c>
      <c r="D29" s="182">
        <f t="shared" si="0"/>
        <v>-11722.5</v>
      </c>
      <c r="F29" s="39"/>
      <c r="G29" s="24" t="s">
        <v>35</v>
      </c>
      <c r="H29" s="40"/>
      <c r="I29" s="25"/>
      <c r="J29" s="26"/>
      <c r="V29" s="4"/>
    </row>
    <row r="30" spans="2:22" x14ac:dyDescent="0.25">
      <c r="B30" s="181">
        <f>G12+G14</f>
        <v>9750</v>
      </c>
      <c r="C30" s="30" t="s">
        <v>23</v>
      </c>
      <c r="D30" s="182">
        <f t="shared" si="0"/>
        <v>-11722.5</v>
      </c>
      <c r="F30" s="27"/>
      <c r="G30" s="151" t="s">
        <v>70</v>
      </c>
      <c r="H30" s="152"/>
      <c r="I30" s="152"/>
      <c r="J30" s="153"/>
      <c r="V30" s="4"/>
    </row>
    <row r="31" spans="2:22" x14ac:dyDescent="0.25">
      <c r="C31" s="169"/>
      <c r="D31" s="15"/>
      <c r="E31" s="16"/>
      <c r="V31" s="4"/>
    </row>
    <row r="32" spans="2:22" x14ac:dyDescent="0.25">
      <c r="V32" s="4"/>
    </row>
    <row r="33" spans="2:22" x14ac:dyDescent="0.25">
      <c r="V33" s="4"/>
    </row>
    <row r="34" spans="2:22" x14ac:dyDescent="0.25">
      <c r="V34" s="4"/>
    </row>
    <row r="35" spans="2:22" x14ac:dyDescent="0.25">
      <c r="V35" s="4"/>
    </row>
    <row r="37" spans="2:22" ht="101.25" customHeight="1" x14ac:dyDescent="0.25"/>
    <row r="41" spans="2:22" x14ac:dyDescent="0.25">
      <c r="P41" s="4"/>
    </row>
    <row r="42" spans="2:22" x14ac:dyDescent="0.25">
      <c r="B42" s="4"/>
      <c r="C42" s="4"/>
      <c r="D42" s="4"/>
      <c r="E42" s="4"/>
      <c r="F42" s="4"/>
      <c r="G42" s="4"/>
      <c r="H42" s="4"/>
      <c r="I42" s="4"/>
      <c r="J42" s="4"/>
      <c r="K42" s="4"/>
      <c r="L42" s="4"/>
      <c r="M42" s="4"/>
      <c r="N42" s="4"/>
      <c r="O42" s="4"/>
      <c r="P42" s="4"/>
    </row>
    <row r="43" spans="2:22" x14ac:dyDescent="0.25">
      <c r="B43" s="4"/>
      <c r="C43" s="4"/>
      <c r="D43" s="4"/>
      <c r="E43" s="4"/>
      <c r="F43" s="4"/>
      <c r="G43" s="4"/>
      <c r="H43" s="4"/>
      <c r="I43" s="4"/>
      <c r="J43" s="4"/>
      <c r="K43" s="4"/>
      <c r="L43" s="4"/>
      <c r="M43" s="4"/>
      <c r="N43" s="4"/>
      <c r="O43" s="4"/>
      <c r="P43" s="4"/>
    </row>
    <row r="44" spans="2:22" x14ac:dyDescent="0.25">
      <c r="B44" s="4"/>
      <c r="C44" s="4"/>
      <c r="D44" s="4"/>
      <c r="E44" s="4"/>
      <c r="F44" s="4"/>
      <c r="G44" s="4"/>
      <c r="H44" s="4"/>
      <c r="I44" s="4"/>
      <c r="J44" s="4"/>
      <c r="K44" s="4"/>
      <c r="L44" s="4"/>
      <c r="M44" s="4"/>
      <c r="N44" s="4"/>
      <c r="O44" s="4"/>
      <c r="P44" s="4"/>
    </row>
    <row r="45" spans="2:22" x14ac:dyDescent="0.25">
      <c r="B45" s="4"/>
      <c r="C45" s="4"/>
      <c r="D45" s="4"/>
      <c r="E45" s="4"/>
      <c r="F45" s="4"/>
      <c r="G45" s="4"/>
      <c r="H45" s="4"/>
      <c r="I45" s="4"/>
      <c r="J45" s="4"/>
      <c r="K45" s="4"/>
      <c r="L45" s="4"/>
      <c r="M45" s="4"/>
      <c r="N45" s="4"/>
      <c r="O45" s="4"/>
      <c r="P45" s="4"/>
    </row>
  </sheetData>
  <mergeCells count="50">
    <mergeCell ref="R24:R27"/>
    <mergeCell ref="S24:S27"/>
    <mergeCell ref="K24:K27"/>
    <mergeCell ref="F1:M1"/>
    <mergeCell ref="B14:F14"/>
    <mergeCell ref="G14:H14"/>
    <mergeCell ref="B22:D22"/>
    <mergeCell ref="F22:S22"/>
    <mergeCell ref="F24:F27"/>
    <mergeCell ref="G24:G27"/>
    <mergeCell ref="H24:H27"/>
    <mergeCell ref="I24:I27"/>
    <mergeCell ref="E19:G19"/>
    <mergeCell ref="E20:G20"/>
    <mergeCell ref="G30:J30"/>
    <mergeCell ref="B18:D18"/>
    <mergeCell ref="E18:H18"/>
    <mergeCell ref="B19:D19"/>
    <mergeCell ref="B20:D20"/>
    <mergeCell ref="B15:F15"/>
    <mergeCell ref="G15:H15"/>
    <mergeCell ref="B16:F16"/>
    <mergeCell ref="G16:H16"/>
    <mergeCell ref="B17:D17"/>
    <mergeCell ref="E17:H17"/>
    <mergeCell ref="B10:D11"/>
    <mergeCell ref="E10:F10"/>
    <mergeCell ref="G10:H10"/>
    <mergeCell ref="E11:F11"/>
    <mergeCell ref="G11:H11"/>
    <mergeCell ref="B12:D13"/>
    <mergeCell ref="E12:F12"/>
    <mergeCell ref="G12:H12"/>
    <mergeCell ref="E13:F13"/>
    <mergeCell ref="G13:H13"/>
    <mergeCell ref="B6:D7"/>
    <mergeCell ref="E6:F6"/>
    <mergeCell ref="G6:H6"/>
    <mergeCell ref="E7:F7"/>
    <mergeCell ref="G7:H7"/>
    <mergeCell ref="B8:D9"/>
    <mergeCell ref="E8:F8"/>
    <mergeCell ref="G8:H8"/>
    <mergeCell ref="E9:F9"/>
    <mergeCell ref="G9:H9"/>
    <mergeCell ref="B3:H3"/>
    <mergeCell ref="B4:C4"/>
    <mergeCell ref="D4:H4"/>
    <mergeCell ref="B5:C5"/>
    <mergeCell ref="D5:H5"/>
  </mergeCells>
  <pageMargins left="0.7" right="0.7" top="0.75" bottom="0.75" header="0.3" footer="0.3"/>
  <pageSetup paperSize="9" orientation="portrait" r:id="rId1"/>
  <ignoredErrors>
    <ignoredError sqref="B27" 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B1:V35"/>
  <sheetViews>
    <sheetView showGridLines="0" topLeftCell="A4" zoomScale="80" zoomScaleNormal="80" workbookViewId="0">
      <selection activeCell="B25" sqref="B25"/>
    </sheetView>
  </sheetViews>
  <sheetFormatPr defaultRowHeight="15" x14ac:dyDescent="0.25"/>
  <cols>
    <col min="1" max="1" width="5.7109375" customWidth="1"/>
    <col min="2" max="2" width="11.5703125" customWidth="1"/>
    <col min="3" max="3" width="13.42578125" customWidth="1"/>
    <col min="4" max="4" width="10.7109375" customWidth="1"/>
    <col min="5" max="5" width="6.5703125" customWidth="1"/>
    <col min="6" max="6" width="12.140625" customWidth="1"/>
    <col min="7" max="7" width="12.5703125" customWidth="1"/>
    <col min="8" max="8" width="11.140625" customWidth="1"/>
    <col min="9" max="9" width="18.140625" customWidth="1"/>
    <col min="10" max="10" width="23.28515625" customWidth="1"/>
    <col min="12" max="12" width="10" customWidth="1"/>
    <col min="13" max="13" width="11.140625" customWidth="1"/>
    <col min="14" max="14" width="13.5703125" customWidth="1"/>
    <col min="15" max="16" width="11.85546875" customWidth="1"/>
    <col min="17" max="17" width="11.42578125" customWidth="1"/>
    <col min="18" max="18" width="12.42578125" customWidth="1"/>
    <col min="19" max="19" width="12.28515625" customWidth="1"/>
    <col min="20" max="20" width="12.140625" customWidth="1"/>
  </cols>
  <sheetData>
    <row r="1" spans="2:16" ht="18" x14ac:dyDescent="0.25">
      <c r="F1" s="203" t="s">
        <v>114</v>
      </c>
      <c r="G1" s="204"/>
      <c r="H1" s="204"/>
      <c r="I1" s="204"/>
      <c r="J1" s="204"/>
      <c r="K1" s="204"/>
    </row>
    <row r="2" spans="2:16" x14ac:dyDescent="0.25">
      <c r="F2" s="1"/>
      <c r="G2" s="1"/>
      <c r="H2" s="1"/>
      <c r="I2" s="1"/>
      <c r="J2" s="1"/>
      <c r="K2" s="1"/>
    </row>
    <row r="3" spans="2:16" s="2" customFormat="1" x14ac:dyDescent="0.25">
      <c r="B3" s="150" t="s">
        <v>0</v>
      </c>
      <c r="C3" s="150"/>
      <c r="D3" s="150"/>
      <c r="E3" s="150"/>
      <c r="F3" s="150"/>
      <c r="G3" s="150"/>
      <c r="H3" s="150"/>
    </row>
    <row r="4" spans="2:16" ht="15" customHeight="1" x14ac:dyDescent="0.25">
      <c r="B4" s="89" t="s">
        <v>1</v>
      </c>
      <c r="C4" s="90"/>
      <c r="D4" s="91" t="s">
        <v>111</v>
      </c>
      <c r="E4" s="92"/>
      <c r="F4" s="92"/>
      <c r="G4" s="92"/>
      <c r="H4" s="93"/>
      <c r="J4" s="3"/>
      <c r="M4" s="4"/>
      <c r="N4" s="4"/>
      <c r="O4" s="4"/>
      <c r="P4" s="4"/>
    </row>
    <row r="5" spans="2:16" x14ac:dyDescent="0.25">
      <c r="B5" s="94" t="s">
        <v>2</v>
      </c>
      <c r="C5" s="95"/>
      <c r="D5" s="96">
        <v>1100</v>
      </c>
      <c r="E5" s="97"/>
      <c r="F5" s="97"/>
      <c r="G5" s="97"/>
      <c r="H5" s="98"/>
      <c r="M5" s="4"/>
      <c r="N5" s="4"/>
      <c r="O5" s="6"/>
      <c r="P5" s="4"/>
    </row>
    <row r="6" spans="2:16" x14ac:dyDescent="0.25">
      <c r="B6" s="99" t="s">
        <v>112</v>
      </c>
      <c r="C6" s="100"/>
      <c r="D6" s="101"/>
      <c r="E6" s="94" t="s">
        <v>3</v>
      </c>
      <c r="F6" s="95"/>
      <c r="G6" s="199">
        <v>400</v>
      </c>
      <c r="H6" s="200"/>
      <c r="M6" s="4"/>
      <c r="N6" s="4"/>
      <c r="O6" s="4"/>
      <c r="P6" s="4"/>
    </row>
    <row r="7" spans="2:16" x14ac:dyDescent="0.25">
      <c r="B7" s="102"/>
      <c r="C7" s="103"/>
      <c r="D7" s="104"/>
      <c r="E7" s="94" t="s">
        <v>4</v>
      </c>
      <c r="F7" s="95"/>
      <c r="G7" s="201">
        <v>7.45</v>
      </c>
      <c r="H7" s="202"/>
      <c r="P7" s="7"/>
    </row>
    <row r="8" spans="2:16" x14ac:dyDescent="0.25">
      <c r="B8" s="99" t="s">
        <v>113</v>
      </c>
      <c r="C8" s="100"/>
      <c r="D8" s="101"/>
      <c r="E8" s="94" t="s">
        <v>3</v>
      </c>
      <c r="F8" s="95"/>
      <c r="G8" s="199">
        <v>440</v>
      </c>
      <c r="H8" s="200"/>
      <c r="P8" s="7"/>
    </row>
    <row r="9" spans="2:16" ht="30" customHeight="1" x14ac:dyDescent="0.25">
      <c r="B9" s="102"/>
      <c r="C9" s="103"/>
      <c r="D9" s="104"/>
      <c r="E9" s="94" t="s">
        <v>5</v>
      </c>
      <c r="F9" s="95"/>
      <c r="G9" s="201">
        <v>1.6</v>
      </c>
      <c r="H9" s="202"/>
      <c r="P9" s="7"/>
    </row>
    <row r="10" spans="2:16" ht="30" customHeight="1" x14ac:dyDescent="0.25">
      <c r="B10" s="109" t="s">
        <v>102</v>
      </c>
      <c r="C10" s="110"/>
      <c r="D10" s="110"/>
      <c r="E10" s="110"/>
      <c r="F10" s="111"/>
      <c r="G10" s="201">
        <v>10</v>
      </c>
      <c r="H10" s="202"/>
      <c r="P10" s="7"/>
    </row>
    <row r="11" spans="2:16" ht="15" customHeight="1" x14ac:dyDescent="0.25">
      <c r="B11" s="109" t="s">
        <v>6</v>
      </c>
      <c r="C11" s="110"/>
      <c r="D11" s="110"/>
      <c r="E11" s="110"/>
      <c r="F11" s="111"/>
      <c r="G11" s="210">
        <f>(G8-G6)*D5-(G7-G9)*D5</f>
        <v>37565</v>
      </c>
      <c r="H11" s="211"/>
    </row>
    <row r="12" spans="2:16" x14ac:dyDescent="0.25">
      <c r="B12" s="109" t="s">
        <v>7</v>
      </c>
      <c r="C12" s="110"/>
      <c r="D12" s="110"/>
      <c r="E12" s="110"/>
      <c r="F12" s="111"/>
      <c r="G12" s="210">
        <f>(G7-G9)*D5</f>
        <v>6435</v>
      </c>
      <c r="H12" s="211"/>
    </row>
    <row r="13" spans="2:16" ht="45" customHeight="1" x14ac:dyDescent="0.25">
      <c r="B13" s="109" t="s">
        <v>33</v>
      </c>
      <c r="C13" s="110"/>
      <c r="D13" s="111"/>
      <c r="E13" s="126" t="s">
        <v>43</v>
      </c>
      <c r="F13" s="127"/>
      <c r="G13" s="127"/>
      <c r="H13" s="128"/>
    </row>
    <row r="14" spans="2:16" ht="55.5" customHeight="1" x14ac:dyDescent="0.25">
      <c r="B14" s="120" t="s">
        <v>34</v>
      </c>
      <c r="C14" s="121"/>
      <c r="D14" s="122"/>
      <c r="E14" s="126" t="s">
        <v>42</v>
      </c>
      <c r="F14" s="127"/>
      <c r="G14" s="127"/>
      <c r="H14" s="128"/>
    </row>
    <row r="15" spans="2:16" ht="26.25" customHeight="1" x14ac:dyDescent="0.25">
      <c r="B15" s="139" t="s">
        <v>41</v>
      </c>
      <c r="C15" s="139"/>
      <c r="D15" s="139"/>
      <c r="E15" s="160" t="s">
        <v>40</v>
      </c>
      <c r="F15" s="161"/>
      <c r="G15" s="161"/>
      <c r="H15" s="31">
        <f>G6+(G7-G9)</f>
        <v>405.85</v>
      </c>
    </row>
    <row r="17" spans="2:22" x14ac:dyDescent="0.25">
      <c r="B17" s="156" t="s">
        <v>98</v>
      </c>
      <c r="C17" s="157"/>
      <c r="D17" s="158"/>
      <c r="F17" s="84" t="s">
        <v>13</v>
      </c>
      <c r="G17" s="85"/>
      <c r="H17" s="85"/>
      <c r="I17" s="85"/>
      <c r="J17" s="85"/>
      <c r="K17" s="85"/>
      <c r="L17" s="85"/>
      <c r="M17" s="85"/>
      <c r="N17" s="85"/>
      <c r="O17" s="85"/>
      <c r="P17" s="85"/>
      <c r="Q17" s="85"/>
      <c r="R17" s="85"/>
      <c r="S17" s="116"/>
    </row>
    <row r="18" spans="2:22" ht="52.5" customHeight="1" x14ac:dyDescent="0.25">
      <c r="B18" s="10" t="s">
        <v>10</v>
      </c>
      <c r="C18" s="10" t="s">
        <v>120</v>
      </c>
      <c r="D18" s="10" t="s">
        <v>11</v>
      </c>
      <c r="F18" s="10" t="s">
        <v>24</v>
      </c>
      <c r="G18" s="10" t="s">
        <v>25</v>
      </c>
      <c r="H18" s="10" t="s">
        <v>50</v>
      </c>
      <c r="I18" s="10" t="s">
        <v>51</v>
      </c>
      <c r="J18" s="10" t="s">
        <v>39</v>
      </c>
      <c r="K18" s="10" t="s">
        <v>15</v>
      </c>
      <c r="L18" s="10" t="s">
        <v>3</v>
      </c>
      <c r="M18" s="10" t="s">
        <v>16</v>
      </c>
      <c r="N18" s="10" t="s">
        <v>52</v>
      </c>
      <c r="O18" s="10" t="s">
        <v>17</v>
      </c>
      <c r="P18" s="10" t="s">
        <v>53</v>
      </c>
      <c r="Q18" s="10" t="s">
        <v>54</v>
      </c>
      <c r="R18" s="10" t="s">
        <v>55</v>
      </c>
      <c r="S18" s="10" t="s">
        <v>18</v>
      </c>
    </row>
    <row r="19" spans="2:22" ht="15" customHeight="1" x14ac:dyDescent="0.25">
      <c r="B19" s="9">
        <f>G6-G10</f>
        <v>390</v>
      </c>
      <c r="C19" s="29" t="s">
        <v>12</v>
      </c>
      <c r="D19" s="33">
        <f>(IF(B19&lt;$G$6,-$G$7*$D$5,(B19-$G$6-$G$7)*$D$5))+IF((B19&lt;$G$8),($G$9*$D$5),-(B19-$G$8-$G$9)*$D$5)</f>
        <v>-6435</v>
      </c>
      <c r="F19" s="129">
        <v>42885</v>
      </c>
      <c r="G19" s="129">
        <v>42892</v>
      </c>
      <c r="H19" s="80">
        <f ca="1">IF(ISBLANK(F19),"--",(IF(ISBLANK(G19),NETWORKDAYS(F19,TODAY()),NETWORKDAYS(F19,G19))))</f>
        <v>6</v>
      </c>
      <c r="I19" s="131">
        <v>383</v>
      </c>
      <c r="J19" s="21" t="str">
        <f>CONCATENATE($D$4," ",G6," ","Call")</f>
        <v>Tech M 400 Call</v>
      </c>
      <c r="K19" s="82">
        <f>D5</f>
        <v>1100</v>
      </c>
      <c r="L19" s="14">
        <f>G6</f>
        <v>400</v>
      </c>
      <c r="M19" s="23">
        <f>G7</f>
        <v>7.45</v>
      </c>
      <c r="N19" s="23">
        <f>(M19*K19)</f>
        <v>8195</v>
      </c>
      <c r="O19" s="23">
        <f>IF(L19&gt;R19,0,R19-L19)</f>
        <v>10</v>
      </c>
      <c r="P19" s="23">
        <f>O19*$K$19</f>
        <v>11000</v>
      </c>
      <c r="Q19" s="23">
        <f>P19-N19</f>
        <v>2805</v>
      </c>
      <c r="R19" s="74">
        <v>410</v>
      </c>
      <c r="S19" s="82">
        <f>Q19+Q20</f>
        <v>4565</v>
      </c>
    </row>
    <row r="20" spans="2:22" x14ac:dyDescent="0.25">
      <c r="B20" s="9">
        <f>G6</f>
        <v>400</v>
      </c>
      <c r="C20" s="29" t="s">
        <v>14</v>
      </c>
      <c r="D20" s="33">
        <f>(IF(B20&lt;$G$6,-$G$7*$D$5,(B20-$G$6-$G$7)*$D$5))+IF((B20&lt;$G$8),($G$9*$D$5),-(B20-$G$8-$G$9)*$D$5)</f>
        <v>-6435</v>
      </c>
      <c r="F20" s="130"/>
      <c r="G20" s="130"/>
      <c r="H20" s="81"/>
      <c r="I20" s="132"/>
      <c r="J20" s="21" t="str">
        <f>CONCATENATE($D$4," ",G8," ","Call")</f>
        <v>Tech M 440 Call</v>
      </c>
      <c r="K20" s="159"/>
      <c r="L20" s="14">
        <f>G8</f>
        <v>440</v>
      </c>
      <c r="M20" s="22">
        <f>IF(L20&gt;R19,0,R19-L20)</f>
        <v>0</v>
      </c>
      <c r="N20" s="14">
        <f>M20*K19</f>
        <v>0</v>
      </c>
      <c r="O20" s="23">
        <f>G9</f>
        <v>1.6</v>
      </c>
      <c r="P20" s="23">
        <f>O20*$K$19</f>
        <v>1760</v>
      </c>
      <c r="Q20" s="23">
        <f>P20-N20</f>
        <v>1760</v>
      </c>
      <c r="R20" s="75"/>
      <c r="S20" s="83"/>
    </row>
    <row r="21" spans="2:22" x14ac:dyDescent="0.25">
      <c r="B21" s="9">
        <f>(G6+G8)/2</f>
        <v>420</v>
      </c>
      <c r="C21" s="29" t="s">
        <v>19</v>
      </c>
      <c r="D21" s="33">
        <f>(IF(B21&lt;$G$6,-$G$7*$D$5,(B21-$G$6-$G$7)*$D$5))+IF((B21&lt;$G$8),($G$9*$D$5),-(B21-$G$8-$G$9)*$D$5)</f>
        <v>15565</v>
      </c>
    </row>
    <row r="22" spans="2:22" x14ac:dyDescent="0.25">
      <c r="B22" s="9">
        <f>G8</f>
        <v>440</v>
      </c>
      <c r="C22" s="29" t="s">
        <v>20</v>
      </c>
      <c r="D22" s="33">
        <f>(IF(B22&lt;$G$6,-$G$7*$D$5,(B22-$G$6-$G$7)*$D$5))+IF((B22&lt;$G$8),($G$9*$D$5),-(B22-$G$8-$G$9)*$D$5)</f>
        <v>37565</v>
      </c>
      <c r="F22" s="39"/>
      <c r="G22" s="24" t="s">
        <v>35</v>
      </c>
      <c r="H22" s="40"/>
      <c r="I22" s="25"/>
      <c r="J22" s="26"/>
      <c r="V22" s="4"/>
    </row>
    <row r="23" spans="2:22" x14ac:dyDescent="0.25">
      <c r="B23" s="9">
        <f>G8+G10</f>
        <v>450</v>
      </c>
      <c r="C23" s="29" t="s">
        <v>21</v>
      </c>
      <c r="D23" s="33">
        <f>(IF(B23&lt;$G$6,-$G$7*$D$5,(B23-$G$6-$G$7)*$D$5))+IF((B23&lt;$G$8),($G$9*$D$5),-(B23-$G$8-$G$9)*$D$5)</f>
        <v>37565</v>
      </c>
      <c r="F23" s="27"/>
      <c r="G23" s="151" t="s">
        <v>70</v>
      </c>
      <c r="H23" s="152"/>
      <c r="I23" s="152"/>
      <c r="J23" s="153"/>
      <c r="V23" s="4"/>
    </row>
    <row r="24" spans="2:22" x14ac:dyDescent="0.25">
      <c r="V24" s="4"/>
    </row>
    <row r="25" spans="2:22" x14ac:dyDescent="0.25">
      <c r="V25" s="4"/>
    </row>
    <row r="26" spans="2:22" x14ac:dyDescent="0.25">
      <c r="O26" s="4"/>
      <c r="P26" s="4"/>
      <c r="Q26" s="4"/>
      <c r="R26" s="4"/>
      <c r="S26" s="4"/>
      <c r="T26" s="4"/>
      <c r="U26" s="4"/>
      <c r="V26" s="4"/>
    </row>
    <row r="27" spans="2:22" ht="101.25" customHeight="1" x14ac:dyDescent="0.25"/>
    <row r="31" spans="2:22" x14ac:dyDescent="0.25">
      <c r="P31" s="4"/>
    </row>
    <row r="32" spans="2:22" x14ac:dyDescent="0.25">
      <c r="B32" s="4"/>
      <c r="C32" s="4"/>
      <c r="D32" s="4"/>
      <c r="E32" s="4"/>
      <c r="F32" s="4"/>
      <c r="G32" s="4"/>
      <c r="H32" s="4"/>
      <c r="I32" s="4"/>
      <c r="J32" s="4"/>
      <c r="K32" s="4"/>
      <c r="L32" s="4"/>
      <c r="M32" s="4"/>
      <c r="N32" s="4"/>
      <c r="O32" s="4"/>
      <c r="P32" s="4"/>
    </row>
    <row r="33" spans="2:16" x14ac:dyDescent="0.25">
      <c r="B33" s="4"/>
      <c r="C33" s="4"/>
      <c r="D33" s="4"/>
      <c r="E33" s="4"/>
      <c r="F33" s="4"/>
      <c r="G33" s="4"/>
      <c r="H33" s="4"/>
      <c r="I33" s="4"/>
      <c r="J33" s="4"/>
      <c r="K33" s="4"/>
      <c r="L33" s="4"/>
      <c r="M33" s="4"/>
      <c r="N33" s="4"/>
      <c r="O33" s="4"/>
      <c r="P33" s="4"/>
    </row>
    <row r="34" spans="2:16" x14ac:dyDescent="0.25">
      <c r="B34" s="4"/>
      <c r="C34" s="4"/>
      <c r="D34" s="4"/>
      <c r="E34" s="4"/>
      <c r="F34" s="4"/>
      <c r="G34" s="4"/>
      <c r="H34" s="4"/>
      <c r="I34" s="4"/>
      <c r="J34" s="4"/>
      <c r="K34" s="4"/>
      <c r="L34" s="4"/>
      <c r="M34" s="4"/>
      <c r="N34" s="4"/>
      <c r="O34" s="4"/>
      <c r="P34" s="4"/>
    </row>
    <row r="35" spans="2:16" x14ac:dyDescent="0.25">
      <c r="B35" s="4"/>
      <c r="C35" s="4"/>
      <c r="D35" s="4"/>
      <c r="E35" s="4"/>
      <c r="F35" s="4"/>
      <c r="G35" s="4"/>
      <c r="H35" s="4"/>
      <c r="I35" s="4"/>
      <c r="J35" s="4"/>
      <c r="K35" s="4"/>
      <c r="L35" s="4"/>
      <c r="M35" s="4"/>
      <c r="N35" s="4"/>
      <c r="O35" s="4"/>
      <c r="P35" s="4"/>
    </row>
  </sheetData>
  <mergeCells count="38">
    <mergeCell ref="G23:J23"/>
    <mergeCell ref="K19:K20"/>
    <mergeCell ref="B10:F10"/>
    <mergeCell ref="G10:H10"/>
    <mergeCell ref="F17:S17"/>
    <mergeCell ref="F1:K1"/>
    <mergeCell ref="B3:H3"/>
    <mergeCell ref="B4:C4"/>
    <mergeCell ref="D4:H4"/>
    <mergeCell ref="B5:C5"/>
    <mergeCell ref="D5:H5"/>
    <mergeCell ref="B6:D7"/>
    <mergeCell ref="E6:F6"/>
    <mergeCell ref="G6:H6"/>
    <mergeCell ref="E7:F7"/>
    <mergeCell ref="G7:H7"/>
    <mergeCell ref="B8:D9"/>
    <mergeCell ref="E8:F8"/>
    <mergeCell ref="G8:H8"/>
    <mergeCell ref="E9:F9"/>
    <mergeCell ref="G9:H9"/>
    <mergeCell ref="B11:F11"/>
    <mergeCell ref="G11:H11"/>
    <mergeCell ref="B12:F12"/>
    <mergeCell ref="G12:H12"/>
    <mergeCell ref="B13:D13"/>
    <mergeCell ref="E13:H13"/>
    <mergeCell ref="F19:F20"/>
    <mergeCell ref="I19:I20"/>
    <mergeCell ref="R19:R20"/>
    <mergeCell ref="B14:D14"/>
    <mergeCell ref="E14:H14"/>
    <mergeCell ref="B15:D15"/>
    <mergeCell ref="E15:G15"/>
    <mergeCell ref="B17:D17"/>
    <mergeCell ref="S19:S20"/>
    <mergeCell ref="H19:H20"/>
    <mergeCell ref="G19:G20"/>
  </mergeCells>
  <pageMargins left="0.7" right="0.7" top="0.75" bottom="0.75" header="0.3" footer="0.3"/>
  <pageSetup paperSize="9" orientation="portrait" r:id="rId1"/>
  <ignoredErrors>
    <ignoredError sqref="B21" 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V25"/>
  <sheetViews>
    <sheetView showGridLines="0" topLeftCell="A2" zoomScale="80" zoomScaleNormal="80" workbookViewId="0">
      <selection activeCell="A24" sqref="A24"/>
    </sheetView>
  </sheetViews>
  <sheetFormatPr defaultRowHeight="15" x14ac:dyDescent="0.25"/>
  <cols>
    <col min="1" max="1" width="5.7109375" customWidth="1"/>
    <col min="2" max="2" width="11.5703125" customWidth="1"/>
    <col min="3" max="4" width="12.5703125" customWidth="1"/>
    <col min="5" max="5" width="6" customWidth="1"/>
    <col min="6" max="6" width="12.140625" customWidth="1"/>
    <col min="7" max="7" width="12.5703125" customWidth="1"/>
    <col min="8" max="8" width="11.140625" customWidth="1"/>
    <col min="9" max="9" width="16.140625" customWidth="1"/>
    <col min="10" max="10" width="18.7109375" customWidth="1"/>
    <col min="11" max="12" width="10.85546875" customWidth="1"/>
    <col min="13" max="13" width="12.42578125" customWidth="1"/>
    <col min="14" max="14" width="13.5703125" customWidth="1"/>
    <col min="15" max="15" width="14.140625" customWidth="1"/>
    <col min="16" max="16" width="11.85546875" customWidth="1"/>
    <col min="17" max="17" width="11.42578125" customWidth="1"/>
    <col min="18" max="18" width="17.42578125" customWidth="1"/>
    <col min="19" max="19" width="12.28515625" customWidth="1"/>
    <col min="20" max="20" width="12.140625" customWidth="1"/>
  </cols>
  <sheetData>
    <row r="1" spans="1:16" ht="18" x14ac:dyDescent="0.25">
      <c r="F1" s="203" t="s">
        <v>119</v>
      </c>
      <c r="G1" s="204"/>
      <c r="H1" s="204"/>
      <c r="I1" s="204"/>
      <c r="J1" s="204"/>
      <c r="K1" s="204"/>
    </row>
    <row r="2" spans="1:16" s="2" customFormat="1" x14ac:dyDescent="0.25"/>
    <row r="3" spans="1:16" s="2" customFormat="1" x14ac:dyDescent="0.25">
      <c r="A3"/>
      <c r="B3" s="150" t="s">
        <v>0</v>
      </c>
      <c r="C3" s="150"/>
      <c r="D3" s="150"/>
      <c r="E3" s="150"/>
      <c r="F3" s="150"/>
      <c r="G3" s="150"/>
      <c r="H3" s="150"/>
    </row>
    <row r="4" spans="1:16" ht="15" customHeight="1" x14ac:dyDescent="0.25">
      <c r="B4" s="89" t="s">
        <v>1</v>
      </c>
      <c r="C4" s="90"/>
      <c r="D4" s="91" t="s">
        <v>44</v>
      </c>
      <c r="E4" s="92"/>
      <c r="F4" s="92"/>
      <c r="G4" s="92"/>
      <c r="H4" s="93"/>
      <c r="J4" s="3"/>
      <c r="M4" s="4"/>
      <c r="N4" s="4"/>
      <c r="O4" s="4"/>
      <c r="P4" s="4"/>
    </row>
    <row r="5" spans="1:16" x14ac:dyDescent="0.25">
      <c r="B5" s="94" t="s">
        <v>2</v>
      </c>
      <c r="C5" s="95"/>
      <c r="D5" s="96">
        <v>75</v>
      </c>
      <c r="E5" s="97"/>
      <c r="F5" s="97"/>
      <c r="G5" s="97"/>
      <c r="H5" s="98"/>
      <c r="M5" s="4"/>
      <c r="N5" s="4"/>
      <c r="O5" s="6"/>
      <c r="P5" s="4"/>
    </row>
    <row r="6" spans="1:16" x14ac:dyDescent="0.25">
      <c r="B6" s="99" t="s">
        <v>45</v>
      </c>
      <c r="C6" s="100"/>
      <c r="D6" s="101"/>
      <c r="E6" s="94" t="s">
        <v>3</v>
      </c>
      <c r="F6" s="95"/>
      <c r="G6" s="105">
        <v>9450</v>
      </c>
      <c r="H6" s="106"/>
      <c r="M6" s="4"/>
      <c r="N6" s="4"/>
      <c r="O6" s="4"/>
      <c r="P6" s="4"/>
    </row>
    <row r="7" spans="1:16" x14ac:dyDescent="0.25">
      <c r="B7" s="102"/>
      <c r="C7" s="103"/>
      <c r="D7" s="104"/>
      <c r="E7" s="94" t="s">
        <v>4</v>
      </c>
      <c r="F7" s="95"/>
      <c r="G7" s="107">
        <v>40.75</v>
      </c>
      <c r="H7" s="108"/>
      <c r="P7" s="7"/>
    </row>
    <row r="8" spans="1:16" x14ac:dyDescent="0.25">
      <c r="B8" s="99" t="s">
        <v>46</v>
      </c>
      <c r="C8" s="100"/>
      <c r="D8" s="101"/>
      <c r="E8" s="94" t="s">
        <v>3</v>
      </c>
      <c r="F8" s="95"/>
      <c r="G8" s="105">
        <v>9300</v>
      </c>
      <c r="H8" s="106"/>
      <c r="P8" s="7"/>
    </row>
    <row r="9" spans="1:16" ht="30" customHeight="1" x14ac:dyDescent="0.25">
      <c r="B9" s="102"/>
      <c r="C9" s="103"/>
      <c r="D9" s="104"/>
      <c r="E9" s="94" t="s">
        <v>5</v>
      </c>
      <c r="F9" s="95"/>
      <c r="G9" s="107">
        <v>13</v>
      </c>
      <c r="H9" s="108"/>
      <c r="P9" s="7"/>
    </row>
    <row r="10" spans="1:16" x14ac:dyDescent="0.25">
      <c r="B10" s="109" t="s">
        <v>102</v>
      </c>
      <c r="C10" s="110"/>
      <c r="D10" s="110"/>
      <c r="E10" s="110"/>
      <c r="F10" s="111"/>
      <c r="G10" s="201">
        <v>50</v>
      </c>
      <c r="H10" s="202"/>
      <c r="P10" s="7"/>
    </row>
    <row r="11" spans="1:16" ht="15" customHeight="1" x14ac:dyDescent="0.25">
      <c r="B11" s="109" t="s">
        <v>6</v>
      </c>
      <c r="C11" s="110"/>
      <c r="D11" s="110"/>
      <c r="E11" s="110"/>
      <c r="F11" s="111"/>
      <c r="G11" s="114">
        <f>(G6-G8)*D5-(G7-G9)*D5</f>
        <v>9168.75</v>
      </c>
      <c r="H11" s="115"/>
    </row>
    <row r="12" spans="1:16" x14ac:dyDescent="0.25">
      <c r="B12" s="109" t="s">
        <v>7</v>
      </c>
      <c r="C12" s="110"/>
      <c r="D12" s="110"/>
      <c r="E12" s="110"/>
      <c r="F12" s="111"/>
      <c r="G12" s="114">
        <f>(G7-G9)*D5</f>
        <v>2081.25</v>
      </c>
      <c r="H12" s="115"/>
    </row>
    <row r="13" spans="1:16" ht="45" customHeight="1" x14ac:dyDescent="0.25">
      <c r="B13" s="109" t="s">
        <v>33</v>
      </c>
      <c r="C13" s="110"/>
      <c r="D13" s="111"/>
      <c r="E13" s="126" t="s">
        <v>47</v>
      </c>
      <c r="F13" s="127"/>
      <c r="G13" s="127"/>
      <c r="H13" s="128"/>
    </row>
    <row r="14" spans="1:16" ht="55.5" customHeight="1" x14ac:dyDescent="0.25">
      <c r="B14" s="120" t="s">
        <v>34</v>
      </c>
      <c r="C14" s="121"/>
      <c r="D14" s="122"/>
      <c r="E14" s="126" t="s">
        <v>48</v>
      </c>
      <c r="F14" s="127"/>
      <c r="G14" s="127"/>
      <c r="H14" s="128"/>
    </row>
    <row r="15" spans="1:16" ht="26.25" customHeight="1" x14ac:dyDescent="0.25">
      <c r="B15" s="139" t="s">
        <v>49</v>
      </c>
      <c r="C15" s="139"/>
      <c r="D15" s="139"/>
      <c r="E15" s="160" t="s">
        <v>40</v>
      </c>
      <c r="F15" s="161"/>
      <c r="G15" s="161"/>
      <c r="H15" s="31">
        <f>G6-(G7-G9)</f>
        <v>9422.25</v>
      </c>
    </row>
    <row r="17" spans="2:22" x14ac:dyDescent="0.25">
      <c r="B17" s="156" t="s">
        <v>98</v>
      </c>
      <c r="C17" s="157"/>
      <c r="D17" s="158"/>
      <c r="F17" s="84" t="s">
        <v>13</v>
      </c>
      <c r="G17" s="85"/>
      <c r="H17" s="85"/>
      <c r="I17" s="85"/>
      <c r="J17" s="85"/>
      <c r="K17" s="85"/>
      <c r="L17" s="85"/>
      <c r="M17" s="85"/>
      <c r="N17" s="85"/>
      <c r="O17" s="85"/>
      <c r="P17" s="85"/>
      <c r="Q17" s="85"/>
      <c r="R17" s="85"/>
      <c r="S17" s="116"/>
    </row>
    <row r="18" spans="2:22" ht="36.75" customHeight="1" x14ac:dyDescent="0.25">
      <c r="B18" s="10" t="s">
        <v>10</v>
      </c>
      <c r="C18" s="10" t="s">
        <v>120</v>
      </c>
      <c r="D18" s="10" t="s">
        <v>11</v>
      </c>
      <c r="F18" s="10" t="s">
        <v>24</v>
      </c>
      <c r="G18" s="10" t="s">
        <v>25</v>
      </c>
      <c r="H18" s="10" t="s">
        <v>50</v>
      </c>
      <c r="I18" s="10" t="s">
        <v>51</v>
      </c>
      <c r="J18" s="10" t="s">
        <v>39</v>
      </c>
      <c r="K18" s="10" t="s">
        <v>15</v>
      </c>
      <c r="L18" s="10" t="s">
        <v>3</v>
      </c>
      <c r="M18" s="10" t="s">
        <v>16</v>
      </c>
      <c r="N18" s="10" t="s">
        <v>52</v>
      </c>
      <c r="O18" s="10" t="s">
        <v>17</v>
      </c>
      <c r="P18" s="10" t="s">
        <v>53</v>
      </c>
      <c r="Q18" s="10" t="s">
        <v>54</v>
      </c>
      <c r="R18" s="10" t="s">
        <v>55</v>
      </c>
      <c r="S18" s="10" t="s">
        <v>18</v>
      </c>
    </row>
    <row r="19" spans="2:22" ht="15" customHeight="1" x14ac:dyDescent="0.25">
      <c r="B19" s="183">
        <f>G8-G10</f>
        <v>9250</v>
      </c>
      <c r="C19" s="44" t="s">
        <v>12</v>
      </c>
      <c r="D19" s="182">
        <f>IF(B19&gt;$G$6,-$G$7*$D$5,($G$6-B19-$G$7)*$D$5)+IF(B19&gt;$G$8,($G$9*$D$5),$G$9*$D$5-($G$8-B19)*$D$5)</f>
        <v>9168.75</v>
      </c>
      <c r="F19" s="162">
        <v>42873</v>
      </c>
      <c r="G19" s="162">
        <v>42874</v>
      </c>
      <c r="H19" s="163">
        <f ca="1">IF(ISBLANK(F19),"--",(IF(ISBLANK(G19),NETWORKDAYS(F19,TODAY()),NETWORKDAYS(F19,G19))))</f>
        <v>2</v>
      </c>
      <c r="I19" s="131">
        <v>9460</v>
      </c>
      <c r="J19" s="21" t="str">
        <f>CONCATENATE($D$4," ",G6," ","Put")</f>
        <v>Nifty 9450 Put</v>
      </c>
      <c r="K19" s="82">
        <f>D5</f>
        <v>75</v>
      </c>
      <c r="L19" s="14">
        <f>G6</f>
        <v>9450</v>
      </c>
      <c r="M19" s="22">
        <f>G7</f>
        <v>40.75</v>
      </c>
      <c r="N19" s="14">
        <f>M19*K19</f>
        <v>3056.25</v>
      </c>
      <c r="O19" s="23">
        <f>IF(L19&lt;R19,0,L19-R19)</f>
        <v>0</v>
      </c>
      <c r="P19" s="23">
        <f>O19*$K$19</f>
        <v>0</v>
      </c>
      <c r="Q19" s="23">
        <f>P19-N19</f>
        <v>-3056.25</v>
      </c>
      <c r="R19" s="74">
        <v>9800</v>
      </c>
      <c r="S19" s="165">
        <f>Q20+Q19</f>
        <v>-2081.25</v>
      </c>
    </row>
    <row r="20" spans="2:22" x14ac:dyDescent="0.25">
      <c r="B20" s="183">
        <f>G8</f>
        <v>9300</v>
      </c>
      <c r="C20" s="44" t="s">
        <v>14</v>
      </c>
      <c r="D20" s="182">
        <f t="shared" ref="D20:D23" si="0">IF(B20&gt;$G$6,-$G$7*$D$5,($G$6-B20-$G$7)*$D$5)+IF(B20&gt;$G$8,($G$9*$D$5),$G$9*$D$5-($G$8-B20)*$D$5)</f>
        <v>9168.75</v>
      </c>
      <c r="F20" s="162"/>
      <c r="G20" s="162"/>
      <c r="H20" s="164"/>
      <c r="I20" s="167"/>
      <c r="J20" s="21" t="str">
        <f>CONCATENATE($D$4," ",G8," ","Put")</f>
        <v>Nifty 9300 Put</v>
      </c>
      <c r="K20" s="159"/>
      <c r="L20" s="14">
        <f>G8</f>
        <v>9300</v>
      </c>
      <c r="M20" s="23">
        <f>IF(L20&lt;R19,0,L20-R19)</f>
        <v>0</v>
      </c>
      <c r="N20" s="23">
        <f>(M20*K19)</f>
        <v>0</v>
      </c>
      <c r="O20" s="23">
        <f>G9</f>
        <v>13</v>
      </c>
      <c r="P20" s="23">
        <f>O20*$K$19</f>
        <v>975</v>
      </c>
      <c r="Q20" s="23">
        <f>P20-N20</f>
        <v>975</v>
      </c>
      <c r="R20" s="168"/>
      <c r="S20" s="166"/>
    </row>
    <row r="21" spans="2:22" x14ac:dyDescent="0.25">
      <c r="B21" s="183">
        <f>(G8+G6)/2</f>
        <v>9375</v>
      </c>
      <c r="C21" s="44" t="s">
        <v>19</v>
      </c>
      <c r="D21" s="182">
        <f t="shared" si="0"/>
        <v>3543.75</v>
      </c>
    </row>
    <row r="22" spans="2:22" x14ac:dyDescent="0.25">
      <c r="B22" s="183">
        <f>G6</f>
        <v>9450</v>
      </c>
      <c r="C22" s="44" t="s">
        <v>20</v>
      </c>
      <c r="D22" s="182">
        <f t="shared" si="0"/>
        <v>-2081.25</v>
      </c>
      <c r="F22" s="39"/>
      <c r="G22" s="24" t="s">
        <v>69</v>
      </c>
      <c r="H22" s="40"/>
      <c r="I22" s="25"/>
      <c r="J22" s="26"/>
      <c r="V22" s="4"/>
    </row>
    <row r="23" spans="2:22" x14ac:dyDescent="0.25">
      <c r="B23" s="183">
        <f>G6+G10</f>
        <v>9500</v>
      </c>
      <c r="C23" s="44" t="s">
        <v>21</v>
      </c>
      <c r="D23" s="182">
        <f t="shared" si="0"/>
        <v>-2081.25</v>
      </c>
      <c r="F23" s="27"/>
      <c r="G23" s="35" t="s">
        <v>70</v>
      </c>
      <c r="H23" s="36"/>
      <c r="I23" s="35"/>
      <c r="J23" s="37"/>
      <c r="V23" s="4"/>
    </row>
    <row r="24" spans="2:22" x14ac:dyDescent="0.25">
      <c r="B24" s="4"/>
      <c r="C24" s="4"/>
      <c r="D24" s="4"/>
      <c r="E24" s="4"/>
      <c r="F24" s="4"/>
      <c r="G24" s="4"/>
      <c r="H24" s="4"/>
      <c r="I24" s="4"/>
      <c r="J24" s="4"/>
      <c r="K24" s="4"/>
      <c r="L24" s="4"/>
      <c r="M24" s="4"/>
      <c r="N24" s="4"/>
      <c r="O24" s="4"/>
      <c r="P24" s="4"/>
    </row>
    <row r="25" spans="2:22" x14ac:dyDescent="0.25">
      <c r="B25" s="4"/>
      <c r="C25" s="4"/>
      <c r="D25" s="4"/>
      <c r="E25" s="4"/>
      <c r="F25" s="4"/>
      <c r="G25" s="4"/>
      <c r="H25" s="4"/>
      <c r="I25" s="4"/>
      <c r="J25" s="4"/>
      <c r="K25" s="4"/>
      <c r="L25" s="4"/>
      <c r="M25" s="4"/>
      <c r="N25" s="4"/>
      <c r="O25" s="4"/>
      <c r="P25" s="4"/>
    </row>
  </sheetData>
  <mergeCells count="37">
    <mergeCell ref="S19:S20"/>
    <mergeCell ref="I19:I20"/>
    <mergeCell ref="R19:R20"/>
    <mergeCell ref="K19:K20"/>
    <mergeCell ref="F19:F20"/>
    <mergeCell ref="G19:G20"/>
    <mergeCell ref="H19:H20"/>
    <mergeCell ref="B11:F11"/>
    <mergeCell ref="G11:H11"/>
    <mergeCell ref="B12:F12"/>
    <mergeCell ref="G12:H12"/>
    <mergeCell ref="B13:D13"/>
    <mergeCell ref="E13:H13"/>
    <mergeCell ref="B14:D14"/>
    <mergeCell ref="E14:H14"/>
    <mergeCell ref="B15:D15"/>
    <mergeCell ref="E15:G15"/>
    <mergeCell ref="B17:D17"/>
    <mergeCell ref="B10:F10"/>
    <mergeCell ref="G10:H10"/>
    <mergeCell ref="F17:S17"/>
    <mergeCell ref="B6:D7"/>
    <mergeCell ref="E6:F6"/>
    <mergeCell ref="G6:H6"/>
    <mergeCell ref="E7:F7"/>
    <mergeCell ref="G7:H7"/>
    <mergeCell ref="B8:D9"/>
    <mergeCell ref="E8:F8"/>
    <mergeCell ref="G8:H8"/>
    <mergeCell ref="E9:F9"/>
    <mergeCell ref="G9:H9"/>
    <mergeCell ref="F1:K1"/>
    <mergeCell ref="B3:H3"/>
    <mergeCell ref="B4:C4"/>
    <mergeCell ref="D4:H4"/>
    <mergeCell ref="B5:C5"/>
    <mergeCell ref="D5:H5"/>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B1:V42"/>
  <sheetViews>
    <sheetView showGridLines="0" topLeftCell="A3" zoomScale="80" zoomScaleNormal="80" workbookViewId="0">
      <selection activeCell="B27" sqref="B27"/>
    </sheetView>
  </sheetViews>
  <sheetFormatPr defaultRowHeight="15" x14ac:dyDescent="0.25"/>
  <cols>
    <col min="1" max="1" width="2.85546875" customWidth="1"/>
    <col min="2" max="2" width="11.5703125" customWidth="1"/>
    <col min="3" max="3" width="13.42578125" customWidth="1"/>
    <col min="4" max="4" width="13.28515625" customWidth="1"/>
    <col min="5" max="5" width="6.5703125" customWidth="1"/>
    <col min="6" max="6" width="10" customWidth="1"/>
    <col min="7" max="7" width="11.7109375" customWidth="1"/>
    <col min="8" max="8" width="11.140625" customWidth="1"/>
    <col min="9" max="9" width="15.5703125" customWidth="1"/>
    <col min="10" max="10" width="17" customWidth="1"/>
    <col min="11" max="11" width="12.85546875" customWidth="1"/>
    <col min="12" max="12" width="10.85546875" customWidth="1"/>
    <col min="13" max="13" width="12.42578125" customWidth="1"/>
    <col min="14" max="14" width="13.5703125" customWidth="1"/>
    <col min="15" max="15" width="15.7109375" customWidth="1"/>
    <col min="16" max="16" width="11.85546875" customWidth="1"/>
    <col min="17" max="17" width="11.42578125" customWidth="1"/>
    <col min="18" max="18" width="15.42578125" customWidth="1"/>
    <col min="19" max="19" width="12.28515625" customWidth="1"/>
    <col min="20" max="20" width="12.140625" customWidth="1"/>
  </cols>
  <sheetData>
    <row r="1" spans="2:16" ht="18" x14ac:dyDescent="0.25">
      <c r="F1" s="176" t="s">
        <v>56</v>
      </c>
      <c r="G1" s="177"/>
      <c r="H1" s="177"/>
      <c r="I1" s="177"/>
      <c r="J1" s="177"/>
      <c r="K1" s="177"/>
      <c r="L1" s="177"/>
      <c r="M1" s="177"/>
    </row>
    <row r="2" spans="2:16" ht="13.5" customHeight="1" x14ac:dyDescent="0.25">
      <c r="F2" s="1"/>
      <c r="G2" s="1"/>
      <c r="H2" s="1"/>
      <c r="I2" s="1"/>
      <c r="J2" s="1"/>
      <c r="K2" s="1"/>
    </row>
    <row r="3" spans="2:16" s="2" customFormat="1" x14ac:dyDescent="0.25">
      <c r="B3" s="86" t="s">
        <v>0</v>
      </c>
      <c r="C3" s="87"/>
      <c r="D3" s="87"/>
      <c r="E3" s="87"/>
      <c r="F3" s="87"/>
      <c r="G3" s="87"/>
      <c r="H3" s="88"/>
    </row>
    <row r="4" spans="2:16" ht="15" customHeight="1" x14ac:dyDescent="0.25">
      <c r="B4" s="89" t="s">
        <v>1</v>
      </c>
      <c r="C4" s="90"/>
      <c r="D4" s="91" t="s">
        <v>44</v>
      </c>
      <c r="E4" s="92"/>
      <c r="F4" s="92"/>
      <c r="G4" s="92"/>
      <c r="H4" s="93"/>
      <c r="J4" s="3"/>
      <c r="M4" s="4"/>
      <c r="N4" s="4"/>
      <c r="O4" s="4"/>
      <c r="P4" s="4"/>
    </row>
    <row r="5" spans="2:16" x14ac:dyDescent="0.25">
      <c r="B5" s="94" t="s">
        <v>2</v>
      </c>
      <c r="C5" s="95"/>
      <c r="D5" s="96">
        <v>75</v>
      </c>
      <c r="E5" s="97"/>
      <c r="F5" s="97"/>
      <c r="G5" s="97"/>
      <c r="H5" s="98"/>
      <c r="M5" s="4"/>
      <c r="N5" s="4"/>
      <c r="O5" s="6"/>
      <c r="P5" s="4"/>
    </row>
    <row r="6" spans="2:16" x14ac:dyDescent="0.25">
      <c r="B6" s="99" t="s">
        <v>57</v>
      </c>
      <c r="C6" s="100"/>
      <c r="D6" s="101"/>
      <c r="E6" s="94" t="s">
        <v>3</v>
      </c>
      <c r="F6" s="95"/>
      <c r="G6" s="105">
        <v>8550</v>
      </c>
      <c r="H6" s="106"/>
      <c r="M6" s="4"/>
      <c r="N6" s="4"/>
      <c r="O6" s="4"/>
      <c r="P6" s="4"/>
    </row>
    <row r="7" spans="2:16" x14ac:dyDescent="0.25">
      <c r="B7" s="102"/>
      <c r="C7" s="103"/>
      <c r="D7" s="104"/>
      <c r="E7" s="94" t="s">
        <v>4</v>
      </c>
      <c r="F7" s="95"/>
      <c r="G7" s="107">
        <v>130</v>
      </c>
      <c r="H7" s="108"/>
      <c r="P7" s="7"/>
    </row>
    <row r="8" spans="2:16" x14ac:dyDescent="0.25">
      <c r="B8" s="99" t="s">
        <v>58</v>
      </c>
      <c r="C8" s="100"/>
      <c r="D8" s="101"/>
      <c r="E8" s="94" t="s">
        <v>3</v>
      </c>
      <c r="F8" s="95"/>
      <c r="G8" s="105">
        <v>8500</v>
      </c>
      <c r="H8" s="106"/>
      <c r="P8" s="7"/>
    </row>
    <row r="9" spans="2:16" x14ac:dyDescent="0.25">
      <c r="B9" s="102"/>
      <c r="C9" s="103"/>
      <c r="D9" s="104"/>
      <c r="E9" s="94" t="s">
        <v>4</v>
      </c>
      <c r="F9" s="95"/>
      <c r="G9" s="107">
        <v>90</v>
      </c>
      <c r="H9" s="108"/>
      <c r="P9" s="7"/>
    </row>
    <row r="10" spans="2:16" x14ac:dyDescent="0.25">
      <c r="B10" s="109" t="s">
        <v>59</v>
      </c>
      <c r="C10" s="110"/>
      <c r="D10" s="110"/>
      <c r="E10" s="110"/>
      <c r="F10" s="111"/>
      <c r="G10" s="112">
        <v>50</v>
      </c>
      <c r="H10" s="113"/>
      <c r="P10" s="7"/>
    </row>
    <row r="11" spans="2:16" ht="15" customHeight="1" x14ac:dyDescent="0.25">
      <c r="B11" s="109" t="s">
        <v>6</v>
      </c>
      <c r="C11" s="110"/>
      <c r="D11" s="110"/>
      <c r="E11" s="110"/>
      <c r="F11" s="111"/>
      <c r="G11" s="114" t="s">
        <v>60</v>
      </c>
      <c r="H11" s="115"/>
    </row>
    <row r="12" spans="2:16" x14ac:dyDescent="0.25">
      <c r="B12" s="109" t="s">
        <v>7</v>
      </c>
      <c r="C12" s="110"/>
      <c r="D12" s="110"/>
      <c r="E12" s="110"/>
      <c r="F12" s="111"/>
      <c r="G12" s="114">
        <f>(G7+G9)*D5</f>
        <v>16500</v>
      </c>
      <c r="H12" s="115"/>
    </row>
    <row r="13" spans="2:16" x14ac:dyDescent="0.25">
      <c r="B13" s="109" t="s">
        <v>33</v>
      </c>
      <c r="C13" s="110"/>
      <c r="D13" s="111"/>
      <c r="E13" s="117" t="s">
        <v>61</v>
      </c>
      <c r="F13" s="118"/>
      <c r="G13" s="118"/>
      <c r="H13" s="119"/>
    </row>
    <row r="14" spans="2:16" ht="48" customHeight="1" x14ac:dyDescent="0.25">
      <c r="B14" s="120" t="s">
        <v>34</v>
      </c>
      <c r="C14" s="121"/>
      <c r="D14" s="122"/>
      <c r="E14" s="126" t="s">
        <v>62</v>
      </c>
      <c r="F14" s="127"/>
      <c r="G14" s="127"/>
      <c r="H14" s="128"/>
    </row>
    <row r="15" spans="2:16" ht="51.75" customHeight="1" x14ac:dyDescent="0.25">
      <c r="B15" s="123"/>
      <c r="C15" s="124"/>
      <c r="D15" s="125"/>
      <c r="E15" s="126" t="s">
        <v>63</v>
      </c>
      <c r="F15" s="127"/>
      <c r="G15" s="127"/>
      <c r="H15" s="128"/>
    </row>
    <row r="16" spans="2:16" x14ac:dyDescent="0.25">
      <c r="B16" s="120" t="s">
        <v>64</v>
      </c>
      <c r="C16" s="121"/>
      <c r="D16" s="28" t="s">
        <v>65</v>
      </c>
      <c r="E16" s="126" t="s">
        <v>66</v>
      </c>
      <c r="F16" s="127"/>
      <c r="G16" s="127"/>
      <c r="H16" s="34">
        <f>G6+G7+G9</f>
        <v>8770</v>
      </c>
    </row>
    <row r="17" spans="2:22" x14ac:dyDescent="0.25">
      <c r="B17" s="123"/>
      <c r="C17" s="124"/>
      <c r="D17" s="28" t="s">
        <v>67</v>
      </c>
      <c r="E17" s="117" t="s">
        <v>68</v>
      </c>
      <c r="F17" s="127"/>
      <c r="G17" s="127"/>
      <c r="H17" s="34">
        <f>G8-(G7+G9)</f>
        <v>8280</v>
      </c>
    </row>
    <row r="18" spans="2:22" ht="16.5" customHeight="1" x14ac:dyDescent="0.25"/>
    <row r="19" spans="2:22" ht="18" customHeight="1" x14ac:dyDescent="0.25">
      <c r="B19" s="84" t="s">
        <v>93</v>
      </c>
      <c r="C19" s="85"/>
      <c r="D19" s="85"/>
      <c r="F19" s="84" t="s">
        <v>13</v>
      </c>
      <c r="G19" s="85"/>
      <c r="H19" s="85"/>
      <c r="I19" s="85"/>
      <c r="J19" s="85"/>
      <c r="K19" s="85"/>
      <c r="L19" s="85"/>
      <c r="M19" s="85"/>
      <c r="N19" s="85"/>
      <c r="O19" s="85"/>
      <c r="P19" s="85"/>
      <c r="Q19" s="85"/>
      <c r="R19" s="85"/>
      <c r="S19" s="116"/>
    </row>
    <row r="20" spans="2:22" ht="42.75" customHeight="1" x14ac:dyDescent="0.25">
      <c r="B20" s="10" t="s">
        <v>10</v>
      </c>
      <c r="C20" s="10" t="s">
        <v>120</v>
      </c>
      <c r="D20" s="10" t="s">
        <v>11</v>
      </c>
      <c r="F20" s="10" t="s">
        <v>24</v>
      </c>
      <c r="G20" s="10" t="s">
        <v>25</v>
      </c>
      <c r="H20" s="10" t="s">
        <v>50</v>
      </c>
      <c r="I20" s="10" t="s">
        <v>51</v>
      </c>
      <c r="J20" s="10" t="s">
        <v>39</v>
      </c>
      <c r="K20" s="10" t="s">
        <v>15</v>
      </c>
      <c r="L20" s="10" t="s">
        <v>3</v>
      </c>
      <c r="M20" s="10" t="s">
        <v>16</v>
      </c>
      <c r="N20" s="10" t="s">
        <v>52</v>
      </c>
      <c r="O20" s="10" t="s">
        <v>17</v>
      </c>
      <c r="P20" s="10" t="s">
        <v>53</v>
      </c>
      <c r="Q20" s="10" t="s">
        <v>54</v>
      </c>
      <c r="R20" s="10" t="s">
        <v>55</v>
      </c>
      <c r="S20" s="10" t="s">
        <v>18</v>
      </c>
    </row>
    <row r="21" spans="2:22" x14ac:dyDescent="0.25">
      <c r="B21" s="173">
        <f t="shared" ref="B21:B26" si="0">B22-$G$10</f>
        <v>8200</v>
      </c>
      <c r="C21" s="174" t="s">
        <v>12</v>
      </c>
      <c r="D21" s="175">
        <f>IF(B21&lt;$G$6,-$G$7*$D$5,(B21-$G$6-$G$7)*$D$5) + IF(B21&gt;$G$8,-$G$9*$D$5,($G$8-B21-$G$9)*$D$5)</f>
        <v>6000</v>
      </c>
      <c r="F21" s="129">
        <v>42873</v>
      </c>
      <c r="G21" s="129">
        <v>42874</v>
      </c>
      <c r="H21" s="80">
        <f ca="1">IF(ISBLANK(F21),"--",(IF(ISBLANK(G21),NETWORKDAYS(F21,TODAY()),NETWORKDAYS(F21,G21))))</f>
        <v>2</v>
      </c>
      <c r="I21" s="131">
        <v>9460</v>
      </c>
      <c r="J21" s="21" t="str">
        <f>CONCATENATE($D$4," ",G6," ","Call")</f>
        <v>Nifty 8550 Call</v>
      </c>
      <c r="K21" s="82">
        <f>D5</f>
        <v>75</v>
      </c>
      <c r="L21" s="14">
        <f>G6</f>
        <v>8550</v>
      </c>
      <c r="M21" s="22">
        <f>G7</f>
        <v>130</v>
      </c>
      <c r="N21" s="14">
        <f>M21*K21</f>
        <v>9750</v>
      </c>
      <c r="O21" s="23">
        <f>IF(L21&gt;R21,0,R21-L21)</f>
        <v>250</v>
      </c>
      <c r="P21" s="23">
        <f>O21*$K$21</f>
        <v>18750</v>
      </c>
      <c r="Q21" s="23">
        <f>P21-N21</f>
        <v>9000</v>
      </c>
      <c r="R21" s="74">
        <v>8800</v>
      </c>
      <c r="S21" s="82">
        <f>Q22+Q21</f>
        <v>2250</v>
      </c>
    </row>
    <row r="22" spans="2:22" ht="15" customHeight="1" x14ac:dyDescent="0.25">
      <c r="B22" s="173">
        <f t="shared" si="0"/>
        <v>8250</v>
      </c>
      <c r="C22" s="174" t="s">
        <v>14</v>
      </c>
      <c r="D22" s="175">
        <f t="shared" ref="D22:D34" si="1">IF(B22&lt;$G$6,-$G$7*$D$5,(B22-$G$6-$G$7)*$D$5) + IF(B22&gt;$G$8,-$G$9*$D$5,($G$8-B22-$G$9)*$D$5)</f>
        <v>2250</v>
      </c>
      <c r="F22" s="130"/>
      <c r="G22" s="130"/>
      <c r="H22" s="81"/>
      <c r="I22" s="132"/>
      <c r="J22" s="21" t="str">
        <f>CONCATENATE($D$4," ",G8," ","Put")</f>
        <v>Nifty 8500 Put</v>
      </c>
      <c r="K22" s="83"/>
      <c r="L22" s="14">
        <f>G8</f>
        <v>8500</v>
      </c>
      <c r="M22" s="23">
        <f>G9</f>
        <v>90</v>
      </c>
      <c r="N22" s="23">
        <f>(M22*K21)</f>
        <v>6750</v>
      </c>
      <c r="O22" s="23">
        <f>IF(L22&lt;R21,0,L22-R21)</f>
        <v>0</v>
      </c>
      <c r="P22" s="23">
        <f>O22*$K$21</f>
        <v>0</v>
      </c>
      <c r="Q22" s="23">
        <f>P22-N22</f>
        <v>-6750</v>
      </c>
      <c r="R22" s="75"/>
      <c r="S22" s="83"/>
    </row>
    <row r="23" spans="2:22" x14ac:dyDescent="0.25">
      <c r="B23" s="173">
        <f t="shared" si="0"/>
        <v>8300</v>
      </c>
      <c r="C23" s="174" t="s">
        <v>19</v>
      </c>
      <c r="D23" s="175">
        <f t="shared" si="1"/>
        <v>-1500</v>
      </c>
    </row>
    <row r="24" spans="2:22" x14ac:dyDescent="0.25">
      <c r="B24" s="173">
        <f t="shared" si="0"/>
        <v>8350</v>
      </c>
      <c r="C24" s="174" t="s">
        <v>20</v>
      </c>
      <c r="D24" s="175">
        <f t="shared" si="1"/>
        <v>-5250</v>
      </c>
      <c r="F24" s="39"/>
      <c r="G24" s="24" t="s">
        <v>69</v>
      </c>
      <c r="H24" s="5"/>
      <c r="I24" s="25"/>
      <c r="J24" s="26"/>
    </row>
    <row r="25" spans="2:22" x14ac:dyDescent="0.25">
      <c r="B25" s="173">
        <f t="shared" si="0"/>
        <v>8400</v>
      </c>
      <c r="C25" s="174" t="s">
        <v>21</v>
      </c>
      <c r="D25" s="175">
        <f t="shared" si="1"/>
        <v>-9000</v>
      </c>
      <c r="F25" s="27"/>
      <c r="G25" s="35" t="s">
        <v>70</v>
      </c>
      <c r="H25" s="36"/>
      <c r="I25" s="35"/>
      <c r="J25" s="37"/>
      <c r="V25" s="4"/>
    </row>
    <row r="26" spans="2:22" x14ac:dyDescent="0.25">
      <c r="B26" s="9">
        <f t="shared" si="0"/>
        <v>8450</v>
      </c>
      <c r="C26" s="30" t="s">
        <v>22</v>
      </c>
      <c r="D26" s="33">
        <f t="shared" si="1"/>
        <v>-12750</v>
      </c>
      <c r="V26" s="4"/>
    </row>
    <row r="27" spans="2:22" ht="15" customHeight="1" x14ac:dyDescent="0.25">
      <c r="B27" s="9">
        <f>G8</f>
        <v>8500</v>
      </c>
      <c r="C27" s="30" t="s">
        <v>23</v>
      </c>
      <c r="D27" s="33">
        <f t="shared" si="1"/>
        <v>-16500</v>
      </c>
      <c r="V27" s="4"/>
    </row>
    <row r="28" spans="2:22" x14ac:dyDescent="0.25">
      <c r="B28" s="9">
        <f>IF(B27=G6,G8+G10,G6)</f>
        <v>8550</v>
      </c>
      <c r="C28" s="30" t="s">
        <v>71</v>
      </c>
      <c r="D28" s="33">
        <f t="shared" si="1"/>
        <v>-16500</v>
      </c>
      <c r="V28" s="4"/>
    </row>
    <row r="29" spans="2:22" x14ac:dyDescent="0.25">
      <c r="B29" s="9">
        <f>B28+$G$10</f>
        <v>8600</v>
      </c>
      <c r="C29" s="30" t="s">
        <v>72</v>
      </c>
      <c r="D29" s="33">
        <f t="shared" si="1"/>
        <v>-12750</v>
      </c>
      <c r="V29" s="4"/>
    </row>
    <row r="30" spans="2:22" x14ac:dyDescent="0.25">
      <c r="B30" s="9">
        <f>B29+$G$10</f>
        <v>8650</v>
      </c>
      <c r="C30" s="30" t="s">
        <v>73</v>
      </c>
      <c r="D30" s="33">
        <f t="shared" si="1"/>
        <v>-9000</v>
      </c>
      <c r="V30" s="4"/>
    </row>
    <row r="31" spans="2:22" x14ac:dyDescent="0.25">
      <c r="B31" s="9">
        <f t="shared" ref="B31:B34" si="2">B30+$G$10</f>
        <v>8700</v>
      </c>
      <c r="C31" s="30" t="s">
        <v>74</v>
      </c>
      <c r="D31" s="33">
        <f t="shared" si="1"/>
        <v>-5250</v>
      </c>
      <c r="O31" s="4"/>
      <c r="P31" s="4"/>
      <c r="Q31" s="4"/>
      <c r="T31" s="4"/>
      <c r="U31" s="4"/>
      <c r="V31" s="4"/>
    </row>
    <row r="32" spans="2:22" x14ac:dyDescent="0.25">
      <c r="B32" s="9">
        <f t="shared" si="2"/>
        <v>8750</v>
      </c>
      <c r="C32" s="30" t="s">
        <v>75</v>
      </c>
      <c r="D32" s="33">
        <f t="shared" si="1"/>
        <v>-1500</v>
      </c>
      <c r="O32" s="4"/>
      <c r="P32" s="4"/>
      <c r="Q32" s="4"/>
      <c r="R32" s="4"/>
      <c r="S32" s="4"/>
      <c r="T32" s="4"/>
      <c r="U32" s="4"/>
      <c r="V32" s="4"/>
    </row>
    <row r="33" spans="2:22" ht="23.25" customHeight="1" x14ac:dyDescent="0.25">
      <c r="B33" s="9">
        <f t="shared" si="2"/>
        <v>8800</v>
      </c>
      <c r="C33" s="30" t="s">
        <v>76</v>
      </c>
      <c r="D33" s="33">
        <f t="shared" si="1"/>
        <v>2250</v>
      </c>
      <c r="K33" s="38"/>
      <c r="L33" s="38"/>
      <c r="P33" s="4"/>
      <c r="Q33" s="4"/>
      <c r="R33" s="4"/>
      <c r="S33" s="4"/>
      <c r="T33" s="4"/>
      <c r="U33" s="4"/>
      <c r="V33" s="4"/>
    </row>
    <row r="34" spans="2:22" x14ac:dyDescent="0.25">
      <c r="B34" s="9">
        <f t="shared" si="2"/>
        <v>8850</v>
      </c>
      <c r="C34" s="29" t="s">
        <v>77</v>
      </c>
      <c r="D34" s="33">
        <f t="shared" si="1"/>
        <v>6000</v>
      </c>
      <c r="O34" s="4"/>
      <c r="P34" s="4"/>
      <c r="Q34" s="4"/>
      <c r="R34" s="4"/>
      <c r="S34" s="4"/>
      <c r="T34" s="4"/>
      <c r="U34" s="4"/>
      <c r="V34" s="4"/>
    </row>
    <row r="35" spans="2:22" x14ac:dyDescent="0.25">
      <c r="O35" s="4"/>
      <c r="P35" s="4"/>
      <c r="Q35" s="4"/>
      <c r="R35" s="4"/>
      <c r="S35" s="4"/>
      <c r="T35" s="4"/>
      <c r="U35" s="4"/>
      <c r="V35" s="4"/>
    </row>
    <row r="36" spans="2:22" x14ac:dyDescent="0.25">
      <c r="O36" s="4"/>
      <c r="P36" s="4"/>
      <c r="Q36" s="4"/>
      <c r="R36" s="4"/>
      <c r="S36" s="4"/>
      <c r="T36" s="4"/>
      <c r="U36" s="4"/>
      <c r="V36" s="4"/>
    </row>
    <row r="37" spans="2:22" x14ac:dyDescent="0.25">
      <c r="B37" s="133" t="s">
        <v>94</v>
      </c>
      <c r="C37" s="134"/>
      <c r="D37" s="134"/>
      <c r="E37" s="134"/>
      <c r="F37" s="134"/>
      <c r="G37" s="134"/>
      <c r="H37" s="135"/>
      <c r="O37" s="4"/>
      <c r="P37" s="4"/>
      <c r="Q37" s="4"/>
      <c r="R37" s="4"/>
      <c r="S37" s="4"/>
      <c r="T37" s="4"/>
      <c r="U37" s="4"/>
      <c r="V37" s="4"/>
    </row>
    <row r="38" spans="2:22" x14ac:dyDescent="0.25">
      <c r="P38" s="4"/>
    </row>
    <row r="39" spans="2:22" x14ac:dyDescent="0.25">
      <c r="B39" s="4"/>
      <c r="C39" s="4"/>
      <c r="D39" s="4"/>
      <c r="E39" s="4"/>
      <c r="F39" s="4"/>
      <c r="G39" s="4"/>
      <c r="H39" s="4"/>
      <c r="I39" s="4"/>
      <c r="J39" s="4"/>
      <c r="K39" s="4"/>
      <c r="L39" s="4"/>
      <c r="M39" s="4"/>
      <c r="N39" s="4"/>
      <c r="O39" s="4"/>
      <c r="P39" s="4"/>
    </row>
    <row r="40" spans="2:22" x14ac:dyDescent="0.25">
      <c r="B40" s="4"/>
      <c r="C40" s="4"/>
      <c r="D40" s="4"/>
      <c r="E40" s="4"/>
      <c r="F40" s="4"/>
      <c r="G40" s="4"/>
      <c r="H40" s="4"/>
      <c r="I40" s="4"/>
      <c r="J40" s="4"/>
      <c r="K40" s="4"/>
      <c r="L40" s="4"/>
      <c r="M40" s="4"/>
      <c r="N40" s="4"/>
      <c r="O40" s="4"/>
      <c r="P40" s="4"/>
    </row>
    <row r="41" spans="2:22" x14ac:dyDescent="0.25">
      <c r="B41" s="4"/>
      <c r="C41" s="4"/>
      <c r="D41" s="4"/>
      <c r="E41" s="4"/>
      <c r="F41" s="4"/>
      <c r="G41" s="4"/>
      <c r="H41" s="4"/>
      <c r="I41" s="4"/>
      <c r="J41" s="4"/>
      <c r="K41" s="4"/>
      <c r="L41" s="4"/>
      <c r="M41" s="4"/>
      <c r="N41" s="4"/>
      <c r="O41" s="4"/>
      <c r="P41" s="4"/>
    </row>
    <row r="42" spans="2:22" x14ac:dyDescent="0.25">
      <c r="B42" s="4"/>
      <c r="C42" s="4"/>
      <c r="D42" s="4"/>
      <c r="E42" s="4"/>
      <c r="F42" s="4"/>
      <c r="G42" s="4"/>
      <c r="H42" s="4"/>
      <c r="I42" s="4"/>
      <c r="J42" s="4"/>
      <c r="K42" s="4"/>
      <c r="L42" s="4"/>
      <c r="M42" s="4"/>
      <c r="N42" s="4"/>
      <c r="O42" s="4"/>
      <c r="P42" s="4"/>
    </row>
  </sheetData>
  <mergeCells count="40">
    <mergeCell ref="B37:H37"/>
    <mergeCell ref="R21:R22"/>
    <mergeCell ref="S21:S22"/>
    <mergeCell ref="F21:F22"/>
    <mergeCell ref="G21:G22"/>
    <mergeCell ref="I21:I22"/>
    <mergeCell ref="B11:F11"/>
    <mergeCell ref="G11:H11"/>
    <mergeCell ref="B12:F12"/>
    <mergeCell ref="G12:H12"/>
    <mergeCell ref="F19:S19"/>
    <mergeCell ref="B13:D13"/>
    <mergeCell ref="E13:H13"/>
    <mergeCell ref="B14:D15"/>
    <mergeCell ref="E14:H14"/>
    <mergeCell ref="E15:H15"/>
    <mergeCell ref="B16:C17"/>
    <mergeCell ref="E16:G16"/>
    <mergeCell ref="E17:G17"/>
    <mergeCell ref="G6:H6"/>
    <mergeCell ref="E7:F7"/>
    <mergeCell ref="G7:H7"/>
    <mergeCell ref="B10:F10"/>
    <mergeCell ref="G10:H10"/>
    <mergeCell ref="H21:H22"/>
    <mergeCell ref="K21:K22"/>
    <mergeCell ref="B19:D19"/>
    <mergeCell ref="F1:M1"/>
    <mergeCell ref="B3:H3"/>
    <mergeCell ref="B4:C4"/>
    <mergeCell ref="D4:H4"/>
    <mergeCell ref="B5:C5"/>
    <mergeCell ref="D5:H5"/>
    <mergeCell ref="B8:D9"/>
    <mergeCell ref="E8:F8"/>
    <mergeCell ref="G8:H8"/>
    <mergeCell ref="E9:F9"/>
    <mergeCell ref="G9:H9"/>
    <mergeCell ref="B6:D7"/>
    <mergeCell ref="E6:F6"/>
  </mergeCells>
  <hyperlinks>
    <hyperlink ref="B37:H37" location="Instructions!A1" display="Before Using this Sheet, read the details instructions first."/>
  </hyperlink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Bull Put Spread</vt:lpstr>
      <vt:lpstr>Bear Call Spread</vt:lpstr>
      <vt:lpstr>Iron Condor</vt:lpstr>
      <vt:lpstr>Bull Call Spread </vt:lpstr>
      <vt:lpstr>Bear Put Spread</vt:lpstr>
      <vt:lpstr>Straddle &amp; Strangle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Roji Abraham</dc:creator>
  <cp:lastModifiedBy>Roji Abraham</cp:lastModifiedBy>
  <dcterms:created xsi:type="dcterms:W3CDTF">2017-07-03T09:53:12Z</dcterms:created>
  <dcterms:modified xsi:type="dcterms:W3CDTF">2017-07-08T15:11:13Z</dcterms:modified>
</cp:coreProperties>
</file>