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Calendario anual" sheetId="1" r:id="rId1"/>
  </sheets>
  <definedNames>
    <definedName name="AbrDom1">DATE(Año_Calendario,4,1)-WEEKDAY(DATE(Año_Calendario,4,1))+1</definedName>
    <definedName name="AgoDom1">DATE(Año_Calendario,8,1)-WEEKDAY(DATE(Año_Calendario,8,1))+1</definedName>
    <definedName name="Año_Calendario">'Calendario anual'!$C$1</definedName>
    <definedName name="_xlnm.Print_Area" localSheetId="0">'Calendario anual'!$A$1:$U$57</definedName>
    <definedName name="DicDom1">DATE(Año_Calendario,12,1)-WEEKDAY(DATE(Año_Calendario,12,1))+1</definedName>
    <definedName name="EneDom1">DATE(Año_Calendario,1,1)-WEEKDAY(DATE(Año_Calendario,1,1))+1</definedName>
    <definedName name="FebDom1">DATE(Año_Calendario,2,1)-WEEKDAY(DATE(Año_Calendario,2,1))+1</definedName>
    <definedName name="JulDom1">DATE(Año_Calendario,7,1)-WEEKDAY(DATE(Año_Calendario,7,1))+1</definedName>
    <definedName name="JunDom1">DATE(Año_Calendario,6,1)-WEEKDAY(DATE(Año_Calendario,6,1))+1</definedName>
    <definedName name="MarDom1">DATE(Año_Calendario,3,1)-WEEKDAY(DATE(Año_Calendario,3,1))+1</definedName>
    <definedName name="MayDom1">DATE(Año_Calendario,5,1)-WEEKDAY(DATE(Año_Calendario,5,1))+1</definedName>
    <definedName name="NovDom1">DATE(Año_Calendario,11,1)-WEEKDAY(DATE(Año_Calendario,11,1))+1</definedName>
    <definedName name="OctDom1">DATE(Año_Calendario,10,1)-WEEKDAY(DATE(Año_Calendario,10,1))+1</definedName>
    <definedName name="SepDom1">DATE(Año_Calendario,9,1)-WEEKDAY(DATE(Año_Calendario,9,1))+1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5" i="1" l="1"/>
  <c r="P55" i="1"/>
  <c r="O55" i="1"/>
  <c r="N55" i="1"/>
  <c r="M55" i="1"/>
  <c r="L55" i="1"/>
  <c r="K55" i="1"/>
  <c r="I55" i="1"/>
  <c r="H55" i="1"/>
  <c r="G55" i="1"/>
  <c r="F55" i="1"/>
  <c r="E55" i="1"/>
  <c r="D55" i="1"/>
  <c r="C55" i="1"/>
  <c r="Q54" i="1"/>
  <c r="P54" i="1"/>
  <c r="O54" i="1"/>
  <c r="N54" i="1"/>
  <c r="M54" i="1"/>
  <c r="L54" i="1"/>
  <c r="K54" i="1"/>
  <c r="I54" i="1"/>
  <c r="H54" i="1"/>
  <c r="G54" i="1"/>
  <c r="F54" i="1"/>
  <c r="E54" i="1"/>
  <c r="D54" i="1"/>
  <c r="C54" i="1"/>
  <c r="Q53" i="1"/>
  <c r="P53" i="1"/>
  <c r="O53" i="1"/>
  <c r="N53" i="1"/>
  <c r="M53" i="1"/>
  <c r="L53" i="1"/>
  <c r="K53" i="1"/>
  <c r="I53" i="1"/>
  <c r="H53" i="1"/>
  <c r="G53" i="1"/>
  <c r="F53" i="1"/>
  <c r="E53" i="1"/>
  <c r="D53" i="1"/>
  <c r="C53" i="1"/>
  <c r="Q52" i="1"/>
  <c r="P52" i="1"/>
  <c r="O52" i="1"/>
  <c r="N52" i="1"/>
  <c r="M52" i="1"/>
  <c r="L52" i="1"/>
  <c r="K52" i="1"/>
  <c r="I52" i="1"/>
  <c r="H52" i="1"/>
  <c r="G52" i="1"/>
  <c r="F52" i="1"/>
  <c r="E52" i="1"/>
  <c r="D52" i="1"/>
  <c r="C52" i="1"/>
  <c r="Q51" i="1"/>
  <c r="P51" i="1"/>
  <c r="O51" i="1"/>
  <c r="N51" i="1"/>
  <c r="M51" i="1"/>
  <c r="L51" i="1"/>
  <c r="K51" i="1"/>
  <c r="I51" i="1"/>
  <c r="H51" i="1"/>
  <c r="G51" i="1"/>
  <c r="F51" i="1"/>
  <c r="E51" i="1"/>
  <c r="D51" i="1"/>
  <c r="C51" i="1"/>
  <c r="Q50" i="1"/>
  <c r="P50" i="1"/>
  <c r="O50" i="1"/>
  <c r="N50" i="1"/>
  <c r="M50" i="1"/>
  <c r="L50" i="1"/>
  <c r="K50" i="1"/>
  <c r="I50" i="1"/>
  <c r="H50" i="1"/>
  <c r="G50" i="1"/>
  <c r="F50" i="1"/>
  <c r="E50" i="1"/>
  <c r="D50" i="1"/>
  <c r="C50" i="1"/>
  <c r="Q46" i="1"/>
  <c r="P46" i="1"/>
  <c r="O46" i="1"/>
  <c r="N46" i="1"/>
  <c r="M46" i="1"/>
  <c r="L46" i="1"/>
  <c r="K46" i="1"/>
  <c r="I46" i="1"/>
  <c r="H46" i="1"/>
  <c r="G46" i="1"/>
  <c r="F46" i="1"/>
  <c r="E46" i="1"/>
  <c r="D46" i="1"/>
  <c r="C46" i="1"/>
  <c r="Q45" i="1"/>
  <c r="P45" i="1"/>
  <c r="O45" i="1"/>
  <c r="N45" i="1"/>
  <c r="M45" i="1"/>
  <c r="L45" i="1"/>
  <c r="K45" i="1"/>
  <c r="I45" i="1"/>
  <c r="H45" i="1"/>
  <c r="G45" i="1"/>
  <c r="F45" i="1"/>
  <c r="E45" i="1"/>
  <c r="D45" i="1"/>
  <c r="C45" i="1"/>
  <c r="Q44" i="1"/>
  <c r="P44" i="1"/>
  <c r="O44" i="1"/>
  <c r="N44" i="1"/>
  <c r="M44" i="1"/>
  <c r="L44" i="1"/>
  <c r="K44" i="1"/>
  <c r="I44" i="1"/>
  <c r="H44" i="1"/>
  <c r="G44" i="1"/>
  <c r="F44" i="1"/>
  <c r="E44" i="1"/>
  <c r="D44" i="1"/>
  <c r="C44" i="1"/>
  <c r="Q43" i="1"/>
  <c r="P43" i="1"/>
  <c r="O43" i="1"/>
  <c r="N43" i="1"/>
  <c r="M43" i="1"/>
  <c r="L43" i="1"/>
  <c r="K43" i="1"/>
  <c r="I43" i="1"/>
  <c r="H43" i="1"/>
  <c r="G43" i="1"/>
  <c r="F43" i="1"/>
  <c r="E43" i="1"/>
  <c r="D43" i="1"/>
  <c r="C43" i="1"/>
  <c r="Q42" i="1"/>
  <c r="P42" i="1"/>
  <c r="O42" i="1"/>
  <c r="N42" i="1"/>
  <c r="M42" i="1"/>
  <c r="L42" i="1"/>
  <c r="K42" i="1"/>
  <c r="I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I41" i="1"/>
  <c r="H41" i="1"/>
  <c r="G41" i="1"/>
  <c r="F41" i="1"/>
  <c r="E41" i="1"/>
  <c r="D41" i="1"/>
  <c r="C41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I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Q28" i="1"/>
  <c r="P28" i="1"/>
  <c r="O28" i="1"/>
  <c r="N28" i="1"/>
  <c r="M28" i="1"/>
  <c r="L28" i="1"/>
  <c r="K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Q19" i="1"/>
  <c r="P19" i="1"/>
  <c r="O19" i="1"/>
  <c r="N19" i="1"/>
  <c r="M19" i="1"/>
  <c r="L19" i="1"/>
  <c r="K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<sst xmlns="http://schemas.openxmlformats.org/spreadsheetml/2006/main" count="108" uniqueCount="31">
  <si>
    <t>S</t>
  </si>
  <si>
    <t>M</t>
  </si>
  <si>
    <t>456.555.0123</t>
  </si>
  <si>
    <t>Springfield, NY 76543</t>
  </si>
  <si>
    <t>www.contoso.com</t>
  </si>
  <si>
    <t>info@contoso.com</t>
  </si>
  <si>
    <t>FECHAS IMPORTANTES</t>
  </si>
  <si>
    <t>ENERO</t>
  </si>
  <si>
    <t>FEBRERO</t>
  </si>
  <si>
    <t>1 DE ENERO</t>
  </si>
  <si>
    <t>14 DE FEBRERO</t>
  </si>
  <si>
    <t>DÍA DE AÑO NUEVO</t>
  </si>
  <si>
    <t>SAN VALENTÍN</t>
  </si>
  <si>
    <t>22 DE FEBRERO</t>
  </si>
  <si>
    <t>DÍA DE PUERTAS ABIERTAS</t>
  </si>
  <si>
    <t>MARZO</t>
  </si>
  <si>
    <t>ABRIL</t>
  </si>
  <si>
    <t>JUNIO</t>
  </si>
  <si>
    <t>MAYO</t>
  </si>
  <si>
    <t>JULIO</t>
  </si>
  <si>
    <t>AGOSTO</t>
  </si>
  <si>
    <t>OCTUBRE</t>
  </si>
  <si>
    <t>SEPTIEMBRE</t>
  </si>
  <si>
    <t>NOVIEMBRE</t>
  </si>
  <si>
    <t>DICIEMBRE</t>
  </si>
  <si>
    <t>Camino Verde, n 123</t>
  </si>
  <si>
    <t>L</t>
  </si>
  <si>
    <t>X</t>
  </si>
  <si>
    <t>J</t>
  </si>
  <si>
    <t>V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</si>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</sst>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12" x14ac:knownFonts="1"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9.5"/>
      <color theme="8"/>
      <name val="Calibri"/>
      <family val="2"/>
      <scheme val="major"/>
    </font>
    <font>
      <b/>
      <sz val="26"/>
      <color theme="0"/>
      <name val="Calibri"/>
      <family val="2"/>
      <scheme val="major"/>
    </font>
    <font>
      <sz val="8"/>
      <color theme="0"/>
      <name val="Calibri"/>
      <family val="2"/>
      <scheme val="minor"/>
    </font>
    <font>
      <b/>
      <sz val="13.5"/>
      <color theme="0"/>
      <name val="Calibri"/>
      <family val="2"/>
      <scheme val="major"/>
    </font>
    <font>
      <sz val="9"/>
      <color theme="1"/>
      <name val="Calibri"/>
      <family val="2"/>
      <scheme val="minor"/>
    </font>
    <font>
      <sz val="9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2" borderId="0" xfId="0" applyFont="1" applyFill="1"/>
    <xf numFmtId="0" fontId="5" fillId="2" borderId="0" xfId="0" applyFont="1" applyFill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6" fillId="2" borderId="0" xfId="0" applyFont="1" applyFill="1" applyAlignment="1">
      <alignment vertical="center"/>
    </xf>
    <xf numFmtId="49" fontId="0" fillId="0" borderId="0" xfId="0" applyNumberFormat="1" applyFont="1"/>
    <xf numFmtId="49" fontId="8" fillId="0" borderId="0" xfId="0" applyNumberFormat="1" applyFont="1"/>
    <xf numFmtId="49" fontId="0" fillId="0" borderId="0" xfId="0" applyNumberFormat="1" applyFont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0" fillId="2" borderId="0" xfId="0" applyFill="1"/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49" fontId="8" fillId="0" borderId="1" xfId="0" applyNumberFormat="1" applyFont="1" applyBorder="1"/>
    <xf numFmtId="0" fontId="7" fillId="0" borderId="0" xfId="0" applyFont="1"/>
    <xf numFmtId="49" fontId="10" fillId="0" borderId="0" xfId="0" applyNumberFormat="1" applyFont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C$1" max="2999" min="1900" page="10" val="201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2</xdr:row>
      <xdr:rowOff>114299</xdr:rowOff>
    </xdr:from>
    <xdr:to>
      <xdr:col>22</xdr:col>
      <xdr:colOff>695325</xdr:colOff>
      <xdr:row>47</xdr:row>
      <xdr:rowOff>66674</xdr:rowOff>
    </xdr:to>
    <xdr:pic>
      <xdr:nvPicPr>
        <xdr:cNvPr id="2" name="Hojas" descr="Six leaves positioned down the right size of the calendar, placed at various distances and angles.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81775" y="685799"/>
          <a:ext cx="1095375" cy="8524875"/>
        </a:xfrm>
        <a:prstGeom prst="rect">
          <a:avLst/>
        </a:prstGeom>
      </xdr:spPr>
    </xdr:pic>
    <xdr:clientData/>
  </xdr:twoCellAnchor>
  <xdr:twoCellAnchor>
    <xdr:from>
      <xdr:col>1</xdr:col>
      <xdr:colOff>38099</xdr:colOff>
      <xdr:row>1</xdr:row>
      <xdr:rowOff>9526</xdr:rowOff>
    </xdr:from>
    <xdr:to>
      <xdr:col>11</xdr:col>
      <xdr:colOff>200025</xdr:colOff>
      <xdr:row>2</xdr:row>
      <xdr:rowOff>66675</xdr:rowOff>
    </xdr:to>
    <xdr:sp macro="" textlink="">
      <xdr:nvSpPr>
        <xdr:cNvPr id="6" name="Instructions"/>
        <xdr:cNvSpPr txBox="1"/>
      </xdr:nvSpPr>
      <xdr:spPr>
        <a:xfrm>
          <a:off x="180974" y="390526"/>
          <a:ext cx="3028951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 algn="l"/>
          <a:r>
            <a:rPr lang="en-US" sz="1000" b="0" i="1">
              <a:solidFill>
                <a:schemeClr val="accent5"/>
              </a:solidFill>
            </a:rPr>
            <a:t>Para cambiar el año, haga clic en el control de número</a:t>
          </a:r>
        </a:p>
      </xdr:txBody>
    </xdr:sp>
    <xdr:clientData fPrintsWithSheet="0"/>
  </xdr:twoCellAnchor>
  <xdr:twoCellAnchor editAs="oneCell">
    <xdr:from>
      <xdr:col>20</xdr:col>
      <xdr:colOff>47625</xdr:colOff>
      <xdr:row>50</xdr:row>
      <xdr:rowOff>152804</xdr:rowOff>
    </xdr:from>
    <xdr:to>
      <xdr:col>20</xdr:col>
      <xdr:colOff>1028700</xdr:colOff>
      <xdr:row>54</xdr:row>
      <xdr:rowOff>180569</xdr:rowOff>
    </xdr:to>
    <xdr:pic>
      <xdr:nvPicPr>
        <xdr:cNvPr id="3" name="Logotipo" descr="To change this logo, right-click picture and the click Change Picture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868304"/>
          <a:ext cx="981075" cy="7897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38100</xdr:rowOff>
        </xdr:from>
        <xdr:to>
          <xdr:col>1</xdr:col>
          <xdr:colOff>266700</xdr:colOff>
          <xdr:row>0</xdr:row>
          <xdr:rowOff>342900</xdr:rowOff>
        </xdr:to>
        <xdr:sp macro="" textlink="">
          <xdr:nvSpPr>
            <xdr:cNvPr id="1033" name="Spinner" descr="Use the spinner button to change calendar year or enter year in cell B1.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Small Business Calendar 2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8FB08C"/>
      </a:hlink>
      <a:folHlink>
        <a:srgbClr val="694F07"/>
      </a:folHlink>
    </a:clrScheme>
    <a:fontScheme name="Custom 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  <pageSetUpPr fitToPage="1"/>
  </sheetPr>
  <dimension ref="B1:AP69"/>
  <sheetViews>
    <sheetView showGridLines="0" tabSelected="1" topLeftCell="A37" zoomScaleNormal="100" workbookViewId="0">
      <selection activeCell="Y1" sqref="Y1"/>
    </sheetView>
  </sheetViews>
  <sheetFormatPr baseColWidth="10" defaultColWidth="9.5" defaultRowHeight="11.25" x14ac:dyDescent="0.2"/>
  <cols>
    <col min="1" max="1" width="2.5" style="1" customWidth="1"/>
    <col min="2" max="2" width="5.1640625" style="1" customWidth="1"/>
    <col min="3" max="17" width="5" style="1" customWidth="1"/>
    <col min="18" max="18" width="2.1640625" style="1" customWidth="1"/>
    <col min="19" max="19" width="1.1640625" style="1" customWidth="1"/>
    <col min="20" max="20" width="5.1640625" customWidth="1"/>
    <col min="21" max="21" width="42" style="1" customWidth="1"/>
    <col min="22" max="22" width="9.33203125" style="1" customWidth="1"/>
    <col min="23" max="23" width="13.5" style="1" customWidth="1"/>
    <col min="24" max="43" width="9.33203125" style="1" customWidth="1"/>
    <col min="44" max="44" width="9.5" style="1" customWidth="1"/>
    <col min="45" max="16384" width="9.5" style="1"/>
  </cols>
  <sheetData>
    <row r="1" spans="2:42" ht="30" customHeight="1" x14ac:dyDescent="0.2">
      <c r="B1" s="8"/>
      <c r="C1" s="25">
        <v>2015</v>
      </c>
      <c r="D1" s="25"/>
      <c r="E1" s="25"/>
      <c r="F1" s="25"/>
      <c r="G1" s="1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8"/>
      <c r="T1" s="18"/>
      <c r="U1" s="12" t="s">
        <v>6</v>
      </c>
      <c r="V1" s="8"/>
      <c r="W1" s="8"/>
      <c r="X1"/>
      <c r="Y1"/>
      <c r="Z1"/>
      <c r="AA1"/>
    </row>
    <row r="2" spans="2:42" ht="15" customHeight="1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8"/>
    </row>
    <row r="3" spans="2:42" ht="15" customHeight="1" x14ac:dyDescent="0.25">
      <c r="B3" s="2"/>
      <c r="C3" s="20" t="s">
        <v>7</v>
      </c>
      <c r="D3" s="6"/>
      <c r="E3" s="6"/>
      <c r="F3" s="6"/>
      <c r="G3" s="6"/>
      <c r="H3" s="6"/>
      <c r="I3" s="6"/>
      <c r="J3" s="6"/>
      <c r="K3" s="7" t="s">
        <v>8</v>
      </c>
      <c r="L3" s="6"/>
      <c r="M3" s="6"/>
      <c r="N3" s="6"/>
      <c r="O3" s="6"/>
      <c r="P3" s="6"/>
      <c r="Q3" s="6"/>
      <c r="R3" s="2"/>
      <c r="S3" s="10"/>
      <c r="U3" s="16" t="s">
        <v>9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ht="15" customHeight="1" x14ac:dyDescent="0.2">
      <c r="B4" s="2"/>
      <c r="C4" s="24" t="s">
        <v>26</v>
      </c>
      <c r="D4" s="24" t="s">
        <v>1</v>
      </c>
      <c r="E4" s="24" t="s">
        <v>27</v>
      </c>
      <c r="F4" s="24" t="s">
        <v>28</v>
      </c>
      <c r="G4" s="24" t="s">
        <v>29</v>
      </c>
      <c r="H4" s="24" t="s">
        <v>0</v>
      </c>
      <c r="I4" s="24" t="s">
        <v>30</v>
      </c>
      <c r="J4" s="4"/>
      <c r="K4" s="24" t="s">
        <v>26</v>
      </c>
      <c r="L4" s="24" t="s">
        <v>1</v>
      </c>
      <c r="M4" s="24" t="s">
        <v>27</v>
      </c>
      <c r="N4" s="24" t="s">
        <v>28</v>
      </c>
      <c r="O4" s="24" t="s">
        <v>29</v>
      </c>
      <c r="P4" s="24" t="s">
        <v>0</v>
      </c>
      <c r="Q4" s="24" t="s">
        <v>30</v>
      </c>
      <c r="R4" s="2"/>
      <c r="S4" s="8"/>
      <c r="U4" s="23" t="s">
        <v>11</v>
      </c>
      <c r="Z4" s="2"/>
      <c r="AH4" s="2"/>
      <c r="AP4" s="2"/>
    </row>
    <row r="5" spans="2:42" ht="15" customHeight="1" x14ac:dyDescent="0.2">
      <c r="B5" s="2"/>
      <c r="C5" s="5" t="str">
        <f>IF(DAY(EneDom1)=1,"",IF(AND(YEAR(EneDom1+1)=Año_Calendario,MONTH(EneDom1+1)=1),EneDom1+1,""))</f>
        <v/>
      </c>
      <c r="D5" s="5" t="str">
        <f>IF(DAY(EneDom1)=1,"",IF(AND(YEAR(EneDom1+2)=Año_Calendario,MONTH(EneDom1+2)=1),EneDom1+2,""))</f>
        <v/>
      </c>
      <c r="E5" s="5" t="str">
        <f>IF(DAY(EneDom1)=1,"",IF(AND(YEAR(EneDom1+3)=Año_Calendario,MONTH(EneDom1+3)=1),EneDom1+3,""))</f>
        <v/>
      </c>
      <c r="F5" s="5">
        <f>IF(DAY(EneDom1)=1,"",IF(AND(YEAR(EneDom1+4)=Año_Calendario,MONTH(EneDom1+4)=1),EneDom1+4,""))</f>
        <v>42005</v>
      </c>
      <c r="G5" s="5">
        <f>IF(DAY(EneDom1)=1,"",IF(AND(YEAR(EneDom1+5)=Año_Calendario,MONTH(EneDom1+5)=1),EneDom1+5,""))</f>
        <v>42006</v>
      </c>
      <c r="H5" s="5">
        <f>IF(DAY(EneDom1)=1,"",IF(AND(YEAR(EneDom1+6)=Año_Calendario,MONTH(EneDom1+6)=1),EneDom1+6,""))</f>
        <v>42007</v>
      </c>
      <c r="I5" s="5">
        <f>IF(DAY(EneDom1)=1,IF(AND(YEAR(EneDom1)=Año_Calendario,MONTH(EneDom1)=1),EneDom1,""),IF(AND(YEAR(EneDom1+7)=Año_Calendario,MONTH(EneDom1+7)=1),EneDom1+7,""))</f>
        <v>42008</v>
      </c>
      <c r="J5" s="5"/>
      <c r="K5" s="5" t="str">
        <f>IF(DAY(FebDom1)=1,"",IF(AND(YEAR(FebDom1+1)=Año_Calendario,MONTH(FebDom1+1)=2),FebDom1+1,""))</f>
        <v/>
      </c>
      <c r="L5" s="5" t="str">
        <f>IF(DAY(FebDom1)=1,"",IF(AND(YEAR(FebDom1+2)=Año_Calendario,MONTH(FebDom1+2)=2),FebDom1+2,""))</f>
        <v/>
      </c>
      <c r="M5" s="5" t="str">
        <f>IF(DAY(FebDom1)=1,"",IF(AND(YEAR(FebDom1+3)=Año_Calendario,MONTH(FebDom1+3)=2),FebDom1+3,""))</f>
        <v/>
      </c>
      <c r="N5" s="5" t="str">
        <f>IF(DAY(FebDom1)=1,"",IF(AND(YEAR(FebDom1+4)=Año_Calendario,MONTH(FebDom1+4)=2),FebDom1+4,""))</f>
        <v/>
      </c>
      <c r="O5" s="5" t="str">
        <f>IF(DAY(FebDom1)=1,"",IF(AND(YEAR(FebDom1+5)=Año_Calendario,MONTH(FebDom1+5)=2),FebDom1+5,""))</f>
        <v/>
      </c>
      <c r="P5" s="5" t="str">
        <f>IF(DAY(FebDom1)=1,"",IF(AND(YEAR(FebDom1+6)=Año_Calendario,MONTH(FebDom1+6)=2),FebDom1+6,""))</f>
        <v/>
      </c>
      <c r="Q5" s="5">
        <f>IF(DAY(FebDom1)=1,IF(AND(YEAR(FebDom1)=Año_Calendario,MONTH(FebDom1)=2),FebDom1,""),IF(AND(YEAR(FebDom1+7)=Año_Calendario,MONTH(FebDom1+7)=2),FebDom1+7,""))</f>
        <v>42036</v>
      </c>
      <c r="R5" s="2"/>
      <c r="S5" s="8"/>
      <c r="U5" s="15"/>
      <c r="Z5" s="2"/>
      <c r="AH5" s="2"/>
      <c r="AP5" s="2"/>
    </row>
    <row r="6" spans="2:42" ht="15" customHeight="1" x14ac:dyDescent="0.2">
      <c r="B6" s="2"/>
      <c r="C6" s="5">
        <f>IF(DAY(EneDom1)=1,IF(AND(YEAR(EneDom1+1)=Año_Calendario,MONTH(EneDom1+1)=1),EneDom1+1,""),IF(AND(YEAR(EneDom1+8)=Año_Calendario,MONTH(EneDom1+8)=1),EneDom1+8,""))</f>
        <v>42009</v>
      </c>
      <c r="D6" s="5">
        <f>IF(DAY(EneDom1)=1,IF(AND(YEAR(EneDom1+2)=Año_Calendario,MONTH(EneDom1+2)=1),EneDom1+2,""),IF(AND(YEAR(EneDom1+9)=Año_Calendario,MONTH(EneDom1+9)=1),EneDom1+9,""))</f>
        <v>42010</v>
      </c>
      <c r="E6" s="5">
        <f>IF(DAY(EneDom1)=1,IF(AND(YEAR(EneDom1+3)=Año_Calendario,MONTH(EneDom1+3)=1),EneDom1+3,""),IF(AND(YEAR(EneDom1+10)=Año_Calendario,MONTH(EneDom1+10)=1),EneDom1+10,""))</f>
        <v>42011</v>
      </c>
      <c r="F6" s="5">
        <f>IF(DAY(EneDom1)=1,IF(AND(YEAR(EneDom1+4)=Año_Calendario,MONTH(EneDom1+4)=1),EneDom1+4,""),IF(AND(YEAR(EneDom1+11)=Año_Calendario,MONTH(EneDom1+11)=1),EneDom1+11,""))</f>
        <v>42012</v>
      </c>
      <c r="G6" s="5">
        <f>IF(DAY(EneDom1)=1,IF(AND(YEAR(EneDom1+5)=Año_Calendario,MONTH(EneDom1+5)=1),EneDom1+5,""),IF(AND(YEAR(EneDom1+12)=Año_Calendario,MONTH(EneDom1+12)=1),EneDom1+12,""))</f>
        <v>42013</v>
      </c>
      <c r="H6" s="5">
        <f>IF(DAY(EneDom1)=1,IF(AND(YEAR(EneDom1+6)=Año_Calendario,MONTH(EneDom1+6)=1),EneDom1+6,""),IF(AND(YEAR(EneDom1+13)=Año_Calendario,MONTH(EneDom1+13)=1),EneDom1+13,""))</f>
        <v>42014</v>
      </c>
      <c r="I6" s="5">
        <f>IF(DAY(EneDom1)=1,IF(AND(YEAR(EneDom1+7)=Año_Calendario,MONTH(EneDom1+7)=1),EneDom1+7,""),IF(AND(YEAR(EneDom1+14)=Año_Calendario,MONTH(EneDom1+14)=1),EneDom1+14,""))</f>
        <v>42015</v>
      </c>
      <c r="J6" s="5"/>
      <c r="K6" s="5">
        <f>IF(DAY(FebDom1)=1,IF(AND(YEAR(FebDom1+1)=Año_Calendario,MONTH(FebDom1+1)=2),FebDom1+1,""),IF(AND(YEAR(FebDom1+8)=Año_Calendario,MONTH(FebDom1+8)=2),FebDom1+8,""))</f>
        <v>42037</v>
      </c>
      <c r="L6" s="5">
        <f>IF(DAY(FebDom1)=1,IF(AND(YEAR(FebDom1+2)=Año_Calendario,MONTH(FebDom1+2)=2),FebDom1+2,""),IF(AND(YEAR(FebDom1+9)=Año_Calendario,MONTH(FebDom1+9)=2),FebDom1+9,""))</f>
        <v>42038</v>
      </c>
      <c r="M6" s="5">
        <f>IF(DAY(FebDom1)=1,IF(AND(YEAR(FebDom1+3)=Año_Calendario,MONTH(FebDom1+3)=2),FebDom1+3,""),IF(AND(YEAR(FebDom1+10)=Año_Calendario,MONTH(FebDom1+10)=2),FebDom1+10,""))</f>
        <v>42039</v>
      </c>
      <c r="N6" s="5">
        <f>IF(DAY(FebDom1)=1,IF(AND(YEAR(FebDom1+4)=Año_Calendario,MONTH(FebDom1+4)=2),FebDom1+4,""),IF(AND(YEAR(FebDom1+11)=Año_Calendario,MONTH(FebDom1+11)=2),FebDom1+11,""))</f>
        <v>42040</v>
      </c>
      <c r="O6" s="5">
        <f>IF(DAY(FebDom1)=1,IF(AND(YEAR(FebDom1+5)=Año_Calendario,MONTH(FebDom1+5)=2),FebDom1+5,""),IF(AND(YEAR(FebDom1+12)=Año_Calendario,MONTH(FebDom1+12)=2),FebDom1+12,""))</f>
        <v>42041</v>
      </c>
      <c r="P6" s="5">
        <f>IF(DAY(FebDom1)=1,IF(AND(YEAR(FebDom1+6)=Año_Calendario,MONTH(FebDom1+6)=2),FebDom1+6,""),IF(AND(YEAR(FebDom1+13)=Año_Calendario,MONTH(FebDom1+13)=2),FebDom1+13,""))</f>
        <v>42042</v>
      </c>
      <c r="Q6" s="5">
        <f>IF(DAY(FebDom1)=1,IF(AND(YEAR(FebDom1+7)=Año_Calendario,MONTH(FebDom1+7)=2),FebDom1+7,""),IF(AND(YEAR(FebDom1+14)=Año_Calendario,MONTH(FebDom1+14)=2),FebDom1+14,""))</f>
        <v>42043</v>
      </c>
      <c r="R6" s="2"/>
      <c r="S6" s="8"/>
      <c r="U6" s="17" t="s">
        <v>10</v>
      </c>
      <c r="Z6" s="2"/>
      <c r="AH6" s="2"/>
      <c r="AP6" s="2"/>
    </row>
    <row r="7" spans="2:42" ht="15" customHeight="1" x14ac:dyDescent="0.2">
      <c r="B7" s="2"/>
      <c r="C7" s="5">
        <f>IF(DAY(EneDom1)=1,IF(AND(YEAR(EneDom1+8)=Año_Calendario,MONTH(EneDom1+8)=1),EneDom1+8,""),IF(AND(YEAR(EneDom1+15)=Año_Calendario,MONTH(EneDom1+15)=1),EneDom1+15,""))</f>
        <v>42016</v>
      </c>
      <c r="D7" s="5">
        <f>IF(DAY(EneDom1)=1,IF(AND(YEAR(EneDom1+9)=Año_Calendario,MONTH(EneDom1+9)=1),EneDom1+9,""),IF(AND(YEAR(EneDom1+16)=Año_Calendario,MONTH(EneDom1+16)=1),EneDom1+16,""))</f>
        <v>42017</v>
      </c>
      <c r="E7" s="5">
        <f>IF(DAY(EneDom1)=1,IF(AND(YEAR(EneDom1+10)=Año_Calendario,MONTH(EneDom1+10)=1),EneDom1+10,""),IF(AND(YEAR(EneDom1+17)=Año_Calendario,MONTH(EneDom1+17)=1),EneDom1+17,""))</f>
        <v>42018</v>
      </c>
      <c r="F7" s="5">
        <f>IF(DAY(EneDom1)=1,IF(AND(YEAR(EneDom1+11)=Año_Calendario,MONTH(EneDom1+11)=1),EneDom1+11,""),IF(AND(YEAR(EneDom1+18)=Año_Calendario,MONTH(EneDom1+18)=1),EneDom1+18,""))</f>
        <v>42019</v>
      </c>
      <c r="G7" s="5">
        <f>IF(DAY(EneDom1)=1,IF(AND(YEAR(EneDom1+12)=Año_Calendario,MONTH(EneDom1+12)=1),EneDom1+12,""),IF(AND(YEAR(EneDom1+19)=Año_Calendario,MONTH(EneDom1+19)=1),EneDom1+19,""))</f>
        <v>42020</v>
      </c>
      <c r="H7" s="5">
        <f>IF(DAY(EneDom1)=1,IF(AND(YEAR(EneDom1+13)=Año_Calendario,MONTH(EneDom1+13)=1),EneDom1+13,""),IF(AND(YEAR(EneDom1+20)=Año_Calendario,MONTH(EneDom1+20)=1),EneDom1+20,""))</f>
        <v>42021</v>
      </c>
      <c r="I7" s="5">
        <f>IF(DAY(EneDom1)=1,IF(AND(YEAR(EneDom1+14)=Año_Calendario,MONTH(EneDom1+14)=1),EneDom1+14,""),IF(AND(YEAR(EneDom1+21)=Año_Calendario,MONTH(EneDom1+21)=1),EneDom1+21,""))</f>
        <v>42022</v>
      </c>
      <c r="J7" s="5"/>
      <c r="K7" s="5">
        <f>IF(DAY(FebDom1)=1,IF(AND(YEAR(FebDom1+8)=Año_Calendario,MONTH(FebDom1+8)=2),FebDom1+8,""),IF(AND(YEAR(FebDom1+15)=Año_Calendario,MONTH(FebDom1+15)=2),FebDom1+15,""))</f>
        <v>42044</v>
      </c>
      <c r="L7" s="5">
        <f>IF(DAY(FebDom1)=1,IF(AND(YEAR(FebDom1+9)=Año_Calendario,MONTH(FebDom1+9)=2),FebDom1+9,""),IF(AND(YEAR(FebDom1+16)=Año_Calendario,MONTH(FebDom1+16)=2),FebDom1+16,""))</f>
        <v>42045</v>
      </c>
      <c r="M7" s="5">
        <f>IF(DAY(FebDom1)=1,IF(AND(YEAR(FebDom1+10)=Año_Calendario,MONTH(FebDom1+10)=2),FebDom1+10,""),IF(AND(YEAR(FebDom1+17)=Año_Calendario,MONTH(FebDom1+17)=2),FebDom1+17,""))</f>
        <v>42046</v>
      </c>
      <c r="N7" s="5">
        <f>IF(DAY(FebDom1)=1,IF(AND(YEAR(FebDom1+11)=Año_Calendario,MONTH(FebDom1+11)=2),FebDom1+11,""),IF(AND(YEAR(FebDom1+18)=Año_Calendario,MONTH(FebDom1+18)=2),FebDom1+18,""))</f>
        <v>42047</v>
      </c>
      <c r="O7" s="5">
        <f>IF(DAY(FebDom1)=1,IF(AND(YEAR(FebDom1+12)=Año_Calendario,MONTH(FebDom1+12)=2),FebDom1+12,""),IF(AND(YEAR(FebDom1+19)=Año_Calendario,MONTH(FebDom1+19)=2),FebDom1+19,""))</f>
        <v>42048</v>
      </c>
      <c r="P7" s="5">
        <f>IF(DAY(FebDom1)=1,IF(AND(YEAR(FebDom1+13)=Año_Calendario,MONTH(FebDom1+13)=2),FebDom1+13,""),IF(AND(YEAR(FebDom1+20)=Año_Calendario,MONTH(FebDom1+20)=2),FebDom1+20,""))</f>
        <v>42049</v>
      </c>
      <c r="Q7" s="5">
        <f>IF(DAY(FebDom1)=1,IF(AND(YEAR(FebDom1+14)=Año_Calendario,MONTH(FebDom1+14)=2),FebDom1+14,""),IF(AND(YEAR(FebDom1+21)=Año_Calendario,MONTH(FebDom1+21)=2),FebDom1+21,""))</f>
        <v>42050</v>
      </c>
      <c r="R7" s="2"/>
      <c r="S7" s="8"/>
      <c r="U7" s="23" t="s">
        <v>12</v>
      </c>
      <c r="Z7" s="2"/>
      <c r="AH7" s="2"/>
      <c r="AP7" s="2"/>
    </row>
    <row r="8" spans="2:42" ht="15" customHeight="1" x14ac:dyDescent="0.2">
      <c r="B8" s="2"/>
      <c r="C8" s="5">
        <f>IF(DAY(EneDom1)=1,IF(AND(YEAR(EneDom1+15)=Año_Calendario,MONTH(EneDom1+15)=1),EneDom1+15,""),IF(AND(YEAR(EneDom1+22)=Año_Calendario,MONTH(EneDom1+22)=1),EneDom1+22,""))</f>
        <v>42023</v>
      </c>
      <c r="D8" s="5">
        <f>IF(DAY(EneDom1)=1,IF(AND(YEAR(EneDom1+16)=Año_Calendario,MONTH(EneDom1+16)=1),EneDom1+16,""),IF(AND(YEAR(EneDom1+23)=Año_Calendario,MONTH(EneDom1+23)=1),EneDom1+23,""))</f>
        <v>42024</v>
      </c>
      <c r="E8" s="5">
        <f>IF(DAY(EneDom1)=1,IF(AND(YEAR(EneDom1+17)=Año_Calendario,MONTH(EneDom1+17)=1),EneDom1+17,""),IF(AND(YEAR(EneDom1+24)=Año_Calendario,MONTH(EneDom1+24)=1),EneDom1+24,""))</f>
        <v>42025</v>
      </c>
      <c r="F8" s="5">
        <f>IF(DAY(EneDom1)=1,IF(AND(YEAR(EneDom1+18)=Año_Calendario,MONTH(EneDom1+18)=1),EneDom1+18,""),IF(AND(YEAR(EneDom1+25)=Año_Calendario,MONTH(EneDom1+25)=1),EneDom1+25,""))</f>
        <v>42026</v>
      </c>
      <c r="G8" s="5">
        <f>IF(DAY(EneDom1)=1,IF(AND(YEAR(EneDom1+19)=Año_Calendario,MONTH(EneDom1+19)=1),EneDom1+19,""),IF(AND(YEAR(EneDom1+26)=Año_Calendario,MONTH(EneDom1+26)=1),EneDom1+26,""))</f>
        <v>42027</v>
      </c>
      <c r="H8" s="5">
        <f>IF(DAY(EneDom1)=1,IF(AND(YEAR(EneDom1+20)=Año_Calendario,MONTH(EneDom1+20)=1),EneDom1+20,""),IF(AND(YEAR(EneDom1+27)=Año_Calendario,MONTH(EneDom1+27)=1),EneDom1+27,""))</f>
        <v>42028</v>
      </c>
      <c r="I8" s="5">
        <f>IF(DAY(EneDom1)=1,IF(AND(YEAR(EneDom1+21)=Año_Calendario,MONTH(EneDom1+21)=1),EneDom1+21,""),IF(AND(YEAR(EneDom1+28)=Año_Calendario,MONTH(EneDom1+28)=1),EneDom1+28,""))</f>
        <v>42029</v>
      </c>
      <c r="J8" s="5"/>
      <c r="K8" s="5">
        <f>IF(DAY(FebDom1)=1,IF(AND(YEAR(FebDom1+15)=Año_Calendario,MONTH(FebDom1+15)=2),FebDom1+15,""),IF(AND(YEAR(FebDom1+22)=Año_Calendario,MONTH(FebDom1+22)=2),FebDom1+22,""))</f>
        <v>42051</v>
      </c>
      <c r="L8" s="5">
        <f>IF(DAY(FebDom1)=1,IF(AND(YEAR(FebDom1+16)=Año_Calendario,MONTH(FebDom1+16)=2),FebDom1+16,""),IF(AND(YEAR(FebDom1+23)=Año_Calendario,MONTH(FebDom1+23)=2),FebDom1+23,""))</f>
        <v>42052</v>
      </c>
      <c r="M8" s="5">
        <f>IF(DAY(FebDom1)=1,IF(AND(YEAR(FebDom1+17)=Año_Calendario,MONTH(FebDom1+17)=2),FebDom1+17,""),IF(AND(YEAR(FebDom1+24)=Año_Calendario,MONTH(FebDom1+24)=2),FebDom1+24,""))</f>
        <v>42053</v>
      </c>
      <c r="N8" s="5">
        <f>IF(DAY(FebDom1)=1,IF(AND(YEAR(FebDom1+18)=Año_Calendario,MONTH(FebDom1+18)=2),FebDom1+18,""),IF(AND(YEAR(FebDom1+25)=Año_Calendario,MONTH(FebDom1+25)=2),FebDom1+25,""))</f>
        <v>42054</v>
      </c>
      <c r="O8" s="5">
        <f>IF(DAY(FebDom1)=1,IF(AND(YEAR(FebDom1+19)=Año_Calendario,MONTH(FebDom1+19)=2),FebDom1+19,""),IF(AND(YEAR(FebDom1+26)=Año_Calendario,MONTH(FebDom1+26)=2),FebDom1+26,""))</f>
        <v>42055</v>
      </c>
      <c r="P8" s="5">
        <f>IF(DAY(FebDom1)=1,IF(AND(YEAR(FebDom1+20)=Año_Calendario,MONTH(FebDom1+20)=2),FebDom1+20,""),IF(AND(YEAR(FebDom1+27)=Año_Calendario,MONTH(FebDom1+27)=2),FebDom1+27,""))</f>
        <v>42056</v>
      </c>
      <c r="Q8" s="5">
        <f>IF(DAY(FebDom1)=1,IF(AND(YEAR(FebDom1+21)=Año_Calendario,MONTH(FebDom1+21)=2),FebDom1+21,""),IF(AND(YEAR(FebDom1+28)=Año_Calendario,MONTH(FebDom1+28)=2),FebDom1+28,""))</f>
        <v>42057</v>
      </c>
      <c r="R8" s="2"/>
      <c r="S8" s="8"/>
      <c r="U8" s="15"/>
      <c r="Z8" s="2"/>
      <c r="AH8" s="2"/>
      <c r="AP8" s="2"/>
    </row>
    <row r="9" spans="2:42" ht="15" customHeight="1" x14ac:dyDescent="0.2">
      <c r="B9" s="2"/>
      <c r="C9" s="5">
        <f>IF(DAY(EneDom1)=1,IF(AND(YEAR(EneDom1+22)=Año_Calendario,MONTH(EneDom1+22)=1),EneDom1+22,""),IF(AND(YEAR(EneDom1+29)=Año_Calendario,MONTH(EneDom1+29)=1),EneDom1+29,""))</f>
        <v>42030</v>
      </c>
      <c r="D9" s="5">
        <f>IF(DAY(EneDom1)=1,IF(AND(YEAR(EneDom1+23)=Año_Calendario,MONTH(EneDom1+23)=1),EneDom1+23,""),IF(AND(YEAR(EneDom1+30)=Año_Calendario,MONTH(EneDom1+30)=1),EneDom1+30,""))</f>
        <v>42031</v>
      </c>
      <c r="E9" s="5">
        <f>IF(DAY(EneDom1)=1,IF(AND(YEAR(EneDom1+24)=Año_Calendario,MONTH(EneDom1+24)=1),EneDom1+24,""),IF(AND(YEAR(EneDom1+31)=Año_Calendario,MONTH(EneDom1+31)=1),EneDom1+31,""))</f>
        <v>42032</v>
      </c>
      <c r="F9" s="5">
        <f>IF(DAY(EneDom1)=1,IF(AND(YEAR(EneDom1+25)=Año_Calendario,MONTH(EneDom1+25)=1),EneDom1+25,""),IF(AND(YEAR(EneDom1+32)=Año_Calendario,MONTH(EneDom1+32)=1),EneDom1+32,""))</f>
        <v>42033</v>
      </c>
      <c r="G9" s="5">
        <f>IF(DAY(EneDom1)=1,IF(AND(YEAR(EneDom1+26)=Año_Calendario,MONTH(EneDom1+26)=1),EneDom1+26,""),IF(AND(YEAR(EneDom1+33)=Año_Calendario,MONTH(EneDom1+33)=1),EneDom1+33,""))</f>
        <v>42034</v>
      </c>
      <c r="H9" s="5">
        <f>IF(DAY(EneDom1)=1,IF(AND(YEAR(EneDom1+27)=Año_Calendario,MONTH(EneDom1+27)=1),EneDom1+27,""),IF(AND(YEAR(EneDom1+34)=Año_Calendario,MONTH(EneDom1+34)=1),EneDom1+34,""))</f>
        <v>42035</v>
      </c>
      <c r="I9" s="5" t="str">
        <f>IF(DAY(EneDom1)=1,IF(AND(YEAR(EneDom1+28)=Año_Calendario,MONTH(EneDom1+28)=1),EneDom1+28,""),IF(AND(YEAR(EneDom1+35)=Año_Calendario,MONTH(EneDom1+35)=1),EneDom1+35,""))</f>
        <v/>
      </c>
      <c r="J9" s="5"/>
      <c r="K9" s="5">
        <f>IF(DAY(FebDom1)=1,IF(AND(YEAR(FebDom1+22)=Año_Calendario,MONTH(FebDom1+22)=2),FebDom1+22,""),IF(AND(YEAR(FebDom1+29)=Año_Calendario,MONTH(FebDom1+29)=2),FebDom1+29,""))</f>
        <v>42058</v>
      </c>
      <c r="L9" s="5">
        <f>IF(DAY(FebDom1)=1,IF(AND(YEAR(FebDom1+23)=Año_Calendario,MONTH(FebDom1+23)=2),FebDom1+23,""),IF(AND(YEAR(FebDom1+30)=Año_Calendario,MONTH(FebDom1+30)=2),FebDom1+30,""))</f>
        <v>42059</v>
      </c>
      <c r="M9" s="5">
        <f>IF(DAY(FebDom1)=1,IF(AND(YEAR(FebDom1+24)=Año_Calendario,MONTH(FebDom1+24)=2),FebDom1+24,""),IF(AND(YEAR(FebDom1+31)=Año_Calendario,MONTH(FebDom1+31)=2),FebDom1+31,""))</f>
        <v>42060</v>
      </c>
      <c r="N9" s="5">
        <f>IF(DAY(FebDom1)=1,IF(AND(YEAR(FebDom1+25)=Año_Calendario,MONTH(FebDom1+25)=2),FebDom1+25,""),IF(AND(YEAR(FebDom1+32)=Año_Calendario,MONTH(FebDom1+32)=2),FebDom1+32,""))</f>
        <v>42061</v>
      </c>
      <c r="O9" s="5">
        <f>IF(DAY(FebDom1)=1,IF(AND(YEAR(FebDom1+26)=Año_Calendario,MONTH(FebDom1+26)=2),FebDom1+26,""),IF(AND(YEAR(FebDom1+33)=Año_Calendario,MONTH(FebDom1+33)=2),FebDom1+33,""))</f>
        <v>42062</v>
      </c>
      <c r="P9" s="5">
        <f>IF(DAY(FebDom1)=1,IF(AND(YEAR(FebDom1+27)=Año_Calendario,MONTH(FebDom1+27)=2),FebDom1+27,""),IF(AND(YEAR(FebDom1+34)=Año_Calendario,MONTH(FebDom1+34)=2),FebDom1+34,""))</f>
        <v>42063</v>
      </c>
      <c r="Q9" s="5" t="str">
        <f>IF(DAY(FebDom1)=1,IF(AND(YEAR(FebDom1+28)=Año_Calendario,MONTH(FebDom1+28)=2),FebDom1+28,""),IF(AND(YEAR(FebDom1+35)=Año_Calendario,MONTH(FebDom1+35)=2),FebDom1+35,""))</f>
        <v/>
      </c>
      <c r="R9" s="2"/>
      <c r="S9" s="8"/>
      <c r="U9" s="16" t="s">
        <v>13</v>
      </c>
      <c r="Z9" s="2"/>
      <c r="AH9" s="2"/>
      <c r="AP9" s="2"/>
    </row>
    <row r="10" spans="2:42" ht="15" customHeight="1" x14ac:dyDescent="0.2">
      <c r="B10" s="2"/>
      <c r="C10" s="5" t="str">
        <f>IF(DAY(EneDom1)=1,IF(AND(YEAR(EneDom1+29)=Año_Calendario,MONTH(EneDom1+29)=1),EneDom1+29,""),IF(AND(YEAR(EneDom1+36)=Año_Calendario,MONTH(EneDom1+36)=1),EneDom1+36,""))</f>
        <v/>
      </c>
      <c r="D10" s="5" t="str">
        <f>IF(DAY(EneDom1)=1,IF(AND(YEAR(EneDom1+30)=Año_Calendario,MONTH(EneDom1+30)=1),EneDom1+30,""),IF(AND(YEAR(EneDom1+37)=Año_Calendario,MONTH(EneDom1+37)=1),EneDom1+37,""))</f>
        <v/>
      </c>
      <c r="E10" s="5" t="str">
        <f>IF(DAY(EneDom1)=1,IF(AND(YEAR(EneDom1+31)=Año_Calendario,MONTH(EneDom1+31)=1),EneDom1+31,""),IF(AND(YEAR(EneDom1+38)=Año_Calendario,MONTH(EneDom1+38)=1),EneDom1+38,""))</f>
        <v/>
      </c>
      <c r="F10" s="5" t="str">
        <f>IF(DAY(EneDom1)=1,IF(AND(YEAR(EneDom1+32)=Año_Calendario,MONTH(EneDom1+32)=1),EneDom1+32,""),IF(AND(YEAR(EneDom1+39)=Año_Calendario,MONTH(EneDom1+39)=1),EneDom1+39,""))</f>
        <v/>
      </c>
      <c r="G10" s="5" t="str">
        <f>IF(DAY(EneDom1)=1,IF(AND(YEAR(EneDom1+33)=Año_Calendario,MONTH(EneDom1+33)=1),EneDom1+33,""),IF(AND(YEAR(EneDom1+40)=Año_Calendario,MONTH(EneDom1+40)=1),EneDom1+40,""))</f>
        <v/>
      </c>
      <c r="H10" s="5" t="str">
        <f>IF(DAY(EneDom1)=1,IF(AND(YEAR(EneDom1+34)=Año_Calendario,MONTH(EneDom1+34)=1),EneDom1+34,""),IF(AND(YEAR(EneDom1+41)=Año_Calendario,MONTH(EneDom1+41)=1),EneDom1+41,""))</f>
        <v/>
      </c>
      <c r="I10" s="5" t="str">
        <f>IF(DAY(EneDom1)=1,IF(AND(YEAR(EneDom1+35)=Año_Calendario,MONTH(EneDom1+35)=1),EneDom1+35,""),IF(AND(YEAR(EneDom1+42)=Año_Calendario,MONTH(EneDom1+42)=1),EneDom1+42,""))</f>
        <v/>
      </c>
      <c r="J10" s="5"/>
      <c r="K10" s="5" t="str">
        <f>IF(DAY(FebDom1)=1,IF(AND(YEAR(FebDom1+29)=Año_Calendario,MONTH(FebDom1+29)=2),FebDom1+29,""),IF(AND(YEAR(FebDom1+36)=Año_Calendario,MONTH(FebDom1+36)=2),FebDom1+36,""))</f>
        <v/>
      </c>
      <c r="L10" s="5" t="str">
        <f>IF(DAY(FebDom1)=1,IF(AND(YEAR(FebDom1+30)=Año_Calendario,MONTH(FebDom1+30)=2),FebDom1+30,""),IF(AND(YEAR(FebDom1+37)=Año_Calendario,MONTH(FebDom1+37)=2),FebDom1+37,""))</f>
        <v/>
      </c>
      <c r="M10" s="5" t="str">
        <f>IF(DAY(FebDom1)=1,IF(AND(YEAR(FebDom1+31)=Año_Calendario,MONTH(FebDom1+31)=2),FebDom1+31,""),IF(AND(YEAR(FebDom1+38)=Año_Calendario,MONTH(FebDom1+38)=2),FebDom1+38,""))</f>
        <v/>
      </c>
      <c r="N10" s="5" t="str">
        <f>IF(DAY(FebDom1)=1,IF(AND(YEAR(FebDom1+32)=Año_Calendario,MONTH(FebDom1+32)=2),FebDom1+32,""),IF(AND(YEAR(FebDom1+39)=Año_Calendario,MONTH(FebDom1+39)=2),FebDom1+39,""))</f>
        <v/>
      </c>
      <c r="O10" s="5" t="str">
        <f>IF(DAY(FebDom1)=1,IF(AND(YEAR(FebDom1+33)=Año_Calendario,MONTH(FebDom1+33)=2),FebDom1+33,""),IF(AND(YEAR(FebDom1+40)=Año_Calendario,MONTH(FebDom1+40)=2),FebDom1+40,""))</f>
        <v/>
      </c>
      <c r="P10" s="5" t="str">
        <f>IF(DAY(FebDom1)=1,IF(AND(YEAR(FebDom1+34)=Año_Calendario,MONTH(FebDom1+34)=2),FebDom1+34,""),IF(AND(YEAR(FebDom1+41)=Año_Calendario,MONTH(FebDom1+41)=2),FebDom1+41,""))</f>
        <v/>
      </c>
      <c r="Q10" s="5" t="str">
        <f>IF(DAY(FebDom1)=1,IF(AND(YEAR(FebDom1+35)=Año_Calendario,MONTH(FebDom1+35)=2),FebDom1+35,""),IF(AND(YEAR(FebDom1+42)=Año_Calendario,MONTH(FebDom1+42)=2),FebDom1+42,""))</f>
        <v/>
      </c>
      <c r="R10" s="2"/>
      <c r="S10" s="8"/>
      <c r="U10" s="23" t="s">
        <v>14</v>
      </c>
      <c r="Z10" s="2"/>
      <c r="AH10" s="2"/>
      <c r="AP10" s="2"/>
    </row>
    <row r="11" spans="2:42" ht="15" customHeight="1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8"/>
      <c r="U11" s="15"/>
      <c r="Z11" s="2"/>
      <c r="AH11" s="2"/>
      <c r="AP11" s="2"/>
    </row>
    <row r="12" spans="2:42" ht="15" customHeight="1" x14ac:dyDescent="0.25">
      <c r="B12" s="2"/>
      <c r="C12" s="7" t="s">
        <v>15</v>
      </c>
      <c r="D12" s="6"/>
      <c r="E12" s="6"/>
      <c r="F12" s="6"/>
      <c r="G12" s="6"/>
      <c r="H12" s="6"/>
      <c r="I12" s="6"/>
      <c r="J12" s="3"/>
      <c r="K12" s="7" t="s">
        <v>16</v>
      </c>
      <c r="L12" s="6"/>
      <c r="M12" s="6"/>
      <c r="N12" s="6"/>
      <c r="O12" s="6"/>
      <c r="P12" s="6"/>
      <c r="Q12" s="6"/>
      <c r="R12" s="2"/>
      <c r="S12" s="11"/>
      <c r="U12" s="16"/>
      <c r="V12" s="3"/>
      <c r="W12" s="3"/>
      <c r="X12" s="3"/>
      <c r="Y12" s="3"/>
      <c r="Z12" s="2"/>
      <c r="AA12" s="3"/>
      <c r="AB12" s="3"/>
      <c r="AC12" s="3"/>
      <c r="AD12" s="3"/>
      <c r="AE12" s="3"/>
      <c r="AF12" s="3"/>
      <c r="AG12" s="3"/>
      <c r="AH12" s="2"/>
      <c r="AI12" s="3"/>
      <c r="AJ12" s="3"/>
      <c r="AK12" s="3"/>
      <c r="AL12" s="3"/>
      <c r="AM12" s="3"/>
      <c r="AN12" s="3"/>
      <c r="AO12" s="3"/>
      <c r="AP12" s="2"/>
    </row>
    <row r="13" spans="2:42" ht="15" customHeight="1" x14ac:dyDescent="0.25">
      <c r="B13" s="2"/>
      <c r="C13" s="24" t="s">
        <v>26</v>
      </c>
      <c r="D13" s="24" t="s">
        <v>1</v>
      </c>
      <c r="E13" s="24" t="s">
        <v>27</v>
      </c>
      <c r="F13" s="24" t="s">
        <v>28</v>
      </c>
      <c r="G13" s="24" t="s">
        <v>29</v>
      </c>
      <c r="H13" s="24" t="s">
        <v>0</v>
      </c>
      <c r="I13" s="24" t="s">
        <v>30</v>
      </c>
      <c r="J13" s="6"/>
      <c r="K13" s="24" t="s">
        <v>26</v>
      </c>
      <c r="L13" s="24" t="s">
        <v>1</v>
      </c>
      <c r="M13" s="24" t="s">
        <v>27</v>
      </c>
      <c r="N13" s="24" t="s">
        <v>28</v>
      </c>
      <c r="O13" s="24" t="s">
        <v>29</v>
      </c>
      <c r="P13" s="24" t="s">
        <v>0</v>
      </c>
      <c r="Q13" s="24" t="s">
        <v>30</v>
      </c>
      <c r="R13" s="2"/>
      <c r="S13" s="8"/>
      <c r="U13" s="23"/>
      <c r="Z13" s="2"/>
      <c r="AH13" s="2"/>
      <c r="AP13" s="2"/>
    </row>
    <row r="14" spans="2:42" ht="15" customHeight="1" x14ac:dyDescent="0.2">
      <c r="B14" s="2"/>
      <c r="C14" s="5" t="str">
        <f>IF(DAY(MarDom1)=1,"",IF(AND(YEAR(MarDom1+1)=Año_Calendario,MONTH(MarDom1+1)=3),MarDom1+1,""))</f>
        <v/>
      </c>
      <c r="D14" s="5" t="str">
        <f>IF(DAY(MarDom1)=1,"",IF(AND(YEAR(MarDom1+2)=Año_Calendario,MONTH(MarDom1+2)=3),MarDom1+2,""))</f>
        <v/>
      </c>
      <c r="E14" s="5" t="str">
        <f>IF(DAY(MarDom1)=1,"",IF(AND(YEAR(MarDom1+3)=Año_Calendario,MONTH(MarDom1+3)=3),MarDom1+3,""))</f>
        <v/>
      </c>
      <c r="F14" s="5" t="str">
        <f>IF(DAY(MarDom1)=1,"",IF(AND(YEAR(MarDom1+4)=Año_Calendario,MONTH(MarDom1+4)=3),MarDom1+4,""))</f>
        <v/>
      </c>
      <c r="G14" s="5" t="str">
        <f>IF(DAY(MarDom1)=1,"",IF(AND(YEAR(MarDom1+5)=Año_Calendario,MONTH(MarDom1+5)=3),MarDom1+5,""))</f>
        <v/>
      </c>
      <c r="H14" s="5" t="str">
        <f>IF(DAY(MarDom1)=1,"",IF(AND(YEAR(MarDom1+6)=Año_Calendario,MONTH(MarDom1+6)=3),MarDom1+6,""))</f>
        <v/>
      </c>
      <c r="I14" s="5">
        <f>IF(DAY(MarDom1)=1,IF(AND(YEAR(MarDom1)=Año_Calendario,MONTH(MarDom1)=3),MarDom1,""),IF(AND(YEAR(MarDom1+7)=Año_Calendario,MONTH(MarDom1+7)=3),MarDom1+7,""))</f>
        <v>42064</v>
      </c>
      <c r="J14" s="4"/>
      <c r="K14" s="5" t="str">
        <f>IF(DAY(AbrDom1)=1,"",IF(AND(YEAR(AbrDom1+1)=Año_Calendario,MONTH(AbrDom1+1)=4),AbrDom1+1,""))</f>
        <v/>
      </c>
      <c r="L14" s="5" t="str">
        <f>IF(DAY(AbrDom1)=1,"",IF(AND(YEAR(AbrDom1+2)=Año_Calendario,MONTH(AbrDom1+2)=4),AbrDom1+2,""))</f>
        <v/>
      </c>
      <c r="M14" s="5">
        <f>IF(DAY(AbrDom1)=1,"",IF(AND(YEAR(AbrDom1+3)=Año_Calendario,MONTH(AbrDom1+3)=4),AbrDom1+3,""))</f>
        <v>42095</v>
      </c>
      <c r="N14" s="5">
        <f>IF(DAY(AbrDom1)=1,"",IF(AND(YEAR(AbrDom1+4)=Año_Calendario,MONTH(AbrDom1+4)=4),AbrDom1+4,""))</f>
        <v>42096</v>
      </c>
      <c r="O14" s="5">
        <f>IF(DAY(AbrDom1)=1,"",IF(AND(YEAR(AbrDom1+5)=Año_Calendario,MONTH(AbrDom1+5)=4),AbrDom1+5,""))</f>
        <v>42097</v>
      </c>
      <c r="P14" s="5">
        <f>IF(DAY(AbrDom1)=1,"",IF(AND(YEAR(AbrDom1+6)=Año_Calendario,MONTH(AbrDom1+6)=4),AbrDom1+6,""))</f>
        <v>42098</v>
      </c>
      <c r="Q14" s="5">
        <f>IF(DAY(AbrDom1)=1,IF(AND(YEAR(AbrDom1)=Año_Calendario,MONTH(AbrDom1)=4),AbrDom1,""),IF(AND(YEAR(AbrDom1+7)=Año_Calendario,MONTH(AbrDom1+7)=4),AbrDom1+7,""))</f>
        <v>42099</v>
      </c>
      <c r="R14" s="2"/>
      <c r="S14" s="8"/>
      <c r="U14" s="15"/>
      <c r="Z14" s="2"/>
      <c r="AH14" s="2"/>
      <c r="AP14" s="2"/>
    </row>
    <row r="15" spans="2:42" ht="15" customHeight="1" x14ac:dyDescent="0.2">
      <c r="B15" s="2"/>
      <c r="C15" s="5">
        <f>IF(DAY(MarDom1)=1,IF(AND(YEAR(MarDom1+1)=Año_Calendario,MONTH(MarDom1+1)=3),MarDom1+1,""),IF(AND(YEAR(MarDom1+8)=Año_Calendario,MONTH(MarDom1+8)=3),MarDom1+8,""))</f>
        <v>42065</v>
      </c>
      <c r="D15" s="5">
        <f>IF(DAY(MarDom1)=1,IF(AND(YEAR(MarDom1+2)=Año_Calendario,MONTH(MarDom1+2)=3),MarDom1+2,""),IF(AND(YEAR(MarDom1+9)=Año_Calendario,MONTH(MarDom1+9)=3),MarDom1+9,""))</f>
        <v>42066</v>
      </c>
      <c r="E15" s="5">
        <f>IF(DAY(MarDom1)=1,IF(AND(YEAR(MarDom1+3)=Año_Calendario,MONTH(MarDom1+3)=3),MarDom1+3,""),IF(AND(YEAR(MarDom1+10)=Año_Calendario,MONTH(MarDom1+10)=3),MarDom1+10,""))</f>
        <v>42067</v>
      </c>
      <c r="F15" s="5">
        <f>IF(DAY(MarDom1)=1,IF(AND(YEAR(MarDom1+4)=Año_Calendario,MONTH(MarDom1+4)=3),MarDom1+4,""),IF(AND(YEAR(MarDom1+11)=Año_Calendario,MONTH(MarDom1+11)=3),MarDom1+11,""))</f>
        <v>42068</v>
      </c>
      <c r="G15" s="5">
        <f>IF(DAY(MarDom1)=1,IF(AND(YEAR(MarDom1+5)=Año_Calendario,MONTH(MarDom1+5)=3),MarDom1+5,""),IF(AND(YEAR(MarDom1+12)=Año_Calendario,MONTH(MarDom1+12)=3),MarDom1+12,""))</f>
        <v>42069</v>
      </c>
      <c r="H15" s="5">
        <f>IF(DAY(MarDom1)=1,IF(AND(YEAR(MarDom1+6)=Año_Calendario,MONTH(MarDom1+6)=3),MarDom1+6,""),IF(AND(YEAR(MarDom1+13)=Año_Calendario,MONTH(MarDom1+13)=3),MarDom1+13,""))</f>
        <v>42070</v>
      </c>
      <c r="I15" s="5">
        <f>IF(DAY(MarDom1)=1,IF(AND(YEAR(MarDom1+7)=Año_Calendario,MONTH(MarDom1+7)=3),MarDom1+7,""),IF(AND(YEAR(MarDom1+14)=Año_Calendario,MONTH(MarDom1+14)=3),MarDom1+14,""))</f>
        <v>42071</v>
      </c>
      <c r="J15" s="5"/>
      <c r="K15" s="5">
        <f>IF(DAY(AbrDom1)=1,IF(AND(YEAR(AbrDom1+1)=Año_Calendario,MONTH(AbrDom1+1)=4),AbrDom1+1,""),IF(AND(YEAR(AbrDom1+8)=Año_Calendario,MONTH(AbrDom1+8)=4),AbrDom1+8,""))</f>
        <v>42100</v>
      </c>
      <c r="L15" s="5">
        <f>IF(DAY(AbrDom1)=1,IF(AND(YEAR(AbrDom1+2)=Año_Calendario,MONTH(AbrDom1+2)=4),AbrDom1+2,""),IF(AND(YEAR(AbrDom1+9)=Año_Calendario,MONTH(AbrDom1+9)=4),AbrDom1+9,""))</f>
        <v>42101</v>
      </c>
      <c r="M15" s="5">
        <f>IF(DAY(AbrDom1)=1,IF(AND(YEAR(AbrDom1+3)=Año_Calendario,MONTH(AbrDom1+3)=4),AbrDom1+3,""),IF(AND(YEAR(AbrDom1+10)=Año_Calendario,MONTH(AbrDom1+10)=4),AbrDom1+10,""))</f>
        <v>42102</v>
      </c>
      <c r="N15" s="5">
        <f>IF(DAY(AbrDom1)=1,IF(AND(YEAR(AbrDom1+4)=Año_Calendario,MONTH(AbrDom1+4)=4),AbrDom1+4,""),IF(AND(YEAR(AbrDom1+11)=Año_Calendario,MONTH(AbrDom1+11)=4),AbrDom1+11,""))</f>
        <v>42103</v>
      </c>
      <c r="O15" s="5">
        <f>IF(DAY(AbrDom1)=1,IF(AND(YEAR(AbrDom1+5)=Año_Calendario,MONTH(AbrDom1+5)=4),AbrDom1+5,""),IF(AND(YEAR(AbrDom1+12)=Año_Calendario,MONTH(AbrDom1+12)=4),AbrDom1+12,""))</f>
        <v>42104</v>
      </c>
      <c r="P15" s="5">
        <f>IF(DAY(AbrDom1)=1,IF(AND(YEAR(AbrDom1+6)=Año_Calendario,MONTH(AbrDom1+6)=4),AbrDom1+6,""),IF(AND(YEAR(AbrDom1+13)=Año_Calendario,MONTH(AbrDom1+13)=4),AbrDom1+13,""))</f>
        <v>42105</v>
      </c>
      <c r="Q15" s="5">
        <f>IF(DAY(AbrDom1)=1,IF(AND(YEAR(AbrDom1+7)=Año_Calendario,MONTH(AbrDom1+7)=4),AbrDom1+7,""),IF(AND(YEAR(AbrDom1+14)=Año_Calendario,MONTH(AbrDom1+14)=4),AbrDom1+14,""))</f>
        <v>42106</v>
      </c>
      <c r="R15" s="2"/>
      <c r="S15" s="8"/>
      <c r="U15" s="16"/>
      <c r="Z15" s="2"/>
      <c r="AH15" s="2"/>
      <c r="AP15" s="2"/>
    </row>
    <row r="16" spans="2:42" ht="15" customHeight="1" x14ac:dyDescent="0.2">
      <c r="B16" s="2"/>
      <c r="C16" s="5">
        <f>IF(DAY(MarDom1)=1,IF(AND(YEAR(MarDom1+8)=Año_Calendario,MONTH(MarDom1+8)=3),MarDom1+8,""),IF(AND(YEAR(MarDom1+15)=Año_Calendario,MONTH(MarDom1+15)=3),MarDom1+15,""))</f>
        <v>42072</v>
      </c>
      <c r="D16" s="5">
        <f>IF(DAY(MarDom1)=1,IF(AND(YEAR(MarDom1+9)=Año_Calendario,MONTH(MarDom1+9)=3),MarDom1+9,""),IF(AND(YEAR(MarDom1+16)=Año_Calendario,MONTH(MarDom1+16)=3),MarDom1+16,""))</f>
        <v>42073</v>
      </c>
      <c r="E16" s="5">
        <f>IF(DAY(MarDom1)=1,IF(AND(YEAR(MarDom1+10)=Año_Calendario,MONTH(MarDom1+10)=3),MarDom1+10,""),IF(AND(YEAR(MarDom1+17)=Año_Calendario,MONTH(MarDom1+17)=3),MarDom1+17,""))</f>
        <v>42074</v>
      </c>
      <c r="F16" s="5">
        <f>IF(DAY(MarDom1)=1,IF(AND(YEAR(MarDom1+11)=Año_Calendario,MONTH(MarDom1+11)=3),MarDom1+11,""),IF(AND(YEAR(MarDom1+18)=Año_Calendario,MONTH(MarDom1+18)=3),MarDom1+18,""))</f>
        <v>42075</v>
      </c>
      <c r="G16" s="5">
        <f>IF(DAY(MarDom1)=1,IF(AND(YEAR(MarDom1+12)=Año_Calendario,MONTH(MarDom1+12)=3),MarDom1+12,""),IF(AND(YEAR(MarDom1+19)=Año_Calendario,MONTH(MarDom1+19)=3),MarDom1+19,""))</f>
        <v>42076</v>
      </c>
      <c r="H16" s="5">
        <f>IF(DAY(MarDom1)=1,IF(AND(YEAR(MarDom1+13)=Año_Calendario,MONTH(MarDom1+13)=3),MarDom1+13,""),IF(AND(YEAR(MarDom1+20)=Año_Calendario,MONTH(MarDom1+20)=3),MarDom1+20,""))</f>
        <v>42077</v>
      </c>
      <c r="I16" s="5">
        <f>IF(DAY(MarDom1)=1,IF(AND(YEAR(MarDom1+14)=Año_Calendario,MONTH(MarDom1+14)=3),MarDom1+14,""),IF(AND(YEAR(MarDom1+21)=Año_Calendario,MONTH(MarDom1+21)=3),MarDom1+21,""))</f>
        <v>42078</v>
      </c>
      <c r="J16" s="5"/>
      <c r="K16" s="5">
        <f>IF(DAY(AbrDom1)=1,IF(AND(YEAR(AbrDom1+8)=Año_Calendario,MONTH(AbrDom1+8)=4),AbrDom1+8,""),IF(AND(YEAR(AbrDom1+15)=Año_Calendario,MONTH(AbrDom1+15)=4),AbrDom1+15,""))</f>
        <v>42107</v>
      </c>
      <c r="L16" s="5">
        <f>IF(DAY(AbrDom1)=1,IF(AND(YEAR(AbrDom1+9)=Año_Calendario,MONTH(AbrDom1+9)=4),AbrDom1+9,""),IF(AND(YEAR(AbrDom1+16)=Año_Calendario,MONTH(AbrDom1+16)=4),AbrDom1+16,""))</f>
        <v>42108</v>
      </c>
      <c r="M16" s="5">
        <f>IF(DAY(AbrDom1)=1,IF(AND(YEAR(AbrDom1+10)=Año_Calendario,MONTH(AbrDom1+10)=4),AbrDom1+10,""),IF(AND(YEAR(AbrDom1+17)=Año_Calendario,MONTH(AbrDom1+17)=4),AbrDom1+17,""))</f>
        <v>42109</v>
      </c>
      <c r="N16" s="5">
        <f>IF(DAY(AbrDom1)=1,IF(AND(YEAR(AbrDom1+11)=Año_Calendario,MONTH(AbrDom1+11)=4),AbrDom1+11,""),IF(AND(YEAR(AbrDom1+18)=Año_Calendario,MONTH(AbrDom1+18)=4),AbrDom1+18,""))</f>
        <v>42110</v>
      </c>
      <c r="O16" s="5">
        <f>IF(DAY(AbrDom1)=1,IF(AND(YEAR(AbrDom1+12)=Año_Calendario,MONTH(AbrDom1+12)=4),AbrDom1+12,""),IF(AND(YEAR(AbrDom1+19)=Año_Calendario,MONTH(AbrDom1+19)=4),AbrDom1+19,""))</f>
        <v>42111</v>
      </c>
      <c r="P16" s="5">
        <f>IF(DAY(AbrDom1)=1,IF(AND(YEAR(AbrDom1+13)=Año_Calendario,MONTH(AbrDom1+13)=4),AbrDom1+13,""),IF(AND(YEAR(AbrDom1+20)=Año_Calendario,MONTH(AbrDom1+20)=4),AbrDom1+20,""))</f>
        <v>42112</v>
      </c>
      <c r="Q16" s="5">
        <f>IF(DAY(AbrDom1)=1,IF(AND(YEAR(AbrDom1+14)=Año_Calendario,MONTH(AbrDom1+14)=4),AbrDom1+14,""),IF(AND(YEAR(AbrDom1+21)=Año_Calendario,MONTH(AbrDom1+21)=4),AbrDom1+21,""))</f>
        <v>42113</v>
      </c>
      <c r="R16" s="2"/>
      <c r="S16" s="8"/>
      <c r="U16" s="23"/>
      <c r="Z16" s="2"/>
      <c r="AH16" s="2"/>
      <c r="AP16" s="2"/>
    </row>
    <row r="17" spans="2:42" ht="15" customHeight="1" x14ac:dyDescent="0.2">
      <c r="B17" s="2"/>
      <c r="C17" s="5">
        <f>IF(DAY(MarDom1)=1,IF(AND(YEAR(MarDom1+15)=Año_Calendario,MONTH(MarDom1+15)=3),MarDom1+15,""),IF(AND(YEAR(MarDom1+22)=Año_Calendario,MONTH(MarDom1+22)=3),MarDom1+22,""))</f>
        <v>42079</v>
      </c>
      <c r="D17" s="5">
        <f>IF(DAY(MarDom1)=1,IF(AND(YEAR(MarDom1+16)=Año_Calendario,MONTH(MarDom1+16)=3),MarDom1+16,""),IF(AND(YEAR(MarDom1+23)=Año_Calendario,MONTH(MarDom1+23)=3),MarDom1+23,""))</f>
        <v>42080</v>
      </c>
      <c r="E17" s="5">
        <f>IF(DAY(MarDom1)=1,IF(AND(YEAR(MarDom1+17)=Año_Calendario,MONTH(MarDom1+17)=3),MarDom1+17,""),IF(AND(YEAR(MarDom1+24)=Año_Calendario,MONTH(MarDom1+24)=3),MarDom1+24,""))</f>
        <v>42081</v>
      </c>
      <c r="F17" s="5">
        <f>IF(DAY(MarDom1)=1,IF(AND(YEAR(MarDom1+18)=Año_Calendario,MONTH(MarDom1+18)=3),MarDom1+18,""),IF(AND(YEAR(MarDom1+25)=Año_Calendario,MONTH(MarDom1+25)=3),MarDom1+25,""))</f>
        <v>42082</v>
      </c>
      <c r="G17" s="5">
        <f>IF(DAY(MarDom1)=1,IF(AND(YEAR(MarDom1+19)=Año_Calendario,MONTH(MarDom1+19)=3),MarDom1+19,""),IF(AND(YEAR(MarDom1+26)=Año_Calendario,MONTH(MarDom1+26)=3),MarDom1+26,""))</f>
        <v>42083</v>
      </c>
      <c r="H17" s="5">
        <f>IF(DAY(MarDom1)=1,IF(AND(YEAR(MarDom1+20)=Año_Calendario,MONTH(MarDom1+20)=3),MarDom1+20,""),IF(AND(YEAR(MarDom1+27)=Año_Calendario,MONTH(MarDom1+27)=3),MarDom1+27,""))</f>
        <v>42084</v>
      </c>
      <c r="I17" s="5">
        <f>IF(DAY(MarDom1)=1,IF(AND(YEAR(MarDom1+21)=Año_Calendario,MONTH(MarDom1+21)=3),MarDom1+21,""),IF(AND(YEAR(MarDom1+28)=Año_Calendario,MONTH(MarDom1+28)=3),MarDom1+28,""))</f>
        <v>42085</v>
      </c>
      <c r="J17" s="5"/>
      <c r="K17" s="5">
        <f>IF(DAY(AbrDom1)=1,IF(AND(YEAR(AbrDom1+15)=Año_Calendario,MONTH(AbrDom1+15)=4),AbrDom1+15,""),IF(AND(YEAR(AbrDom1+22)=Año_Calendario,MONTH(AbrDom1+22)=4),AbrDom1+22,""))</f>
        <v>42114</v>
      </c>
      <c r="L17" s="5">
        <f>IF(DAY(AbrDom1)=1,IF(AND(YEAR(AbrDom1+16)=Año_Calendario,MONTH(AbrDom1+16)=4),AbrDom1+16,""),IF(AND(YEAR(AbrDom1+23)=Año_Calendario,MONTH(AbrDom1+23)=4),AbrDom1+23,""))</f>
        <v>42115</v>
      </c>
      <c r="M17" s="5">
        <f>IF(DAY(AbrDom1)=1,IF(AND(YEAR(AbrDom1+17)=Año_Calendario,MONTH(AbrDom1+17)=4),AbrDom1+17,""),IF(AND(YEAR(AbrDom1+24)=Año_Calendario,MONTH(AbrDom1+24)=4),AbrDom1+24,""))</f>
        <v>42116</v>
      </c>
      <c r="N17" s="5">
        <f>IF(DAY(AbrDom1)=1,IF(AND(YEAR(AbrDom1+18)=Año_Calendario,MONTH(AbrDom1+18)=4),AbrDom1+18,""),IF(AND(YEAR(AbrDom1+25)=Año_Calendario,MONTH(AbrDom1+25)=4),AbrDom1+25,""))</f>
        <v>42117</v>
      </c>
      <c r="O17" s="5">
        <f>IF(DAY(AbrDom1)=1,IF(AND(YEAR(AbrDom1+19)=Año_Calendario,MONTH(AbrDom1+19)=4),AbrDom1+19,""),IF(AND(YEAR(AbrDom1+26)=Año_Calendario,MONTH(AbrDom1+26)=4),AbrDom1+26,""))</f>
        <v>42118</v>
      </c>
      <c r="P17" s="5">
        <f>IF(DAY(AbrDom1)=1,IF(AND(YEAR(AbrDom1+20)=Año_Calendario,MONTH(AbrDom1+20)=4),AbrDom1+20,""),IF(AND(YEAR(AbrDom1+27)=Año_Calendario,MONTH(AbrDom1+27)=4),AbrDom1+27,""))</f>
        <v>42119</v>
      </c>
      <c r="Q17" s="5">
        <f>IF(DAY(AbrDom1)=1,IF(AND(YEAR(AbrDom1+21)=Año_Calendario,MONTH(AbrDom1+21)=4),AbrDom1+21,""),IF(AND(YEAR(AbrDom1+28)=Año_Calendario,MONTH(AbrDom1+28)=4),AbrDom1+28,""))</f>
        <v>42120</v>
      </c>
      <c r="R17" s="2"/>
      <c r="S17" s="8"/>
      <c r="U17" s="15"/>
      <c r="Z17" s="2"/>
      <c r="AH17" s="2"/>
      <c r="AP17" s="2"/>
    </row>
    <row r="18" spans="2:42" ht="15" customHeight="1" x14ac:dyDescent="0.2">
      <c r="B18" s="2"/>
      <c r="C18" s="5">
        <f>IF(DAY(MarDom1)=1,IF(AND(YEAR(MarDom1+22)=Año_Calendario,MONTH(MarDom1+22)=3),MarDom1+22,""),IF(AND(YEAR(MarDom1+29)=Año_Calendario,MONTH(MarDom1+29)=3),MarDom1+29,""))</f>
        <v>42086</v>
      </c>
      <c r="D18" s="5">
        <f>IF(DAY(MarDom1)=1,IF(AND(YEAR(MarDom1+23)=Año_Calendario,MONTH(MarDom1+23)=3),MarDom1+23,""),IF(AND(YEAR(MarDom1+30)=Año_Calendario,MONTH(MarDom1+30)=3),MarDom1+30,""))</f>
        <v>42087</v>
      </c>
      <c r="E18" s="5">
        <f>IF(DAY(MarDom1)=1,IF(AND(YEAR(MarDom1+24)=Año_Calendario,MONTH(MarDom1+24)=3),MarDom1+24,""),IF(AND(YEAR(MarDom1+31)=Año_Calendario,MONTH(MarDom1+31)=3),MarDom1+31,""))</f>
        <v>42088</v>
      </c>
      <c r="F18" s="5">
        <f>IF(DAY(MarDom1)=1,IF(AND(YEAR(MarDom1+25)=Año_Calendario,MONTH(MarDom1+25)=3),MarDom1+25,""),IF(AND(YEAR(MarDom1+32)=Año_Calendario,MONTH(MarDom1+32)=3),MarDom1+32,""))</f>
        <v>42089</v>
      </c>
      <c r="G18" s="5">
        <f>IF(DAY(MarDom1)=1,IF(AND(YEAR(MarDom1+26)=Año_Calendario,MONTH(MarDom1+26)=3),MarDom1+26,""),IF(AND(YEAR(MarDom1+33)=Año_Calendario,MONTH(MarDom1+33)=3),MarDom1+33,""))</f>
        <v>42090</v>
      </c>
      <c r="H18" s="5">
        <f>IF(DAY(MarDom1)=1,IF(AND(YEAR(MarDom1+27)=Año_Calendario,MONTH(MarDom1+27)=3),MarDom1+27,""),IF(AND(YEAR(MarDom1+34)=Año_Calendario,MONTH(MarDom1+34)=3),MarDom1+34,""))</f>
        <v>42091</v>
      </c>
      <c r="I18" s="5">
        <f>IF(DAY(MarDom1)=1,IF(AND(YEAR(MarDom1+28)=Año_Calendario,MONTH(MarDom1+28)=3),MarDom1+28,""),IF(AND(YEAR(MarDom1+35)=Año_Calendario,MONTH(MarDom1+35)=3),MarDom1+35,""))</f>
        <v>42092</v>
      </c>
      <c r="J18" s="5"/>
      <c r="K18" s="5">
        <f>IF(DAY(AbrDom1)=1,IF(AND(YEAR(AbrDom1+22)=Año_Calendario,MONTH(AbrDom1+22)=4),AbrDom1+22,""),IF(AND(YEAR(AbrDom1+29)=Año_Calendario,MONTH(AbrDom1+29)=4),AbrDom1+29,""))</f>
        <v>42121</v>
      </c>
      <c r="L18" s="5">
        <f>IF(DAY(AbrDom1)=1,IF(AND(YEAR(AbrDom1+23)=Año_Calendario,MONTH(AbrDom1+23)=4),AbrDom1+23,""),IF(AND(YEAR(AbrDom1+30)=Año_Calendario,MONTH(AbrDom1+30)=4),AbrDom1+30,""))</f>
        <v>42122</v>
      </c>
      <c r="M18" s="5">
        <f>IF(DAY(AbrDom1)=1,IF(AND(YEAR(AbrDom1+24)=Año_Calendario,MONTH(AbrDom1+24)=4),AbrDom1+24,""),IF(AND(YEAR(AbrDom1+31)=Año_Calendario,MONTH(AbrDom1+31)=4),AbrDom1+31,""))</f>
        <v>42123</v>
      </c>
      <c r="N18" s="5">
        <f>IF(DAY(AbrDom1)=1,IF(AND(YEAR(AbrDom1+25)=Año_Calendario,MONTH(AbrDom1+25)=4),AbrDom1+25,""),IF(AND(YEAR(AbrDom1+32)=Año_Calendario,MONTH(AbrDom1+32)=4),AbrDom1+32,""))</f>
        <v>42124</v>
      </c>
      <c r="O18" s="5" t="str">
        <f>IF(DAY(AbrDom1)=1,IF(AND(YEAR(AbrDom1+26)=Año_Calendario,MONTH(AbrDom1+26)=4),AbrDom1+26,""),IF(AND(YEAR(AbrDom1+33)=Año_Calendario,MONTH(AbrDom1+33)=4),AbrDom1+33,""))</f>
        <v/>
      </c>
      <c r="P18" s="5" t="str">
        <f>IF(DAY(AbrDom1)=1,IF(AND(YEAR(AbrDom1+27)=Año_Calendario,MONTH(AbrDom1+27)=4),AbrDom1+27,""),IF(AND(YEAR(AbrDom1+34)=Año_Calendario,MONTH(AbrDom1+34)=4),AbrDom1+34,""))</f>
        <v/>
      </c>
      <c r="Q18" s="5" t="str">
        <f>IF(DAY(AbrDom1)=1,IF(AND(YEAR(AbrDom1+28)=Año_Calendario,MONTH(AbrDom1+28)=4),AbrDom1+28,""),IF(AND(YEAR(AbrDom1+35)=Año_Calendario,MONTH(AbrDom1+35)=4),AbrDom1+35,""))</f>
        <v/>
      </c>
      <c r="R18" s="2"/>
      <c r="S18" s="8"/>
      <c r="U18" s="16"/>
      <c r="Z18" s="2"/>
      <c r="AH18" s="2"/>
      <c r="AP18" s="2"/>
    </row>
    <row r="19" spans="2:42" ht="15" customHeight="1" x14ac:dyDescent="0.2">
      <c r="B19" s="2"/>
      <c r="C19" s="5">
        <f>IF(DAY(MarDom1)=1,IF(AND(YEAR(MarDom1+29)=Año_Calendario,MONTH(MarDom1+29)=3),MarDom1+29,""),IF(AND(YEAR(MarDom1+36)=Año_Calendario,MONTH(MarDom1+36)=3),MarDom1+36,""))</f>
        <v>42093</v>
      </c>
      <c r="D19" s="5">
        <f>IF(DAY(MarDom1)=1,IF(AND(YEAR(MarDom1+30)=Año_Calendario,MONTH(MarDom1+30)=3),MarDom1+30,""),IF(AND(YEAR(MarDom1+37)=Año_Calendario,MONTH(MarDom1+37)=3),MarDom1+37,""))</f>
        <v>42094</v>
      </c>
      <c r="E19" s="5" t="str">
        <f>IF(DAY(MarDom1)=1,IF(AND(YEAR(MarDom1+31)=Año_Calendario,MONTH(MarDom1+31)=3),MarDom1+31,""),IF(AND(YEAR(MarDom1+38)=Año_Calendario,MONTH(MarDom1+38)=3),MarDom1+38,""))</f>
        <v/>
      </c>
      <c r="F19" s="5" t="str">
        <f>IF(DAY(MarDom1)=1,IF(AND(YEAR(MarDom1+32)=Año_Calendario,MONTH(MarDom1+32)=3),MarDom1+32,""),IF(AND(YEAR(MarDom1+39)=Año_Calendario,MONTH(MarDom1+39)=3),MarDom1+39,""))</f>
        <v/>
      </c>
      <c r="G19" s="5" t="str">
        <f>IF(DAY(MarDom1)=1,IF(AND(YEAR(MarDom1+33)=Año_Calendario,MONTH(MarDom1+33)=3),MarDom1+33,""),IF(AND(YEAR(MarDom1+40)=Año_Calendario,MONTH(MarDom1+40)=3),MarDom1+40,""))</f>
        <v/>
      </c>
      <c r="H19" s="5" t="str">
        <f>IF(DAY(MarDom1)=1,IF(AND(YEAR(MarDom1+34)=Año_Calendario,MONTH(MarDom1+34)=3),MarDom1+34,""),IF(AND(YEAR(MarDom1+41)=Año_Calendario,MONTH(MarDom1+41)=3),MarDom1+41,""))</f>
        <v/>
      </c>
      <c r="I19" s="5" t="str">
        <f>IF(DAY(MarDom1)=1,IF(AND(YEAR(MarDom1+35)=Año_Calendario,MONTH(MarDom1+35)=3),MarDom1+35,""),IF(AND(YEAR(MarDom1+42)=Año_Calendario,MONTH(MarDom1+42)=3),MarDom1+42,""))</f>
        <v/>
      </c>
      <c r="J19" s="5"/>
      <c r="K19" s="5" t="str">
        <f>IF(DAY(AbrDom1)=1,IF(AND(YEAR(AbrDom1+29)=Año_Calendario,MONTH(AbrDom1+29)=4),AbrDom1+29,""),IF(AND(YEAR(AbrDom1+36)=Año_Calendario,MONTH(AbrDom1+36)=4),AbrDom1+36,""))</f>
        <v/>
      </c>
      <c r="L19" s="5" t="str">
        <f>IF(DAY(AbrDom1)=1,IF(AND(YEAR(AbrDom1+30)=Año_Calendario,MONTH(AbrDom1+30)=4),AbrDom1+30,""),IF(AND(YEAR(AbrDom1+37)=Año_Calendario,MONTH(AbrDom1+37)=4),AbrDom1+37,""))</f>
        <v/>
      </c>
      <c r="M19" s="5" t="str">
        <f>IF(DAY(AbrDom1)=1,IF(AND(YEAR(AbrDom1+31)=Año_Calendario,MONTH(AbrDom1+31)=4),AbrDom1+31,""),IF(AND(YEAR(AbrDom1+38)=Año_Calendario,MONTH(AbrDom1+38)=4),AbrDom1+38,""))</f>
        <v/>
      </c>
      <c r="N19" s="5" t="str">
        <f>IF(DAY(AbrDom1)=1,IF(AND(YEAR(AbrDom1+32)=Año_Calendario,MONTH(AbrDom1+32)=4),AbrDom1+32,""),IF(AND(YEAR(AbrDom1+39)=Año_Calendario,MONTH(AbrDom1+39)=4),AbrDom1+39,""))</f>
        <v/>
      </c>
      <c r="O19" s="5" t="str">
        <f>IF(DAY(AbrDom1)=1,IF(AND(YEAR(AbrDom1+33)=Año_Calendario,MONTH(AbrDom1+33)=4),AbrDom1+33,""),IF(AND(YEAR(AbrDom1+40)=Año_Calendario,MONTH(AbrDom1+40)=4),AbrDom1+40,""))</f>
        <v/>
      </c>
      <c r="P19" s="5" t="str">
        <f>IF(DAY(AbrDom1)=1,IF(AND(YEAR(AbrDom1+34)=Año_Calendario,MONTH(AbrDom1+34)=4),AbrDom1+34,""),IF(AND(YEAR(AbrDom1+41)=Año_Calendario,MONTH(AbrDom1+41)=4),AbrDom1+41,""))</f>
        <v/>
      </c>
      <c r="Q19" s="5" t="str">
        <f>IF(DAY(AbrDom1)=1,IF(AND(YEAR(AbrDom1+35)=Año_Calendario,MONTH(AbrDom1+35)=4),AbrDom1+35,""),IF(AND(YEAR(AbrDom1+42)=Año_Calendario,MONTH(AbrDom1+42)=4),AbrDom1+42,""))</f>
        <v/>
      </c>
      <c r="R19" s="2"/>
      <c r="S19" s="8"/>
      <c r="U19" s="23"/>
      <c r="Z19" s="2"/>
      <c r="AH19" s="2"/>
      <c r="AP19" s="2"/>
    </row>
    <row r="20" spans="2:42" ht="15" customHeight="1" x14ac:dyDescent="0.2">
      <c r="B20" s="2"/>
      <c r="J20" s="5"/>
      <c r="R20" s="2"/>
      <c r="S20" s="8"/>
      <c r="U20" s="15"/>
      <c r="Z20" s="2"/>
      <c r="AH20" s="2"/>
      <c r="AP20" s="2"/>
    </row>
    <row r="21" spans="2:42" ht="15" customHeight="1" x14ac:dyDescent="0.25">
      <c r="B21" s="2"/>
      <c r="C21" s="7" t="s">
        <v>18</v>
      </c>
      <c r="D21" s="6"/>
      <c r="E21" s="6"/>
      <c r="F21" s="6"/>
      <c r="G21" s="6"/>
      <c r="H21" s="6"/>
      <c r="I21" s="6"/>
      <c r="J21" s="5"/>
      <c r="K21" s="7" t="s">
        <v>17</v>
      </c>
      <c r="L21" s="6"/>
      <c r="M21" s="6"/>
      <c r="N21" s="6"/>
      <c r="O21" s="6"/>
      <c r="P21" s="6"/>
      <c r="Q21" s="6"/>
      <c r="R21" s="2"/>
      <c r="S21" s="11"/>
      <c r="U21" s="16"/>
      <c r="V21" s="3"/>
      <c r="W21" s="3"/>
      <c r="X21" s="3"/>
      <c r="Y21" s="3"/>
      <c r="Z21" s="2"/>
      <c r="AA21" s="3"/>
      <c r="AB21" s="3"/>
      <c r="AC21" s="3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2"/>
    </row>
    <row r="22" spans="2:42" ht="15" customHeight="1" x14ac:dyDescent="0.2">
      <c r="B22" s="2"/>
      <c r="C22" s="24" t="s">
        <v>26</v>
      </c>
      <c r="D22" s="24" t="s">
        <v>1</v>
      </c>
      <c r="E22" s="24" t="s">
        <v>27</v>
      </c>
      <c r="F22" s="24" t="s">
        <v>28</v>
      </c>
      <c r="G22" s="24" t="s">
        <v>29</v>
      </c>
      <c r="H22" s="24" t="s">
        <v>0</v>
      </c>
      <c r="I22" s="24" t="s">
        <v>30</v>
      </c>
      <c r="J22" s="3"/>
      <c r="K22" s="24" t="s">
        <v>26</v>
      </c>
      <c r="L22" s="24" t="s">
        <v>1</v>
      </c>
      <c r="M22" s="24" t="s">
        <v>27</v>
      </c>
      <c r="N22" s="24" t="s">
        <v>28</v>
      </c>
      <c r="O22" s="24" t="s">
        <v>29</v>
      </c>
      <c r="P22" s="24" t="s">
        <v>0</v>
      </c>
      <c r="Q22" s="24" t="s">
        <v>30</v>
      </c>
      <c r="R22" s="2"/>
      <c r="S22" s="8"/>
      <c r="U22" s="23"/>
      <c r="Z22" s="2"/>
      <c r="AH22" s="2"/>
      <c r="AP22" s="2"/>
    </row>
    <row r="23" spans="2:42" ht="15" customHeight="1" x14ac:dyDescent="0.25">
      <c r="B23" s="2"/>
      <c r="C23" s="5" t="str">
        <f>IF(DAY(MayDom1)=1,"",IF(AND(YEAR(MayDom1+1)=Año_Calendario,MONTH(MayDom1+1)=5),MayDom1+1,""))</f>
        <v/>
      </c>
      <c r="D23" s="5" t="str">
        <f>IF(DAY(MayDom1)=1,"",IF(AND(YEAR(MayDom1+2)=Año_Calendario,MONTH(MayDom1+2)=5),MayDom1+2,""))</f>
        <v/>
      </c>
      <c r="E23" s="5" t="str">
        <f>IF(DAY(MayDom1)=1,"",IF(AND(YEAR(MayDom1+3)=Año_Calendario,MONTH(MayDom1+3)=5),MayDom1+3,""))</f>
        <v/>
      </c>
      <c r="F23" s="5" t="str">
        <f>IF(DAY(MayDom1)=1,"",IF(AND(YEAR(MayDom1+4)=Año_Calendario,MONTH(MayDom1+4)=5),MayDom1+4,""))</f>
        <v/>
      </c>
      <c r="G23" s="5">
        <f>IF(DAY(MayDom1)=1,"",IF(AND(YEAR(MayDom1+5)=Año_Calendario,MONTH(MayDom1+5)=5),MayDom1+5,""))</f>
        <v>42125</v>
      </c>
      <c r="H23" s="5">
        <f>IF(DAY(MayDom1)=1,"",IF(AND(YEAR(MayDom1+6)=Año_Calendario,MONTH(MayDom1+6)=5),MayDom1+6,""))</f>
        <v>42126</v>
      </c>
      <c r="I23" s="5">
        <f>IF(DAY(MayDom1)=1,IF(AND(YEAR(MayDom1)=Año_Calendario,MONTH(MayDom1)=5),MayDom1,""),IF(AND(YEAR(MayDom1+7)=Año_Calendario,MONTH(MayDom1+7)=5),MayDom1+7,""))</f>
        <v>42127</v>
      </c>
      <c r="J23" s="6"/>
      <c r="K23" s="5">
        <f>IF(DAY(JunDom1)=1,"",IF(AND(YEAR(JunDom1+1)=Año_Calendario,MONTH(JunDom1+1)=6),JunDom1+1,""))</f>
        <v>42156</v>
      </c>
      <c r="L23" s="5">
        <f>IF(DAY(JunDom1)=1,"",IF(AND(YEAR(JunDom1+2)=Año_Calendario,MONTH(JunDom1+2)=6),JunDom1+2,""))</f>
        <v>42157</v>
      </c>
      <c r="M23" s="5">
        <f>IF(DAY(JunDom1)=1,"",IF(AND(YEAR(JunDom1+3)=Año_Calendario,MONTH(JunDom1+3)=6),JunDom1+3,""))</f>
        <v>42158</v>
      </c>
      <c r="N23" s="5">
        <f>IF(DAY(JunDom1)=1,"",IF(AND(YEAR(JunDom1+4)=Año_Calendario,MONTH(JunDom1+4)=6),JunDom1+4,""))</f>
        <v>42159</v>
      </c>
      <c r="O23" s="5">
        <f>IF(DAY(JunDom1)=1,"",IF(AND(YEAR(JunDom1+5)=Año_Calendario,MONTH(JunDom1+5)=6),JunDom1+5,""))</f>
        <v>42160</v>
      </c>
      <c r="P23" s="5">
        <f>IF(DAY(JunDom1)=1,"",IF(AND(YEAR(JunDom1+6)=Año_Calendario,MONTH(JunDom1+6)=6),JunDom1+6,""))</f>
        <v>42161</v>
      </c>
      <c r="Q23" s="5">
        <f>IF(DAY(JunDom1)=1,IF(AND(YEAR(JunDom1)=Año_Calendario,MONTH(JunDom1)=6),JunDom1,""),IF(AND(YEAR(JunDom1+7)=Año_Calendario,MONTH(JunDom1+7)=6),JunDom1+7,""))</f>
        <v>42162</v>
      </c>
      <c r="R23" s="2"/>
      <c r="S23" s="8"/>
      <c r="U23" s="15"/>
      <c r="Z23" s="2"/>
      <c r="AH23" s="2"/>
      <c r="AP23" s="2"/>
    </row>
    <row r="24" spans="2:42" ht="15" customHeight="1" x14ac:dyDescent="0.2">
      <c r="B24" s="2"/>
      <c r="C24" s="5">
        <f>IF(DAY(MayDom1)=1,IF(AND(YEAR(MayDom1+1)=Año_Calendario,MONTH(MayDom1+1)=5),MayDom1+1,""),IF(AND(YEAR(MayDom1+8)=Año_Calendario,MONTH(MayDom1+8)=5),MayDom1+8,""))</f>
        <v>42128</v>
      </c>
      <c r="D24" s="5">
        <f>IF(DAY(MayDom1)=1,IF(AND(YEAR(MayDom1+2)=Año_Calendario,MONTH(MayDom1+2)=5),MayDom1+2,""),IF(AND(YEAR(MayDom1+9)=Año_Calendario,MONTH(MayDom1+9)=5),MayDom1+9,""))</f>
        <v>42129</v>
      </c>
      <c r="E24" s="5">
        <f>IF(DAY(MayDom1)=1,IF(AND(YEAR(MayDom1+3)=Año_Calendario,MONTH(MayDom1+3)=5),MayDom1+3,""),IF(AND(YEAR(MayDom1+10)=Año_Calendario,MONTH(MayDom1+10)=5),MayDom1+10,""))</f>
        <v>42130</v>
      </c>
      <c r="F24" s="5">
        <f>IF(DAY(MayDom1)=1,IF(AND(YEAR(MayDom1+4)=Año_Calendario,MONTH(MayDom1+4)=5),MayDom1+4,""),IF(AND(YEAR(MayDom1+11)=Año_Calendario,MONTH(MayDom1+11)=5),MayDom1+11,""))</f>
        <v>42131</v>
      </c>
      <c r="G24" s="5">
        <f>IF(DAY(MayDom1)=1,IF(AND(YEAR(MayDom1+5)=Año_Calendario,MONTH(MayDom1+5)=5),MayDom1+5,""),IF(AND(YEAR(MayDom1+12)=Año_Calendario,MONTH(MayDom1+12)=5),MayDom1+12,""))</f>
        <v>42132</v>
      </c>
      <c r="H24" s="5">
        <f>IF(DAY(MayDom1)=1,IF(AND(YEAR(MayDom1+6)=Año_Calendario,MONTH(MayDom1+6)=5),MayDom1+6,""),IF(AND(YEAR(MayDom1+13)=Año_Calendario,MONTH(MayDom1+13)=5),MayDom1+13,""))</f>
        <v>42133</v>
      </c>
      <c r="I24" s="5">
        <f>IF(DAY(MayDom1)=1,IF(AND(YEAR(MayDom1+7)=Año_Calendario,MONTH(MayDom1+7)=5),MayDom1+7,""),IF(AND(YEAR(MayDom1+14)=Año_Calendario,MONTH(MayDom1+14)=5),MayDom1+14,""))</f>
        <v>42134</v>
      </c>
      <c r="J24" s="4"/>
      <c r="K24" s="5">
        <f>IF(DAY(JunDom1)=1,IF(AND(YEAR(JunDom1+1)=Año_Calendario,MONTH(JunDom1+1)=6),JunDom1+1,""),IF(AND(YEAR(JunDom1+8)=Año_Calendario,MONTH(JunDom1+8)=6),JunDom1+8,""))</f>
        <v>42163</v>
      </c>
      <c r="L24" s="5">
        <f>IF(DAY(JunDom1)=1,IF(AND(YEAR(JunDom1+2)=Año_Calendario,MONTH(JunDom1+2)=6),JunDom1+2,""),IF(AND(YEAR(JunDom1+9)=Año_Calendario,MONTH(JunDom1+9)=6),JunDom1+9,""))</f>
        <v>42164</v>
      </c>
      <c r="M24" s="5">
        <f>IF(DAY(JunDom1)=1,IF(AND(YEAR(JunDom1+3)=Año_Calendario,MONTH(JunDom1+3)=6),JunDom1+3,""),IF(AND(YEAR(JunDom1+10)=Año_Calendario,MONTH(JunDom1+10)=6),JunDom1+10,""))</f>
        <v>42165</v>
      </c>
      <c r="N24" s="5">
        <f>IF(DAY(JunDom1)=1,IF(AND(YEAR(JunDom1+4)=Año_Calendario,MONTH(JunDom1+4)=6),JunDom1+4,""),IF(AND(YEAR(JunDom1+11)=Año_Calendario,MONTH(JunDom1+11)=6),JunDom1+11,""))</f>
        <v>42166</v>
      </c>
      <c r="O24" s="5">
        <f>IF(DAY(JunDom1)=1,IF(AND(YEAR(JunDom1+5)=Año_Calendario,MONTH(JunDom1+5)=6),JunDom1+5,""),IF(AND(YEAR(JunDom1+12)=Año_Calendario,MONTH(JunDom1+12)=6),JunDom1+12,""))</f>
        <v>42167</v>
      </c>
      <c r="P24" s="5">
        <f>IF(DAY(JunDom1)=1,IF(AND(YEAR(JunDom1+6)=Año_Calendario,MONTH(JunDom1+6)=6),JunDom1+6,""),IF(AND(YEAR(JunDom1+13)=Año_Calendario,MONTH(JunDom1+13)=6),JunDom1+13,""))</f>
        <v>42168</v>
      </c>
      <c r="Q24" s="5">
        <f>IF(DAY(JunDom1)=1,IF(AND(YEAR(JunDom1+7)=Año_Calendario,MONTH(JunDom1+7)=6),JunDom1+7,""),IF(AND(YEAR(JunDom1+14)=Año_Calendario,MONTH(JunDom1+14)=6),JunDom1+14,""))</f>
        <v>42169</v>
      </c>
      <c r="R24" s="2"/>
      <c r="S24" s="8"/>
      <c r="U24" s="16"/>
      <c r="Z24" s="2"/>
      <c r="AH24" s="2"/>
      <c r="AP24" s="2"/>
    </row>
    <row r="25" spans="2:42" ht="15" customHeight="1" x14ac:dyDescent="0.2">
      <c r="B25" s="2"/>
      <c r="C25" s="5">
        <f>IF(DAY(MayDom1)=1,IF(AND(YEAR(MayDom1+8)=Año_Calendario,MONTH(MayDom1+8)=5),MayDom1+8,""),IF(AND(YEAR(MayDom1+15)=Año_Calendario,MONTH(MayDom1+15)=5),MayDom1+15,""))</f>
        <v>42135</v>
      </c>
      <c r="D25" s="5">
        <f>IF(DAY(MayDom1)=1,IF(AND(YEAR(MayDom1+9)=Año_Calendario,MONTH(MayDom1+9)=5),MayDom1+9,""),IF(AND(YEAR(MayDom1+16)=Año_Calendario,MONTH(MayDom1+16)=5),MayDom1+16,""))</f>
        <v>42136</v>
      </c>
      <c r="E25" s="5">
        <f>IF(DAY(MayDom1)=1,IF(AND(YEAR(MayDom1+10)=Año_Calendario,MONTH(MayDom1+10)=5),MayDom1+10,""),IF(AND(YEAR(MayDom1+17)=Año_Calendario,MONTH(MayDom1+17)=5),MayDom1+17,""))</f>
        <v>42137</v>
      </c>
      <c r="F25" s="5">
        <f>IF(DAY(MayDom1)=1,IF(AND(YEAR(MayDom1+11)=Año_Calendario,MONTH(MayDom1+11)=5),MayDom1+11,""),IF(AND(YEAR(MayDom1+18)=Año_Calendario,MONTH(MayDom1+18)=5),MayDom1+18,""))</f>
        <v>42138</v>
      </c>
      <c r="G25" s="5">
        <f>IF(DAY(MayDom1)=1,IF(AND(YEAR(MayDom1+12)=Año_Calendario,MONTH(MayDom1+12)=5),MayDom1+12,""),IF(AND(YEAR(MayDom1+19)=Año_Calendario,MONTH(MayDom1+19)=5),MayDom1+19,""))</f>
        <v>42139</v>
      </c>
      <c r="H25" s="5">
        <f>IF(DAY(MayDom1)=1,IF(AND(YEAR(MayDom1+13)=Año_Calendario,MONTH(MayDom1+13)=5),MayDom1+13,""),IF(AND(YEAR(MayDom1+20)=Año_Calendario,MONTH(MayDom1+20)=5),MayDom1+20,""))</f>
        <v>42140</v>
      </c>
      <c r="I25" s="5">
        <f>IF(DAY(MayDom1)=1,IF(AND(YEAR(MayDom1+14)=Año_Calendario,MONTH(MayDom1+14)=5),MayDom1+14,""),IF(AND(YEAR(MayDom1+21)=Año_Calendario,MONTH(MayDom1+21)=5),MayDom1+21,""))</f>
        <v>42141</v>
      </c>
      <c r="J25" s="5"/>
      <c r="K25" s="5">
        <f>IF(DAY(JunDom1)=1,IF(AND(YEAR(JunDom1+8)=Año_Calendario,MONTH(JunDom1+8)=6),JunDom1+8,""),IF(AND(YEAR(JunDom1+15)=Año_Calendario,MONTH(JunDom1+15)=6),JunDom1+15,""))</f>
        <v>42170</v>
      </c>
      <c r="L25" s="5">
        <f>IF(DAY(JunDom1)=1,IF(AND(YEAR(JunDom1+9)=Año_Calendario,MONTH(JunDom1+9)=6),JunDom1+9,""),IF(AND(YEAR(JunDom1+16)=Año_Calendario,MONTH(JunDom1+16)=6),JunDom1+16,""))</f>
        <v>42171</v>
      </c>
      <c r="M25" s="5">
        <f>IF(DAY(JunDom1)=1,IF(AND(YEAR(JunDom1+10)=Año_Calendario,MONTH(JunDom1+10)=6),JunDom1+10,""),IF(AND(YEAR(JunDom1+17)=Año_Calendario,MONTH(JunDom1+17)=6),JunDom1+17,""))</f>
        <v>42172</v>
      </c>
      <c r="N25" s="5">
        <f>IF(DAY(JunDom1)=1,IF(AND(YEAR(JunDom1+11)=Año_Calendario,MONTH(JunDom1+11)=6),JunDom1+11,""),IF(AND(YEAR(JunDom1+18)=Año_Calendario,MONTH(JunDom1+18)=6),JunDom1+18,""))</f>
        <v>42173</v>
      </c>
      <c r="O25" s="5">
        <f>IF(DAY(JunDom1)=1,IF(AND(YEAR(JunDom1+12)=Año_Calendario,MONTH(JunDom1+12)=6),JunDom1+12,""),IF(AND(YEAR(JunDom1+19)=Año_Calendario,MONTH(JunDom1+19)=6),JunDom1+19,""))</f>
        <v>42174</v>
      </c>
      <c r="P25" s="5">
        <f>IF(DAY(JunDom1)=1,IF(AND(YEAR(JunDom1+13)=Año_Calendario,MONTH(JunDom1+13)=6),JunDom1+13,""),IF(AND(YEAR(JunDom1+20)=Año_Calendario,MONTH(JunDom1+20)=6),JunDom1+20,""))</f>
        <v>42175</v>
      </c>
      <c r="Q25" s="5">
        <f>IF(DAY(JunDom1)=1,IF(AND(YEAR(JunDom1+14)=Año_Calendario,MONTH(JunDom1+14)=6),JunDom1+14,""),IF(AND(YEAR(JunDom1+21)=Año_Calendario,MONTH(JunDom1+21)=6),JunDom1+21,""))</f>
        <v>42176</v>
      </c>
      <c r="R25" s="2"/>
      <c r="S25" s="8"/>
      <c r="U25" s="23"/>
      <c r="Z25" s="2"/>
      <c r="AH25" s="2"/>
      <c r="AP25" s="2"/>
    </row>
    <row r="26" spans="2:42" ht="15" customHeight="1" x14ac:dyDescent="0.2">
      <c r="B26" s="2"/>
      <c r="C26" s="5">
        <f>IF(DAY(MayDom1)=1,IF(AND(YEAR(MayDom1+15)=Año_Calendario,MONTH(MayDom1+15)=5),MayDom1+15,""),IF(AND(YEAR(MayDom1+22)=Año_Calendario,MONTH(MayDom1+22)=5),MayDom1+22,""))</f>
        <v>42142</v>
      </c>
      <c r="D26" s="5">
        <f>IF(DAY(MayDom1)=1,IF(AND(YEAR(MayDom1+16)=Año_Calendario,MONTH(MayDom1+16)=5),MayDom1+16,""),IF(AND(YEAR(MayDom1+23)=Año_Calendario,MONTH(MayDom1+23)=5),MayDom1+23,""))</f>
        <v>42143</v>
      </c>
      <c r="E26" s="5">
        <f>IF(DAY(MayDom1)=1,IF(AND(YEAR(MayDom1+17)=Año_Calendario,MONTH(MayDom1+17)=5),MayDom1+17,""),IF(AND(YEAR(MayDom1+24)=Año_Calendario,MONTH(MayDom1+24)=5),MayDom1+24,""))</f>
        <v>42144</v>
      </c>
      <c r="F26" s="5">
        <f>IF(DAY(MayDom1)=1,IF(AND(YEAR(MayDom1+18)=Año_Calendario,MONTH(MayDom1+18)=5),MayDom1+18,""),IF(AND(YEAR(MayDom1+25)=Año_Calendario,MONTH(MayDom1+25)=5),MayDom1+25,""))</f>
        <v>42145</v>
      </c>
      <c r="G26" s="5">
        <f>IF(DAY(MayDom1)=1,IF(AND(YEAR(MayDom1+19)=Año_Calendario,MONTH(MayDom1+19)=5),MayDom1+19,""),IF(AND(YEAR(MayDom1+26)=Año_Calendario,MONTH(MayDom1+26)=5),MayDom1+26,""))</f>
        <v>42146</v>
      </c>
      <c r="H26" s="5">
        <f>IF(DAY(MayDom1)=1,IF(AND(YEAR(MayDom1+20)=Año_Calendario,MONTH(MayDom1+20)=5),MayDom1+20,""),IF(AND(YEAR(MayDom1+27)=Año_Calendario,MONTH(MayDom1+27)=5),MayDom1+27,""))</f>
        <v>42147</v>
      </c>
      <c r="I26" s="5">
        <f>IF(DAY(MayDom1)=1,IF(AND(YEAR(MayDom1+21)=Año_Calendario,MONTH(MayDom1+21)=5),MayDom1+21,""),IF(AND(YEAR(MayDom1+28)=Año_Calendario,MONTH(MayDom1+28)=5),MayDom1+28,""))</f>
        <v>42148</v>
      </c>
      <c r="J26" s="5"/>
      <c r="K26" s="5">
        <f>IF(DAY(JunDom1)=1,IF(AND(YEAR(JunDom1+15)=Año_Calendario,MONTH(JunDom1+15)=6),JunDom1+15,""),IF(AND(YEAR(JunDom1+22)=Año_Calendario,MONTH(JunDom1+22)=6),JunDom1+22,""))</f>
        <v>42177</v>
      </c>
      <c r="L26" s="5">
        <f>IF(DAY(JunDom1)=1,IF(AND(YEAR(JunDom1+16)=Año_Calendario,MONTH(JunDom1+16)=6),JunDom1+16,""),IF(AND(YEAR(JunDom1+23)=Año_Calendario,MONTH(JunDom1+23)=6),JunDom1+23,""))</f>
        <v>42178</v>
      </c>
      <c r="M26" s="5">
        <f>IF(DAY(JunDom1)=1,IF(AND(YEAR(JunDom1+17)=Año_Calendario,MONTH(JunDom1+17)=6),JunDom1+17,""),IF(AND(YEAR(JunDom1+24)=Año_Calendario,MONTH(JunDom1+24)=6),JunDom1+24,""))</f>
        <v>42179</v>
      </c>
      <c r="N26" s="5">
        <f>IF(DAY(JunDom1)=1,IF(AND(YEAR(JunDom1+18)=Año_Calendario,MONTH(JunDom1+18)=6),JunDom1+18,""),IF(AND(YEAR(JunDom1+25)=Año_Calendario,MONTH(JunDom1+25)=6),JunDom1+25,""))</f>
        <v>42180</v>
      </c>
      <c r="O26" s="5">
        <f>IF(DAY(JunDom1)=1,IF(AND(YEAR(JunDom1+19)=Año_Calendario,MONTH(JunDom1+19)=6),JunDom1+19,""),IF(AND(YEAR(JunDom1+26)=Año_Calendario,MONTH(JunDom1+26)=6),JunDom1+26,""))</f>
        <v>42181</v>
      </c>
      <c r="P26" s="5">
        <f>IF(DAY(JunDom1)=1,IF(AND(YEAR(JunDom1+20)=Año_Calendario,MONTH(JunDom1+20)=6),JunDom1+20,""),IF(AND(YEAR(JunDom1+27)=Año_Calendario,MONTH(JunDom1+27)=6),JunDom1+27,""))</f>
        <v>42182</v>
      </c>
      <c r="Q26" s="5">
        <f>IF(DAY(JunDom1)=1,IF(AND(YEAR(JunDom1+21)=Año_Calendario,MONTH(JunDom1+21)=6),JunDom1+21,""),IF(AND(YEAR(JunDom1+28)=Año_Calendario,MONTH(JunDom1+28)=6),JunDom1+28,""))</f>
        <v>42183</v>
      </c>
      <c r="R26" s="2"/>
      <c r="S26" s="8"/>
      <c r="U26" s="15"/>
      <c r="Z26" s="2"/>
      <c r="AH26" s="2"/>
      <c r="AP26" s="2"/>
    </row>
    <row r="27" spans="2:42" ht="15" customHeight="1" x14ac:dyDescent="0.2">
      <c r="B27" s="2"/>
      <c r="C27" s="5">
        <f>IF(DAY(MayDom1)=1,IF(AND(YEAR(MayDom1+22)=Año_Calendario,MONTH(MayDom1+22)=5),MayDom1+22,""),IF(AND(YEAR(MayDom1+29)=Año_Calendario,MONTH(MayDom1+29)=5),MayDom1+29,""))</f>
        <v>42149</v>
      </c>
      <c r="D27" s="5">
        <f>IF(DAY(MayDom1)=1,IF(AND(YEAR(MayDom1+23)=Año_Calendario,MONTH(MayDom1+23)=5),MayDom1+23,""),IF(AND(YEAR(MayDom1+30)=Año_Calendario,MONTH(MayDom1+30)=5),MayDom1+30,""))</f>
        <v>42150</v>
      </c>
      <c r="E27" s="5">
        <f>IF(DAY(MayDom1)=1,IF(AND(YEAR(MayDom1+24)=Año_Calendario,MONTH(MayDom1+24)=5),MayDom1+24,""),IF(AND(YEAR(MayDom1+31)=Año_Calendario,MONTH(MayDom1+31)=5),MayDom1+31,""))</f>
        <v>42151</v>
      </c>
      <c r="F27" s="5">
        <f>IF(DAY(MayDom1)=1,IF(AND(YEAR(MayDom1+25)=Año_Calendario,MONTH(MayDom1+25)=5),MayDom1+25,""),IF(AND(YEAR(MayDom1+32)=Año_Calendario,MONTH(MayDom1+32)=5),MayDom1+32,""))</f>
        <v>42152</v>
      </c>
      <c r="G27" s="5">
        <f>IF(DAY(MayDom1)=1,IF(AND(YEAR(MayDom1+26)=Año_Calendario,MONTH(MayDom1+26)=5),MayDom1+26,""),IF(AND(YEAR(MayDom1+33)=Año_Calendario,MONTH(MayDom1+33)=5),MayDom1+33,""))</f>
        <v>42153</v>
      </c>
      <c r="H27" s="5">
        <f>IF(DAY(MayDom1)=1,IF(AND(YEAR(MayDom1+27)=Año_Calendario,MONTH(MayDom1+27)=5),MayDom1+27,""),IF(AND(YEAR(MayDom1+34)=Año_Calendario,MONTH(MayDom1+34)=5),MayDom1+34,""))</f>
        <v>42154</v>
      </c>
      <c r="I27" s="5">
        <f>IF(DAY(MayDom1)=1,IF(AND(YEAR(MayDom1+28)=Año_Calendario,MONTH(MayDom1+28)=5),MayDom1+28,""),IF(AND(YEAR(MayDom1+35)=Año_Calendario,MONTH(MayDom1+35)=5),MayDom1+35,""))</f>
        <v>42155</v>
      </c>
      <c r="J27" s="5"/>
      <c r="K27" s="5">
        <f>IF(DAY(JunDom1)=1,IF(AND(YEAR(JunDom1+22)=Año_Calendario,MONTH(JunDom1+22)=6),JunDom1+22,""),IF(AND(YEAR(JunDom1+29)=Año_Calendario,MONTH(JunDom1+29)=6),JunDom1+29,""))</f>
        <v>42184</v>
      </c>
      <c r="L27" s="5">
        <f>IF(DAY(JunDom1)=1,IF(AND(YEAR(JunDom1+23)=Año_Calendario,MONTH(JunDom1+23)=6),JunDom1+23,""),IF(AND(YEAR(JunDom1+30)=Año_Calendario,MONTH(JunDom1+30)=6),JunDom1+30,""))</f>
        <v>42185</v>
      </c>
      <c r="M27" s="5" t="str">
        <f>IF(DAY(JunDom1)=1,IF(AND(YEAR(JunDom1+24)=Año_Calendario,MONTH(JunDom1+24)=6),JunDom1+24,""),IF(AND(YEAR(JunDom1+31)=Año_Calendario,MONTH(JunDom1+31)=6),JunDom1+31,""))</f>
        <v/>
      </c>
      <c r="N27" s="5" t="str">
        <f>IF(DAY(JunDom1)=1,IF(AND(YEAR(JunDom1+25)=Año_Calendario,MONTH(JunDom1+25)=6),JunDom1+25,""),IF(AND(YEAR(JunDom1+32)=Año_Calendario,MONTH(JunDom1+32)=6),JunDom1+32,""))</f>
        <v/>
      </c>
      <c r="O27" s="5" t="str">
        <f>IF(DAY(JunDom1)=1,IF(AND(YEAR(JunDom1+26)=Año_Calendario,MONTH(JunDom1+26)=6),JunDom1+26,""),IF(AND(YEAR(JunDom1+33)=Año_Calendario,MONTH(JunDom1+33)=6),JunDom1+33,""))</f>
        <v/>
      </c>
      <c r="P27" s="5" t="str">
        <f>IF(DAY(JunDom1)=1,IF(AND(YEAR(JunDom1+27)=Año_Calendario,MONTH(JunDom1+27)=6),JunDom1+27,""),IF(AND(YEAR(JunDom1+34)=Año_Calendario,MONTH(JunDom1+34)=6),JunDom1+34,""))</f>
        <v/>
      </c>
      <c r="Q27" s="5" t="str">
        <f>IF(DAY(JunDom1)=1,IF(AND(YEAR(JunDom1+28)=Año_Calendario,MONTH(JunDom1+28)=6),JunDom1+28,""),IF(AND(YEAR(JunDom1+35)=Año_Calendario,MONTH(JunDom1+35)=6),JunDom1+35,""))</f>
        <v/>
      </c>
      <c r="R27" s="2"/>
      <c r="S27" s="8"/>
      <c r="U27" s="16"/>
      <c r="Z27" s="2"/>
      <c r="AH27" s="2"/>
      <c r="AP27" s="2"/>
    </row>
    <row r="28" spans="2:42" ht="15" customHeight="1" x14ac:dyDescent="0.2">
      <c r="B28" s="2"/>
      <c r="C28" s="5" t="str">
        <f>IF(DAY(MayDom1)=1,IF(AND(YEAR(MayDom1+29)=Año_Calendario,MONTH(MayDom1+29)=5),MayDom1+29,""),IF(AND(YEAR(MayDom1+36)=Año_Calendario,MONTH(MayDom1+36)=5),MayDom1+36,""))</f>
        <v/>
      </c>
      <c r="D28" s="5" t="str">
        <f>IF(DAY(MayDom1)=1,IF(AND(YEAR(MayDom1+30)=Año_Calendario,MONTH(MayDom1+30)=5),MayDom1+30,""),IF(AND(YEAR(MayDom1+37)=Año_Calendario,MONTH(MayDom1+37)=5),MayDom1+37,""))</f>
        <v/>
      </c>
      <c r="E28" s="5" t="str">
        <f>IF(DAY(MayDom1)=1,IF(AND(YEAR(MayDom1+31)=Año_Calendario,MONTH(MayDom1+31)=5),MayDom1+31,""),IF(AND(YEAR(MayDom1+38)=Año_Calendario,MONTH(MayDom1+38)=5),MayDom1+38,""))</f>
        <v/>
      </c>
      <c r="F28" s="5" t="str">
        <f>IF(DAY(MayDom1)=1,IF(AND(YEAR(MayDom1+32)=Año_Calendario,MONTH(MayDom1+32)=5),MayDom1+32,""),IF(AND(YEAR(MayDom1+39)=Año_Calendario,MONTH(MayDom1+39)=5),MayDom1+39,""))</f>
        <v/>
      </c>
      <c r="G28" s="5" t="str">
        <f>IF(DAY(MayDom1)=1,IF(AND(YEAR(MayDom1+33)=Año_Calendario,MONTH(MayDom1+33)=5),MayDom1+33,""),IF(AND(YEAR(MayDom1+40)=Año_Calendario,MONTH(MayDom1+40)=5),MayDom1+40,""))</f>
        <v/>
      </c>
      <c r="H28" s="5" t="str">
        <f>IF(DAY(MayDom1)=1,IF(AND(YEAR(MayDom1+34)=Año_Calendario,MONTH(MayDom1+34)=5),MayDom1+34,""),IF(AND(YEAR(MayDom1+41)=Año_Calendario,MONTH(MayDom1+41)=5),MayDom1+41,""))</f>
        <v/>
      </c>
      <c r="I28" s="5" t="str">
        <f>IF(DAY(MayDom1)=1,IF(AND(YEAR(MayDom1+35)=Año_Calendario,MONTH(MayDom1+35)=5),MayDom1+35,""),IF(AND(YEAR(MayDom1+42)=Año_Calendario,MONTH(MayDom1+42)=5),MayDom1+42,""))</f>
        <v/>
      </c>
      <c r="J28" s="5"/>
      <c r="K28" s="5" t="str">
        <f>IF(DAY(JunDom1)=1,IF(AND(YEAR(JunDom1+29)=Año_Calendario,MONTH(JunDom1+29)=6),JunDom1+29,""),IF(AND(YEAR(JunDom1+36)=Año_Calendario,MONTH(JunDom1+36)=6),JunDom1+36,""))</f>
        <v/>
      </c>
      <c r="L28" s="5" t="str">
        <f>IF(DAY(JunDom1)=1,IF(AND(YEAR(JunDom1+30)=Año_Calendario,MONTH(JunDom1+30)=6),JunDom1+30,""),IF(AND(YEAR(JunDom1+37)=Año_Calendario,MONTH(JunDom1+37)=6),JunDom1+37,""))</f>
        <v/>
      </c>
      <c r="M28" s="5" t="str">
        <f>IF(DAY(JunDom1)=1,IF(AND(YEAR(JunDom1+31)=Año_Calendario,MONTH(JunDom1+31)=6),JunDom1+31,""),IF(AND(YEAR(JunDom1+38)=Año_Calendario,MONTH(JunDom1+38)=6),JunDom1+38,""))</f>
        <v/>
      </c>
      <c r="N28" s="5" t="str">
        <f>IF(DAY(JunDom1)=1,IF(AND(YEAR(JunDom1+32)=Año_Calendario,MONTH(JunDom1+32)=6),JunDom1+32,""),IF(AND(YEAR(JunDom1+39)=Año_Calendario,MONTH(JunDom1+39)=6),JunDom1+39,""))</f>
        <v/>
      </c>
      <c r="O28" s="5" t="str">
        <f>IF(DAY(JunDom1)=1,IF(AND(YEAR(JunDom1+33)=Año_Calendario,MONTH(JunDom1+33)=6),JunDom1+33,""),IF(AND(YEAR(JunDom1+40)=Año_Calendario,MONTH(JunDom1+40)=6),JunDom1+40,""))</f>
        <v/>
      </c>
      <c r="P28" s="5" t="str">
        <f>IF(DAY(JunDom1)=1,IF(AND(YEAR(JunDom1+34)=Año_Calendario,MONTH(JunDom1+34)=6),JunDom1+34,""),IF(AND(YEAR(JunDom1+41)=Año_Calendario,MONTH(JunDom1+41)=6),JunDom1+41,""))</f>
        <v/>
      </c>
      <c r="Q28" s="5" t="str">
        <f>IF(DAY(JunDom1)=1,IF(AND(YEAR(JunDom1+35)=Año_Calendario,MONTH(JunDom1+35)=6),JunDom1+35,""),IF(AND(YEAR(JunDom1+42)=Año_Calendario,MONTH(JunDom1+42)=6),JunDom1+42,""))</f>
        <v/>
      </c>
      <c r="R28" s="2"/>
      <c r="S28" s="8"/>
      <c r="U28" s="23"/>
      <c r="Z28" s="2"/>
      <c r="AH28" s="2"/>
      <c r="AP28" s="2"/>
    </row>
    <row r="29" spans="2:42" ht="15" customHeight="1" x14ac:dyDescent="0.2">
      <c r="B29" s="2"/>
      <c r="J29" s="5"/>
      <c r="R29" s="2"/>
      <c r="S29" s="8"/>
      <c r="U29" s="15"/>
      <c r="Z29" s="2"/>
      <c r="AH29" s="2"/>
      <c r="AP29" s="2"/>
    </row>
    <row r="30" spans="2:42" ht="15" customHeight="1" x14ac:dyDescent="0.25">
      <c r="B30" s="2"/>
      <c r="C30" s="7" t="s">
        <v>19</v>
      </c>
      <c r="D30" s="6"/>
      <c r="E30" s="6"/>
      <c r="F30" s="6"/>
      <c r="G30" s="6"/>
      <c r="H30" s="6"/>
      <c r="I30" s="6"/>
      <c r="J30" s="5"/>
      <c r="K30" s="7" t="s">
        <v>20</v>
      </c>
      <c r="L30" s="6"/>
      <c r="M30" s="6"/>
      <c r="N30" s="6"/>
      <c r="O30" s="6"/>
      <c r="P30" s="6"/>
      <c r="Q30" s="6"/>
      <c r="S30" s="10"/>
      <c r="U30" s="16"/>
      <c r="V30" s="2"/>
      <c r="W30" s="2"/>
      <c r="X30" s="2"/>
      <c r="Y30" s="2"/>
      <c r="Z30" s="2"/>
      <c r="AH30" s="2"/>
      <c r="AP30" s="2"/>
    </row>
    <row r="31" spans="2:42" ht="15" customHeight="1" x14ac:dyDescent="0.2">
      <c r="C31" s="24" t="s">
        <v>26</v>
      </c>
      <c r="D31" s="24" t="s">
        <v>1</v>
      </c>
      <c r="E31" s="24" t="s">
        <v>27</v>
      </c>
      <c r="F31" s="24" t="s">
        <v>28</v>
      </c>
      <c r="G31" s="24" t="s">
        <v>29</v>
      </c>
      <c r="H31" s="24" t="s">
        <v>0</v>
      </c>
      <c r="I31" s="24" t="s">
        <v>30</v>
      </c>
      <c r="J31" s="5"/>
      <c r="K31" s="24" t="s">
        <v>26</v>
      </c>
      <c r="L31" s="24" t="s">
        <v>1</v>
      </c>
      <c r="M31" s="24" t="s">
        <v>27</v>
      </c>
      <c r="N31" s="24" t="s">
        <v>28</v>
      </c>
      <c r="O31" s="24" t="s">
        <v>29</v>
      </c>
      <c r="P31" s="24" t="s">
        <v>0</v>
      </c>
      <c r="Q31" s="24" t="s">
        <v>30</v>
      </c>
      <c r="S31" s="8"/>
      <c r="U31" s="23"/>
    </row>
    <row r="32" spans="2:42" ht="15" customHeight="1" x14ac:dyDescent="0.2">
      <c r="C32" s="5" t="str">
        <f>IF(DAY(JulDom1)=1,"",IF(AND(YEAR(JulDom1+1)=Año_Calendario,MONTH(JulDom1+1)=7),JulDom1+1,""))</f>
        <v/>
      </c>
      <c r="D32" s="5" t="str">
        <f>IF(DAY(JulDom1)=1,"",IF(AND(YEAR(JulDom1+2)=Año_Calendario,MONTH(JulDom1+2)=7),JulDom1+2,""))</f>
        <v/>
      </c>
      <c r="E32" s="5">
        <f>IF(DAY(JulDom1)=1,"",IF(AND(YEAR(JulDom1+3)=Año_Calendario,MONTH(JulDom1+3)=7),JulDom1+3,""))</f>
        <v>42186</v>
      </c>
      <c r="F32" s="5">
        <f>IF(DAY(JulDom1)=1,"",IF(AND(YEAR(JulDom1+4)=Año_Calendario,MONTH(JulDom1+4)=7),JulDom1+4,""))</f>
        <v>42187</v>
      </c>
      <c r="G32" s="5">
        <f>IF(DAY(JulDom1)=1,"",IF(AND(YEAR(JulDom1+5)=Año_Calendario,MONTH(JulDom1+5)=7),JulDom1+5,""))</f>
        <v>42188</v>
      </c>
      <c r="H32" s="5">
        <f>IF(DAY(JulDom1)=1,"",IF(AND(YEAR(JulDom1+6)=Año_Calendario,MONTH(JulDom1+6)=7),JulDom1+6,""))</f>
        <v>42189</v>
      </c>
      <c r="I32" s="5">
        <f>IF(DAY(JulDom1)=1,IF(AND(YEAR(JulDom1)=Año_Calendario,MONTH(JulDom1)=7),JulDom1,""),IF(AND(YEAR(JulDom1+7)=Año_Calendario,MONTH(JulDom1+7)=7),JulDom1+7,""))</f>
        <v>42190</v>
      </c>
      <c r="J32" s="2"/>
      <c r="K32" s="5" t="str">
        <f>IF(DAY(AgoDom1)=1,"",IF(AND(YEAR(AgoDom1+1)=Año_Calendario,MONTH(AgoDom1+1)=8),AgoDom1+1,""))</f>
        <v/>
      </c>
      <c r="L32" s="5" t="str">
        <f>IF(DAY(AgoDom1)=1,"",IF(AND(YEAR(AgoDom1+2)=Año_Calendario,MONTH(AgoDom1+2)=8),AgoDom1+2,""))</f>
        <v/>
      </c>
      <c r="M32" s="5" t="str">
        <f>IF(DAY(AgoDom1)=1,"",IF(AND(YEAR(AgoDom1+3)=Año_Calendario,MONTH(AgoDom1+3)=8),AgoDom1+3,""))</f>
        <v/>
      </c>
      <c r="N32" s="5" t="str">
        <f>IF(DAY(AgoDom1)=1,"",IF(AND(YEAR(AgoDom1+4)=Año_Calendario,MONTH(AgoDom1+4)=8),AgoDom1+4,""))</f>
        <v/>
      </c>
      <c r="O32" s="5" t="str">
        <f>IF(DAY(AgoDom1)=1,"",IF(AND(YEAR(AgoDom1+5)=Año_Calendario,MONTH(AgoDom1+5)=8),AgoDom1+5,""))</f>
        <v/>
      </c>
      <c r="P32" s="5">
        <f>IF(DAY(AgoDom1)=1,"",IF(AND(YEAR(AgoDom1+6)=Año_Calendario,MONTH(AgoDom1+6)=8),AgoDom1+6,""))</f>
        <v>42217</v>
      </c>
      <c r="Q32" s="5">
        <f>IF(DAY(AgoDom1)=1,IF(AND(YEAR(AgoDom1)=Año_Calendario,MONTH(AgoDom1)=8),AgoDom1,""),IF(AND(YEAR(AgoDom1+7)=Año_Calendario,MONTH(AgoDom1+7)=8),AgoDom1+7,""))</f>
        <v>42218</v>
      </c>
      <c r="S32" s="8"/>
      <c r="U32" s="15"/>
    </row>
    <row r="33" spans="3:21" ht="15" customHeight="1" x14ac:dyDescent="0.2">
      <c r="C33" s="5">
        <f>IF(DAY(JulDom1)=1,IF(AND(YEAR(JulDom1+1)=Año_Calendario,MONTH(JulDom1+1)=7),JulDom1+1,""),IF(AND(YEAR(JulDom1+8)=Año_Calendario,MONTH(JulDom1+8)=7),JulDom1+8,""))</f>
        <v>42191</v>
      </c>
      <c r="D33" s="5">
        <f>IF(DAY(JulDom1)=1,IF(AND(YEAR(JulDom1+2)=Año_Calendario,MONTH(JulDom1+2)=7),JulDom1+2,""),IF(AND(YEAR(JulDom1+9)=Año_Calendario,MONTH(JulDom1+9)=7),JulDom1+9,""))</f>
        <v>42192</v>
      </c>
      <c r="E33" s="5">
        <f>IF(DAY(JulDom1)=1,IF(AND(YEAR(JulDom1+3)=Año_Calendario,MONTH(JulDom1+3)=7),JulDom1+3,""),IF(AND(YEAR(JulDom1+10)=Año_Calendario,MONTH(JulDom1+10)=7),JulDom1+10,""))</f>
        <v>42193</v>
      </c>
      <c r="F33" s="5">
        <f>IF(DAY(JulDom1)=1,IF(AND(YEAR(JulDom1+4)=Año_Calendario,MONTH(JulDom1+4)=7),JulDom1+4,""),IF(AND(YEAR(JulDom1+11)=Año_Calendario,MONTH(JulDom1+11)=7),JulDom1+11,""))</f>
        <v>42194</v>
      </c>
      <c r="G33" s="5">
        <f>IF(DAY(JulDom1)=1,IF(AND(YEAR(JulDom1+5)=Año_Calendario,MONTH(JulDom1+5)=7),JulDom1+5,""),IF(AND(YEAR(JulDom1+12)=Año_Calendario,MONTH(JulDom1+12)=7),JulDom1+12,""))</f>
        <v>42195</v>
      </c>
      <c r="H33" s="5">
        <f>IF(DAY(JulDom1)=1,IF(AND(YEAR(JulDom1+6)=Año_Calendario,MONTH(JulDom1+6)=7),JulDom1+6,""),IF(AND(YEAR(JulDom1+13)=Año_Calendario,MONTH(JulDom1+13)=7),JulDom1+13,""))</f>
        <v>42196</v>
      </c>
      <c r="I33" s="5">
        <f>IF(DAY(JulDom1)=1,IF(AND(YEAR(JulDom1+7)=Año_Calendario,MONTH(JulDom1+7)=7),JulDom1+7,""),IF(AND(YEAR(JulDom1+14)=Año_Calendario,MONTH(JulDom1+14)=7),JulDom1+14,""))</f>
        <v>42197</v>
      </c>
      <c r="K33" s="5">
        <f>IF(DAY(AgoDom1)=1,IF(AND(YEAR(AgoDom1+1)=Año_Calendario,MONTH(AgoDom1+1)=8),AgoDom1+1,""),IF(AND(YEAR(AgoDom1+8)=Año_Calendario,MONTH(AgoDom1+8)=8),AgoDom1+8,""))</f>
        <v>42219</v>
      </c>
      <c r="L33" s="5">
        <f>IF(DAY(AgoDom1)=1,IF(AND(YEAR(AgoDom1+2)=Año_Calendario,MONTH(AgoDom1+2)=8),AgoDom1+2,""),IF(AND(YEAR(AgoDom1+9)=Año_Calendario,MONTH(AgoDom1+9)=8),AgoDom1+9,""))</f>
        <v>42220</v>
      </c>
      <c r="M33" s="5">
        <f>IF(DAY(AgoDom1)=1,IF(AND(YEAR(AgoDom1+3)=Año_Calendario,MONTH(AgoDom1+3)=8),AgoDom1+3,""),IF(AND(YEAR(AgoDom1+10)=Año_Calendario,MONTH(AgoDom1+10)=8),AgoDom1+10,""))</f>
        <v>42221</v>
      </c>
      <c r="N33" s="5">
        <f>IF(DAY(AgoDom1)=1,IF(AND(YEAR(AgoDom1+4)=Año_Calendario,MONTH(AgoDom1+4)=8),AgoDom1+4,""),IF(AND(YEAR(AgoDom1+11)=Año_Calendario,MONTH(AgoDom1+11)=8),AgoDom1+11,""))</f>
        <v>42222</v>
      </c>
      <c r="O33" s="5">
        <f>IF(DAY(AgoDom1)=1,IF(AND(YEAR(AgoDom1+5)=Año_Calendario,MONTH(AgoDom1+5)=8),AgoDom1+5,""),IF(AND(YEAR(AgoDom1+12)=Año_Calendario,MONTH(AgoDom1+12)=8),AgoDom1+12,""))</f>
        <v>42223</v>
      </c>
      <c r="P33" s="5">
        <f>IF(DAY(AgoDom1)=1,IF(AND(YEAR(AgoDom1+6)=Año_Calendario,MONTH(AgoDom1+6)=8),AgoDom1+6,""),IF(AND(YEAR(AgoDom1+13)=Año_Calendario,MONTH(AgoDom1+13)=8),AgoDom1+13,""))</f>
        <v>42224</v>
      </c>
      <c r="Q33" s="5">
        <f>IF(DAY(AgoDom1)=1,IF(AND(YEAR(AgoDom1+7)=Año_Calendario,MONTH(AgoDom1+7)=8),AgoDom1+7,""),IF(AND(YEAR(AgoDom1+14)=Año_Calendario,MONTH(AgoDom1+14)=8),AgoDom1+14,""))</f>
        <v>42225</v>
      </c>
      <c r="S33" s="8"/>
      <c r="U33" s="16"/>
    </row>
    <row r="34" spans="3:21" ht="15" customHeight="1" x14ac:dyDescent="0.2">
      <c r="C34" s="5">
        <f>IF(DAY(JulDom1)=1,IF(AND(YEAR(JulDom1+8)=Año_Calendario,MONTH(JulDom1+8)=7),JulDom1+8,""),IF(AND(YEAR(JulDom1+15)=Año_Calendario,MONTH(JulDom1+15)=7),JulDom1+15,""))</f>
        <v>42198</v>
      </c>
      <c r="D34" s="5">
        <f>IF(DAY(JulDom1)=1,IF(AND(YEAR(JulDom1+9)=Año_Calendario,MONTH(JulDom1+9)=7),JulDom1+9,""),IF(AND(YEAR(JulDom1+16)=Año_Calendario,MONTH(JulDom1+16)=7),JulDom1+16,""))</f>
        <v>42199</v>
      </c>
      <c r="E34" s="5">
        <f>IF(DAY(JulDom1)=1,IF(AND(YEAR(JulDom1+10)=Año_Calendario,MONTH(JulDom1+10)=7),JulDom1+10,""),IF(AND(YEAR(JulDom1+17)=Año_Calendario,MONTH(JulDom1+17)=7),JulDom1+17,""))</f>
        <v>42200</v>
      </c>
      <c r="F34" s="5">
        <f>IF(DAY(JulDom1)=1,IF(AND(YEAR(JulDom1+11)=Año_Calendario,MONTH(JulDom1+11)=7),JulDom1+11,""),IF(AND(YEAR(JulDom1+18)=Año_Calendario,MONTH(JulDom1+18)=7),JulDom1+18,""))</f>
        <v>42201</v>
      </c>
      <c r="G34" s="5">
        <f>IF(DAY(JulDom1)=1,IF(AND(YEAR(JulDom1+12)=Año_Calendario,MONTH(JulDom1+12)=7),JulDom1+12,""),IF(AND(YEAR(JulDom1+19)=Año_Calendario,MONTH(JulDom1+19)=7),JulDom1+19,""))</f>
        <v>42202</v>
      </c>
      <c r="H34" s="5">
        <f>IF(DAY(JulDom1)=1,IF(AND(YEAR(JulDom1+13)=Año_Calendario,MONTH(JulDom1+13)=7),JulDom1+13,""),IF(AND(YEAR(JulDom1+20)=Año_Calendario,MONTH(JulDom1+20)=7),JulDom1+20,""))</f>
        <v>42203</v>
      </c>
      <c r="I34" s="5">
        <f>IF(DAY(JulDom1)=1,IF(AND(YEAR(JulDom1+14)=Año_Calendario,MONTH(JulDom1+14)=7),JulDom1+14,""),IF(AND(YEAR(JulDom1+21)=Año_Calendario,MONTH(JulDom1+21)=7),JulDom1+21,""))</f>
        <v>42204</v>
      </c>
      <c r="K34" s="5">
        <f>IF(DAY(AgoDom1)=1,IF(AND(YEAR(AgoDom1+8)=Año_Calendario,MONTH(AgoDom1+8)=8),AgoDom1+8,""),IF(AND(YEAR(AgoDom1+15)=Año_Calendario,MONTH(AgoDom1+15)=8),AgoDom1+15,""))</f>
        <v>42226</v>
      </c>
      <c r="L34" s="5">
        <f>IF(DAY(AgoDom1)=1,IF(AND(YEAR(AgoDom1+9)=Año_Calendario,MONTH(AgoDom1+9)=8),AgoDom1+9,""),IF(AND(YEAR(AgoDom1+16)=Año_Calendario,MONTH(AgoDom1+16)=8),AgoDom1+16,""))</f>
        <v>42227</v>
      </c>
      <c r="M34" s="5">
        <f>IF(DAY(AgoDom1)=1,IF(AND(YEAR(AgoDom1+10)=Año_Calendario,MONTH(AgoDom1+10)=8),AgoDom1+10,""),IF(AND(YEAR(AgoDom1+17)=Año_Calendario,MONTH(AgoDom1+17)=8),AgoDom1+17,""))</f>
        <v>42228</v>
      </c>
      <c r="N34" s="5">
        <f>IF(DAY(AgoDom1)=1,IF(AND(YEAR(AgoDom1+11)=Año_Calendario,MONTH(AgoDom1+11)=8),AgoDom1+11,""),IF(AND(YEAR(AgoDom1+18)=Año_Calendario,MONTH(AgoDom1+18)=8),AgoDom1+18,""))</f>
        <v>42229</v>
      </c>
      <c r="O34" s="5">
        <f>IF(DAY(AgoDom1)=1,IF(AND(YEAR(AgoDom1+12)=Año_Calendario,MONTH(AgoDom1+12)=8),AgoDom1+12,""),IF(AND(YEAR(AgoDom1+19)=Año_Calendario,MONTH(AgoDom1+19)=8),AgoDom1+19,""))</f>
        <v>42230</v>
      </c>
      <c r="P34" s="5">
        <f>IF(DAY(AgoDom1)=1,IF(AND(YEAR(AgoDom1+13)=Año_Calendario,MONTH(AgoDom1+13)=8),AgoDom1+13,""),IF(AND(YEAR(AgoDom1+20)=Año_Calendario,MONTH(AgoDom1+20)=8),AgoDom1+20,""))</f>
        <v>42231</v>
      </c>
      <c r="Q34" s="5">
        <f>IF(DAY(AgoDom1)=1,IF(AND(YEAR(AgoDom1+14)=Año_Calendario,MONTH(AgoDom1+14)=8),AgoDom1+14,""),IF(AND(YEAR(AgoDom1+21)=Año_Calendario,MONTH(AgoDom1+21)=8),AgoDom1+21,""))</f>
        <v>42232</v>
      </c>
      <c r="S34" s="8"/>
      <c r="U34" s="23"/>
    </row>
    <row r="35" spans="3:21" ht="15" customHeight="1" x14ac:dyDescent="0.2">
      <c r="C35" s="5">
        <f>IF(DAY(JulDom1)=1,IF(AND(YEAR(JulDom1+15)=Año_Calendario,MONTH(JulDom1+15)=7),JulDom1+15,""),IF(AND(YEAR(JulDom1+22)=Año_Calendario,MONTH(JulDom1+22)=7),JulDom1+22,""))</f>
        <v>42205</v>
      </c>
      <c r="D35" s="5">
        <f>IF(DAY(JulDom1)=1,IF(AND(YEAR(JulDom1+16)=Año_Calendario,MONTH(JulDom1+16)=7),JulDom1+16,""),IF(AND(YEAR(JulDom1+23)=Año_Calendario,MONTH(JulDom1+23)=7),JulDom1+23,""))</f>
        <v>42206</v>
      </c>
      <c r="E35" s="5">
        <f>IF(DAY(JulDom1)=1,IF(AND(YEAR(JulDom1+17)=Año_Calendario,MONTH(JulDom1+17)=7),JulDom1+17,""),IF(AND(YEAR(JulDom1+24)=Año_Calendario,MONTH(JulDom1+24)=7),JulDom1+24,""))</f>
        <v>42207</v>
      </c>
      <c r="F35" s="5">
        <f>IF(DAY(JulDom1)=1,IF(AND(YEAR(JulDom1+18)=Año_Calendario,MONTH(JulDom1+18)=7),JulDom1+18,""),IF(AND(YEAR(JulDom1+25)=Año_Calendario,MONTH(JulDom1+25)=7),JulDom1+25,""))</f>
        <v>42208</v>
      </c>
      <c r="G35" s="5">
        <f>IF(DAY(JulDom1)=1,IF(AND(YEAR(JulDom1+19)=Año_Calendario,MONTH(JulDom1+19)=7),JulDom1+19,""),IF(AND(YEAR(JulDom1+26)=Año_Calendario,MONTH(JulDom1+26)=7),JulDom1+26,""))</f>
        <v>42209</v>
      </c>
      <c r="H35" s="5">
        <f>IF(DAY(JulDom1)=1,IF(AND(YEAR(JulDom1+20)=Año_Calendario,MONTH(JulDom1+20)=7),JulDom1+20,""),IF(AND(YEAR(JulDom1+27)=Año_Calendario,MONTH(JulDom1+27)=7),JulDom1+27,""))</f>
        <v>42210</v>
      </c>
      <c r="I35" s="5">
        <f>IF(DAY(JulDom1)=1,IF(AND(YEAR(JulDom1+21)=Año_Calendario,MONTH(JulDom1+21)=7),JulDom1+21,""),IF(AND(YEAR(JulDom1+28)=Año_Calendario,MONTH(JulDom1+28)=7),JulDom1+28,""))</f>
        <v>42211</v>
      </c>
      <c r="K35" s="5">
        <f>IF(DAY(AgoDom1)=1,IF(AND(YEAR(AgoDom1+15)=Año_Calendario,MONTH(AgoDom1+15)=8),AgoDom1+15,""),IF(AND(YEAR(AgoDom1+22)=Año_Calendario,MONTH(AgoDom1+22)=8),AgoDom1+22,""))</f>
        <v>42233</v>
      </c>
      <c r="L35" s="5">
        <f>IF(DAY(AgoDom1)=1,IF(AND(YEAR(AgoDom1+16)=Año_Calendario,MONTH(AgoDom1+16)=8),AgoDom1+16,""),IF(AND(YEAR(AgoDom1+23)=Año_Calendario,MONTH(AgoDom1+23)=8),AgoDom1+23,""))</f>
        <v>42234</v>
      </c>
      <c r="M35" s="5">
        <f>IF(DAY(AgoDom1)=1,IF(AND(YEAR(AgoDom1+17)=Año_Calendario,MONTH(AgoDom1+17)=8),AgoDom1+17,""),IF(AND(YEAR(AgoDom1+24)=Año_Calendario,MONTH(AgoDom1+24)=8),AgoDom1+24,""))</f>
        <v>42235</v>
      </c>
      <c r="N35" s="5">
        <f>IF(DAY(AgoDom1)=1,IF(AND(YEAR(AgoDom1+18)=Año_Calendario,MONTH(AgoDom1+18)=8),AgoDom1+18,""),IF(AND(YEAR(AgoDom1+25)=Año_Calendario,MONTH(AgoDom1+25)=8),AgoDom1+25,""))</f>
        <v>42236</v>
      </c>
      <c r="O35" s="5">
        <f>IF(DAY(AgoDom1)=1,IF(AND(YEAR(AgoDom1+19)=Año_Calendario,MONTH(AgoDom1+19)=8),AgoDom1+19,""),IF(AND(YEAR(AgoDom1+26)=Año_Calendario,MONTH(AgoDom1+26)=8),AgoDom1+26,""))</f>
        <v>42237</v>
      </c>
      <c r="P35" s="5">
        <f>IF(DAY(AgoDom1)=1,IF(AND(YEAR(AgoDom1+20)=Año_Calendario,MONTH(AgoDom1+20)=8),AgoDom1+20,""),IF(AND(YEAR(AgoDom1+27)=Año_Calendario,MONTH(AgoDom1+27)=8),AgoDom1+27,""))</f>
        <v>42238</v>
      </c>
      <c r="Q35" s="5">
        <f>IF(DAY(AgoDom1)=1,IF(AND(YEAR(AgoDom1+21)=Año_Calendario,MONTH(AgoDom1+21)=8),AgoDom1+21,""),IF(AND(YEAR(AgoDom1+28)=Año_Calendario,MONTH(AgoDom1+28)=8),AgoDom1+28,""))</f>
        <v>42239</v>
      </c>
      <c r="S35" s="8"/>
      <c r="U35" s="15"/>
    </row>
    <row r="36" spans="3:21" ht="15" customHeight="1" x14ac:dyDescent="0.2">
      <c r="C36" s="5">
        <f>IF(DAY(JulDom1)=1,IF(AND(YEAR(JulDom1+22)=Año_Calendario,MONTH(JulDom1+22)=7),JulDom1+22,""),IF(AND(YEAR(JulDom1+29)=Año_Calendario,MONTH(JulDom1+29)=7),JulDom1+29,""))</f>
        <v>42212</v>
      </c>
      <c r="D36" s="5">
        <f>IF(DAY(JulDom1)=1,IF(AND(YEAR(JulDom1+23)=Año_Calendario,MONTH(JulDom1+23)=7),JulDom1+23,""),IF(AND(YEAR(JulDom1+30)=Año_Calendario,MONTH(JulDom1+30)=7),JulDom1+30,""))</f>
        <v>42213</v>
      </c>
      <c r="E36" s="5">
        <f>IF(DAY(JulDom1)=1,IF(AND(YEAR(JulDom1+24)=Año_Calendario,MONTH(JulDom1+24)=7),JulDom1+24,""),IF(AND(YEAR(JulDom1+31)=Año_Calendario,MONTH(JulDom1+31)=7),JulDom1+31,""))</f>
        <v>42214</v>
      </c>
      <c r="F36" s="5">
        <f>IF(DAY(JulDom1)=1,IF(AND(YEAR(JulDom1+25)=Año_Calendario,MONTH(JulDom1+25)=7),JulDom1+25,""),IF(AND(YEAR(JulDom1+32)=Año_Calendario,MONTH(JulDom1+32)=7),JulDom1+32,""))</f>
        <v>42215</v>
      </c>
      <c r="G36" s="5">
        <f>IF(DAY(JulDom1)=1,IF(AND(YEAR(JulDom1+26)=Año_Calendario,MONTH(JulDom1+26)=7),JulDom1+26,""),IF(AND(YEAR(JulDom1+33)=Año_Calendario,MONTH(JulDom1+33)=7),JulDom1+33,""))</f>
        <v>42216</v>
      </c>
      <c r="H36" s="5" t="str">
        <f>IF(DAY(JulDom1)=1,IF(AND(YEAR(JulDom1+27)=Año_Calendario,MONTH(JulDom1+27)=7),JulDom1+27,""),IF(AND(YEAR(JulDom1+34)=Año_Calendario,MONTH(JulDom1+34)=7),JulDom1+34,""))</f>
        <v/>
      </c>
      <c r="I36" s="5" t="str">
        <f>IF(DAY(JulDom1)=1,IF(AND(YEAR(JulDom1+28)=Año_Calendario,MONTH(JulDom1+28)=7),JulDom1+28,""),IF(AND(YEAR(JulDom1+35)=Año_Calendario,MONTH(JulDom1+35)=7),JulDom1+35,""))</f>
        <v/>
      </c>
      <c r="K36" s="5">
        <f>IF(DAY(AgoDom1)=1,IF(AND(YEAR(AgoDom1+22)=Año_Calendario,MONTH(AgoDom1+22)=8),AgoDom1+22,""),IF(AND(YEAR(AgoDom1+29)=Año_Calendario,MONTH(AgoDom1+29)=8),AgoDom1+29,""))</f>
        <v>42240</v>
      </c>
      <c r="L36" s="5">
        <f>IF(DAY(AgoDom1)=1,IF(AND(YEAR(AgoDom1+23)=Año_Calendario,MONTH(AgoDom1+23)=8),AgoDom1+23,""),IF(AND(YEAR(AgoDom1+30)=Año_Calendario,MONTH(AgoDom1+30)=8),AgoDom1+30,""))</f>
        <v>42241</v>
      </c>
      <c r="M36" s="5">
        <f>IF(DAY(AgoDom1)=1,IF(AND(YEAR(AgoDom1+24)=Año_Calendario,MONTH(AgoDom1+24)=8),AgoDom1+24,""),IF(AND(YEAR(AgoDom1+31)=Año_Calendario,MONTH(AgoDom1+31)=8),AgoDom1+31,""))</f>
        <v>42242</v>
      </c>
      <c r="N36" s="5">
        <f>IF(DAY(AgoDom1)=1,IF(AND(YEAR(AgoDom1+25)=Año_Calendario,MONTH(AgoDom1+25)=8),AgoDom1+25,""),IF(AND(YEAR(AgoDom1+32)=Año_Calendario,MONTH(AgoDom1+32)=8),AgoDom1+32,""))</f>
        <v>42243</v>
      </c>
      <c r="O36" s="5">
        <f>IF(DAY(AgoDom1)=1,IF(AND(YEAR(AgoDom1+26)=Año_Calendario,MONTH(AgoDom1+26)=8),AgoDom1+26,""),IF(AND(YEAR(AgoDom1+33)=Año_Calendario,MONTH(AgoDom1+33)=8),AgoDom1+33,""))</f>
        <v>42244</v>
      </c>
      <c r="P36" s="5">
        <f>IF(DAY(AgoDom1)=1,IF(AND(YEAR(AgoDom1+27)=Año_Calendario,MONTH(AgoDom1+27)=8),AgoDom1+27,""),IF(AND(YEAR(AgoDom1+34)=Año_Calendario,MONTH(AgoDom1+34)=8),AgoDom1+34,""))</f>
        <v>42245</v>
      </c>
      <c r="Q36" s="5">
        <f>IF(DAY(AgoDom1)=1,IF(AND(YEAR(AgoDom1+28)=Año_Calendario,MONTH(AgoDom1+28)=8),AgoDom1+28,""),IF(AND(YEAR(AgoDom1+35)=Año_Calendario,MONTH(AgoDom1+35)=8),AgoDom1+35,""))</f>
        <v>42246</v>
      </c>
      <c r="S36" s="8"/>
      <c r="U36" s="16"/>
    </row>
    <row r="37" spans="3:21" ht="15" customHeight="1" x14ac:dyDescent="0.2">
      <c r="C37" s="5" t="str">
        <f>IF(DAY(JulDom1)=1,IF(AND(YEAR(JulDom1+29)=Año_Calendario,MONTH(JulDom1+29)=7),JulDom1+29,""),IF(AND(YEAR(JulDom1+36)=Año_Calendario,MONTH(JulDom1+36)=7),JulDom1+36,""))</f>
        <v/>
      </c>
      <c r="D37" s="5" t="str">
        <f>IF(DAY(JulDom1)=1,IF(AND(YEAR(JulDom1+30)=Año_Calendario,MONTH(JulDom1+30)=7),JulDom1+30,""),IF(AND(YEAR(JulDom1+37)=Año_Calendario,MONTH(JulDom1+37)=7),JulDom1+37,""))</f>
        <v/>
      </c>
      <c r="E37" s="5" t="str">
        <f>IF(DAY(JulDom1)=1,IF(AND(YEAR(JulDom1+31)=Año_Calendario,MONTH(JulDom1+31)=7),JulDom1+31,""),IF(AND(YEAR(JulDom1+38)=Año_Calendario,MONTH(JulDom1+38)=7),JulDom1+38,""))</f>
        <v/>
      </c>
      <c r="F37" s="5" t="str">
        <f>IF(DAY(JulDom1)=1,IF(AND(YEAR(JulDom1+32)=Año_Calendario,MONTH(JulDom1+32)=7),JulDom1+32,""),IF(AND(YEAR(JulDom1+39)=Año_Calendario,MONTH(JulDom1+39)=7),JulDom1+39,""))</f>
        <v/>
      </c>
      <c r="G37" s="5" t="str">
        <f>IF(DAY(JulDom1)=1,IF(AND(YEAR(JulDom1+33)=Año_Calendario,MONTH(JulDom1+33)=7),JulDom1+33,""),IF(AND(YEAR(JulDom1+40)=Año_Calendario,MONTH(JulDom1+40)=7),JulDom1+40,""))</f>
        <v/>
      </c>
      <c r="H37" s="5" t="str">
        <f>IF(DAY(JulDom1)=1,IF(AND(YEAR(JulDom1+34)=Año_Calendario,MONTH(JulDom1+34)=7),JulDom1+34,""),IF(AND(YEAR(JulDom1+41)=Año_Calendario,MONTH(JulDom1+41)=7),JulDom1+41,""))</f>
        <v/>
      </c>
      <c r="I37" s="5" t="str">
        <f>IF(DAY(JulDom1)=1,IF(AND(YEAR(JulDom1+35)=Año_Calendario,MONTH(JulDom1+35)=7),JulDom1+35,""),IF(AND(YEAR(JulDom1+42)=Año_Calendario,MONTH(JulDom1+42)=7),JulDom1+42,""))</f>
        <v/>
      </c>
      <c r="K37" s="5">
        <f>IF(DAY(AgoDom1)=1,IF(AND(YEAR(AgoDom1+29)=Año_Calendario,MONTH(AgoDom1+29)=8),AgoDom1+29,""),IF(AND(YEAR(AgoDom1+36)=Año_Calendario,MONTH(AgoDom1+36)=8),AgoDom1+36,""))</f>
        <v>42247</v>
      </c>
      <c r="L37" s="5" t="str">
        <f>IF(DAY(AgoDom1)=1,IF(AND(YEAR(AgoDom1+30)=Año_Calendario,MONTH(AgoDom1+30)=8),AgoDom1+30,""),IF(AND(YEAR(AgoDom1+37)=Año_Calendario,MONTH(AgoDom1+37)=8),AgoDom1+37,""))</f>
        <v/>
      </c>
      <c r="M37" s="5" t="str">
        <f>IF(DAY(AgoDom1)=1,IF(AND(YEAR(AgoDom1+31)=Año_Calendario,MONTH(AgoDom1+31)=8),AgoDom1+31,""),IF(AND(YEAR(AgoDom1+38)=Año_Calendario,MONTH(AgoDom1+38)=8),AgoDom1+38,""))</f>
        <v/>
      </c>
      <c r="N37" s="5" t="str">
        <f>IF(DAY(AgoDom1)=1,IF(AND(YEAR(AgoDom1+32)=Año_Calendario,MONTH(AgoDom1+32)=8),AgoDom1+32,""),IF(AND(YEAR(AgoDom1+39)=Año_Calendario,MONTH(AgoDom1+39)=8),AgoDom1+39,""))</f>
        <v/>
      </c>
      <c r="O37" s="5" t="str">
        <f>IF(DAY(AgoDom1)=1,IF(AND(YEAR(AgoDom1+33)=Año_Calendario,MONTH(AgoDom1+33)=8),AgoDom1+33,""),IF(AND(YEAR(AgoDom1+40)=Año_Calendario,MONTH(AgoDom1+40)=8),AgoDom1+40,""))</f>
        <v/>
      </c>
      <c r="P37" s="5" t="str">
        <f>IF(DAY(AgoDom1)=1,IF(AND(YEAR(AgoDom1+34)=Año_Calendario,MONTH(AgoDom1+34)=8),AgoDom1+34,""),IF(AND(YEAR(AgoDom1+41)=Año_Calendario,MONTH(AgoDom1+41)=8),AgoDom1+41,""))</f>
        <v/>
      </c>
      <c r="Q37" s="5" t="str">
        <f>IF(DAY(AgoDom1)=1,IF(AND(YEAR(AgoDom1+35)=Año_Calendario,MONTH(AgoDom1+35)=8),AgoDom1+35,""),IF(AND(YEAR(AgoDom1+42)=Año_Calendario,MONTH(AgoDom1+42)=8),AgoDom1+42,""))</f>
        <v/>
      </c>
      <c r="S37" s="8"/>
      <c r="U37" s="23"/>
    </row>
    <row r="38" spans="3:21" ht="15" customHeight="1" x14ac:dyDescent="0.2">
      <c r="C38" s="5"/>
      <c r="D38" s="5"/>
      <c r="E38" s="5"/>
      <c r="F38" s="5"/>
      <c r="G38" s="5"/>
      <c r="H38" s="5"/>
      <c r="I38" s="5"/>
      <c r="K38" s="5"/>
      <c r="L38" s="5"/>
      <c r="M38" s="5"/>
      <c r="N38" s="5"/>
      <c r="O38" s="5"/>
      <c r="P38" s="5"/>
      <c r="Q38" s="5"/>
      <c r="S38" s="8"/>
      <c r="U38" s="15"/>
    </row>
    <row r="39" spans="3:21" ht="15" customHeight="1" x14ac:dyDescent="0.25">
      <c r="C39" s="7" t="s">
        <v>22</v>
      </c>
      <c r="D39" s="6"/>
      <c r="E39" s="6"/>
      <c r="F39" s="6"/>
      <c r="G39" s="6"/>
      <c r="H39" s="6"/>
      <c r="I39" s="6"/>
      <c r="K39" s="7" t="s">
        <v>21</v>
      </c>
      <c r="L39" s="6"/>
      <c r="M39" s="6"/>
      <c r="N39" s="6"/>
      <c r="O39" s="6"/>
      <c r="P39" s="6"/>
      <c r="Q39" s="6"/>
      <c r="S39" s="8"/>
      <c r="U39" s="16"/>
    </row>
    <row r="40" spans="3:21" ht="15" customHeight="1" x14ac:dyDescent="0.2">
      <c r="C40" s="24" t="s">
        <v>26</v>
      </c>
      <c r="D40" s="24" t="s">
        <v>1</v>
      </c>
      <c r="E40" s="24" t="s">
        <v>27</v>
      </c>
      <c r="F40" s="24" t="s">
        <v>28</v>
      </c>
      <c r="G40" s="24" t="s">
        <v>29</v>
      </c>
      <c r="H40" s="24" t="s">
        <v>0</v>
      </c>
      <c r="I40" s="24" t="s">
        <v>30</v>
      </c>
      <c r="K40" s="24" t="s">
        <v>26</v>
      </c>
      <c r="L40" s="24" t="s">
        <v>1</v>
      </c>
      <c r="M40" s="24" t="s">
        <v>27</v>
      </c>
      <c r="N40" s="24" t="s">
        <v>28</v>
      </c>
      <c r="O40" s="24" t="s">
        <v>29</v>
      </c>
      <c r="P40" s="24" t="s">
        <v>0</v>
      </c>
      <c r="Q40" s="24" t="s">
        <v>30</v>
      </c>
      <c r="S40" s="8"/>
      <c r="U40" s="23"/>
    </row>
    <row r="41" spans="3:21" ht="15" customHeight="1" x14ac:dyDescent="0.2">
      <c r="C41" s="5" t="str">
        <f>IF(DAY(SepDom1)=1,"",IF(AND(YEAR(SepDom1+1)=Año_Calendario,MONTH(SepDom1+1)=9),SepDom1+1,""))</f>
        <v/>
      </c>
      <c r="D41" s="5">
        <f>IF(DAY(SepDom1)=1,"",IF(AND(YEAR(SepDom1+2)=Año_Calendario,MONTH(SepDom1+2)=9),SepDom1+2,""))</f>
        <v>42248</v>
      </c>
      <c r="E41" s="5">
        <f>IF(DAY(SepDom1)=1,"",IF(AND(YEAR(SepDom1+3)=Año_Calendario,MONTH(SepDom1+3)=9),SepDom1+3,""))</f>
        <v>42249</v>
      </c>
      <c r="F41" s="5">
        <f>IF(DAY(SepDom1)=1,"",IF(AND(YEAR(SepDom1+4)=Año_Calendario,MONTH(SepDom1+4)=9),SepDom1+4,""))</f>
        <v>42250</v>
      </c>
      <c r="G41" s="5">
        <f>IF(DAY(SepDom1)=1,"",IF(AND(YEAR(SepDom1+5)=Año_Calendario,MONTH(SepDom1+5)=9),SepDom1+5,""))</f>
        <v>42251</v>
      </c>
      <c r="H41" s="5">
        <f>IF(DAY(SepDom1)=1,"",IF(AND(YEAR(SepDom1+6)=Año_Calendario,MONTH(SepDom1+6)=9),SepDom1+6,""))</f>
        <v>42252</v>
      </c>
      <c r="I41" s="5">
        <f>IF(DAY(SepDom1)=1,IF(AND(YEAR(SepDom1)=Año_Calendario,MONTH(SepDom1)=9),SepDom1,""),IF(AND(YEAR(SepDom1+7)=Año_Calendario,MONTH(SepDom1+7)=9),SepDom1+7,""))</f>
        <v>42253</v>
      </c>
      <c r="K41" s="5" t="str">
        <f>IF(DAY(OctDom1)=1,"",IF(AND(YEAR(OctDom1+1)=Año_Calendario,MONTH(OctDom1+1)=10),OctDom1+1,""))</f>
        <v/>
      </c>
      <c r="L41" s="5" t="str">
        <f>IF(DAY(OctDom1)=1,"",IF(AND(YEAR(OctDom1+2)=Año_Calendario,MONTH(OctDom1+2)=10),OctDom1+2,""))</f>
        <v/>
      </c>
      <c r="M41" s="5" t="str">
        <f>IF(DAY(OctDom1)=1,"",IF(AND(YEAR(OctDom1+3)=Año_Calendario,MONTH(OctDom1+3)=10),OctDom1+3,""))</f>
        <v/>
      </c>
      <c r="N41" s="5">
        <f>IF(DAY(OctDom1)=1,"",IF(AND(YEAR(OctDom1+4)=Año_Calendario,MONTH(OctDom1+4)=10),OctDom1+4,""))</f>
        <v>42278</v>
      </c>
      <c r="O41" s="5">
        <f>IF(DAY(OctDom1)=1,"",IF(AND(YEAR(OctDom1+5)=Año_Calendario,MONTH(OctDom1+5)=10),OctDom1+5,""))</f>
        <v>42279</v>
      </c>
      <c r="P41" s="5">
        <f>IF(DAY(OctDom1)=1,"",IF(AND(YEAR(OctDom1+6)=Año_Calendario,MONTH(OctDom1+6)=10),OctDom1+6,""))</f>
        <v>42280</v>
      </c>
      <c r="Q41" s="5">
        <f>IF(DAY(OctDom1)=1,IF(AND(YEAR(OctDom1)=Año_Calendario,MONTH(OctDom1)=10),OctDom1,""),IF(AND(YEAR(OctDom1+7)=Año_Calendario,MONTH(OctDom1+7)=10),OctDom1+7,""))</f>
        <v>42281</v>
      </c>
      <c r="S41" s="8"/>
      <c r="U41" s="15"/>
    </row>
    <row r="42" spans="3:21" ht="15" customHeight="1" x14ac:dyDescent="0.2">
      <c r="C42" s="5">
        <f>IF(DAY(SepDom1)=1,IF(AND(YEAR(SepDom1+1)=Año_Calendario,MONTH(SepDom1+1)=9),SepDom1+1,""),IF(AND(YEAR(SepDom1+8)=Año_Calendario,MONTH(SepDom1+8)=9),SepDom1+8,""))</f>
        <v>42254</v>
      </c>
      <c r="D42" s="5">
        <f>IF(DAY(SepDom1)=1,IF(AND(YEAR(SepDom1+2)=Año_Calendario,MONTH(SepDom1+2)=9),SepDom1+2,""),IF(AND(YEAR(SepDom1+9)=Año_Calendario,MONTH(SepDom1+9)=9),SepDom1+9,""))</f>
        <v>42255</v>
      </c>
      <c r="E42" s="5">
        <f>IF(DAY(SepDom1)=1,IF(AND(YEAR(SepDom1+3)=Año_Calendario,MONTH(SepDom1+3)=9),SepDom1+3,""),IF(AND(YEAR(SepDom1+10)=Año_Calendario,MONTH(SepDom1+10)=9),SepDom1+10,""))</f>
        <v>42256</v>
      </c>
      <c r="F42" s="5">
        <f>IF(DAY(SepDom1)=1,IF(AND(YEAR(SepDom1+4)=Año_Calendario,MONTH(SepDom1+4)=9),SepDom1+4,""),IF(AND(YEAR(SepDom1+11)=Año_Calendario,MONTH(SepDom1+11)=9),SepDom1+11,""))</f>
        <v>42257</v>
      </c>
      <c r="G42" s="5">
        <f>IF(DAY(SepDom1)=1,IF(AND(YEAR(SepDom1+5)=Año_Calendario,MONTH(SepDom1+5)=9),SepDom1+5,""),IF(AND(YEAR(SepDom1+12)=Año_Calendario,MONTH(SepDom1+12)=9),SepDom1+12,""))</f>
        <v>42258</v>
      </c>
      <c r="H42" s="5">
        <f>IF(DAY(SepDom1)=1,IF(AND(YEAR(SepDom1+6)=Año_Calendario,MONTH(SepDom1+6)=9),SepDom1+6,""),IF(AND(YEAR(SepDom1+13)=Año_Calendario,MONTH(SepDom1+13)=9),SepDom1+13,""))</f>
        <v>42259</v>
      </c>
      <c r="I42" s="5">
        <f>IF(DAY(SepDom1)=1,IF(AND(YEAR(SepDom1+7)=Año_Calendario,MONTH(SepDom1+7)=9),SepDom1+7,""),IF(AND(YEAR(SepDom1+14)=Año_Calendario,MONTH(SepDom1+14)=9),SepDom1+14,""))</f>
        <v>42260</v>
      </c>
      <c r="K42" s="5">
        <f>IF(DAY(OctDom1)=1,IF(AND(YEAR(OctDom1+1)=Año_Calendario,MONTH(OctDom1+1)=10),OctDom1+1,""),IF(AND(YEAR(OctDom1+8)=Año_Calendario,MONTH(OctDom1+8)=10),OctDom1+8,""))</f>
        <v>42282</v>
      </c>
      <c r="L42" s="5">
        <f>IF(DAY(OctDom1)=1,IF(AND(YEAR(OctDom1+2)=Año_Calendario,MONTH(OctDom1+2)=10),OctDom1+2,""),IF(AND(YEAR(OctDom1+9)=Año_Calendario,MONTH(OctDom1+9)=10),OctDom1+9,""))</f>
        <v>42283</v>
      </c>
      <c r="M42" s="5">
        <f>IF(DAY(OctDom1)=1,IF(AND(YEAR(OctDom1+3)=Año_Calendario,MONTH(OctDom1+3)=10),OctDom1+3,""),IF(AND(YEAR(OctDom1+10)=Año_Calendario,MONTH(OctDom1+10)=10),OctDom1+10,""))</f>
        <v>42284</v>
      </c>
      <c r="N42" s="5">
        <f>IF(DAY(OctDom1)=1,IF(AND(YEAR(OctDom1+4)=Año_Calendario,MONTH(OctDom1+4)=10),OctDom1+4,""),IF(AND(YEAR(OctDom1+11)=Año_Calendario,MONTH(OctDom1+11)=10),OctDom1+11,""))</f>
        <v>42285</v>
      </c>
      <c r="O42" s="5">
        <f>IF(DAY(OctDom1)=1,IF(AND(YEAR(OctDom1+5)=Año_Calendario,MONTH(OctDom1+5)=10),OctDom1+5,""),IF(AND(YEAR(OctDom1+12)=Año_Calendario,MONTH(OctDom1+12)=10),OctDom1+12,""))</f>
        <v>42286</v>
      </c>
      <c r="P42" s="5">
        <f>IF(DAY(OctDom1)=1,IF(AND(YEAR(OctDom1+6)=Año_Calendario,MONTH(OctDom1+6)=10),OctDom1+6,""),IF(AND(YEAR(OctDom1+13)=Año_Calendario,MONTH(OctDom1+13)=10),OctDom1+13,""))</f>
        <v>42287</v>
      </c>
      <c r="Q42" s="5">
        <f>IF(DAY(OctDom1)=1,IF(AND(YEAR(OctDom1+7)=Año_Calendario,MONTH(OctDom1+7)=10),OctDom1+7,""),IF(AND(YEAR(OctDom1+14)=Año_Calendario,MONTH(OctDom1+14)=10),OctDom1+14,""))</f>
        <v>42288</v>
      </c>
      <c r="S42" s="8"/>
      <c r="U42" s="15"/>
    </row>
    <row r="43" spans="3:21" ht="15" customHeight="1" x14ac:dyDescent="0.2">
      <c r="C43" s="5">
        <f>IF(DAY(SepDom1)=1,IF(AND(YEAR(SepDom1+8)=Año_Calendario,MONTH(SepDom1+8)=9),SepDom1+8,""),IF(AND(YEAR(SepDom1+15)=Año_Calendario,MONTH(SepDom1+15)=9),SepDom1+15,""))</f>
        <v>42261</v>
      </c>
      <c r="D43" s="5">
        <f>IF(DAY(SepDom1)=1,IF(AND(YEAR(SepDom1+9)=Año_Calendario,MONTH(SepDom1+9)=9),SepDom1+9,""),IF(AND(YEAR(SepDom1+16)=Año_Calendario,MONTH(SepDom1+16)=9),SepDom1+16,""))</f>
        <v>42262</v>
      </c>
      <c r="E43" s="5">
        <f>IF(DAY(SepDom1)=1,IF(AND(YEAR(SepDom1+10)=Año_Calendario,MONTH(SepDom1+10)=9),SepDom1+10,""),IF(AND(YEAR(SepDom1+17)=Año_Calendario,MONTH(SepDom1+17)=9),SepDom1+17,""))</f>
        <v>42263</v>
      </c>
      <c r="F43" s="5">
        <f>IF(DAY(SepDom1)=1,IF(AND(YEAR(SepDom1+11)=Año_Calendario,MONTH(SepDom1+11)=9),SepDom1+11,""),IF(AND(YEAR(SepDom1+18)=Año_Calendario,MONTH(SepDom1+18)=9),SepDom1+18,""))</f>
        <v>42264</v>
      </c>
      <c r="G43" s="5">
        <f>IF(DAY(SepDom1)=1,IF(AND(YEAR(SepDom1+12)=Año_Calendario,MONTH(SepDom1+12)=9),SepDom1+12,""),IF(AND(YEAR(SepDom1+19)=Año_Calendario,MONTH(SepDom1+19)=9),SepDom1+19,""))</f>
        <v>42265</v>
      </c>
      <c r="H43" s="5">
        <f>IF(DAY(SepDom1)=1,IF(AND(YEAR(SepDom1+13)=Año_Calendario,MONTH(SepDom1+13)=9),SepDom1+13,""),IF(AND(YEAR(SepDom1+20)=Año_Calendario,MONTH(SepDom1+20)=9),SepDom1+20,""))</f>
        <v>42266</v>
      </c>
      <c r="I43" s="5">
        <f>IF(DAY(SepDom1)=1,IF(AND(YEAR(SepDom1+14)=Año_Calendario,MONTH(SepDom1+14)=9),SepDom1+14,""),IF(AND(YEAR(SepDom1+21)=Año_Calendario,MONTH(SepDom1+21)=9),SepDom1+21,""))</f>
        <v>42267</v>
      </c>
      <c r="K43" s="5">
        <f>IF(DAY(OctDom1)=1,IF(AND(YEAR(OctDom1+8)=Año_Calendario,MONTH(OctDom1+8)=10),OctDom1+8,""),IF(AND(YEAR(OctDom1+15)=Año_Calendario,MONTH(OctDom1+15)=10),OctDom1+15,""))</f>
        <v>42289</v>
      </c>
      <c r="L43" s="5">
        <f>IF(DAY(OctDom1)=1,IF(AND(YEAR(OctDom1+9)=Año_Calendario,MONTH(OctDom1+9)=10),OctDom1+9,""),IF(AND(YEAR(OctDom1+16)=Año_Calendario,MONTH(OctDom1+16)=10),OctDom1+16,""))</f>
        <v>42290</v>
      </c>
      <c r="M43" s="5">
        <f>IF(DAY(OctDom1)=1,IF(AND(YEAR(OctDom1+10)=Año_Calendario,MONTH(OctDom1+10)=10),OctDom1+10,""),IF(AND(YEAR(OctDom1+17)=Año_Calendario,MONTH(OctDom1+17)=10),OctDom1+17,""))</f>
        <v>42291</v>
      </c>
      <c r="N43" s="5">
        <f>IF(DAY(OctDom1)=1,IF(AND(YEAR(OctDom1+11)=Año_Calendario,MONTH(OctDom1+11)=10),OctDom1+11,""),IF(AND(YEAR(OctDom1+18)=Año_Calendario,MONTH(OctDom1+18)=10),OctDom1+18,""))</f>
        <v>42292</v>
      </c>
      <c r="O43" s="5">
        <f>IF(DAY(OctDom1)=1,IF(AND(YEAR(OctDom1+12)=Año_Calendario,MONTH(OctDom1+12)=10),OctDom1+12,""),IF(AND(YEAR(OctDom1+19)=Año_Calendario,MONTH(OctDom1+19)=10),OctDom1+19,""))</f>
        <v>42293</v>
      </c>
      <c r="P43" s="5">
        <f>IF(DAY(OctDom1)=1,IF(AND(YEAR(OctDom1+13)=Año_Calendario,MONTH(OctDom1+13)=10),OctDom1+13,""),IF(AND(YEAR(OctDom1+20)=Año_Calendario,MONTH(OctDom1+20)=10),OctDom1+20,""))</f>
        <v>42294</v>
      </c>
      <c r="Q43" s="5">
        <f>IF(DAY(OctDom1)=1,IF(AND(YEAR(OctDom1+14)=Año_Calendario,MONTH(OctDom1+14)=10),OctDom1+14,""),IF(AND(YEAR(OctDom1+21)=Año_Calendario,MONTH(OctDom1+21)=10),OctDom1+21,""))</f>
        <v>42295</v>
      </c>
      <c r="S43" s="8"/>
      <c r="U43" s="23"/>
    </row>
    <row r="44" spans="3:21" ht="15" customHeight="1" x14ac:dyDescent="0.2">
      <c r="C44" s="5">
        <f>IF(DAY(SepDom1)=1,IF(AND(YEAR(SepDom1+15)=Año_Calendario,MONTH(SepDom1+15)=9),SepDom1+15,""),IF(AND(YEAR(SepDom1+22)=Año_Calendario,MONTH(SepDom1+22)=9),SepDom1+22,""))</f>
        <v>42268</v>
      </c>
      <c r="D44" s="5">
        <f>IF(DAY(SepDom1)=1,IF(AND(YEAR(SepDom1+16)=Año_Calendario,MONTH(SepDom1+16)=9),SepDom1+16,""),IF(AND(YEAR(SepDom1+23)=Año_Calendario,MONTH(SepDom1+23)=9),SepDom1+23,""))</f>
        <v>42269</v>
      </c>
      <c r="E44" s="5">
        <f>IF(DAY(SepDom1)=1,IF(AND(YEAR(SepDom1+17)=Año_Calendario,MONTH(SepDom1+17)=9),SepDom1+17,""),IF(AND(YEAR(SepDom1+24)=Año_Calendario,MONTH(SepDom1+24)=9),SepDom1+24,""))</f>
        <v>42270</v>
      </c>
      <c r="F44" s="5">
        <f>IF(DAY(SepDom1)=1,IF(AND(YEAR(SepDom1+18)=Año_Calendario,MONTH(SepDom1+18)=9),SepDom1+18,""),IF(AND(YEAR(SepDom1+25)=Año_Calendario,MONTH(SepDom1+25)=9),SepDom1+25,""))</f>
        <v>42271</v>
      </c>
      <c r="G44" s="5">
        <f>IF(DAY(SepDom1)=1,IF(AND(YEAR(SepDom1+19)=Año_Calendario,MONTH(SepDom1+19)=9),SepDom1+19,""),IF(AND(YEAR(SepDom1+26)=Año_Calendario,MONTH(SepDom1+26)=9),SepDom1+26,""))</f>
        <v>42272</v>
      </c>
      <c r="H44" s="5">
        <f>IF(DAY(SepDom1)=1,IF(AND(YEAR(SepDom1+20)=Año_Calendario,MONTH(SepDom1+20)=9),SepDom1+20,""),IF(AND(YEAR(SepDom1+27)=Año_Calendario,MONTH(SepDom1+27)=9),SepDom1+27,""))</f>
        <v>42273</v>
      </c>
      <c r="I44" s="5">
        <f>IF(DAY(SepDom1)=1,IF(AND(YEAR(SepDom1+21)=Año_Calendario,MONTH(SepDom1+21)=9),SepDom1+21,""),IF(AND(YEAR(SepDom1+28)=Año_Calendario,MONTH(SepDom1+28)=9),SepDom1+28,""))</f>
        <v>42274</v>
      </c>
      <c r="K44" s="5">
        <f>IF(DAY(OctDom1)=1,IF(AND(YEAR(OctDom1+15)=Año_Calendario,MONTH(OctDom1+15)=10),OctDom1+15,""),IF(AND(YEAR(OctDom1+22)=Año_Calendario,MONTH(OctDom1+22)=10),OctDom1+22,""))</f>
        <v>42296</v>
      </c>
      <c r="L44" s="5">
        <f>IF(DAY(OctDom1)=1,IF(AND(YEAR(OctDom1+16)=Año_Calendario,MONTH(OctDom1+16)=10),OctDom1+16,""),IF(AND(YEAR(OctDom1+23)=Año_Calendario,MONTH(OctDom1+23)=10),OctDom1+23,""))</f>
        <v>42297</v>
      </c>
      <c r="M44" s="5">
        <f>IF(DAY(OctDom1)=1,IF(AND(YEAR(OctDom1+17)=Año_Calendario,MONTH(OctDom1+17)=10),OctDom1+17,""),IF(AND(YEAR(OctDom1+24)=Año_Calendario,MONTH(OctDom1+24)=10),OctDom1+24,""))</f>
        <v>42298</v>
      </c>
      <c r="N44" s="5">
        <f>IF(DAY(OctDom1)=1,IF(AND(YEAR(OctDom1+18)=Año_Calendario,MONTH(OctDom1+18)=10),OctDom1+18,""),IF(AND(YEAR(OctDom1+25)=Año_Calendario,MONTH(OctDom1+25)=10),OctDom1+25,""))</f>
        <v>42299</v>
      </c>
      <c r="O44" s="5">
        <f>IF(DAY(OctDom1)=1,IF(AND(YEAR(OctDom1+19)=Año_Calendario,MONTH(OctDom1+19)=10),OctDom1+19,""),IF(AND(YEAR(OctDom1+26)=Año_Calendario,MONTH(OctDom1+26)=10),OctDom1+26,""))</f>
        <v>42300</v>
      </c>
      <c r="P44" s="5">
        <f>IF(DAY(OctDom1)=1,IF(AND(YEAR(OctDom1+20)=Año_Calendario,MONTH(OctDom1+20)=10),OctDom1+20,""),IF(AND(YEAR(OctDom1+27)=Año_Calendario,MONTH(OctDom1+27)=10),OctDom1+27,""))</f>
        <v>42301</v>
      </c>
      <c r="Q44" s="5">
        <f>IF(DAY(OctDom1)=1,IF(AND(YEAR(OctDom1+21)=Año_Calendario,MONTH(OctDom1+21)=10),OctDom1+21,""),IF(AND(YEAR(OctDom1+28)=Año_Calendario,MONTH(OctDom1+28)=10),OctDom1+28,""))</f>
        <v>42302</v>
      </c>
      <c r="S44" s="8"/>
      <c r="U44" s="21" t="s">
        <v>25</v>
      </c>
    </row>
    <row r="45" spans="3:21" ht="15" customHeight="1" x14ac:dyDescent="0.2">
      <c r="C45" s="5">
        <f>IF(DAY(SepDom1)=1,IF(AND(YEAR(SepDom1+22)=Año_Calendario,MONTH(SepDom1+22)=9),SepDom1+22,""),IF(AND(YEAR(SepDom1+29)=Año_Calendario,MONTH(SepDom1+29)=9),SepDom1+29,""))</f>
        <v>42275</v>
      </c>
      <c r="D45" s="5">
        <f>IF(DAY(SepDom1)=1,IF(AND(YEAR(SepDom1+23)=Año_Calendario,MONTH(SepDom1+23)=9),SepDom1+23,""),IF(AND(YEAR(SepDom1+30)=Año_Calendario,MONTH(SepDom1+30)=9),SepDom1+30,""))</f>
        <v>42276</v>
      </c>
      <c r="E45" s="5">
        <f>IF(DAY(SepDom1)=1,IF(AND(YEAR(SepDom1+24)=Año_Calendario,MONTH(SepDom1+24)=9),SepDom1+24,""),IF(AND(YEAR(SepDom1+31)=Año_Calendario,MONTH(SepDom1+31)=9),SepDom1+31,""))</f>
        <v>42277</v>
      </c>
      <c r="F45" s="5" t="str">
        <f>IF(DAY(SepDom1)=1,IF(AND(YEAR(SepDom1+25)=Año_Calendario,MONTH(SepDom1+25)=9),SepDom1+25,""),IF(AND(YEAR(SepDom1+32)=Año_Calendario,MONTH(SepDom1+32)=9),SepDom1+32,""))</f>
        <v/>
      </c>
      <c r="G45" s="5" t="str">
        <f>IF(DAY(SepDom1)=1,IF(AND(YEAR(SepDom1+26)=Año_Calendario,MONTH(SepDom1+26)=9),SepDom1+26,""),IF(AND(YEAR(SepDom1+33)=Año_Calendario,MONTH(SepDom1+33)=9),SepDom1+33,""))</f>
        <v/>
      </c>
      <c r="H45" s="5" t="str">
        <f>IF(DAY(SepDom1)=1,IF(AND(YEAR(SepDom1+27)=Año_Calendario,MONTH(SepDom1+27)=9),SepDom1+27,""),IF(AND(YEAR(SepDom1+34)=Año_Calendario,MONTH(SepDom1+34)=9),SepDom1+34,""))</f>
        <v/>
      </c>
      <c r="I45" s="5" t="str">
        <f>IF(DAY(SepDom1)=1,IF(AND(YEAR(SepDom1+28)=Año_Calendario,MONTH(SepDom1+28)=9),SepDom1+28,""),IF(AND(YEAR(SepDom1+35)=Año_Calendario,MONTH(SepDom1+35)=9),SepDom1+35,""))</f>
        <v/>
      </c>
      <c r="K45" s="5">
        <f>IF(DAY(OctDom1)=1,IF(AND(YEAR(OctDom1+22)=Año_Calendario,MONTH(OctDom1+22)=10),OctDom1+22,""),IF(AND(YEAR(OctDom1+29)=Año_Calendario,MONTH(OctDom1+29)=10),OctDom1+29,""))</f>
        <v>42303</v>
      </c>
      <c r="L45" s="5">
        <f>IF(DAY(OctDom1)=1,IF(AND(YEAR(OctDom1+23)=Año_Calendario,MONTH(OctDom1+23)=10),OctDom1+23,""),IF(AND(YEAR(OctDom1+30)=Año_Calendario,MONTH(OctDom1+30)=10),OctDom1+30,""))</f>
        <v>42304</v>
      </c>
      <c r="M45" s="5">
        <f>IF(DAY(OctDom1)=1,IF(AND(YEAR(OctDom1+24)=Año_Calendario,MONTH(OctDom1+24)=10),OctDom1+24,""),IF(AND(YEAR(OctDom1+31)=Año_Calendario,MONTH(OctDom1+31)=10),OctDom1+31,""))</f>
        <v>42305</v>
      </c>
      <c r="N45" s="5">
        <f>IF(DAY(OctDom1)=1,IF(AND(YEAR(OctDom1+25)=Año_Calendario,MONTH(OctDom1+25)=10),OctDom1+25,""),IF(AND(YEAR(OctDom1+32)=Año_Calendario,MONTH(OctDom1+32)=10),OctDom1+32,""))</f>
        <v>42306</v>
      </c>
      <c r="O45" s="5">
        <f>IF(DAY(OctDom1)=1,IF(AND(YEAR(OctDom1+26)=Año_Calendario,MONTH(OctDom1+26)=10),OctDom1+26,""),IF(AND(YEAR(OctDom1+33)=Año_Calendario,MONTH(OctDom1+33)=10),OctDom1+33,""))</f>
        <v>42307</v>
      </c>
      <c r="P45" s="5">
        <f>IF(DAY(OctDom1)=1,IF(AND(YEAR(OctDom1+27)=Año_Calendario,MONTH(OctDom1+27)=10),OctDom1+27,""),IF(AND(YEAR(OctDom1+34)=Año_Calendario,MONTH(OctDom1+34)=10),OctDom1+34,""))</f>
        <v>42308</v>
      </c>
      <c r="Q45" s="5" t="str">
        <f>IF(DAY(OctDom1)=1,IF(AND(YEAR(OctDom1+28)=Año_Calendario,MONTH(OctDom1+28)=10),OctDom1+28,""),IF(AND(YEAR(OctDom1+35)=Año_Calendario,MONTH(OctDom1+35)=10),OctDom1+35,""))</f>
        <v/>
      </c>
      <c r="S45" s="8"/>
      <c r="U45" s="14" t="s">
        <v>3</v>
      </c>
    </row>
    <row r="46" spans="3:21" ht="15" customHeight="1" x14ac:dyDescent="0.2">
      <c r="C46" s="5" t="str">
        <f>IF(DAY(SepDom1)=1,IF(AND(YEAR(SepDom1+29)=Año_Calendario,MONTH(SepDom1+29)=9),SepDom1+29,""),IF(AND(YEAR(SepDom1+36)=Año_Calendario,MONTH(SepDom1+36)=9),SepDom1+36,""))</f>
        <v/>
      </c>
      <c r="D46" s="5" t="str">
        <f>IF(DAY(SepDom1)=1,IF(AND(YEAR(SepDom1+30)=Año_Calendario,MONTH(SepDom1+30)=9),SepDom1+30,""),IF(AND(YEAR(SepDom1+37)=Año_Calendario,MONTH(SepDom1+37)=9),SepDom1+37,""))</f>
        <v/>
      </c>
      <c r="E46" s="5" t="str">
        <f>IF(DAY(SepDom1)=1,IF(AND(YEAR(SepDom1+31)=Año_Calendario,MONTH(SepDom1+31)=9),SepDom1+31,""),IF(AND(YEAR(SepDom1+38)=Año_Calendario,MONTH(SepDom1+38)=9),SepDom1+38,""))</f>
        <v/>
      </c>
      <c r="F46" s="5" t="str">
        <f>IF(DAY(SepDom1)=1,IF(AND(YEAR(SepDom1+32)=Año_Calendario,MONTH(SepDom1+32)=9),SepDom1+32,""),IF(AND(YEAR(SepDom1+39)=Año_Calendario,MONTH(SepDom1+39)=9),SepDom1+39,""))</f>
        <v/>
      </c>
      <c r="G46" s="5" t="str">
        <f>IF(DAY(SepDom1)=1,IF(AND(YEAR(SepDom1+33)=Año_Calendario,MONTH(SepDom1+33)=9),SepDom1+33,""),IF(AND(YEAR(SepDom1+40)=Año_Calendario,MONTH(SepDom1+40)=9),SepDom1+40,""))</f>
        <v/>
      </c>
      <c r="H46" s="5" t="str">
        <f>IF(DAY(SepDom1)=1,IF(AND(YEAR(SepDom1+34)=Año_Calendario,MONTH(SepDom1+34)=9),SepDom1+34,""),IF(AND(YEAR(SepDom1+41)=Año_Calendario,MONTH(SepDom1+41)=9),SepDom1+41,""))</f>
        <v/>
      </c>
      <c r="I46" s="5" t="str">
        <f>IF(DAY(SepDom1)=1,IF(AND(YEAR(SepDom1+35)=Año_Calendario,MONTH(SepDom1+35)=9),SepDom1+35,""),IF(AND(YEAR(SepDom1+42)=Año_Calendario,MONTH(SepDom1+42)=9),SepDom1+42,""))</f>
        <v/>
      </c>
      <c r="K46" s="5" t="str">
        <f>IF(DAY(OctDom1)=1,IF(AND(YEAR(OctDom1+29)=Año_Calendario,MONTH(OctDom1+29)=10),OctDom1+29,""),IF(AND(YEAR(OctDom1+36)=Año_Calendario,MONTH(OctDom1+36)=10),OctDom1+36,""))</f>
        <v/>
      </c>
      <c r="L46" s="5" t="str">
        <f>IF(DAY(OctDom1)=1,IF(AND(YEAR(OctDom1+30)=Año_Calendario,MONTH(OctDom1+30)=10),OctDom1+30,""),IF(AND(YEAR(OctDom1+37)=Año_Calendario,MONTH(OctDom1+37)=10),OctDom1+37,""))</f>
        <v/>
      </c>
      <c r="M46" s="5" t="str">
        <f>IF(DAY(OctDom1)=1,IF(AND(YEAR(OctDom1+31)=Año_Calendario,MONTH(OctDom1+31)=10),OctDom1+31,""),IF(AND(YEAR(OctDom1+38)=Año_Calendario,MONTH(OctDom1+38)=10),OctDom1+38,""))</f>
        <v/>
      </c>
      <c r="N46" s="5" t="str">
        <f>IF(DAY(OctDom1)=1,IF(AND(YEAR(OctDom1+32)=Año_Calendario,MONTH(OctDom1+32)=10),OctDom1+32,""),IF(AND(YEAR(OctDom1+39)=Año_Calendario,MONTH(OctDom1+39)=10),OctDom1+39,""))</f>
        <v/>
      </c>
      <c r="O46" s="5" t="str">
        <f>IF(DAY(OctDom1)=1,IF(AND(YEAR(OctDom1+33)=Año_Calendario,MONTH(OctDom1+33)=10),OctDom1+33,""),IF(AND(YEAR(OctDom1+40)=Año_Calendario,MONTH(OctDom1+40)=10),OctDom1+40,""))</f>
        <v/>
      </c>
      <c r="P46" s="5" t="str">
        <f>IF(DAY(OctDom1)=1,IF(AND(YEAR(OctDom1+34)=Año_Calendario,MONTH(OctDom1+34)=10),OctDom1+34,""),IF(AND(YEAR(OctDom1+41)=Año_Calendario,MONTH(OctDom1+41)=10),OctDom1+41,""))</f>
        <v/>
      </c>
      <c r="Q46" s="5" t="str">
        <f>IF(DAY(OctDom1)=1,IF(AND(YEAR(OctDom1+35)=Año_Calendario,MONTH(OctDom1+35)=10),OctDom1+35,""),IF(AND(YEAR(OctDom1+42)=Año_Calendario,MONTH(OctDom1+42)=10),OctDom1+42,""))</f>
        <v/>
      </c>
      <c r="S46" s="8"/>
      <c r="U46" s="14"/>
    </row>
    <row r="47" spans="3:21" ht="15" customHeight="1" x14ac:dyDescent="0.2">
      <c r="C47" s="2"/>
      <c r="D47" s="2"/>
      <c r="E47" s="2"/>
      <c r="F47" s="2"/>
      <c r="G47" s="2"/>
      <c r="H47" s="2"/>
      <c r="I47" s="2"/>
      <c r="S47" s="8"/>
      <c r="U47" s="14" t="s">
        <v>2</v>
      </c>
    </row>
    <row r="48" spans="3:21" ht="15" customHeight="1" x14ac:dyDescent="0.25">
      <c r="C48" s="7" t="s">
        <v>23</v>
      </c>
      <c r="D48" s="6"/>
      <c r="E48" s="6"/>
      <c r="F48" s="6"/>
      <c r="G48" s="6"/>
      <c r="H48" s="6"/>
      <c r="I48" s="6"/>
      <c r="K48" s="7" t="s">
        <v>24</v>
      </c>
      <c r="L48" s="6"/>
      <c r="M48" s="6"/>
      <c r="N48" s="6"/>
      <c r="O48" s="6"/>
      <c r="P48" s="6"/>
      <c r="Q48" s="6"/>
      <c r="S48" s="8"/>
      <c r="U48" s="14" t="s">
        <v>5</v>
      </c>
    </row>
    <row r="49" spans="3:21" ht="15" customHeight="1" x14ac:dyDescent="0.2">
      <c r="C49" s="24" t="s">
        <v>26</v>
      </c>
      <c r="D49" s="24" t="s">
        <v>1</v>
      </c>
      <c r="E49" s="24" t="s">
        <v>27</v>
      </c>
      <c r="F49" s="24" t="s">
        <v>28</v>
      </c>
      <c r="G49" s="24" t="s">
        <v>29</v>
      </c>
      <c r="H49" s="24" t="s">
        <v>0</v>
      </c>
      <c r="I49" s="24" t="s">
        <v>30</v>
      </c>
      <c r="J49" s="22"/>
      <c r="K49" s="24" t="s">
        <v>26</v>
      </c>
      <c r="L49" s="24" t="s">
        <v>1</v>
      </c>
      <c r="M49" s="24" t="s">
        <v>27</v>
      </c>
      <c r="N49" s="24" t="s">
        <v>28</v>
      </c>
      <c r="O49" s="24" t="s">
        <v>29</v>
      </c>
      <c r="P49" s="24" t="s">
        <v>0</v>
      </c>
      <c r="Q49" s="24" t="s">
        <v>30</v>
      </c>
      <c r="S49" s="8"/>
      <c r="U49" s="14" t="s">
        <v>4</v>
      </c>
    </row>
    <row r="50" spans="3:21" ht="15" customHeight="1" x14ac:dyDescent="0.2">
      <c r="C50" s="5" t="str">
        <f>IF(DAY(NovDom1)=1,"",IF(AND(YEAR(NovDom1+1)=Año_Calendario,MONTH(NovDom1+1)=11),NovDom1+1,""))</f>
        <v/>
      </c>
      <c r="D50" s="5" t="str">
        <f>IF(DAY(NovDom1)=1,"",IF(AND(YEAR(NovDom1+2)=Año_Calendario,MONTH(NovDom1+2)=11),NovDom1+2,""))</f>
        <v/>
      </c>
      <c r="E50" s="5" t="str">
        <f>IF(DAY(NovDom1)=1,"",IF(AND(YEAR(NovDom1+3)=Año_Calendario,MONTH(NovDom1+3)=11),NovDom1+3,""))</f>
        <v/>
      </c>
      <c r="F50" s="5" t="str">
        <f>IF(DAY(NovDom1)=1,"",IF(AND(YEAR(NovDom1+4)=Año_Calendario,MONTH(NovDom1+4)=11),NovDom1+4,""))</f>
        <v/>
      </c>
      <c r="G50" s="5" t="str">
        <f>IF(DAY(NovDom1)=1,"",IF(AND(YEAR(NovDom1+5)=Año_Calendario,MONTH(NovDom1+5)=11),NovDom1+5,""))</f>
        <v/>
      </c>
      <c r="H50" s="5" t="str">
        <f>IF(DAY(NovDom1)=1,"",IF(AND(YEAR(NovDom1+6)=Año_Calendario,MONTH(NovDom1+6)=11),NovDom1+6,""))</f>
        <v/>
      </c>
      <c r="I50" s="5">
        <f>IF(DAY(NovDom1)=1,IF(AND(YEAR(NovDom1)=Año_Calendario,MONTH(NovDom1)=11),NovDom1,""),IF(AND(YEAR(NovDom1+7)=Año_Calendario,MONTH(NovDom1+7)=11),NovDom1+7,""))</f>
        <v>42309</v>
      </c>
      <c r="K50" s="5" t="str">
        <f>IF(DAY(DicDom1)=1,"",IF(AND(YEAR(DicDom1+1)=Año_Calendario,MONTH(DicDom1+1)=12),DicDom1+1,""))</f>
        <v/>
      </c>
      <c r="L50" s="5">
        <f>IF(DAY(DicDom1)=1,"",IF(AND(YEAR(DicDom1+2)=Año_Calendario,MONTH(DicDom1+2)=12),DicDom1+2,""))</f>
        <v>42339</v>
      </c>
      <c r="M50" s="5">
        <f>IF(DAY(DicDom1)=1,"",IF(AND(YEAR(DicDom1+3)=Año_Calendario,MONTH(DicDom1+3)=12),DicDom1+3,""))</f>
        <v>42340</v>
      </c>
      <c r="N50" s="5">
        <f>IF(DAY(DicDom1)=1,"",IF(AND(YEAR(DicDom1+4)=Año_Calendario,MONTH(DicDom1+4)=12),DicDom1+4,""))</f>
        <v>42341</v>
      </c>
      <c r="O50" s="5">
        <f>IF(DAY(DicDom1)=1,"",IF(AND(YEAR(DicDom1+5)=Año_Calendario,MONTH(DicDom1+5)=12),DicDom1+5,""))</f>
        <v>42342</v>
      </c>
      <c r="P50" s="5">
        <f>IF(DAY(DicDom1)=1,"",IF(AND(YEAR(DicDom1+6)=Año_Calendario,MONTH(DicDom1+6)=12),DicDom1+6,""))</f>
        <v>42343</v>
      </c>
      <c r="Q50" s="5">
        <f>IF(DAY(DicDom1)=1,IF(AND(YEAR(DicDom1)=Año_Calendario,MONTH(DicDom1)=12),DicDom1,""),IF(AND(YEAR(DicDom1+7)=Año_Calendario,MONTH(DicDom1+7)=12),DicDom1+7,""))</f>
        <v>42344</v>
      </c>
      <c r="S50" s="8"/>
      <c r="U50" s="14"/>
    </row>
    <row r="51" spans="3:21" ht="15" customHeight="1" x14ac:dyDescent="0.2">
      <c r="C51" s="5">
        <f>IF(DAY(NovDom1)=1,IF(AND(YEAR(NovDom1+1)=Año_Calendario,MONTH(NovDom1+1)=11),NovDom1+1,""),IF(AND(YEAR(NovDom1+8)=Año_Calendario,MONTH(NovDom1+8)=11),NovDom1+8,""))</f>
        <v>42310</v>
      </c>
      <c r="D51" s="5">
        <f>IF(DAY(NovDom1)=1,IF(AND(YEAR(NovDom1+2)=Año_Calendario,MONTH(NovDom1+2)=11),NovDom1+2,""),IF(AND(YEAR(NovDom1+9)=Año_Calendario,MONTH(NovDom1+9)=11),NovDom1+9,""))</f>
        <v>42311</v>
      </c>
      <c r="E51" s="5">
        <f>IF(DAY(NovDom1)=1,IF(AND(YEAR(NovDom1+3)=Año_Calendario,MONTH(NovDom1+3)=11),NovDom1+3,""),IF(AND(YEAR(NovDom1+10)=Año_Calendario,MONTH(NovDom1+10)=11),NovDom1+10,""))</f>
        <v>42312</v>
      </c>
      <c r="F51" s="5">
        <f>IF(DAY(NovDom1)=1,IF(AND(YEAR(NovDom1+4)=Año_Calendario,MONTH(NovDom1+4)=11),NovDom1+4,""),IF(AND(YEAR(NovDom1+11)=Año_Calendario,MONTH(NovDom1+11)=11),NovDom1+11,""))</f>
        <v>42313</v>
      </c>
      <c r="G51" s="5">
        <f>IF(DAY(NovDom1)=1,IF(AND(YEAR(NovDom1+5)=Año_Calendario,MONTH(NovDom1+5)=11),NovDom1+5,""),IF(AND(YEAR(NovDom1+12)=Año_Calendario,MONTH(NovDom1+12)=11),NovDom1+12,""))</f>
        <v>42314</v>
      </c>
      <c r="H51" s="5">
        <f>IF(DAY(NovDom1)=1,IF(AND(YEAR(NovDom1+6)=Año_Calendario,MONTH(NovDom1+6)=11),NovDom1+6,""),IF(AND(YEAR(NovDom1+13)=Año_Calendario,MONTH(NovDom1+13)=11),NovDom1+13,""))</f>
        <v>42315</v>
      </c>
      <c r="I51" s="5">
        <f>IF(DAY(NovDom1)=1,IF(AND(YEAR(NovDom1+7)=Año_Calendario,MONTH(NovDom1+7)=11),NovDom1+7,""),IF(AND(YEAR(NovDom1+14)=Año_Calendario,MONTH(NovDom1+14)=11),NovDom1+14,""))</f>
        <v>42316</v>
      </c>
      <c r="K51" s="5">
        <f>IF(DAY(DicDom1)=1,IF(AND(YEAR(DicDom1+1)=Año_Calendario,MONTH(DicDom1+1)=12),DicDom1+1,""),IF(AND(YEAR(DicDom1+8)=Año_Calendario,MONTH(DicDom1+8)=12),DicDom1+8,""))</f>
        <v>42345</v>
      </c>
      <c r="L51" s="5">
        <f>IF(DAY(DicDom1)=1,IF(AND(YEAR(DicDom1+2)=Año_Calendario,MONTH(DicDom1+2)=12),DicDom1+2,""),IF(AND(YEAR(DicDom1+9)=Año_Calendario,MONTH(DicDom1+9)=12),DicDom1+9,""))</f>
        <v>42346</v>
      </c>
      <c r="M51" s="5">
        <f>IF(DAY(DicDom1)=1,IF(AND(YEAR(DicDom1+3)=Año_Calendario,MONTH(DicDom1+3)=12),DicDom1+3,""),IF(AND(YEAR(DicDom1+10)=Año_Calendario,MONTH(DicDom1+10)=12),DicDom1+10,""))</f>
        <v>42347</v>
      </c>
      <c r="N51" s="5">
        <f>IF(DAY(DicDom1)=1,IF(AND(YEAR(DicDom1+4)=Año_Calendario,MONTH(DicDom1+4)=12),DicDom1+4,""),IF(AND(YEAR(DicDom1+11)=Año_Calendario,MONTH(DicDom1+11)=12),DicDom1+11,""))</f>
        <v>42348</v>
      </c>
      <c r="O51" s="5">
        <f>IF(DAY(DicDom1)=1,IF(AND(YEAR(DicDom1+5)=Año_Calendario,MONTH(DicDom1+5)=12),DicDom1+5,""),IF(AND(YEAR(DicDom1+12)=Año_Calendario,MONTH(DicDom1+12)=12),DicDom1+12,""))</f>
        <v>42349</v>
      </c>
      <c r="P51" s="5">
        <f>IF(DAY(DicDom1)=1,IF(AND(YEAR(DicDom1+6)=Año_Calendario,MONTH(DicDom1+6)=12),DicDom1+6,""),IF(AND(YEAR(DicDom1+13)=Año_Calendario,MONTH(DicDom1+13)=12),DicDom1+13,""))</f>
        <v>42350</v>
      </c>
      <c r="Q51" s="5">
        <f>IF(DAY(DicDom1)=1,IF(AND(YEAR(DicDom1+7)=Año_Calendario,MONTH(DicDom1+7)=12),DicDom1+7,""),IF(AND(YEAR(DicDom1+14)=Año_Calendario,MONTH(DicDom1+14)=12),DicDom1+14,""))</f>
        <v>42351</v>
      </c>
      <c r="S51" s="8"/>
      <c r="U51" s="13"/>
    </row>
    <row r="52" spans="3:21" ht="15" customHeight="1" x14ac:dyDescent="0.2">
      <c r="C52" s="5">
        <f>IF(DAY(NovDom1)=1,IF(AND(YEAR(NovDom1+8)=Año_Calendario,MONTH(NovDom1+8)=11),NovDom1+8,""),IF(AND(YEAR(NovDom1+15)=Año_Calendario,MONTH(NovDom1+15)=11),NovDom1+15,""))</f>
        <v>42317</v>
      </c>
      <c r="D52" s="5">
        <f>IF(DAY(NovDom1)=1,IF(AND(YEAR(NovDom1+9)=Año_Calendario,MONTH(NovDom1+9)=11),NovDom1+9,""),IF(AND(YEAR(NovDom1+16)=Año_Calendario,MONTH(NovDom1+16)=11),NovDom1+16,""))</f>
        <v>42318</v>
      </c>
      <c r="E52" s="5">
        <f>IF(DAY(NovDom1)=1,IF(AND(YEAR(NovDom1+10)=Año_Calendario,MONTH(NovDom1+10)=11),NovDom1+10,""),IF(AND(YEAR(NovDom1+17)=Año_Calendario,MONTH(NovDom1+17)=11),NovDom1+17,""))</f>
        <v>42319</v>
      </c>
      <c r="F52" s="5">
        <f>IF(DAY(NovDom1)=1,IF(AND(YEAR(NovDom1+11)=Año_Calendario,MONTH(NovDom1+11)=11),NovDom1+11,""),IF(AND(YEAR(NovDom1+18)=Año_Calendario,MONTH(NovDom1+18)=11),NovDom1+18,""))</f>
        <v>42320</v>
      </c>
      <c r="G52" s="5">
        <f>IF(DAY(NovDom1)=1,IF(AND(YEAR(NovDom1+12)=Año_Calendario,MONTH(NovDom1+12)=11),NovDom1+12,""),IF(AND(YEAR(NovDom1+19)=Año_Calendario,MONTH(NovDom1+19)=11),NovDom1+19,""))</f>
        <v>42321</v>
      </c>
      <c r="H52" s="5">
        <f>IF(DAY(NovDom1)=1,IF(AND(YEAR(NovDom1+13)=Año_Calendario,MONTH(NovDom1+13)=11),NovDom1+13,""),IF(AND(YEAR(NovDom1+20)=Año_Calendario,MONTH(NovDom1+20)=11),NovDom1+20,""))</f>
        <v>42322</v>
      </c>
      <c r="I52" s="5">
        <f>IF(DAY(NovDom1)=1,IF(AND(YEAR(NovDom1+14)=Año_Calendario,MONTH(NovDom1+14)=11),NovDom1+14,""),IF(AND(YEAR(NovDom1+21)=Año_Calendario,MONTH(NovDom1+21)=11),NovDom1+21,""))</f>
        <v>42323</v>
      </c>
      <c r="K52" s="5">
        <f>IF(DAY(DicDom1)=1,IF(AND(YEAR(DicDom1+8)=Año_Calendario,MONTH(DicDom1+8)=12),DicDom1+8,""),IF(AND(YEAR(DicDom1+15)=Año_Calendario,MONTH(DicDom1+15)=12),DicDom1+15,""))</f>
        <v>42352</v>
      </c>
      <c r="L52" s="5">
        <f>IF(DAY(DicDom1)=1,IF(AND(YEAR(DicDom1+9)=Año_Calendario,MONTH(DicDom1+9)=12),DicDom1+9,""),IF(AND(YEAR(DicDom1+16)=Año_Calendario,MONTH(DicDom1+16)=12),DicDom1+16,""))</f>
        <v>42353</v>
      </c>
      <c r="M52" s="5">
        <f>IF(DAY(DicDom1)=1,IF(AND(YEAR(DicDom1+10)=Año_Calendario,MONTH(DicDom1+10)=12),DicDom1+10,""),IF(AND(YEAR(DicDom1+17)=Año_Calendario,MONTH(DicDom1+17)=12),DicDom1+17,""))</f>
        <v>42354</v>
      </c>
      <c r="N52" s="5">
        <f>IF(DAY(DicDom1)=1,IF(AND(YEAR(DicDom1+11)=Año_Calendario,MONTH(DicDom1+11)=12),DicDom1+11,""),IF(AND(YEAR(DicDom1+18)=Año_Calendario,MONTH(DicDom1+18)=12),DicDom1+18,""))</f>
        <v>42355</v>
      </c>
      <c r="O52" s="5">
        <f>IF(DAY(DicDom1)=1,IF(AND(YEAR(DicDom1+12)=Año_Calendario,MONTH(DicDom1+12)=12),DicDom1+12,""),IF(AND(YEAR(DicDom1+19)=Año_Calendario,MONTH(DicDom1+19)=12),DicDom1+19,""))</f>
        <v>42356</v>
      </c>
      <c r="P52" s="5">
        <f>IF(DAY(DicDom1)=1,IF(AND(YEAR(DicDom1+13)=Año_Calendario,MONTH(DicDom1+13)=12),DicDom1+13,""),IF(AND(YEAR(DicDom1+20)=Año_Calendario,MONTH(DicDom1+20)=12),DicDom1+20,""))</f>
        <v>42357</v>
      </c>
      <c r="Q52" s="5">
        <f>IF(DAY(DicDom1)=1,IF(AND(YEAR(DicDom1+14)=Año_Calendario,MONTH(DicDom1+14)=12),DicDom1+14,""),IF(AND(YEAR(DicDom1+21)=Año_Calendario,MONTH(DicDom1+21)=12),DicDom1+21,""))</f>
        <v>42358</v>
      </c>
      <c r="S52" s="8"/>
      <c r="U52" s="13"/>
    </row>
    <row r="53" spans="3:21" ht="15" customHeight="1" x14ac:dyDescent="0.2">
      <c r="C53" s="5">
        <f>IF(DAY(NovDom1)=1,IF(AND(YEAR(NovDom1+15)=Año_Calendario,MONTH(NovDom1+15)=11),NovDom1+15,""),IF(AND(YEAR(NovDom1+22)=Año_Calendario,MONTH(NovDom1+22)=11),NovDom1+22,""))</f>
        <v>42324</v>
      </c>
      <c r="D53" s="5">
        <f>IF(DAY(NovDom1)=1,IF(AND(YEAR(NovDom1+16)=Año_Calendario,MONTH(NovDom1+16)=11),NovDom1+16,""),IF(AND(YEAR(NovDom1+23)=Año_Calendario,MONTH(NovDom1+23)=11),NovDom1+23,""))</f>
        <v>42325</v>
      </c>
      <c r="E53" s="5">
        <f>IF(DAY(NovDom1)=1,IF(AND(YEAR(NovDom1+17)=Año_Calendario,MONTH(NovDom1+17)=11),NovDom1+17,""),IF(AND(YEAR(NovDom1+24)=Año_Calendario,MONTH(NovDom1+24)=11),NovDom1+24,""))</f>
        <v>42326</v>
      </c>
      <c r="F53" s="5">
        <f>IF(DAY(NovDom1)=1,IF(AND(YEAR(NovDom1+18)=Año_Calendario,MONTH(NovDom1+18)=11),NovDom1+18,""),IF(AND(YEAR(NovDom1+25)=Año_Calendario,MONTH(NovDom1+25)=11),NovDom1+25,""))</f>
        <v>42327</v>
      </c>
      <c r="G53" s="5">
        <f>IF(DAY(NovDom1)=1,IF(AND(YEAR(NovDom1+19)=Año_Calendario,MONTH(NovDom1+19)=11),NovDom1+19,""),IF(AND(YEAR(NovDom1+26)=Año_Calendario,MONTH(NovDom1+26)=11),NovDom1+26,""))</f>
        <v>42328</v>
      </c>
      <c r="H53" s="5">
        <f>IF(DAY(NovDom1)=1,IF(AND(YEAR(NovDom1+20)=Año_Calendario,MONTH(NovDom1+20)=11),NovDom1+20,""),IF(AND(YEAR(NovDom1+27)=Año_Calendario,MONTH(NovDom1+27)=11),NovDom1+27,""))</f>
        <v>42329</v>
      </c>
      <c r="I53" s="5">
        <f>IF(DAY(NovDom1)=1,IF(AND(YEAR(NovDom1+21)=Año_Calendario,MONTH(NovDom1+21)=11),NovDom1+21,""),IF(AND(YEAR(NovDom1+28)=Año_Calendario,MONTH(NovDom1+28)=11),NovDom1+28,""))</f>
        <v>42330</v>
      </c>
      <c r="K53" s="5">
        <f>IF(DAY(DicDom1)=1,IF(AND(YEAR(DicDom1+15)=Año_Calendario,MONTH(DicDom1+15)=12),DicDom1+15,""),IF(AND(YEAR(DicDom1+22)=Año_Calendario,MONTH(DicDom1+22)=12),DicDom1+22,""))</f>
        <v>42359</v>
      </c>
      <c r="L53" s="5">
        <f>IF(DAY(DicDom1)=1,IF(AND(YEAR(DicDom1+16)=Año_Calendario,MONTH(DicDom1+16)=12),DicDom1+16,""),IF(AND(YEAR(DicDom1+23)=Año_Calendario,MONTH(DicDom1+23)=12),DicDom1+23,""))</f>
        <v>42360</v>
      </c>
      <c r="M53" s="5">
        <f>IF(DAY(DicDom1)=1,IF(AND(YEAR(DicDom1+17)=Año_Calendario,MONTH(DicDom1+17)=12),DicDom1+17,""),IF(AND(YEAR(DicDom1+24)=Año_Calendario,MONTH(DicDom1+24)=12),DicDom1+24,""))</f>
        <v>42361</v>
      </c>
      <c r="N53" s="5">
        <f>IF(DAY(DicDom1)=1,IF(AND(YEAR(DicDom1+18)=Año_Calendario,MONTH(DicDom1+18)=12),DicDom1+18,""),IF(AND(YEAR(DicDom1+25)=Año_Calendario,MONTH(DicDom1+25)=12),DicDom1+25,""))</f>
        <v>42362</v>
      </c>
      <c r="O53" s="5">
        <f>IF(DAY(DicDom1)=1,IF(AND(YEAR(DicDom1+19)=Año_Calendario,MONTH(DicDom1+19)=12),DicDom1+19,""),IF(AND(YEAR(DicDom1+26)=Año_Calendario,MONTH(DicDom1+26)=12),DicDom1+26,""))</f>
        <v>42363</v>
      </c>
      <c r="P53" s="5">
        <f>IF(DAY(DicDom1)=1,IF(AND(YEAR(DicDom1+20)=Año_Calendario,MONTH(DicDom1+20)=12),DicDom1+20,""),IF(AND(YEAR(DicDom1+27)=Año_Calendario,MONTH(DicDom1+27)=12),DicDom1+27,""))</f>
        <v>42364</v>
      </c>
      <c r="Q53" s="5">
        <f>IF(DAY(DicDom1)=1,IF(AND(YEAR(DicDom1+21)=Año_Calendario,MONTH(DicDom1+21)=12),DicDom1+21,""),IF(AND(YEAR(DicDom1+28)=Año_Calendario,MONTH(DicDom1+28)=12),DicDom1+28,""))</f>
        <v>42365</v>
      </c>
      <c r="S53" s="8"/>
      <c r="U53" s="13"/>
    </row>
    <row r="54" spans="3:21" ht="15" customHeight="1" x14ac:dyDescent="0.2">
      <c r="C54" s="5">
        <f>IF(DAY(NovDom1)=1,IF(AND(YEAR(NovDom1+22)=Año_Calendario,MONTH(NovDom1+22)=11),NovDom1+22,""),IF(AND(YEAR(NovDom1+29)=Año_Calendario,MONTH(NovDom1+29)=11),NovDom1+29,""))</f>
        <v>42331</v>
      </c>
      <c r="D54" s="5">
        <f>IF(DAY(NovDom1)=1,IF(AND(YEAR(NovDom1+23)=Año_Calendario,MONTH(NovDom1+23)=11),NovDom1+23,""),IF(AND(YEAR(NovDom1+30)=Año_Calendario,MONTH(NovDom1+30)=11),NovDom1+30,""))</f>
        <v>42332</v>
      </c>
      <c r="E54" s="5">
        <f>IF(DAY(NovDom1)=1,IF(AND(YEAR(NovDom1+24)=Año_Calendario,MONTH(NovDom1+24)=11),NovDom1+24,""),IF(AND(YEAR(NovDom1+31)=Año_Calendario,MONTH(NovDom1+31)=11),NovDom1+31,""))</f>
        <v>42333</v>
      </c>
      <c r="F54" s="5">
        <f>IF(DAY(NovDom1)=1,IF(AND(YEAR(NovDom1+25)=Año_Calendario,MONTH(NovDom1+25)=11),NovDom1+25,""),IF(AND(YEAR(NovDom1+32)=Año_Calendario,MONTH(NovDom1+32)=11),NovDom1+32,""))</f>
        <v>42334</v>
      </c>
      <c r="G54" s="5">
        <f>IF(DAY(NovDom1)=1,IF(AND(YEAR(NovDom1+26)=Año_Calendario,MONTH(NovDom1+26)=11),NovDom1+26,""),IF(AND(YEAR(NovDom1+33)=Año_Calendario,MONTH(NovDom1+33)=11),NovDom1+33,""))</f>
        <v>42335</v>
      </c>
      <c r="H54" s="5">
        <f>IF(DAY(NovDom1)=1,IF(AND(YEAR(NovDom1+27)=Año_Calendario,MONTH(NovDom1+27)=11),NovDom1+27,""),IF(AND(YEAR(NovDom1+34)=Año_Calendario,MONTH(NovDom1+34)=11),NovDom1+34,""))</f>
        <v>42336</v>
      </c>
      <c r="I54" s="5">
        <f>IF(DAY(NovDom1)=1,IF(AND(YEAR(NovDom1+28)=Año_Calendario,MONTH(NovDom1+28)=11),NovDom1+28,""),IF(AND(YEAR(NovDom1+35)=Año_Calendario,MONTH(NovDom1+35)=11),NovDom1+35,""))</f>
        <v>42337</v>
      </c>
      <c r="K54" s="5">
        <f>IF(DAY(DicDom1)=1,IF(AND(YEAR(DicDom1+22)=Año_Calendario,MONTH(DicDom1+22)=12),DicDom1+22,""),IF(AND(YEAR(DicDom1+29)=Año_Calendario,MONTH(DicDom1+29)=12),DicDom1+29,""))</f>
        <v>42366</v>
      </c>
      <c r="L54" s="5">
        <f>IF(DAY(DicDom1)=1,IF(AND(YEAR(DicDom1+23)=Año_Calendario,MONTH(DicDom1+23)=12),DicDom1+23,""),IF(AND(YEAR(DicDom1+30)=Año_Calendario,MONTH(DicDom1+30)=12),DicDom1+30,""))</f>
        <v>42367</v>
      </c>
      <c r="M54" s="5">
        <f>IF(DAY(DicDom1)=1,IF(AND(YEAR(DicDom1+24)=Año_Calendario,MONTH(DicDom1+24)=12),DicDom1+24,""),IF(AND(YEAR(DicDom1+31)=Año_Calendario,MONTH(DicDom1+31)=12),DicDom1+31,""))</f>
        <v>42368</v>
      </c>
      <c r="N54" s="5">
        <f>IF(DAY(DicDom1)=1,IF(AND(YEAR(DicDom1+25)=Año_Calendario,MONTH(DicDom1+25)=12),DicDom1+25,""),IF(AND(YEAR(DicDom1+32)=Año_Calendario,MONTH(DicDom1+32)=12),DicDom1+32,""))</f>
        <v>42369</v>
      </c>
      <c r="O54" s="5" t="str">
        <f>IF(DAY(DicDom1)=1,IF(AND(YEAR(DicDom1+26)=Año_Calendario,MONTH(DicDom1+26)=12),DicDom1+26,""),IF(AND(YEAR(DicDom1+33)=Año_Calendario,MONTH(DicDom1+33)=12),DicDom1+33,""))</f>
        <v/>
      </c>
      <c r="P54" s="5" t="str">
        <f>IF(DAY(DicDom1)=1,IF(AND(YEAR(DicDom1+27)=Año_Calendario,MONTH(DicDom1+27)=12),DicDom1+27,""),IF(AND(YEAR(DicDom1+34)=Año_Calendario,MONTH(DicDom1+34)=12),DicDom1+34,""))</f>
        <v/>
      </c>
      <c r="Q54" s="5" t="str">
        <f>IF(DAY(DicDom1)=1,IF(AND(YEAR(DicDom1+28)=Año_Calendario,MONTH(DicDom1+28)=12),DicDom1+28,""),IF(AND(YEAR(DicDom1+35)=Año_Calendario,MONTH(DicDom1+35)=12),DicDom1+35,""))</f>
        <v/>
      </c>
      <c r="S54" s="8"/>
      <c r="U54" s="13"/>
    </row>
    <row r="55" spans="3:21" ht="15" customHeight="1" x14ac:dyDescent="0.2">
      <c r="C55" s="5">
        <f>IF(DAY(NovDom1)=1,IF(AND(YEAR(NovDom1+29)=Año_Calendario,MONTH(NovDom1+29)=11),NovDom1+29,""),IF(AND(YEAR(NovDom1+36)=Año_Calendario,MONTH(NovDom1+36)=11),NovDom1+36,""))</f>
        <v>42338</v>
      </c>
      <c r="D55" s="5" t="str">
        <f>IF(DAY(NovDom1)=1,IF(AND(YEAR(NovDom1+30)=Año_Calendario,MONTH(NovDom1+30)=11),NovDom1+30,""),IF(AND(YEAR(NovDom1+37)=Año_Calendario,MONTH(NovDom1+37)=11),NovDom1+37,""))</f>
        <v/>
      </c>
      <c r="E55" s="5" t="str">
        <f>IF(DAY(NovDom1)=1,IF(AND(YEAR(NovDom1+31)=Año_Calendario,MONTH(NovDom1+31)=11),NovDom1+31,""),IF(AND(YEAR(NovDom1+38)=Año_Calendario,MONTH(NovDom1+38)=11),NovDom1+38,""))</f>
        <v/>
      </c>
      <c r="F55" s="5" t="str">
        <f>IF(DAY(NovDom1)=1,IF(AND(YEAR(NovDom1+32)=Año_Calendario,MONTH(NovDom1+32)=11),NovDom1+32,""),IF(AND(YEAR(NovDom1+39)=Año_Calendario,MONTH(NovDom1+39)=11),NovDom1+39,""))</f>
        <v/>
      </c>
      <c r="G55" s="5" t="str">
        <f>IF(DAY(NovDom1)=1,IF(AND(YEAR(NovDom1+33)=Año_Calendario,MONTH(NovDom1+33)=11),NovDom1+33,""),IF(AND(YEAR(NovDom1+40)=Año_Calendario,MONTH(NovDom1+40)=11),NovDom1+40,""))</f>
        <v/>
      </c>
      <c r="H55" s="5" t="str">
        <f>IF(DAY(NovDom1)=1,IF(AND(YEAR(NovDom1+34)=Año_Calendario,MONTH(NovDom1+34)=11),NovDom1+34,""),IF(AND(YEAR(NovDom1+41)=Año_Calendario,MONTH(NovDom1+41)=11),NovDom1+41,""))</f>
        <v/>
      </c>
      <c r="I55" s="5" t="str">
        <f>IF(DAY(NovDom1)=1,IF(AND(YEAR(NovDom1+35)=Año_Calendario,MONTH(NovDom1+35)=11),NovDom1+35,""),IF(AND(YEAR(NovDom1+42)=Año_Calendario,MONTH(NovDom1+42)=11),NovDom1+42,""))</f>
        <v/>
      </c>
      <c r="K55" s="5" t="str">
        <f>IF(DAY(DicDom1)=1,IF(AND(YEAR(DicDom1+29)=Año_Calendario,MONTH(DicDom1+29)=12),DicDom1+29,""),IF(AND(YEAR(DicDom1+36)=Año_Calendario,MONTH(DicDom1+36)=12),DicDom1+36,""))</f>
        <v/>
      </c>
      <c r="L55" s="5" t="str">
        <f>IF(DAY(DicDom1)=1,IF(AND(YEAR(DicDom1+30)=Año_Calendario,MONTH(DicDom1+30)=12),DicDom1+30,""),IF(AND(YEAR(DicDom1+37)=Año_Calendario,MONTH(DicDom1+37)=12),DicDom1+37,""))</f>
        <v/>
      </c>
      <c r="M55" s="5" t="str">
        <f>IF(DAY(DicDom1)=1,IF(AND(YEAR(DicDom1+31)=Año_Calendario,MONTH(DicDom1+31)=12),DicDom1+31,""),IF(AND(YEAR(DicDom1+38)=Año_Calendario,MONTH(DicDom1+38)=12),DicDom1+38,""))</f>
        <v/>
      </c>
      <c r="N55" s="5" t="str">
        <f>IF(DAY(DicDom1)=1,IF(AND(YEAR(DicDom1+32)=Año_Calendario,MONTH(DicDom1+32)=12),DicDom1+32,""),IF(AND(YEAR(DicDom1+39)=Año_Calendario,MONTH(DicDom1+39)=12),DicDom1+39,""))</f>
        <v/>
      </c>
      <c r="O55" s="5" t="str">
        <f>IF(DAY(DicDom1)=1,IF(AND(YEAR(DicDom1+33)=Año_Calendario,MONTH(DicDom1+33)=12),DicDom1+33,""),IF(AND(YEAR(DicDom1+40)=Año_Calendario,MONTH(DicDom1+40)=12),DicDom1+40,""))</f>
        <v/>
      </c>
      <c r="P55" s="5" t="str">
        <f>IF(DAY(DicDom1)=1,IF(AND(YEAR(DicDom1+34)=Año_Calendario,MONTH(DicDom1+34)=12),DicDom1+34,""),IF(AND(YEAR(DicDom1+41)=Año_Calendario,MONTH(DicDom1+41)=12),DicDom1+41,""))</f>
        <v/>
      </c>
      <c r="Q55" s="5" t="str">
        <f>IF(DAY(DicDom1)=1,IF(AND(YEAR(DicDom1+35)=Año_Calendario,MONTH(DicDom1+35)=12),DicDom1+35,""),IF(AND(YEAR(DicDom1+42)=Año_Calendario,MONTH(DicDom1+42)=12),DicDom1+42,""))</f>
        <v/>
      </c>
      <c r="S55" s="8"/>
      <c r="U55" s="13"/>
    </row>
    <row r="56" spans="3:21" ht="15" customHeight="1" x14ac:dyDescent="0.2">
      <c r="K56" s="2"/>
      <c r="L56" s="2"/>
      <c r="M56" s="2"/>
      <c r="N56" s="2"/>
      <c r="O56" s="2"/>
      <c r="P56" s="2"/>
      <c r="Q56" s="2"/>
      <c r="U56" s="13"/>
    </row>
    <row r="57" spans="3:21" ht="15" customHeight="1" x14ac:dyDescent="0.2">
      <c r="U57" s="13"/>
    </row>
    <row r="58" spans="3:21" ht="15" customHeight="1" x14ac:dyDescent="0.2"/>
    <row r="59" spans="3:21" ht="15" customHeight="1" x14ac:dyDescent="0.2"/>
    <row r="60" spans="3:21" ht="15" customHeight="1" x14ac:dyDescent="0.2"/>
    <row r="61" spans="3:21" ht="15" customHeight="1" x14ac:dyDescent="0.2"/>
    <row r="62" spans="3:21" ht="15" customHeight="1" x14ac:dyDescent="0.2"/>
    <row r="63" spans="3:21" ht="15" customHeight="1" x14ac:dyDescent="0.2"/>
    <row r="64" spans="3:21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</sheetData>
  <mergeCells count="1">
    <mergeCell ref="C1:F1"/>
  </mergeCells>
  <phoneticPr fontId="1" type="noConversion"/>
  <dataValidations count="1">
    <dataValidation allowBlank="1" showInputMessage="1" showErrorMessage="1" errorTitle="Invalid Year" error="Enter a year from 1900 to 9999, or use the scroll bar to find a year." sqref="C1"/>
  </dataValidations>
  <printOptions horizontalCentered="1" verticalCentered="1"/>
  <pageMargins left="0.5" right="0.5" top="0.5" bottom="0.5" header="0.3" footer="0.3"/>
  <pageSetup scale="8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pinner">
              <controlPr defaultSize="0" print="0" autoPict="0" altText="Use the spinner button to change calendar year or enter year in cell B1.">
                <anchor moveWithCells="1">
                  <from>
                    <xdr:col>1</xdr:col>
                    <xdr:colOff>114300</xdr:colOff>
                    <xdr:row>0</xdr:row>
                    <xdr:rowOff>38100</xdr:rowOff>
                  </from>
                  <to>
                    <xdr:col>1</xdr:col>
                    <xdr:colOff>266700</xdr:colOff>
                    <xdr:row>0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E0922C1-4382-4AF4-B291-1A6E659D4D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Calendario anual</vt:lpstr>
      <vt:lpstr>Año_Calendario</vt:lpstr>
      <vt:lpstr>'Calendario anual'!Área_de_impresión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2016-03-07T01:35:14Z</dcterms:created>
  <dcterms:modified xsi:type="dcterms:W3CDTF">2016-03-07T01:35:15Z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TC025512329991</vt:lpwstr>
  </property>
</Properties>
</file>