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jus\Desktop\"/>
    </mc:Choice>
  </mc:AlternateContent>
  <xr:revisionPtr revIDLastSave="0" documentId="13_ncr:1_{2EE9B02A-9567-4526-8D9C-56A1AEF0733E}" xr6:coauthVersionLast="47" xr6:coauthVersionMax="47" xr10:uidLastSave="{00000000-0000-0000-0000-000000000000}"/>
  <bookViews>
    <workbookView xWindow="-120" yWindow="-120" windowWidth="29040" windowHeight="15720" xr2:uid="{1AA90AF1-24D5-49DB-871C-A5691150E777}"/>
  </bookViews>
  <sheets>
    <sheet name="Setup" sheetId="2" r:id="rId1"/>
    <sheet name="Mechanism" sheetId="3" r:id="rId2"/>
    <sheet name="Additivity" sheetId="7" r:id="rId3"/>
    <sheet name="Gamma" sheetId="4" r:id="rId4"/>
    <sheet name="Vega" sheetId="6" r:id="rId5"/>
    <sheet name="Theta" sheetId="5" r:id="rId6"/>
    <sheet name="ITM OTM" sheetId="8" r:id="rId7"/>
    <sheet name="Std" sheetId="9" r:id="rId8"/>
    <sheet name="tmp" sheetId="10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9" l="1"/>
  <c r="F48" i="9"/>
  <c r="J34" i="9"/>
  <c r="J35" i="9"/>
  <c r="J36" i="9"/>
  <c r="J37" i="9"/>
  <c r="J33" i="9"/>
  <c r="J68" i="8"/>
  <c r="J69" i="8"/>
  <c r="J67" i="8"/>
  <c r="I68" i="8"/>
  <c r="I69" i="8"/>
  <c r="I67" i="8"/>
  <c r="H68" i="8"/>
  <c r="H69" i="8"/>
  <c r="H67" i="8"/>
  <c r="G68" i="8"/>
  <c r="G69" i="8"/>
  <c r="G67" i="8"/>
  <c r="F69" i="8"/>
  <c r="D68" i="8"/>
  <c r="D67" i="8"/>
  <c r="B67" i="8"/>
  <c r="B68" i="8"/>
  <c r="B69" i="8"/>
  <c r="D69" i="8" s="1"/>
  <c r="B66" i="8"/>
  <c r="D66" i="8" s="1"/>
  <c r="D62" i="8"/>
  <c r="D61" i="8"/>
  <c r="F68" i="8" s="1"/>
  <c r="D60" i="8"/>
  <c r="F67" i="8" s="1"/>
  <c r="D59" i="8"/>
  <c r="F66" i="8" s="1"/>
  <c r="C22" i="7"/>
  <c r="C23" i="7" s="1"/>
  <c r="C24" i="7" s="1"/>
  <c r="C25" i="7" s="1"/>
  <c r="C26" i="7" s="1"/>
  <c r="C27" i="7" s="1"/>
  <c r="C28" i="7" s="1"/>
  <c r="C29" i="7" s="1"/>
  <c r="C30" i="7" s="1"/>
  <c r="L16" i="7"/>
  <c r="K16" i="7"/>
  <c r="E16" i="7"/>
  <c r="F16" i="7"/>
  <c r="G16" i="7"/>
  <c r="H16" i="7"/>
  <c r="D16" i="7"/>
  <c r="X30" i="3"/>
  <c r="X31" i="3"/>
  <c r="X32" i="3"/>
  <c r="X33" i="3"/>
  <c r="X34" i="3"/>
  <c r="X35" i="3"/>
  <c r="X36" i="3"/>
  <c r="X37" i="3"/>
  <c r="X38" i="3"/>
  <c r="X29" i="3"/>
  <c r="T30" i="3"/>
  <c r="T31" i="3"/>
  <c r="T32" i="3"/>
  <c r="T33" i="3"/>
  <c r="T34" i="3"/>
  <c r="T35" i="3"/>
  <c r="T36" i="3"/>
  <c r="T37" i="3"/>
  <c r="T38" i="3"/>
  <c r="T29" i="3"/>
  <c r="AC17" i="3"/>
  <c r="AC18" i="3"/>
  <c r="AC19" i="3"/>
  <c r="AC20" i="3"/>
  <c r="AC21" i="3"/>
  <c r="AC22" i="3"/>
  <c r="AC23" i="3"/>
  <c r="AC24" i="3"/>
  <c r="AC25" i="3"/>
  <c r="AC16" i="3"/>
  <c r="AB17" i="3"/>
  <c r="AB18" i="3"/>
  <c r="AB19" i="3"/>
  <c r="AB20" i="3"/>
  <c r="AB21" i="3"/>
  <c r="AB22" i="3"/>
  <c r="AB23" i="3"/>
  <c r="AB24" i="3"/>
  <c r="AB25" i="3"/>
  <c r="AB16" i="3"/>
  <c r="AA17" i="3"/>
  <c r="AA18" i="3"/>
  <c r="AA19" i="3"/>
  <c r="AA20" i="3"/>
  <c r="AA21" i="3"/>
  <c r="AA22" i="3"/>
  <c r="AA23" i="3"/>
  <c r="AA24" i="3"/>
  <c r="AA25" i="3"/>
  <c r="AA16" i="3"/>
  <c r="Z17" i="3"/>
  <c r="Z18" i="3"/>
  <c r="Z19" i="3"/>
  <c r="Z20" i="3"/>
  <c r="Z21" i="3"/>
  <c r="Z22" i="3"/>
  <c r="Z23" i="3"/>
  <c r="Z24" i="3"/>
  <c r="Z25" i="3"/>
  <c r="Z16" i="3"/>
  <c r="Y17" i="3"/>
  <c r="Y18" i="3"/>
  <c r="Y19" i="3"/>
  <c r="Y20" i="3"/>
  <c r="Y21" i="3"/>
  <c r="Y22" i="3"/>
  <c r="Y23" i="3"/>
  <c r="Y24" i="3"/>
  <c r="Y25" i="3"/>
  <c r="Y16" i="3"/>
  <c r="X17" i="3"/>
  <c r="X18" i="3"/>
  <c r="X19" i="3"/>
  <c r="X20" i="3"/>
  <c r="X21" i="3"/>
  <c r="X22" i="3"/>
  <c r="X23" i="3"/>
  <c r="X24" i="3"/>
  <c r="X25" i="3"/>
  <c r="X16" i="3"/>
  <c r="V17" i="3"/>
  <c r="V18" i="3"/>
  <c r="V19" i="3"/>
  <c r="V20" i="3"/>
  <c r="V21" i="3"/>
  <c r="V22" i="3"/>
  <c r="V23" i="3"/>
  <c r="V24" i="3"/>
  <c r="V25" i="3"/>
  <c r="V16" i="3"/>
  <c r="U17" i="3"/>
  <c r="U18" i="3"/>
  <c r="U19" i="3"/>
  <c r="U20" i="3"/>
  <c r="U21" i="3"/>
  <c r="U22" i="3"/>
  <c r="U23" i="3"/>
  <c r="U24" i="3"/>
  <c r="U25" i="3"/>
  <c r="U16" i="3"/>
  <c r="AA4" i="3"/>
  <c r="AA5" i="3"/>
  <c r="AA6" i="3"/>
  <c r="AA7" i="3"/>
  <c r="AA8" i="3"/>
  <c r="AA9" i="3"/>
  <c r="AA10" i="3"/>
  <c r="AA11" i="3"/>
  <c r="AA12" i="3"/>
  <c r="AA3" i="3"/>
  <c r="Z4" i="3"/>
  <c r="Z5" i="3"/>
  <c r="Z6" i="3"/>
  <c r="Z7" i="3"/>
  <c r="Z8" i="3"/>
  <c r="Z9" i="3"/>
  <c r="Z10" i="3"/>
  <c r="Z11" i="3"/>
  <c r="Z12" i="3"/>
  <c r="Z3" i="3"/>
  <c r="V4" i="3"/>
  <c r="X4" i="3" s="1"/>
  <c r="V5" i="3"/>
  <c r="X5" i="3" s="1"/>
  <c r="V6" i="3"/>
  <c r="X6" i="3" s="1"/>
  <c r="V7" i="3"/>
  <c r="X7" i="3" s="1"/>
  <c r="V8" i="3"/>
  <c r="X8" i="3" s="1"/>
  <c r="V9" i="3"/>
  <c r="X9" i="3" s="1"/>
  <c r="V10" i="3"/>
  <c r="X10" i="3" s="1"/>
  <c r="V11" i="3"/>
  <c r="X11" i="3" s="1"/>
  <c r="V12" i="3"/>
  <c r="X12" i="3" s="1"/>
  <c r="V3" i="3"/>
  <c r="X3" i="3" s="1"/>
  <c r="Y3" i="3" s="1"/>
  <c r="W4" i="3"/>
  <c r="W5" i="3"/>
  <c r="W6" i="3"/>
  <c r="W7" i="3"/>
  <c r="W8" i="3"/>
  <c r="W9" i="3"/>
  <c r="W10" i="3"/>
  <c r="W11" i="3"/>
  <c r="W12" i="3"/>
  <c r="W3" i="3"/>
  <c r="K68" i="2"/>
  <c r="K69" i="2"/>
  <c r="K70" i="2"/>
  <c r="K71" i="2"/>
  <c r="K72" i="2"/>
  <c r="K73" i="2"/>
  <c r="K74" i="2"/>
  <c r="K75" i="2"/>
  <c r="K76" i="2"/>
  <c r="K77" i="2"/>
  <c r="K67" i="2"/>
  <c r="Y11" i="3" l="1"/>
  <c r="Y7" i="3"/>
  <c r="Y5" i="3"/>
  <c r="Y8" i="3"/>
  <c r="Y4" i="3"/>
  <c r="Y10" i="3"/>
  <c r="Y9" i="3"/>
  <c r="Y6" i="3"/>
  <c r="Y12" i="3"/>
</calcChain>
</file>

<file path=xl/sharedStrings.xml><?xml version="1.0" encoding="utf-8"?>
<sst xmlns="http://schemas.openxmlformats.org/spreadsheetml/2006/main" count="444" uniqueCount="108">
  <si>
    <t>K</t>
  </si>
  <si>
    <t>IV</t>
  </si>
  <si>
    <t>S</t>
  </si>
  <si>
    <t>Moneyness</t>
  </si>
  <si>
    <t>ITM</t>
  </si>
  <si>
    <t>ATM</t>
  </si>
  <si>
    <t>OTM</t>
  </si>
  <si>
    <t>OI</t>
  </si>
  <si>
    <t>Mark</t>
  </si>
  <si>
    <t>Delta</t>
  </si>
  <si>
    <t>Prob ITM</t>
  </si>
  <si>
    <t>Gamma</t>
  </si>
  <si>
    <t>Theta</t>
  </si>
  <si>
    <t>Vega</t>
  </si>
  <si>
    <t>100/105</t>
  </si>
  <si>
    <t>105/110</t>
  </si>
  <si>
    <t>110/115</t>
  </si>
  <si>
    <t>115/120</t>
  </si>
  <si>
    <t>120/125</t>
  </si>
  <si>
    <t>125/130</t>
  </si>
  <si>
    <t>130/135</t>
  </si>
  <si>
    <t>135/140</t>
  </si>
  <si>
    <t>140/145</t>
  </si>
  <si>
    <t>145/150</t>
  </si>
  <si>
    <t>Price</t>
  </si>
  <si>
    <t>K1</t>
  </si>
  <si>
    <t>K2</t>
  </si>
  <si>
    <t>Max Profit</t>
  </si>
  <si>
    <t>Max Loss</t>
  </si>
  <si>
    <t>BE</t>
  </si>
  <si>
    <t>Width</t>
  </si>
  <si>
    <t>approx. K</t>
  </si>
  <si>
    <t>delta</t>
  </si>
  <si>
    <t>EOD</t>
  </si>
  <si>
    <t>AsOfDate</t>
  </si>
  <si>
    <t>DataMode</t>
  </si>
  <si>
    <t>TSLA</t>
  </si>
  <si>
    <t>Call Option Chain, Maturity 2022-01-23 (29)</t>
  </si>
  <si>
    <t>Bull Call (buy K1 sell K2)</t>
  </si>
  <si>
    <t>Spread</t>
  </si>
  <si>
    <t>LogStrike k = Ln(K/S)</t>
  </si>
  <si>
    <t>k</t>
  </si>
  <si>
    <t>Reward/Risk Ratio</t>
  </si>
  <si>
    <t>Breakeven</t>
  </si>
  <si>
    <t>1. Mechanism</t>
  </si>
  <si>
    <t>ProbITM</t>
  </si>
  <si>
    <t>P(Max Profit) - Delta</t>
  </si>
  <si>
    <t>P(Max Profit) - ProbITM</t>
  </si>
  <si>
    <t>P(Max Loss) - Delta</t>
  </si>
  <si>
    <t>2. Probabiliy</t>
  </si>
  <si>
    <t>3. Probability BE</t>
  </si>
  <si>
    <t>120/135</t>
  </si>
  <si>
    <t>ITM/OTM</t>
  </si>
  <si>
    <t>LO</t>
  </si>
  <si>
    <t>HI</t>
  </si>
  <si>
    <t>t</t>
  </si>
  <si>
    <t>Positive Vega: Low Vol -&gt; High Vol</t>
  </si>
  <si>
    <t>Negative Vega: High Vol -&gt; Low Vol</t>
  </si>
  <si>
    <t>Positive Vega: Typically Debit Spread</t>
  </si>
  <si>
    <t>Negative Vega: Typically Credit Spread</t>
  </si>
  <si>
    <t>Bull Call: OTM, Debit Spread
Delta: Positive
Theta: Negative
Vega: Positive
Gamma: Positive Gamma</t>
  </si>
  <si>
    <t>1 strike away</t>
  </si>
  <si>
    <t>不一定完全按照规律，取决于流动性</t>
  </si>
  <si>
    <t>1 or 2 Strikes Away</t>
  </si>
  <si>
    <t>核心是</t>
  </si>
  <si>
    <t>buy K1</t>
  </si>
  <si>
    <t>另一条腿</t>
  </si>
  <si>
    <t>C130</t>
  </si>
  <si>
    <t>C130 - C135</t>
  </si>
  <si>
    <t>qty</t>
  </si>
  <si>
    <t>unit price</t>
  </si>
  <si>
    <t>total price</t>
  </si>
  <si>
    <t>C130 - C133.33</t>
  </si>
  <si>
    <t>3 strikes away</t>
  </si>
  <si>
    <t>2 strikes away</t>
  </si>
  <si>
    <t>C130 - C131.67</t>
  </si>
  <si>
    <t>hi</t>
  </si>
  <si>
    <t>lo</t>
  </si>
  <si>
    <t>be</t>
  </si>
  <si>
    <t>max profit</t>
  </si>
  <si>
    <t>max loss</t>
  </si>
  <si>
    <t>width</t>
  </si>
  <si>
    <t>降成本</t>
  </si>
  <si>
    <t>锁收益</t>
  </si>
  <si>
    <t>纯Delta</t>
  </si>
  <si>
    <t>1 std</t>
  </si>
  <si>
    <t>2 std</t>
  </si>
  <si>
    <t>3 std</t>
  </si>
  <si>
    <t>delta =&gt; Prob ITM =&gt; Normal Distribution Standard Deviation</t>
  </si>
  <si>
    <t>Nickname</t>
  </si>
  <si>
    <t>C_25D</t>
  </si>
  <si>
    <t>C_30D</t>
  </si>
  <si>
    <t>C_49D</t>
  </si>
  <si>
    <t>C_42D</t>
  </si>
  <si>
    <t>C_36D</t>
  </si>
  <si>
    <t>P_38D</t>
  </si>
  <si>
    <t>P_32D</t>
  </si>
  <si>
    <t>P_27D</t>
  </si>
  <si>
    <t>P_22D</t>
  </si>
  <si>
    <t>P_17D</t>
  </si>
  <si>
    <t>For a 16 delta option to expire ITM, the underlying price has moved 1 standard deviation.</t>
  </si>
  <si>
    <t>C_17D</t>
  </si>
  <si>
    <t>price * ATM IV * time</t>
  </si>
  <si>
    <t>=</t>
  </si>
  <si>
    <t>1 std away</t>
  </si>
  <si>
    <t>125 * 85.67% * sqrt(29/252)</t>
  </si>
  <si>
    <t>C_15D</t>
  </si>
  <si>
    <t>https://luckboxmagazine.com/techniques/understanding-delta-2/#:~:text=Standard%20deviation,on%20the%2016%20delta%20option.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</si>
</sst>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1C1C1C"/>
      <name val="Noto Sans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15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175" fontId="0" fillId="0" borderId="1" xfId="0" applyNumberFormat="1" applyBorder="1"/>
    <xf numFmtId="2" fontId="0" fillId="0" borderId="1" xfId="0" applyNumberFormat="1" applyBorder="1"/>
    <xf numFmtId="10" fontId="0" fillId="0" borderId="1" xfId="1" applyNumberFormat="1" applyFont="1" applyBorder="1"/>
    <xf numFmtId="166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2" borderId="1" xfId="0" applyNumberFormat="1" applyFill="1" applyBorder="1"/>
    <xf numFmtId="0" fontId="0" fillId="2" borderId="1" xfId="0" applyFill="1" applyBorder="1"/>
    <xf numFmtId="10" fontId="0" fillId="2" borderId="1" xfId="1" applyNumberFormat="1" applyFont="1" applyFill="1" applyBorder="1"/>
    <xf numFmtId="166" fontId="0" fillId="2" borderId="1" xfId="0" applyNumberFormat="1" applyFill="1" applyBorder="1"/>
    <xf numFmtId="0" fontId="0" fillId="0" borderId="2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0" fillId="0" borderId="1" xfId="0" applyFill="1" applyBorder="1"/>
    <xf numFmtId="0" fontId="4" fillId="0" borderId="0" xfId="0" applyFont="1"/>
    <xf numFmtId="0" fontId="0" fillId="0" borderId="3" xfId="0" applyBorder="1"/>
    <xf numFmtId="2" fontId="0" fillId="0" borderId="3" xfId="0" applyNumberFormat="1" applyBorder="1"/>
    <xf numFmtId="2" fontId="0" fillId="2" borderId="3" xfId="0" applyNumberFormat="1" applyFill="1" applyBorder="1"/>
    <xf numFmtId="0" fontId="0" fillId="0" borderId="6" xfId="0" applyFill="1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9" fontId="0" fillId="0" borderId="1" xfId="1" applyFont="1" applyBorder="1"/>
    <xf numFmtId="0" fontId="0" fillId="0" borderId="9" xfId="0" applyBorder="1"/>
    <xf numFmtId="166" fontId="0" fillId="0" borderId="9" xfId="0" applyNumberFormat="1" applyBorder="1"/>
    <xf numFmtId="2" fontId="0" fillId="0" borderId="9" xfId="0" applyNumberFormat="1" applyBorder="1"/>
    <xf numFmtId="0" fontId="0" fillId="0" borderId="10" xfId="0" applyBorder="1"/>
    <xf numFmtId="166" fontId="0" fillId="0" borderId="10" xfId="0" applyNumberFormat="1" applyBorder="1"/>
    <xf numFmtId="2" fontId="0" fillId="0" borderId="10" xfId="0" applyNumberFormat="1" applyBorder="1"/>
    <xf numFmtId="0" fontId="2" fillId="0" borderId="11" xfId="0" applyFont="1" applyBorder="1"/>
    <xf numFmtId="0" fontId="2" fillId="0" borderId="12" xfId="0" applyFont="1" applyBorder="1"/>
    <xf numFmtId="166" fontId="2" fillId="0" borderId="12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2" fillId="2" borderId="14" xfId="0" applyFont="1" applyFill="1" applyBorder="1"/>
    <xf numFmtId="0" fontId="2" fillId="2" borderId="1" xfId="0" applyFont="1" applyFill="1" applyBorder="1"/>
    <xf numFmtId="166" fontId="2" fillId="2" borderId="1" xfId="0" applyNumberFormat="1" applyFont="1" applyFill="1" applyBorder="1"/>
    <xf numFmtId="2" fontId="2" fillId="2" borderId="1" xfId="0" applyNumberFormat="1" applyFont="1" applyFill="1" applyBorder="1"/>
    <xf numFmtId="2" fontId="2" fillId="2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166" fontId="2" fillId="0" borderId="17" xfId="0" applyNumberFormat="1" applyFont="1" applyBorder="1"/>
    <xf numFmtId="2" fontId="2" fillId="0" borderId="17" xfId="0" applyNumberFormat="1" applyFont="1" applyBorder="1"/>
    <xf numFmtId="2" fontId="2" fillId="0" borderId="18" xfId="0" applyNumberFormat="1" applyFont="1" applyBorder="1"/>
    <xf numFmtId="1" fontId="0" fillId="2" borderId="1" xfId="0" applyNumberFormat="1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top" wrapText="1"/>
    </xf>
    <xf numFmtId="0" fontId="2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/>
    <xf numFmtId="9" fontId="0" fillId="0" borderId="0" xfId="0" applyNumberFormat="1"/>
    <xf numFmtId="0" fontId="6" fillId="0" borderId="0" xfId="0" applyFont="1"/>
    <xf numFmtId="0" fontId="7" fillId="0" borderId="0" xfId="0" applyFont="1"/>
    <xf numFmtId="2" fontId="2" fillId="0" borderId="1" xfId="0" applyNumberFormat="1" applyFont="1" applyBorder="1"/>
    <xf numFmtId="10" fontId="2" fillId="0" borderId="1" xfId="1" applyNumberFormat="1" applyFont="1" applyBorder="1"/>
    <xf numFmtId="166" fontId="2" fillId="0" borderId="1" xfId="0" applyNumberFormat="1" applyFont="1" applyBorder="1"/>
    <xf numFmtId="0" fontId="8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Setup!$F$2</c:f>
              <c:strCache>
                <c:ptCount val="1"/>
                <c:pt idx="0">
                  <c:v>IV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Setup!$D$3:$D$13</c:f>
              <c:numCache>
                <c:formatCode>0.00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Setup!$F$3:$F$13</c:f>
              <c:numCache>
                <c:formatCode>0.00%</c:formatCode>
                <c:ptCount val="11"/>
                <c:pt idx="0">
                  <c:v>1.0041</c:v>
                </c:pt>
                <c:pt idx="1">
                  <c:v>0.96779999999999999</c:v>
                </c:pt>
                <c:pt idx="2">
                  <c:v>0.9395</c:v>
                </c:pt>
                <c:pt idx="3">
                  <c:v>0.9052</c:v>
                </c:pt>
                <c:pt idx="4">
                  <c:v>0.87909999999999999</c:v>
                </c:pt>
                <c:pt idx="5">
                  <c:v>0.85670000000000002</c:v>
                </c:pt>
                <c:pt idx="6">
                  <c:v>0.84060000000000001</c:v>
                </c:pt>
                <c:pt idx="7">
                  <c:v>0.8236</c:v>
                </c:pt>
                <c:pt idx="8">
                  <c:v>0.81389999999999996</c:v>
                </c:pt>
                <c:pt idx="9">
                  <c:v>0.80640000000000001</c:v>
                </c:pt>
                <c:pt idx="10">
                  <c:v>0.80620000000000003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3-4264-B083-0CFD9CCC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03119"/>
        <c:axId val="195705615"/>
      </c:lineChart>
      <c:catAx>
        <c:axId val="19570311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5615"/>
        <c:crosses val="autoZero"/>
        <c:auto val="1"/>
        <c:lblAlgn val="ctr"/>
        <c:lblOffset val="100"/>
        <c:noMultiLvlLbl val="0"/>
      </c:catAx>
      <c:valAx>
        <c:axId val="195705615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Setup!$H$2</c:f>
              <c:strCache>
                <c:ptCount val="1"/>
                <c:pt idx="0">
                  <c:v>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Setup!$D$3:$D$13</c:f>
              <c:numCache>
                <c:formatCode>0.00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Setup!$H$3:$H$13</c:f>
              <c:numCache>
                <c:formatCode>0.000</c:formatCode>
                <c:ptCount val="11"/>
                <c:pt idx="0">
                  <c:v>29.2</c:v>
                </c:pt>
                <c:pt idx="1">
                  <c:v>25.25</c:v>
                </c:pt>
                <c:pt idx="2">
                  <c:v>21.6</c:v>
                </c:pt>
                <c:pt idx="3">
                  <c:v>18.125</c:v>
                </c:pt>
                <c:pt idx="4">
                  <c:v>15.025</c:v>
                </c:pt>
                <c:pt idx="5">
                  <c:v>12.275</c:v>
                </c:pt>
                <c:pt idx="6">
                  <c:v>9.9250000000000007</c:v>
                </c:pt>
                <c:pt idx="7">
                  <c:v>7.875</c:v>
                </c:pt>
                <c:pt idx="8">
                  <c:v>6.2249999999999996</c:v>
                </c:pt>
                <c:pt idx="9">
                  <c:v>4.875</c:v>
                </c:pt>
                <c:pt idx="10">
                  <c:v>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0-45DA-95B3-CC775521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19647"/>
        <c:axId val="191221311"/>
      </c:lineChart>
      <c:catAx>
        <c:axId val="1912196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1311"/>
        <c:crosses val="autoZero"/>
        <c:auto val="1"/>
        <c:lblAlgn val="ctr"/>
        <c:lblOffset val="100"/>
        <c:noMultiLvlLbl val="0"/>
      </c:catAx>
      <c:valAx>
        <c:axId val="1912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Delta/Prob</a:t>
            </a:r>
            <a:r>
              <a:rPr lang="en-US" baseline="0"/>
              <a:t>ITM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Setup!$I$2</c:f>
              <c:strCache>
                <c:ptCount val="1"/>
                <c:pt idx="0">
                  <c:v>Prob ITM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Setup!$D$3:$D$13</c:f>
              <c:numCache>
                <c:formatCode>0.00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Setup!$I$3:$I$13</c:f>
              <c:numCache>
                <c:formatCode>0.00%</c:formatCode>
                <c:ptCount val="11"/>
                <c:pt idx="0">
                  <c:v>0.74260000000000004</c:v>
                </c:pt>
                <c:pt idx="1">
                  <c:v>0.69440000000000002</c:v>
                </c:pt>
                <c:pt idx="2">
                  <c:v>0.63959999999999995</c:v>
                </c:pt>
                <c:pt idx="3">
                  <c:v>0.58220000000000005</c:v>
                </c:pt>
                <c:pt idx="4">
                  <c:v>0.52010000000000001</c:v>
                </c:pt>
                <c:pt idx="5">
                  <c:v>0.45619999999999999</c:v>
                </c:pt>
                <c:pt idx="6">
                  <c:v>0.39279999999999998</c:v>
                </c:pt>
                <c:pt idx="7">
                  <c:v>0.33200000000000002</c:v>
                </c:pt>
                <c:pt idx="8">
                  <c:v>0.27610000000000001</c:v>
                </c:pt>
                <c:pt idx="9">
                  <c:v>0.22620000000000001</c:v>
                </c:pt>
                <c:pt idx="10">
                  <c:v>0.18410000000000001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6-4C4D-980C-ABF48DF72C40}"/>
            </c:ext>
          </c:extLst>
        </c:ser>
        <c:ser>
          <c:idx val="1"/>
          <c:order val="1"/>
          <c:tx>
            <c:strRef>
              <c:f>Setup!$J$2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Setup!$D$3:$D$13</c:f>
              <c:numCache>
                <c:formatCode>0.00</c:formatCode>
                <c:ptCount val="1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</c:numCache>
            </c:numRef>
          </c:cat>
          <c:val>
            <c:numRef>
              <c:f>Setup!$J$3:$J$13</c:f>
              <c:numCache>
                <c:formatCode>0.00</c:formatCode>
                <c:ptCount val="11"/>
                <c:pt idx="0">
                  <c:v>0.83</c:v>
                </c:pt>
                <c:pt idx="1">
                  <c:v>0.78</c:v>
                </c:pt>
                <c:pt idx="2">
                  <c:v>0.73</c:v>
                </c:pt>
                <c:pt idx="3">
                  <c:v>0.68</c:v>
                </c:pt>
                <c:pt idx="4">
                  <c:v>0.62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0.42</c:v>
                </c:pt>
                <c:pt idx="8">
                  <c:v>0.36</c:v>
                </c:pt>
                <c:pt idx="9">
                  <c:v>0.3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6-4C4D-980C-ABF48DF72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43055"/>
        <c:axId val="243346799"/>
      </c:lineChart>
      <c:catAx>
        <c:axId val="24334305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6799"/>
        <c:crosses val="autoZero"/>
        <c:auto val="1"/>
        <c:lblAlgn val="ctr"/>
        <c:lblOffset val="100"/>
        <c:noMultiLvlLbl val="0"/>
      </c:catAx>
      <c:valAx>
        <c:axId val="24334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Price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Additivity!$C$20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Additivity!$B$21:$B$30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Additivity!$C$21:$C$30</c:f>
              <c:numCache>
                <c:formatCode>General</c:formatCode>
                <c:ptCount val="10"/>
                <c:pt idx="0">
                  <c:v>125</c:v>
                </c:pt>
                <c:pt idx="1">
                  <c:v>125.17147194908453</c:v>
                </c:pt>
                <c:pt idx="2">
                  <c:v>129.25284570356274</c:v>
                </c:pt>
                <c:pt idx="3">
                  <c:v>130.51052823991347</c:v>
                </c:pt>
                <c:pt idx="4">
                  <c:v>132.11677259866403</c:v>
                </c:pt>
                <c:pt idx="5">
                  <c:v>124.08782341495275</c:v>
                </c:pt>
                <c:pt idx="6">
                  <c:v>121.1581280879785</c:v>
                </c:pt>
                <c:pt idx="7">
                  <c:v>129.58023402879238</c:v>
                </c:pt>
                <c:pt idx="8">
                  <c:v>121.60308146632744</c:v>
                </c:pt>
                <c:pt idx="9">
                  <c:v>119.14212365943499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E-400C-AB20-139B1E214E29}"/>
            </c:ext>
          </c:extLst>
        </c:ser>
        <c:ser>
          <c:idx val="1"/>
          <c:order val="1"/>
          <c:tx>
            <c:strRef>
              <c:f>Additivity!$D$20</c:f>
              <c:strCache>
                <c:ptCount val="1"/>
                <c:pt idx="0">
                  <c:v>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Additivity!$B$21:$B$30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Additivity!$D$21:$D$30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E-400C-AB20-139B1E214E29}"/>
            </c:ext>
          </c:extLst>
        </c:ser>
        <c:ser>
          <c:idx val="2"/>
          <c:order val="2"/>
          <c:tx>
            <c:strRef>
              <c:f>Additivity!$E$20</c:f>
              <c:strCache>
                <c:ptCount val="1"/>
                <c:pt idx="0">
                  <c:v>HI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Additivity!$B$21:$B$30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Additivity!$E$21:$E$30</c:f>
              <c:numCache>
                <c:formatCode>General</c:formatCode>
                <c:ptCount val="1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4E-400C-AB20-139B1E214E29}"/>
            </c:ext>
          </c:extLst>
        </c:ser>
        <c:ser>
          <c:idx val="3"/>
          <c:order val="3"/>
          <c:tx>
            <c:strRef>
              <c:f>Additivity!$F$20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Additivity!$B$21:$B$30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Additivity!$F$21:$F$30</c:f>
              <c:numCache>
                <c:formatCode>General</c:formatCode>
                <c:ptCount val="10"/>
                <c:pt idx="0">
                  <c:v>127.85</c:v>
                </c:pt>
                <c:pt idx="1">
                  <c:v>127.85</c:v>
                </c:pt>
                <c:pt idx="2">
                  <c:v>127.85</c:v>
                </c:pt>
                <c:pt idx="3">
                  <c:v>127.85</c:v>
                </c:pt>
                <c:pt idx="4">
                  <c:v>127.85</c:v>
                </c:pt>
                <c:pt idx="5">
                  <c:v>127.85</c:v>
                </c:pt>
                <c:pt idx="6">
                  <c:v>127.85</c:v>
                </c:pt>
                <c:pt idx="7">
                  <c:v>127.85</c:v>
                </c:pt>
                <c:pt idx="8">
                  <c:v>127.85</c:v>
                </c:pt>
                <c:pt idx="9">
                  <c:v>127.85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4E-400C-AB20-139B1E21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75215"/>
        <c:axId val="245676879"/>
      </c:lineChart>
      <c:catAx>
        <c:axId val="24567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76879"/>
        <c:crosses val="autoZero"/>
        <c:auto val="1"/>
        <c:lblAlgn val="ctr"/>
        <c:lblOffset val="100"/>
        <c:noMultiLvlLbl val="0"/>
      </c:catAx>
      <c:valAx>
        <c:axId val="24567687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7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14</xdr:row>
      <xdr:rowOff>176212</xdr:rowOff>
    </xdr:from>
    <xdr:to>
      <xdr:col>10</xdr:col>
      <xdr:colOff>0</xdr:colOff>
      <xdr:row>29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0F440-2197-287E-3702-BBA5FF1C1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290512</xdr:colOff>
      <xdr:row>30</xdr:row>
      <xdr:rowOff>109537</xdr:rowOff>
    </xdr:from>
    <xdr:to>
      <xdr:col>10</xdr:col>
      <xdr:colOff>23812</xdr:colOff>
      <xdr:row>44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2DF17-5C0D-5713-F06A-9011082E4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261937</xdr:colOff>
      <xdr:row>46</xdr:row>
      <xdr:rowOff>119062</xdr:rowOff>
    </xdr:from>
    <xdr:to>
      <xdr:col>9</xdr:col>
      <xdr:colOff>376237</xdr:colOff>
      <xdr:row>61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927911-8D42-6BCF-7AC7-34A670546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237146</xdr:colOff>
      <xdr:row>22</xdr:row>
      <xdr:rowOff>19050</xdr:rowOff>
    </xdr:from>
    <xdr:to>
      <xdr:col>16</xdr:col>
      <xdr:colOff>566517</xdr:colOff>
      <xdr:row>38</xdr:row>
      <xdr:rowOff>123826</xdr:rowOff>
    </xdr:to>
    <xdr:pic>
      <xdr:nvPicPr>
        <xdr:cNvPr id="2" name="Picture 1" descr="Bull Call Debit Spread [Setup, Entry, Adjustment, Exit]">
          <a:extLst>
            <a:ext uri="{FF2B5EF4-FFF2-40B4-BE49-F238E27FC236}">
              <a16:creationId xmlns:a16="http://schemas.microsoft.com/office/drawing/2014/main" id="{800F5B0B-9A54-EF9E-9BBA-211748A09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3546" y="4210050"/>
          <a:ext cx="4596571" cy="3152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17</xdr:row>
      <xdr:rowOff>128587</xdr:rowOff>
    </xdr:from>
    <xdr:to>
      <xdr:col>14</xdr:col>
      <xdr:colOff>442912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37A05-8BFA-E8E2-9483-D7B1F84BA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6</xdr:row>
      <xdr:rowOff>171450</xdr:rowOff>
    </xdr:from>
    <xdr:to>
      <xdr:col>16</xdr:col>
      <xdr:colOff>238125</xdr:colOff>
      <xdr:row>21</xdr:row>
      <xdr:rowOff>41008</xdr:rowOff>
    </xdr:to>
    <xdr:pic>
      <xdr:nvPicPr>
        <xdr:cNvPr id="2" name="Picture 1" descr="School of Stocks - Gamma">
          <a:extLst>
            <a:ext uri="{FF2B5EF4-FFF2-40B4-BE49-F238E27FC236}">
              <a16:creationId xmlns:a16="http://schemas.microsoft.com/office/drawing/2014/main" id="{5943C224-DFC2-46CC-8173-CEBC20224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314450"/>
          <a:ext cx="4391025" cy="2727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428625</xdr:colOff>
      <xdr:row>30</xdr:row>
      <xdr:rowOff>180974</xdr:rowOff>
    </xdr:from>
    <xdr:to>
      <xdr:col>21</xdr:col>
      <xdr:colOff>126829</xdr:colOff>
      <xdr:row>51</xdr:row>
      <xdr:rowOff>85725</xdr:rowOff>
    </xdr:to>
    <xdr:pic>
      <xdr:nvPicPr>
        <xdr:cNvPr id="3" name="Picture 2" descr="Gamma and Convexity">
          <a:extLst>
            <a:ext uri="{FF2B5EF4-FFF2-40B4-BE49-F238E27FC236}">
              <a16:creationId xmlns:a16="http://schemas.microsoft.com/office/drawing/2014/main" id="{9AB58566-12C3-9371-4362-61122BC69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4225" y="5895974"/>
          <a:ext cx="5794204" cy="3905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31</xdr:row>
      <xdr:rowOff>152400</xdr:rowOff>
    </xdr:from>
    <xdr:to>
      <xdr:col>10</xdr:col>
      <xdr:colOff>323850</xdr:colOff>
      <xdr:row>50</xdr:row>
      <xdr:rowOff>133350</xdr:rowOff>
    </xdr:to>
    <xdr:pic>
      <xdr:nvPicPr>
        <xdr:cNvPr id="4" name="Picture 3" descr="Chapter 5 The Greeks | The Derivatives Academy">
          <a:extLst>
            <a:ext uri="{FF2B5EF4-FFF2-40B4-BE49-F238E27FC236}">
              <a16:creationId xmlns:a16="http://schemas.microsoft.com/office/drawing/2014/main" id="{52863FE0-0088-B75F-0E51-2AC9DBFD7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6057900"/>
          <a:ext cx="5181600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7</xdr:row>
      <xdr:rowOff>152400</xdr:rowOff>
    </xdr:from>
    <xdr:to>
      <xdr:col>19</xdr:col>
      <xdr:colOff>419100</xdr:colOff>
      <xdr:row>22</xdr:row>
      <xdr:rowOff>76200</xdr:rowOff>
    </xdr:to>
    <xdr:pic>
      <xdr:nvPicPr>
        <xdr:cNvPr id="2" name="Picture 1" descr="Vega Explained: Understanding Options Trading Greeks">
          <a:extLst>
            <a:ext uri="{FF2B5EF4-FFF2-40B4-BE49-F238E27FC236}">
              <a16:creationId xmlns:a16="http://schemas.microsoft.com/office/drawing/2014/main" id="{B4D2976E-F869-49D8-B13E-0E438141E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485900"/>
          <a:ext cx="653415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7</xdr:row>
      <xdr:rowOff>0</xdr:rowOff>
    </xdr:from>
    <xdr:to>
      <xdr:col>15</xdr:col>
      <xdr:colOff>479050</xdr:colOff>
      <xdr:row>22</xdr:row>
      <xdr:rowOff>171450</xdr:rowOff>
    </xdr:to>
    <xdr:pic>
      <xdr:nvPicPr>
        <xdr:cNvPr id="2" name="Picture 1" descr="Options Theta Explained | FinancialTrading.com">
          <a:extLst>
            <a:ext uri="{FF2B5EF4-FFF2-40B4-BE49-F238E27FC236}">
              <a16:creationId xmlns:a16="http://schemas.microsoft.com/office/drawing/2014/main" id="{AE48E1ED-67D8-4F55-8E60-DB5ED7B0F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6" y="1333500"/>
          <a:ext cx="4127124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561974</xdr:colOff>
      <xdr:row>0</xdr:row>
      <xdr:rowOff>0</xdr:rowOff>
    </xdr:from>
    <xdr:to>
      <xdr:col>21</xdr:col>
      <xdr:colOff>171449</xdr:colOff>
      <xdr:row>26</xdr:row>
      <xdr:rowOff>33338</xdr:rowOff>
    </xdr:to>
    <xdr:pic>
      <xdr:nvPicPr>
        <xdr:cNvPr id="2" name="Picture 1" descr="Standard deviation - Wikipedia">
          <a:extLst>
            <a:ext uri="{FF2B5EF4-FFF2-40B4-BE49-F238E27FC236}">
              <a16:creationId xmlns:a16="http://schemas.microsoft.com/office/drawing/2014/main" id="{F5948DF0-879F-C938-E98A-0BF532E0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4" y="0"/>
          <a:ext cx="9972675" cy="4986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24</xdr:col>
      <xdr:colOff>0</xdr:colOff>
      <xdr:row>45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3879E-BB86-E549-0024-28045241C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857500"/>
          <a:ext cx="9753600" cy="577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luckboxmagazine.com/techniques/understanding-delta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4D9A-1FCC-4D54-A73C-77166DBF9061}">
  <dimension ref="A1:R77"/>
  <sheetViews>
    <sheetView tabSelected="1" workbookViewId="0">
      <selection activeCell="O17" sqref="O17"/>
    </sheetView>
  </sheetViews>
  <sheetFormatPr defaultRowHeight="15" x14ac:dyDescent="0.25"/>
  <cols>
    <col min="1" max="1" width="10.140625" bestFit="1" customWidth="1"/>
    <col min="2" max="2" width="10.42578125" bestFit="1" customWidth="1"/>
    <col min="4" max="4" width="6.5703125" bestFit="1" customWidth="1"/>
    <col min="5" max="5" width="11.140625" bestFit="1" customWidth="1"/>
    <col min="6" max="6" width="8.140625" bestFit="1" customWidth="1"/>
    <col min="7" max="7" width="6" bestFit="1" customWidth="1"/>
    <col min="8" max="8" width="6.5703125" bestFit="1" customWidth="1"/>
    <col min="9" max="9" width="8.85546875" bestFit="1" customWidth="1"/>
    <col min="10" max="10" width="5.7109375" bestFit="1" customWidth="1"/>
    <col min="12" max="12" width="7.85546875" bestFit="1" customWidth="1"/>
    <col min="13" max="13" width="11.140625" bestFit="1" customWidth="1"/>
    <col min="14" max="14" width="5.5703125" bestFit="1" customWidth="1"/>
    <col min="15" max="15" width="6.5703125" bestFit="1" customWidth="1"/>
    <col min="16" max="16" width="7.7109375" bestFit="1" customWidth="1"/>
    <col min="17" max="18" width="7.28515625" bestFit="1" customWidth="1"/>
  </cols>
  <sheetData>
    <row r="1" spans="1:18" x14ac:dyDescent="0.25">
      <c r="A1" s="10" t="s">
        <v>34</v>
      </c>
      <c r="B1" s="5">
        <v>44917</v>
      </c>
      <c r="D1" s="11" t="s">
        <v>37</v>
      </c>
      <c r="E1" s="11"/>
      <c r="F1" s="11"/>
      <c r="G1" s="11"/>
      <c r="H1" s="11"/>
      <c r="I1" s="11"/>
      <c r="J1" s="11"/>
      <c r="L1" s="11" t="s">
        <v>38</v>
      </c>
      <c r="M1" s="11"/>
      <c r="N1" s="11"/>
      <c r="O1" s="11"/>
      <c r="P1" s="11"/>
      <c r="Q1" s="11"/>
      <c r="R1" s="11"/>
    </row>
    <row r="2" spans="1:18" x14ac:dyDescent="0.25">
      <c r="A2" s="10" t="s">
        <v>35</v>
      </c>
      <c r="B2" s="4" t="s">
        <v>33</v>
      </c>
      <c r="D2" s="4" t="s">
        <v>0</v>
      </c>
      <c r="E2" s="4" t="s">
        <v>3</v>
      </c>
      <c r="F2" s="4" t="s">
        <v>1</v>
      </c>
      <c r="G2" s="4" t="s">
        <v>7</v>
      </c>
      <c r="H2" s="4" t="s">
        <v>8</v>
      </c>
      <c r="I2" s="4" t="s">
        <v>10</v>
      </c>
      <c r="J2" s="4" t="s">
        <v>9</v>
      </c>
      <c r="L2" s="4" t="s">
        <v>39</v>
      </c>
      <c r="M2" s="4" t="s">
        <v>3</v>
      </c>
      <c r="N2" s="4" t="s">
        <v>24</v>
      </c>
      <c r="O2" s="7" t="s">
        <v>9</v>
      </c>
      <c r="P2" s="9" t="s">
        <v>11</v>
      </c>
      <c r="Q2" s="4" t="s">
        <v>12</v>
      </c>
      <c r="R2" s="4" t="s">
        <v>13</v>
      </c>
    </row>
    <row r="3" spans="1:18" x14ac:dyDescent="0.25">
      <c r="A3" s="10" t="s">
        <v>2</v>
      </c>
      <c r="B3" s="4" t="s">
        <v>36</v>
      </c>
      <c r="D3" s="6">
        <v>100</v>
      </c>
      <c r="E3" s="4" t="s">
        <v>4</v>
      </c>
      <c r="F3" s="7">
        <v>1.0041</v>
      </c>
      <c r="G3" s="4">
        <v>14039</v>
      </c>
      <c r="H3" s="8">
        <v>29.2</v>
      </c>
      <c r="I3" s="7">
        <v>0.74260000000000004</v>
      </c>
      <c r="J3" s="6">
        <v>0.83</v>
      </c>
      <c r="L3" s="4" t="s">
        <v>14</v>
      </c>
      <c r="M3" s="4" t="s">
        <v>4</v>
      </c>
      <c r="N3" s="8">
        <v>3.95</v>
      </c>
      <c r="O3" s="6">
        <v>422.36</v>
      </c>
      <c r="P3" s="6">
        <v>-13.24</v>
      </c>
      <c r="Q3" s="6">
        <v>159.38999999999999</v>
      </c>
      <c r="R3" s="6">
        <v>-128.74</v>
      </c>
    </row>
    <row r="4" spans="1:18" x14ac:dyDescent="0.25">
      <c r="A4" s="10" t="s">
        <v>24</v>
      </c>
      <c r="B4" s="4">
        <v>125.35</v>
      </c>
      <c r="D4" s="6">
        <v>105</v>
      </c>
      <c r="E4" s="4" t="s">
        <v>4</v>
      </c>
      <c r="F4" s="7">
        <v>0.96779999999999999</v>
      </c>
      <c r="G4" s="4">
        <v>225</v>
      </c>
      <c r="H4" s="8">
        <v>25.25</v>
      </c>
      <c r="I4" s="7">
        <v>0.69440000000000002</v>
      </c>
      <c r="J4" s="6">
        <v>0.78</v>
      </c>
      <c r="L4" s="4" t="s">
        <v>15</v>
      </c>
      <c r="M4" s="4" t="s">
        <v>4</v>
      </c>
      <c r="N4" s="8">
        <v>3.65</v>
      </c>
      <c r="O4" s="6">
        <v>495.79</v>
      </c>
      <c r="P4" s="6">
        <v>-12.99</v>
      </c>
      <c r="Q4" s="6">
        <v>151.19</v>
      </c>
      <c r="R4" s="6">
        <v>-123.64</v>
      </c>
    </row>
    <row r="5" spans="1:18" x14ac:dyDescent="0.25">
      <c r="D5" s="6">
        <v>110</v>
      </c>
      <c r="E5" s="4" t="s">
        <v>4</v>
      </c>
      <c r="F5" s="7">
        <v>0.9395</v>
      </c>
      <c r="G5" s="4">
        <v>2093</v>
      </c>
      <c r="H5" s="8">
        <v>21.6</v>
      </c>
      <c r="I5" s="7">
        <v>0.63959999999999995</v>
      </c>
      <c r="J5" s="6">
        <v>0.73</v>
      </c>
      <c r="L5" s="4" t="s">
        <v>16</v>
      </c>
      <c r="M5" s="4" t="s">
        <v>4</v>
      </c>
      <c r="N5" s="8">
        <v>3.4750000000000001</v>
      </c>
      <c r="O5" s="6">
        <v>548.41</v>
      </c>
      <c r="P5" s="6">
        <v>-12.98</v>
      </c>
      <c r="Q5" s="6">
        <v>97.68</v>
      </c>
      <c r="R5" s="6">
        <v>-105.77</v>
      </c>
    </row>
    <row r="6" spans="1:18" x14ac:dyDescent="0.25">
      <c r="D6" s="6">
        <v>115</v>
      </c>
      <c r="E6" s="4" t="s">
        <v>4</v>
      </c>
      <c r="F6" s="7">
        <v>0.9052</v>
      </c>
      <c r="G6" s="4">
        <v>365</v>
      </c>
      <c r="H6" s="8">
        <v>18.125</v>
      </c>
      <c r="I6" s="7">
        <v>0.58220000000000005</v>
      </c>
      <c r="J6" s="6">
        <v>0.68</v>
      </c>
      <c r="L6" s="4" t="s">
        <v>17</v>
      </c>
      <c r="M6" s="4" t="s">
        <v>4</v>
      </c>
      <c r="N6" s="8">
        <v>3.1</v>
      </c>
      <c r="O6" s="6">
        <v>609.55999999999995</v>
      </c>
      <c r="P6" s="6">
        <v>-10.74</v>
      </c>
      <c r="Q6" s="6">
        <v>69</v>
      </c>
      <c r="R6" s="6">
        <v>-82.53</v>
      </c>
    </row>
    <row r="7" spans="1:18" x14ac:dyDescent="0.25">
      <c r="D7" s="6">
        <v>120</v>
      </c>
      <c r="E7" s="4" t="s">
        <v>4</v>
      </c>
      <c r="F7" s="7">
        <v>0.87909999999999999</v>
      </c>
      <c r="G7" s="4">
        <v>2141</v>
      </c>
      <c r="H7" s="8">
        <v>15.025</v>
      </c>
      <c r="I7" s="7">
        <v>0.52010000000000001</v>
      </c>
      <c r="J7" s="6">
        <v>0.62</v>
      </c>
      <c r="L7" s="4" t="s">
        <v>18</v>
      </c>
      <c r="M7" s="4" t="s">
        <v>4</v>
      </c>
      <c r="N7" s="8">
        <v>2.75</v>
      </c>
      <c r="O7" s="6">
        <v>648.85</v>
      </c>
      <c r="P7" s="6">
        <v>-7.78</v>
      </c>
      <c r="Q7" s="6">
        <v>21.77</v>
      </c>
      <c r="R7" s="6">
        <v>-49.76</v>
      </c>
    </row>
    <row r="8" spans="1:18" x14ac:dyDescent="0.25">
      <c r="D8" s="12">
        <v>125</v>
      </c>
      <c r="E8" s="13" t="s">
        <v>5</v>
      </c>
      <c r="F8" s="14">
        <v>0.85670000000000002</v>
      </c>
      <c r="G8" s="13">
        <v>669</v>
      </c>
      <c r="H8" s="15">
        <v>12.275</v>
      </c>
      <c r="I8" s="14">
        <v>0.45619999999999999</v>
      </c>
      <c r="J8" s="12">
        <v>0.55000000000000004</v>
      </c>
      <c r="L8" s="4" t="s">
        <v>19</v>
      </c>
      <c r="M8" s="4" t="s">
        <v>6</v>
      </c>
      <c r="N8" s="8">
        <v>2.35</v>
      </c>
      <c r="O8" s="6">
        <v>663.22</v>
      </c>
      <c r="P8" s="6">
        <v>-3.59</v>
      </c>
      <c r="Q8" s="6">
        <v>-22.51</v>
      </c>
      <c r="R8" s="6">
        <v>-11.67</v>
      </c>
    </row>
    <row r="9" spans="1:18" x14ac:dyDescent="0.25">
      <c r="D9" s="6">
        <v>130</v>
      </c>
      <c r="E9" s="4" t="s">
        <v>6</v>
      </c>
      <c r="F9" s="7">
        <v>0.84060000000000001</v>
      </c>
      <c r="G9" s="4">
        <v>1874</v>
      </c>
      <c r="H9" s="8">
        <v>9.9250000000000007</v>
      </c>
      <c r="I9" s="7">
        <v>0.39279999999999998</v>
      </c>
      <c r="J9" s="6">
        <v>0.49</v>
      </c>
      <c r="L9" s="4" t="s">
        <v>20</v>
      </c>
      <c r="M9" s="4" t="s">
        <v>6</v>
      </c>
      <c r="N9" s="8">
        <v>2.0499999999999998</v>
      </c>
      <c r="O9" s="6">
        <v>661.77</v>
      </c>
      <c r="P9" s="6">
        <v>-0.11</v>
      </c>
      <c r="Q9" s="6">
        <v>-81.72</v>
      </c>
      <c r="R9" s="6">
        <v>27.52</v>
      </c>
    </row>
    <row r="10" spans="1:18" x14ac:dyDescent="0.25">
      <c r="D10" s="6">
        <v>135</v>
      </c>
      <c r="E10" s="4" t="s">
        <v>6</v>
      </c>
      <c r="F10" s="7">
        <v>0.8236</v>
      </c>
      <c r="G10" s="4">
        <v>1646</v>
      </c>
      <c r="H10" s="8">
        <v>7.875</v>
      </c>
      <c r="I10" s="7">
        <v>0.33200000000000002</v>
      </c>
      <c r="J10" s="6">
        <v>0.42</v>
      </c>
      <c r="L10" s="4" t="s">
        <v>21</v>
      </c>
      <c r="M10" s="4" t="s">
        <v>6</v>
      </c>
      <c r="N10" s="8">
        <v>1.65</v>
      </c>
      <c r="O10" s="6">
        <v>623.33000000000004</v>
      </c>
      <c r="P10" s="6">
        <v>4.4800000000000004</v>
      </c>
      <c r="Q10" s="6">
        <v>-112.35</v>
      </c>
      <c r="R10" s="6">
        <v>62.39</v>
      </c>
    </row>
    <row r="11" spans="1:18" x14ac:dyDescent="0.25">
      <c r="D11" s="6">
        <v>140</v>
      </c>
      <c r="E11" s="4" t="s">
        <v>6</v>
      </c>
      <c r="F11" s="7">
        <v>0.81389999999999996</v>
      </c>
      <c r="G11" s="4">
        <v>11372</v>
      </c>
      <c r="H11" s="8">
        <v>6.2249999999999996</v>
      </c>
      <c r="I11" s="7">
        <v>0.27610000000000001</v>
      </c>
      <c r="J11" s="6">
        <v>0.36</v>
      </c>
      <c r="L11" s="4" t="s">
        <v>22</v>
      </c>
      <c r="M11" s="4" t="s">
        <v>6</v>
      </c>
      <c r="N11" s="8">
        <v>1.35</v>
      </c>
      <c r="O11" s="6">
        <v>574.65</v>
      </c>
      <c r="P11" s="6">
        <v>7.66</v>
      </c>
      <c r="Q11" s="6">
        <v>-144.66999999999999</v>
      </c>
      <c r="R11" s="6">
        <v>90.31</v>
      </c>
    </row>
    <row r="12" spans="1:18" x14ac:dyDescent="0.25">
      <c r="D12" s="6">
        <v>145</v>
      </c>
      <c r="E12" s="4" t="s">
        <v>6</v>
      </c>
      <c r="F12" s="7">
        <v>0.80640000000000001</v>
      </c>
      <c r="G12" s="4">
        <v>20763</v>
      </c>
      <c r="H12" s="8">
        <v>4.875</v>
      </c>
      <c r="I12" s="7">
        <v>0.22620000000000001</v>
      </c>
      <c r="J12" s="6">
        <v>0.3</v>
      </c>
      <c r="L12" s="4" t="s">
        <v>23</v>
      </c>
      <c r="M12" s="4" t="s">
        <v>6</v>
      </c>
      <c r="N12" s="8">
        <v>1.0249999999999999</v>
      </c>
      <c r="O12" s="6">
        <v>495.3</v>
      </c>
      <c r="P12" s="6">
        <v>10.28</v>
      </c>
      <c r="Q12" s="6">
        <v>-147.96</v>
      </c>
      <c r="R12" s="6">
        <v>104.87</v>
      </c>
    </row>
    <row r="13" spans="1:18" x14ac:dyDescent="0.25">
      <c r="D13" s="6">
        <v>150</v>
      </c>
      <c r="E13" s="4" t="s">
        <v>6</v>
      </c>
      <c r="F13" s="7">
        <v>0.80620000000000003</v>
      </c>
      <c r="G13" s="4">
        <v>15047</v>
      </c>
      <c r="H13" s="8">
        <v>3.85</v>
      </c>
      <c r="I13" s="7">
        <v>0.18410000000000001</v>
      </c>
      <c r="J13" s="6">
        <v>0.25</v>
      </c>
    </row>
    <row r="15" spans="1:18" x14ac:dyDescent="0.25">
      <c r="D15" s="1"/>
    </row>
    <row r="19" spans="1:2" x14ac:dyDescent="0.25">
      <c r="A19" s="2"/>
      <c r="B19" s="3"/>
    </row>
    <row r="65" spans="1:12" ht="15.75" thickBot="1" x14ac:dyDescent="0.3">
      <c r="A65">
        <v>125.35</v>
      </c>
      <c r="D65" s="17" t="s">
        <v>37</v>
      </c>
      <c r="E65" s="18"/>
      <c r="F65" s="18"/>
      <c r="G65" s="18"/>
      <c r="H65" s="18"/>
      <c r="I65" s="18"/>
      <c r="J65" s="19"/>
    </row>
    <row r="66" spans="1:12" x14ac:dyDescent="0.25">
      <c r="D66" s="4" t="s">
        <v>0</v>
      </c>
      <c r="E66" s="4" t="s">
        <v>3</v>
      </c>
      <c r="F66" s="4" t="s">
        <v>1</v>
      </c>
      <c r="G66" s="4" t="s">
        <v>7</v>
      </c>
      <c r="H66" s="4" t="s">
        <v>8</v>
      </c>
      <c r="I66" s="4" t="s">
        <v>10</v>
      </c>
      <c r="J66" s="23" t="s">
        <v>9</v>
      </c>
      <c r="K66" s="26" t="s">
        <v>41</v>
      </c>
      <c r="L66" s="22" t="s">
        <v>40</v>
      </c>
    </row>
    <row r="67" spans="1:12" x14ac:dyDescent="0.25">
      <c r="D67" s="6">
        <v>100</v>
      </c>
      <c r="E67" s="4" t="s">
        <v>4</v>
      </c>
      <c r="F67" s="7">
        <v>1.0041</v>
      </c>
      <c r="G67" s="4">
        <v>14039</v>
      </c>
      <c r="H67" s="8">
        <v>29.2</v>
      </c>
      <c r="I67" s="7">
        <v>0.74260000000000004</v>
      </c>
      <c r="J67" s="24">
        <v>0.83</v>
      </c>
      <c r="K67" s="27">
        <f>LN(D67/$A$65)</f>
        <v>-0.225939638616211</v>
      </c>
    </row>
    <row r="68" spans="1:12" x14ac:dyDescent="0.25">
      <c r="D68" s="6">
        <v>105</v>
      </c>
      <c r="E68" s="4" t="s">
        <v>4</v>
      </c>
      <c r="F68" s="7">
        <v>0.96779999999999999</v>
      </c>
      <c r="G68" s="4">
        <v>225</v>
      </c>
      <c r="H68" s="8">
        <v>25.25</v>
      </c>
      <c r="I68" s="7">
        <v>0.69440000000000002</v>
      </c>
      <c r="J68" s="24">
        <v>0.78</v>
      </c>
      <c r="K68" s="27">
        <f t="shared" ref="K68:K77" si="0">LN(D68/$A$65)</f>
        <v>-0.17714947444677898</v>
      </c>
    </row>
    <row r="69" spans="1:12" x14ac:dyDescent="0.25">
      <c r="D69" s="6">
        <v>110</v>
      </c>
      <c r="E69" s="4" t="s">
        <v>4</v>
      </c>
      <c r="F69" s="7">
        <v>0.9395</v>
      </c>
      <c r="G69" s="4">
        <v>2093</v>
      </c>
      <c r="H69" s="8">
        <v>21.6</v>
      </c>
      <c r="I69" s="7">
        <v>0.63959999999999995</v>
      </c>
      <c r="J69" s="24">
        <v>0.73</v>
      </c>
      <c r="K69" s="27">
        <f t="shared" si="0"/>
        <v>-0.13062945881188612</v>
      </c>
    </row>
    <row r="70" spans="1:12" x14ac:dyDescent="0.25">
      <c r="D70" s="6">
        <v>115</v>
      </c>
      <c r="E70" s="4" t="s">
        <v>4</v>
      </c>
      <c r="F70" s="7">
        <v>0.9052</v>
      </c>
      <c r="G70" s="4">
        <v>365</v>
      </c>
      <c r="H70" s="8">
        <v>18.125</v>
      </c>
      <c r="I70" s="7">
        <v>0.58220000000000005</v>
      </c>
      <c r="J70" s="24">
        <v>0.68</v>
      </c>
      <c r="K70" s="27">
        <f t="shared" si="0"/>
        <v>-8.6177696241052273E-2</v>
      </c>
    </row>
    <row r="71" spans="1:12" x14ac:dyDescent="0.25">
      <c r="D71" s="6">
        <v>120</v>
      </c>
      <c r="E71" s="4" t="s">
        <v>4</v>
      </c>
      <c r="F71" s="7">
        <v>0.87909999999999999</v>
      </c>
      <c r="G71" s="4">
        <v>2141</v>
      </c>
      <c r="H71" s="8">
        <v>15.025</v>
      </c>
      <c r="I71" s="7">
        <v>0.52010000000000001</v>
      </c>
      <c r="J71" s="24">
        <v>0.62</v>
      </c>
      <c r="K71" s="27">
        <f t="shared" si="0"/>
        <v>-4.3618081822256342E-2</v>
      </c>
    </row>
    <row r="72" spans="1:12" x14ac:dyDescent="0.25">
      <c r="D72" s="12">
        <v>125</v>
      </c>
      <c r="E72" s="13" t="s">
        <v>5</v>
      </c>
      <c r="F72" s="14">
        <v>0.85670000000000002</v>
      </c>
      <c r="G72" s="13">
        <v>669</v>
      </c>
      <c r="H72" s="15">
        <v>12.275</v>
      </c>
      <c r="I72" s="14">
        <v>0.45619999999999999</v>
      </c>
      <c r="J72" s="25">
        <v>0.55000000000000004</v>
      </c>
      <c r="K72" s="28">
        <f t="shared" si="0"/>
        <v>-2.7960873020012088E-3</v>
      </c>
    </row>
    <row r="73" spans="1:12" x14ac:dyDescent="0.25">
      <c r="D73" s="6">
        <v>130</v>
      </c>
      <c r="E73" s="4" t="s">
        <v>6</v>
      </c>
      <c r="F73" s="7">
        <v>0.84060000000000001</v>
      </c>
      <c r="G73" s="4">
        <v>1874</v>
      </c>
      <c r="H73" s="8">
        <v>9.9250000000000007</v>
      </c>
      <c r="I73" s="7">
        <v>0.39279999999999998</v>
      </c>
      <c r="J73" s="24">
        <v>0.49</v>
      </c>
      <c r="K73" s="27">
        <f t="shared" si="0"/>
        <v>3.6424625851279986E-2</v>
      </c>
    </row>
    <row r="74" spans="1:12" x14ac:dyDescent="0.25">
      <c r="D74" s="6">
        <v>135</v>
      </c>
      <c r="E74" s="4" t="s">
        <v>6</v>
      </c>
      <c r="F74" s="7">
        <v>0.8236</v>
      </c>
      <c r="G74" s="4">
        <v>1646</v>
      </c>
      <c r="H74" s="8">
        <v>7.875</v>
      </c>
      <c r="I74" s="7">
        <v>0.33200000000000002</v>
      </c>
      <c r="J74" s="24">
        <v>0.42</v>
      </c>
      <c r="K74" s="27">
        <f t="shared" si="0"/>
        <v>7.416495383412712E-2</v>
      </c>
    </row>
    <row r="75" spans="1:12" x14ac:dyDescent="0.25">
      <c r="D75" s="6">
        <v>140</v>
      </c>
      <c r="E75" s="4" t="s">
        <v>6</v>
      </c>
      <c r="F75" s="7">
        <v>0.81389999999999996</v>
      </c>
      <c r="G75" s="4">
        <v>11372</v>
      </c>
      <c r="H75" s="8">
        <v>6.2249999999999996</v>
      </c>
      <c r="I75" s="7">
        <v>0.27610000000000001</v>
      </c>
      <c r="J75" s="24">
        <v>0.36</v>
      </c>
      <c r="K75" s="27">
        <f t="shared" si="0"/>
        <v>0.11053259800500188</v>
      </c>
    </row>
    <row r="76" spans="1:12" x14ac:dyDescent="0.25">
      <c r="D76" s="6">
        <v>145</v>
      </c>
      <c r="E76" s="4" t="s">
        <v>6</v>
      </c>
      <c r="F76" s="7">
        <v>0.80640000000000001</v>
      </c>
      <c r="G76" s="4">
        <v>20763</v>
      </c>
      <c r="H76" s="8">
        <v>4.875</v>
      </c>
      <c r="I76" s="7">
        <v>0.22620000000000001</v>
      </c>
      <c r="J76" s="24">
        <v>0.3</v>
      </c>
      <c r="K76" s="27">
        <f t="shared" si="0"/>
        <v>0.1456239178162721</v>
      </c>
    </row>
    <row r="77" spans="1:12" ht="15.75" thickBot="1" x14ac:dyDescent="0.3">
      <c r="D77" s="6">
        <v>150</v>
      </c>
      <c r="E77" s="4" t="s">
        <v>6</v>
      </c>
      <c r="F77" s="7">
        <v>0.80620000000000003</v>
      </c>
      <c r="G77" s="4">
        <v>15047</v>
      </c>
      <c r="H77" s="8">
        <v>3.85</v>
      </c>
      <c r="I77" s="7">
        <v>0.18410000000000001</v>
      </c>
      <c r="J77" s="24">
        <v>0.25</v>
      </c>
      <c r="K77" s="29">
        <f t="shared" si="0"/>
        <v>0.17952546949195333</v>
      </c>
    </row>
  </sheetData>
  <mergeCells count="3">
    <mergeCell ref="D1:J1"/>
    <mergeCell ref="L1:R1"/>
    <mergeCell ref="D65:J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6496-7F9C-42E8-90FD-7E9CBE54FB2A}">
  <dimension ref="C1:AC38"/>
  <sheetViews>
    <sheetView workbookViewId="0">
      <selection activeCell="I13" sqref="C1:I13"/>
    </sheetView>
  </sheetViews>
  <sheetFormatPr defaultRowHeight="15" x14ac:dyDescent="0.25"/>
  <cols>
    <col min="19" max="19" width="7.85546875" bestFit="1" customWidth="1"/>
    <col min="20" max="20" width="6.5703125" bestFit="1" customWidth="1"/>
    <col min="21" max="21" width="9.28515625" bestFit="1" customWidth="1"/>
    <col min="22" max="22" width="8.42578125" bestFit="1" customWidth="1"/>
    <col min="23" max="23" width="8.85546875" bestFit="1" customWidth="1"/>
    <col min="24" max="24" width="17.42578125" bestFit="1" customWidth="1"/>
    <col min="25" max="25" width="10.140625" bestFit="1" customWidth="1"/>
    <col min="26" max="26" width="19.28515625" bestFit="1" customWidth="1"/>
    <col min="27" max="27" width="22.140625" bestFit="1" customWidth="1"/>
    <col min="28" max="28" width="18" bestFit="1" customWidth="1"/>
    <col min="29" max="29" width="22.140625" bestFit="1" customWidth="1"/>
  </cols>
  <sheetData>
    <row r="1" spans="3:29" x14ac:dyDescent="0.25">
      <c r="C1" s="11" t="s">
        <v>37</v>
      </c>
      <c r="D1" s="11"/>
      <c r="E1" s="11"/>
      <c r="F1" s="11"/>
      <c r="G1" s="11"/>
      <c r="H1" s="11"/>
      <c r="I1" s="11"/>
      <c r="K1" s="11" t="s">
        <v>38</v>
      </c>
      <c r="L1" s="11"/>
      <c r="M1" s="11"/>
      <c r="N1" s="11"/>
      <c r="O1" s="11"/>
      <c r="P1" s="11"/>
      <c r="Q1" s="11"/>
      <c r="S1" s="11" t="s">
        <v>44</v>
      </c>
      <c r="T1" s="11"/>
      <c r="U1" s="11"/>
      <c r="V1" s="11"/>
      <c r="W1" s="11"/>
      <c r="X1" s="11"/>
      <c r="Y1" s="11"/>
      <c r="Z1" s="11"/>
      <c r="AA1" s="11"/>
    </row>
    <row r="2" spans="3:29" x14ac:dyDescent="0.25">
      <c r="C2" s="4" t="s">
        <v>0</v>
      </c>
      <c r="D2" s="4" t="s">
        <v>3</v>
      </c>
      <c r="E2" s="4" t="s">
        <v>1</v>
      </c>
      <c r="F2" s="4" t="s">
        <v>7</v>
      </c>
      <c r="G2" s="4" t="s">
        <v>8</v>
      </c>
      <c r="H2" s="4" t="s">
        <v>10</v>
      </c>
      <c r="I2" s="4" t="s">
        <v>9</v>
      </c>
      <c r="K2" s="4" t="s">
        <v>39</v>
      </c>
      <c r="L2" s="4" t="s">
        <v>3</v>
      </c>
      <c r="M2" s="4" t="s">
        <v>24</v>
      </c>
      <c r="N2" s="7" t="s">
        <v>9</v>
      </c>
      <c r="O2" s="9" t="s">
        <v>11</v>
      </c>
      <c r="P2" s="4" t="s">
        <v>12</v>
      </c>
      <c r="Q2" s="4" t="s">
        <v>13</v>
      </c>
      <c r="S2" s="4" t="s">
        <v>39</v>
      </c>
      <c r="T2" s="4" t="s">
        <v>25</v>
      </c>
      <c r="U2" s="4" t="s">
        <v>26</v>
      </c>
      <c r="V2" s="4" t="s">
        <v>24</v>
      </c>
      <c r="W2" s="4" t="s">
        <v>30</v>
      </c>
      <c r="X2" s="9" t="s">
        <v>28</v>
      </c>
      <c r="Y2" s="7" t="s">
        <v>27</v>
      </c>
      <c r="Z2" s="4" t="s">
        <v>42</v>
      </c>
      <c r="AA2" s="4" t="s">
        <v>43</v>
      </c>
    </row>
    <row r="3" spans="3:29" x14ac:dyDescent="0.25">
      <c r="C3" s="6">
        <v>100</v>
      </c>
      <c r="D3" s="4" t="s">
        <v>4</v>
      </c>
      <c r="E3" s="7">
        <v>1.0041</v>
      </c>
      <c r="F3" s="4">
        <v>14039</v>
      </c>
      <c r="G3" s="8">
        <v>29.2</v>
      </c>
      <c r="H3" s="7">
        <v>0.74260000000000004</v>
      </c>
      <c r="I3" s="6">
        <v>0.83</v>
      </c>
      <c r="K3" s="4" t="s">
        <v>14</v>
      </c>
      <c r="L3" s="4" t="s">
        <v>4</v>
      </c>
      <c r="M3" s="8">
        <v>3.95</v>
      </c>
      <c r="N3" s="6">
        <v>422.36</v>
      </c>
      <c r="O3" s="6">
        <v>-13.24</v>
      </c>
      <c r="P3" s="6">
        <v>159.38999999999999</v>
      </c>
      <c r="Q3" s="6">
        <v>-128.74</v>
      </c>
      <c r="S3" s="4" t="s">
        <v>14</v>
      </c>
      <c r="T3" s="4">
        <v>100</v>
      </c>
      <c r="U3" s="4">
        <v>105</v>
      </c>
      <c r="V3" s="8">
        <f>M3</f>
        <v>3.95</v>
      </c>
      <c r="W3" s="4">
        <f>U3-T3</f>
        <v>5</v>
      </c>
      <c r="X3" s="8">
        <f>V3</f>
        <v>3.95</v>
      </c>
      <c r="Y3" s="6">
        <f>W3-X3</f>
        <v>1.0499999999999998</v>
      </c>
      <c r="Z3" s="6">
        <f>Y3/X3</f>
        <v>0.2658227848101265</v>
      </c>
      <c r="AA3" s="6">
        <f>U3-X3</f>
        <v>101.05</v>
      </c>
    </row>
    <row r="4" spans="3:29" x14ac:dyDescent="0.25">
      <c r="C4" s="6">
        <v>105</v>
      </c>
      <c r="D4" s="4" t="s">
        <v>4</v>
      </c>
      <c r="E4" s="7">
        <v>0.96779999999999999</v>
      </c>
      <c r="F4" s="4">
        <v>225</v>
      </c>
      <c r="G4" s="8">
        <v>25.25</v>
      </c>
      <c r="H4" s="7">
        <v>0.69440000000000002</v>
      </c>
      <c r="I4" s="6">
        <v>0.78</v>
      </c>
      <c r="K4" s="4" t="s">
        <v>15</v>
      </c>
      <c r="L4" s="4" t="s">
        <v>4</v>
      </c>
      <c r="M4" s="8">
        <v>3.65</v>
      </c>
      <c r="N4" s="6">
        <v>495.79</v>
      </c>
      <c r="O4" s="6">
        <v>-12.99</v>
      </c>
      <c r="P4" s="6">
        <v>151.19</v>
      </c>
      <c r="Q4" s="6">
        <v>-123.64</v>
      </c>
      <c r="S4" s="4" t="s">
        <v>15</v>
      </c>
      <c r="T4" s="4">
        <v>105</v>
      </c>
      <c r="U4" s="4">
        <v>110</v>
      </c>
      <c r="V4" s="8">
        <f t="shared" ref="V4:V12" si="0">M4</f>
        <v>3.65</v>
      </c>
      <c r="W4" s="4">
        <f t="shared" ref="W4:W12" si="1">U4-T4</f>
        <v>5</v>
      </c>
      <c r="X4" s="8">
        <f>V4</f>
        <v>3.65</v>
      </c>
      <c r="Y4" s="6">
        <f>W4-X4</f>
        <v>1.35</v>
      </c>
      <c r="Z4" s="6">
        <f t="shared" ref="Z4:Z12" si="2">Y4/X4</f>
        <v>0.36986301369863017</v>
      </c>
      <c r="AA4" s="6">
        <f t="shared" ref="AA4:AA12" si="3">U4-X4</f>
        <v>106.35</v>
      </c>
    </row>
    <row r="5" spans="3:29" x14ac:dyDescent="0.25">
      <c r="C5" s="6">
        <v>110</v>
      </c>
      <c r="D5" s="4" t="s">
        <v>4</v>
      </c>
      <c r="E5" s="7">
        <v>0.9395</v>
      </c>
      <c r="F5" s="4">
        <v>2093</v>
      </c>
      <c r="G5" s="8">
        <v>21.6</v>
      </c>
      <c r="H5" s="7">
        <v>0.63959999999999995</v>
      </c>
      <c r="I5" s="6">
        <v>0.73</v>
      </c>
      <c r="K5" s="4" t="s">
        <v>16</v>
      </c>
      <c r="L5" s="4" t="s">
        <v>4</v>
      </c>
      <c r="M5" s="8">
        <v>3.4750000000000001</v>
      </c>
      <c r="N5" s="6">
        <v>548.41</v>
      </c>
      <c r="O5" s="6">
        <v>-12.98</v>
      </c>
      <c r="P5" s="6">
        <v>97.68</v>
      </c>
      <c r="Q5" s="6">
        <v>-105.77</v>
      </c>
      <c r="S5" s="4" t="s">
        <v>16</v>
      </c>
      <c r="T5" s="4">
        <v>110</v>
      </c>
      <c r="U5" s="4">
        <v>115</v>
      </c>
      <c r="V5" s="8">
        <f t="shared" si="0"/>
        <v>3.4750000000000001</v>
      </c>
      <c r="W5" s="4">
        <f t="shared" si="1"/>
        <v>5</v>
      </c>
      <c r="X5" s="8">
        <f>V5</f>
        <v>3.4750000000000001</v>
      </c>
      <c r="Y5" s="6">
        <f>W5-X5</f>
        <v>1.5249999999999999</v>
      </c>
      <c r="Z5" s="6">
        <f t="shared" si="2"/>
        <v>0.43884892086330929</v>
      </c>
      <c r="AA5" s="6">
        <f t="shared" si="3"/>
        <v>111.52500000000001</v>
      </c>
    </row>
    <row r="6" spans="3:29" x14ac:dyDescent="0.25">
      <c r="C6" s="6">
        <v>115</v>
      </c>
      <c r="D6" s="4" t="s">
        <v>4</v>
      </c>
      <c r="E6" s="7">
        <v>0.9052</v>
      </c>
      <c r="F6" s="4">
        <v>365</v>
      </c>
      <c r="G6" s="8">
        <v>18.125</v>
      </c>
      <c r="H6" s="7">
        <v>0.58220000000000005</v>
      </c>
      <c r="I6" s="6">
        <v>0.68</v>
      </c>
      <c r="K6" s="4" t="s">
        <v>17</v>
      </c>
      <c r="L6" s="4" t="s">
        <v>4</v>
      </c>
      <c r="M6" s="8">
        <v>3.1</v>
      </c>
      <c r="N6" s="6">
        <v>609.55999999999995</v>
      </c>
      <c r="O6" s="6">
        <v>-10.74</v>
      </c>
      <c r="P6" s="6">
        <v>69</v>
      </c>
      <c r="Q6" s="6">
        <v>-82.53</v>
      </c>
      <c r="S6" s="4" t="s">
        <v>17</v>
      </c>
      <c r="T6" s="4">
        <v>115</v>
      </c>
      <c r="U6" s="4">
        <v>120</v>
      </c>
      <c r="V6" s="8">
        <f t="shared" si="0"/>
        <v>3.1</v>
      </c>
      <c r="W6" s="4">
        <f t="shared" si="1"/>
        <v>5</v>
      </c>
      <c r="X6" s="8">
        <f>V6</f>
        <v>3.1</v>
      </c>
      <c r="Y6" s="6">
        <f>W6-X6</f>
        <v>1.9</v>
      </c>
      <c r="Z6" s="6">
        <f t="shared" si="2"/>
        <v>0.61290322580645151</v>
      </c>
      <c r="AA6" s="6">
        <f t="shared" si="3"/>
        <v>116.9</v>
      </c>
    </row>
    <row r="7" spans="3:29" x14ac:dyDescent="0.25">
      <c r="C7" s="6">
        <v>120</v>
      </c>
      <c r="D7" s="4" t="s">
        <v>4</v>
      </c>
      <c r="E7" s="7">
        <v>0.87909999999999999</v>
      </c>
      <c r="F7" s="4">
        <v>2141</v>
      </c>
      <c r="G7" s="8">
        <v>15.025</v>
      </c>
      <c r="H7" s="7">
        <v>0.52010000000000001</v>
      </c>
      <c r="I7" s="6">
        <v>0.62</v>
      </c>
      <c r="K7" s="4" t="s">
        <v>18</v>
      </c>
      <c r="L7" s="4" t="s">
        <v>4</v>
      </c>
      <c r="M7" s="8">
        <v>2.75</v>
      </c>
      <c r="N7" s="6">
        <v>648.85</v>
      </c>
      <c r="O7" s="6">
        <v>-7.78</v>
      </c>
      <c r="P7" s="6">
        <v>21.77</v>
      </c>
      <c r="Q7" s="6">
        <v>-49.76</v>
      </c>
      <c r="S7" s="4" t="s">
        <v>18</v>
      </c>
      <c r="T7" s="4">
        <v>120</v>
      </c>
      <c r="U7" s="4">
        <v>125</v>
      </c>
      <c r="V7" s="8">
        <f t="shared" si="0"/>
        <v>2.75</v>
      </c>
      <c r="W7" s="4">
        <f t="shared" si="1"/>
        <v>5</v>
      </c>
      <c r="X7" s="8">
        <f>V7</f>
        <v>2.75</v>
      </c>
      <c r="Y7" s="6">
        <f>W7-X7</f>
        <v>2.25</v>
      </c>
      <c r="Z7" s="6">
        <f t="shared" si="2"/>
        <v>0.81818181818181823</v>
      </c>
      <c r="AA7" s="6">
        <f t="shared" si="3"/>
        <v>122.25</v>
      </c>
    </row>
    <row r="8" spans="3:29" x14ac:dyDescent="0.25">
      <c r="C8" s="12">
        <v>125</v>
      </c>
      <c r="D8" s="13" t="s">
        <v>5</v>
      </c>
      <c r="E8" s="14">
        <v>0.85670000000000002</v>
      </c>
      <c r="F8" s="13">
        <v>669</v>
      </c>
      <c r="G8" s="15">
        <v>12.275</v>
      </c>
      <c r="H8" s="14">
        <v>0.45619999999999999</v>
      </c>
      <c r="I8" s="12">
        <v>0.55000000000000004</v>
      </c>
      <c r="K8" s="4" t="s">
        <v>19</v>
      </c>
      <c r="L8" s="4" t="s">
        <v>6</v>
      </c>
      <c r="M8" s="8">
        <v>2.35</v>
      </c>
      <c r="N8" s="6">
        <v>663.22</v>
      </c>
      <c r="O8" s="6">
        <v>-3.59</v>
      </c>
      <c r="P8" s="6">
        <v>-22.51</v>
      </c>
      <c r="Q8" s="6">
        <v>-11.67</v>
      </c>
      <c r="S8" s="4" t="s">
        <v>19</v>
      </c>
      <c r="T8" s="4">
        <v>125</v>
      </c>
      <c r="U8" s="4">
        <v>130</v>
      </c>
      <c r="V8" s="8">
        <f t="shared" si="0"/>
        <v>2.35</v>
      </c>
      <c r="W8" s="4">
        <f t="shared" si="1"/>
        <v>5</v>
      </c>
      <c r="X8" s="8">
        <f>V8</f>
        <v>2.35</v>
      </c>
      <c r="Y8" s="6">
        <f>W8-X8</f>
        <v>2.65</v>
      </c>
      <c r="Z8" s="6">
        <f t="shared" si="2"/>
        <v>1.1276595744680851</v>
      </c>
      <c r="AA8" s="6">
        <f t="shared" si="3"/>
        <v>127.65</v>
      </c>
    </row>
    <row r="9" spans="3:29" x14ac:dyDescent="0.25">
      <c r="C9" s="6">
        <v>130</v>
      </c>
      <c r="D9" s="4" t="s">
        <v>6</v>
      </c>
      <c r="E9" s="7">
        <v>0.84060000000000001</v>
      </c>
      <c r="F9" s="4">
        <v>1874</v>
      </c>
      <c r="G9" s="8">
        <v>9.9250000000000007</v>
      </c>
      <c r="H9" s="7">
        <v>0.39279999999999998</v>
      </c>
      <c r="I9" s="6">
        <v>0.49</v>
      </c>
      <c r="K9" s="4" t="s">
        <v>20</v>
      </c>
      <c r="L9" s="4" t="s">
        <v>6</v>
      </c>
      <c r="M9" s="8">
        <v>2.0499999999999998</v>
      </c>
      <c r="N9" s="6">
        <v>661.77</v>
      </c>
      <c r="O9" s="6">
        <v>-0.11</v>
      </c>
      <c r="P9" s="6">
        <v>-81.72</v>
      </c>
      <c r="Q9" s="6">
        <v>27.52</v>
      </c>
      <c r="S9" s="4" t="s">
        <v>20</v>
      </c>
      <c r="T9" s="4">
        <v>130</v>
      </c>
      <c r="U9" s="4">
        <v>135</v>
      </c>
      <c r="V9" s="8">
        <f t="shared" si="0"/>
        <v>2.0499999999999998</v>
      </c>
      <c r="W9" s="4">
        <f t="shared" si="1"/>
        <v>5</v>
      </c>
      <c r="X9" s="8">
        <f>V9</f>
        <v>2.0499999999999998</v>
      </c>
      <c r="Y9" s="6">
        <f>W9-X9</f>
        <v>2.95</v>
      </c>
      <c r="Z9" s="6">
        <f t="shared" si="2"/>
        <v>1.4390243902439026</v>
      </c>
      <c r="AA9" s="6">
        <f t="shared" si="3"/>
        <v>132.94999999999999</v>
      </c>
    </row>
    <row r="10" spans="3:29" x14ac:dyDescent="0.25">
      <c r="C10" s="6">
        <v>135</v>
      </c>
      <c r="D10" s="4" t="s">
        <v>6</v>
      </c>
      <c r="E10" s="7">
        <v>0.8236</v>
      </c>
      <c r="F10" s="4">
        <v>1646</v>
      </c>
      <c r="G10" s="8">
        <v>7.875</v>
      </c>
      <c r="H10" s="7">
        <v>0.33200000000000002</v>
      </c>
      <c r="I10" s="6">
        <v>0.42</v>
      </c>
      <c r="K10" s="4" t="s">
        <v>21</v>
      </c>
      <c r="L10" s="4" t="s">
        <v>6</v>
      </c>
      <c r="M10" s="8">
        <v>1.65</v>
      </c>
      <c r="N10" s="6">
        <v>623.33000000000004</v>
      </c>
      <c r="O10" s="6">
        <v>4.4800000000000004</v>
      </c>
      <c r="P10" s="6">
        <v>-112.35</v>
      </c>
      <c r="Q10" s="6">
        <v>62.39</v>
      </c>
      <c r="S10" s="4" t="s">
        <v>21</v>
      </c>
      <c r="T10" s="4">
        <v>135</v>
      </c>
      <c r="U10" s="4">
        <v>140</v>
      </c>
      <c r="V10" s="8">
        <f t="shared" si="0"/>
        <v>1.65</v>
      </c>
      <c r="W10" s="4">
        <f t="shared" si="1"/>
        <v>5</v>
      </c>
      <c r="X10" s="8">
        <f>V10</f>
        <v>1.65</v>
      </c>
      <c r="Y10" s="6">
        <f>W10-X10</f>
        <v>3.35</v>
      </c>
      <c r="Z10" s="6">
        <f t="shared" si="2"/>
        <v>2.0303030303030303</v>
      </c>
      <c r="AA10" s="6">
        <f t="shared" si="3"/>
        <v>138.35</v>
      </c>
    </row>
    <row r="11" spans="3:29" x14ac:dyDescent="0.25">
      <c r="C11" s="6">
        <v>140</v>
      </c>
      <c r="D11" s="4" t="s">
        <v>6</v>
      </c>
      <c r="E11" s="7">
        <v>0.81389999999999996</v>
      </c>
      <c r="F11" s="4">
        <v>11372</v>
      </c>
      <c r="G11" s="8">
        <v>6.2249999999999996</v>
      </c>
      <c r="H11" s="7">
        <v>0.27610000000000001</v>
      </c>
      <c r="I11" s="6">
        <v>0.36</v>
      </c>
      <c r="K11" s="4" t="s">
        <v>22</v>
      </c>
      <c r="L11" s="4" t="s">
        <v>6</v>
      </c>
      <c r="M11" s="8">
        <v>1.35</v>
      </c>
      <c r="N11" s="6">
        <v>574.65</v>
      </c>
      <c r="O11" s="6">
        <v>7.66</v>
      </c>
      <c r="P11" s="6">
        <v>-144.66999999999999</v>
      </c>
      <c r="Q11" s="6">
        <v>90.31</v>
      </c>
      <c r="S11" s="4" t="s">
        <v>22</v>
      </c>
      <c r="T11" s="4">
        <v>140</v>
      </c>
      <c r="U11" s="4">
        <v>145</v>
      </c>
      <c r="V11" s="8">
        <f t="shared" si="0"/>
        <v>1.35</v>
      </c>
      <c r="W11" s="4">
        <f t="shared" si="1"/>
        <v>5</v>
      </c>
      <c r="X11" s="8">
        <f>V11</f>
        <v>1.35</v>
      </c>
      <c r="Y11" s="6">
        <f>W11-X11</f>
        <v>3.65</v>
      </c>
      <c r="Z11" s="6">
        <f t="shared" si="2"/>
        <v>2.7037037037037033</v>
      </c>
      <c r="AA11" s="6">
        <f t="shared" si="3"/>
        <v>143.65</v>
      </c>
    </row>
    <row r="12" spans="3:29" x14ac:dyDescent="0.25">
      <c r="C12" s="6">
        <v>145</v>
      </c>
      <c r="D12" s="4" t="s">
        <v>6</v>
      </c>
      <c r="E12" s="7">
        <v>0.80640000000000001</v>
      </c>
      <c r="F12" s="4">
        <v>20763</v>
      </c>
      <c r="G12" s="8">
        <v>4.875</v>
      </c>
      <c r="H12" s="7">
        <v>0.22620000000000001</v>
      </c>
      <c r="I12" s="6">
        <v>0.3</v>
      </c>
      <c r="K12" s="4" t="s">
        <v>23</v>
      </c>
      <c r="L12" s="4" t="s">
        <v>6</v>
      </c>
      <c r="M12" s="8">
        <v>1.0249999999999999</v>
      </c>
      <c r="N12" s="6">
        <v>495.3</v>
      </c>
      <c r="O12" s="6">
        <v>10.28</v>
      </c>
      <c r="P12" s="6">
        <v>-147.96</v>
      </c>
      <c r="Q12" s="6">
        <v>104.87</v>
      </c>
      <c r="S12" s="4" t="s">
        <v>23</v>
      </c>
      <c r="T12" s="4">
        <v>145</v>
      </c>
      <c r="U12" s="4">
        <v>150</v>
      </c>
      <c r="V12" s="8">
        <f t="shared" si="0"/>
        <v>1.0249999999999999</v>
      </c>
      <c r="W12" s="4">
        <f t="shared" si="1"/>
        <v>5</v>
      </c>
      <c r="X12" s="8">
        <f>V12</f>
        <v>1.0249999999999999</v>
      </c>
      <c r="Y12" s="6">
        <f>W12-X12</f>
        <v>3.9750000000000001</v>
      </c>
      <c r="Z12" s="6">
        <f t="shared" si="2"/>
        <v>3.8780487804878052</v>
      </c>
      <c r="AA12" s="6">
        <f t="shared" si="3"/>
        <v>148.97499999999999</v>
      </c>
    </row>
    <row r="13" spans="3:29" x14ac:dyDescent="0.25">
      <c r="C13" s="6">
        <v>150</v>
      </c>
      <c r="D13" s="4" t="s">
        <v>6</v>
      </c>
      <c r="E13" s="7">
        <v>0.80620000000000003</v>
      </c>
      <c r="F13" s="4">
        <v>15047</v>
      </c>
      <c r="G13" s="8">
        <v>3.85</v>
      </c>
      <c r="H13" s="7">
        <v>0.18410000000000001</v>
      </c>
      <c r="I13" s="6">
        <v>0.25</v>
      </c>
    </row>
    <row r="14" spans="3:29" x14ac:dyDescent="0.25">
      <c r="S14" s="11" t="s">
        <v>49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3:29" x14ac:dyDescent="0.25">
      <c r="S15" s="4" t="s">
        <v>39</v>
      </c>
      <c r="T15" s="4" t="s">
        <v>25</v>
      </c>
      <c r="U15" s="4" t="s">
        <v>9</v>
      </c>
      <c r="V15" s="4" t="s">
        <v>45</v>
      </c>
      <c r="W15" s="4" t="s">
        <v>26</v>
      </c>
      <c r="X15" s="4" t="s">
        <v>9</v>
      </c>
      <c r="Y15" s="4" t="s">
        <v>45</v>
      </c>
      <c r="Z15" s="4" t="s">
        <v>46</v>
      </c>
      <c r="AA15" s="4" t="s">
        <v>47</v>
      </c>
      <c r="AB15" s="4" t="s">
        <v>48</v>
      </c>
      <c r="AC15" s="4" t="s">
        <v>47</v>
      </c>
    </row>
    <row r="16" spans="3:29" x14ac:dyDescent="0.25">
      <c r="S16" s="4" t="s">
        <v>14</v>
      </c>
      <c r="T16" s="4">
        <v>100</v>
      </c>
      <c r="U16" s="4">
        <f>_xlfn.XLOOKUP(T16,$C$3:$C$13,$I$3:$I$13)</f>
        <v>0.83</v>
      </c>
      <c r="V16" s="7">
        <f>_xlfn.XLOOKUP(T16,$C$3:$C$13,$H$3:$H$13)</f>
        <v>0.74260000000000004</v>
      </c>
      <c r="W16" s="4">
        <v>105</v>
      </c>
      <c r="X16" s="4">
        <f>_xlfn.XLOOKUP(W16,$C$3:$C$13,$I$3:$I$13)</f>
        <v>0.78</v>
      </c>
      <c r="Y16" s="7">
        <f>_xlfn.XLOOKUP(W16,$C$3:$C$13,$H$3:$H$13)</f>
        <v>0.69440000000000002</v>
      </c>
      <c r="Z16" s="7">
        <f>X16</f>
        <v>0.78</v>
      </c>
      <c r="AA16" s="7">
        <f>Y16</f>
        <v>0.69440000000000002</v>
      </c>
      <c r="AB16" s="7">
        <f>1-U16</f>
        <v>0.17000000000000004</v>
      </c>
      <c r="AC16" s="7">
        <f>1-V16</f>
        <v>0.25739999999999996</v>
      </c>
    </row>
    <row r="17" spans="19:29" x14ac:dyDescent="0.25">
      <c r="S17" s="4" t="s">
        <v>15</v>
      </c>
      <c r="T17" s="4">
        <v>105</v>
      </c>
      <c r="U17" s="4">
        <f t="shared" ref="U17:U25" si="4">_xlfn.XLOOKUP(T17,$C$3:$C$13,$I$3:$I$13)</f>
        <v>0.78</v>
      </c>
      <c r="V17" s="7">
        <f t="shared" ref="V17:V25" si="5">_xlfn.XLOOKUP(T17,$C$3:$C$13,$H$3:$H$13)</f>
        <v>0.69440000000000002</v>
      </c>
      <c r="W17" s="4">
        <v>110</v>
      </c>
      <c r="X17" s="4">
        <f t="shared" ref="X17:X25" si="6">_xlfn.XLOOKUP(W17,$C$3:$C$13,$I$3:$I$13)</f>
        <v>0.73</v>
      </c>
      <c r="Y17" s="7">
        <f t="shared" ref="Y17:Y25" si="7">_xlfn.XLOOKUP(W17,$C$3:$C$13,$H$3:$H$13)</f>
        <v>0.63959999999999995</v>
      </c>
      <c r="Z17" s="7">
        <f t="shared" ref="Z17:Z25" si="8">X17</f>
        <v>0.73</v>
      </c>
      <c r="AA17" s="7">
        <f t="shared" ref="AA17:AA25" si="9">Y17</f>
        <v>0.63959999999999995</v>
      </c>
      <c r="AB17" s="7">
        <f t="shared" ref="AB17:AB25" si="10">1-U17</f>
        <v>0.21999999999999997</v>
      </c>
      <c r="AC17" s="7">
        <f t="shared" ref="AC17:AC25" si="11">1-V17</f>
        <v>0.30559999999999998</v>
      </c>
    </row>
    <row r="18" spans="19:29" x14ac:dyDescent="0.25">
      <c r="S18" s="4" t="s">
        <v>16</v>
      </c>
      <c r="T18" s="4">
        <v>110</v>
      </c>
      <c r="U18" s="4">
        <f t="shared" si="4"/>
        <v>0.73</v>
      </c>
      <c r="V18" s="7">
        <f t="shared" si="5"/>
        <v>0.63959999999999995</v>
      </c>
      <c r="W18" s="4">
        <v>115</v>
      </c>
      <c r="X18" s="4">
        <f t="shared" si="6"/>
        <v>0.68</v>
      </c>
      <c r="Y18" s="7">
        <f t="shared" si="7"/>
        <v>0.58220000000000005</v>
      </c>
      <c r="Z18" s="7">
        <f t="shared" si="8"/>
        <v>0.68</v>
      </c>
      <c r="AA18" s="7">
        <f t="shared" si="9"/>
        <v>0.58220000000000005</v>
      </c>
      <c r="AB18" s="7">
        <f t="shared" si="10"/>
        <v>0.27</v>
      </c>
      <c r="AC18" s="7">
        <f t="shared" si="11"/>
        <v>0.36040000000000005</v>
      </c>
    </row>
    <row r="19" spans="19:29" x14ac:dyDescent="0.25">
      <c r="S19" s="4" t="s">
        <v>17</v>
      </c>
      <c r="T19" s="4">
        <v>115</v>
      </c>
      <c r="U19" s="4">
        <f t="shared" si="4"/>
        <v>0.68</v>
      </c>
      <c r="V19" s="7">
        <f t="shared" si="5"/>
        <v>0.58220000000000005</v>
      </c>
      <c r="W19" s="4">
        <v>120</v>
      </c>
      <c r="X19" s="4">
        <f t="shared" si="6"/>
        <v>0.62</v>
      </c>
      <c r="Y19" s="7">
        <f t="shared" si="7"/>
        <v>0.52010000000000001</v>
      </c>
      <c r="Z19" s="7">
        <f t="shared" si="8"/>
        <v>0.62</v>
      </c>
      <c r="AA19" s="7">
        <f t="shared" si="9"/>
        <v>0.52010000000000001</v>
      </c>
      <c r="AB19" s="7">
        <f t="shared" si="10"/>
        <v>0.31999999999999995</v>
      </c>
      <c r="AC19" s="7">
        <f t="shared" si="11"/>
        <v>0.41779999999999995</v>
      </c>
    </row>
    <row r="20" spans="19:29" x14ac:dyDescent="0.25">
      <c r="S20" s="4" t="s">
        <v>18</v>
      </c>
      <c r="T20" s="4">
        <v>120</v>
      </c>
      <c r="U20" s="4">
        <f t="shared" si="4"/>
        <v>0.62</v>
      </c>
      <c r="V20" s="7">
        <f t="shared" si="5"/>
        <v>0.52010000000000001</v>
      </c>
      <c r="W20" s="4">
        <v>125</v>
      </c>
      <c r="X20" s="4">
        <f t="shared" si="6"/>
        <v>0.55000000000000004</v>
      </c>
      <c r="Y20" s="7">
        <f t="shared" si="7"/>
        <v>0.45619999999999999</v>
      </c>
      <c r="Z20" s="7">
        <f t="shared" si="8"/>
        <v>0.55000000000000004</v>
      </c>
      <c r="AA20" s="7">
        <f t="shared" si="9"/>
        <v>0.45619999999999999</v>
      </c>
      <c r="AB20" s="7">
        <f t="shared" si="10"/>
        <v>0.38</v>
      </c>
      <c r="AC20" s="7">
        <f t="shared" si="11"/>
        <v>0.47989999999999999</v>
      </c>
    </row>
    <row r="21" spans="19:29" x14ac:dyDescent="0.25">
      <c r="S21" s="4" t="s">
        <v>19</v>
      </c>
      <c r="T21" s="4">
        <v>125</v>
      </c>
      <c r="U21" s="4">
        <f t="shared" si="4"/>
        <v>0.55000000000000004</v>
      </c>
      <c r="V21" s="7">
        <f t="shared" si="5"/>
        <v>0.45619999999999999</v>
      </c>
      <c r="W21" s="4">
        <v>130</v>
      </c>
      <c r="X21" s="4">
        <f t="shared" si="6"/>
        <v>0.49</v>
      </c>
      <c r="Y21" s="7">
        <f t="shared" si="7"/>
        <v>0.39279999999999998</v>
      </c>
      <c r="Z21" s="7">
        <f t="shared" si="8"/>
        <v>0.49</v>
      </c>
      <c r="AA21" s="7">
        <f t="shared" si="9"/>
        <v>0.39279999999999998</v>
      </c>
      <c r="AB21" s="7">
        <f t="shared" si="10"/>
        <v>0.44999999999999996</v>
      </c>
      <c r="AC21" s="7">
        <f t="shared" si="11"/>
        <v>0.54380000000000006</v>
      </c>
    </row>
    <row r="22" spans="19:29" x14ac:dyDescent="0.25">
      <c r="S22" s="4" t="s">
        <v>20</v>
      </c>
      <c r="T22" s="4">
        <v>130</v>
      </c>
      <c r="U22" s="4">
        <f t="shared" si="4"/>
        <v>0.49</v>
      </c>
      <c r="V22" s="7">
        <f t="shared" si="5"/>
        <v>0.39279999999999998</v>
      </c>
      <c r="W22" s="4">
        <v>135</v>
      </c>
      <c r="X22" s="4">
        <f t="shared" si="6"/>
        <v>0.42</v>
      </c>
      <c r="Y22" s="7">
        <f t="shared" si="7"/>
        <v>0.33200000000000002</v>
      </c>
      <c r="Z22" s="7">
        <f t="shared" si="8"/>
        <v>0.42</v>
      </c>
      <c r="AA22" s="7">
        <f t="shared" si="9"/>
        <v>0.33200000000000002</v>
      </c>
      <c r="AB22" s="7">
        <f t="shared" si="10"/>
        <v>0.51</v>
      </c>
      <c r="AC22" s="7">
        <f t="shared" si="11"/>
        <v>0.60719999999999996</v>
      </c>
    </row>
    <row r="23" spans="19:29" x14ac:dyDescent="0.25">
      <c r="S23" s="4" t="s">
        <v>21</v>
      </c>
      <c r="T23" s="4">
        <v>135</v>
      </c>
      <c r="U23" s="4">
        <f t="shared" si="4"/>
        <v>0.42</v>
      </c>
      <c r="V23" s="7">
        <f t="shared" si="5"/>
        <v>0.33200000000000002</v>
      </c>
      <c r="W23" s="4">
        <v>140</v>
      </c>
      <c r="X23" s="4">
        <f t="shared" si="6"/>
        <v>0.36</v>
      </c>
      <c r="Y23" s="7">
        <f t="shared" si="7"/>
        <v>0.27610000000000001</v>
      </c>
      <c r="Z23" s="7">
        <f t="shared" si="8"/>
        <v>0.36</v>
      </c>
      <c r="AA23" s="7">
        <f t="shared" si="9"/>
        <v>0.27610000000000001</v>
      </c>
      <c r="AB23" s="7">
        <f t="shared" si="10"/>
        <v>0.58000000000000007</v>
      </c>
      <c r="AC23" s="7">
        <f t="shared" si="11"/>
        <v>0.66799999999999993</v>
      </c>
    </row>
    <row r="24" spans="19:29" x14ac:dyDescent="0.25">
      <c r="S24" s="4" t="s">
        <v>22</v>
      </c>
      <c r="T24" s="4">
        <v>140</v>
      </c>
      <c r="U24" s="4">
        <f t="shared" si="4"/>
        <v>0.36</v>
      </c>
      <c r="V24" s="7">
        <f t="shared" si="5"/>
        <v>0.27610000000000001</v>
      </c>
      <c r="W24" s="4">
        <v>145</v>
      </c>
      <c r="X24" s="4">
        <f t="shared" si="6"/>
        <v>0.3</v>
      </c>
      <c r="Y24" s="7">
        <f t="shared" si="7"/>
        <v>0.22620000000000001</v>
      </c>
      <c r="Z24" s="7">
        <f t="shared" si="8"/>
        <v>0.3</v>
      </c>
      <c r="AA24" s="7">
        <f t="shared" si="9"/>
        <v>0.22620000000000001</v>
      </c>
      <c r="AB24" s="7">
        <f t="shared" si="10"/>
        <v>0.64</v>
      </c>
      <c r="AC24" s="7">
        <f t="shared" si="11"/>
        <v>0.72389999999999999</v>
      </c>
    </row>
    <row r="25" spans="19:29" x14ac:dyDescent="0.25">
      <c r="S25" s="4" t="s">
        <v>23</v>
      </c>
      <c r="T25" s="4">
        <v>145</v>
      </c>
      <c r="U25" s="4">
        <f t="shared" si="4"/>
        <v>0.3</v>
      </c>
      <c r="V25" s="7">
        <f t="shared" si="5"/>
        <v>0.22620000000000001</v>
      </c>
      <c r="W25" s="4">
        <v>150</v>
      </c>
      <c r="X25" s="4">
        <f t="shared" si="6"/>
        <v>0.25</v>
      </c>
      <c r="Y25" s="7">
        <f t="shared" si="7"/>
        <v>0.18410000000000001</v>
      </c>
      <c r="Z25" s="7">
        <f t="shared" si="8"/>
        <v>0.25</v>
      </c>
      <c r="AA25" s="7">
        <f t="shared" si="9"/>
        <v>0.18410000000000001</v>
      </c>
      <c r="AB25" s="7">
        <f t="shared" si="10"/>
        <v>0.7</v>
      </c>
      <c r="AC25" s="7">
        <f t="shared" si="11"/>
        <v>0.77380000000000004</v>
      </c>
    </row>
    <row r="27" spans="19:29" x14ac:dyDescent="0.25">
      <c r="S27" s="11" t="s">
        <v>50</v>
      </c>
      <c r="T27" s="11"/>
      <c r="U27" s="11"/>
      <c r="V27" s="11"/>
      <c r="W27" s="11"/>
      <c r="X27" s="11"/>
    </row>
    <row r="28" spans="19:29" x14ac:dyDescent="0.25">
      <c r="S28" s="4" t="s">
        <v>39</v>
      </c>
      <c r="T28" s="4" t="s">
        <v>29</v>
      </c>
      <c r="U28" s="4" t="s">
        <v>31</v>
      </c>
      <c r="V28" s="4" t="s">
        <v>32</v>
      </c>
      <c r="W28" s="4" t="s">
        <v>10</v>
      </c>
      <c r="X28" s="4" t="s">
        <v>42</v>
      </c>
    </row>
    <row r="29" spans="19:29" x14ac:dyDescent="0.25">
      <c r="S29" s="4" t="s">
        <v>14</v>
      </c>
      <c r="T29" s="6">
        <f>AA3</f>
        <v>101.05</v>
      </c>
      <c r="U29" s="4">
        <v>103.33</v>
      </c>
      <c r="V29" s="30">
        <v>0.8</v>
      </c>
      <c r="W29" s="30">
        <v>0.71099999999999997</v>
      </c>
      <c r="X29" s="6">
        <f>Z3</f>
        <v>0.2658227848101265</v>
      </c>
    </row>
    <row r="30" spans="19:29" x14ac:dyDescent="0.25">
      <c r="S30" s="4" t="s">
        <v>15</v>
      </c>
      <c r="T30" s="6">
        <f t="shared" ref="T30:T38" si="12">AA4</f>
        <v>106.35</v>
      </c>
      <c r="U30" s="4">
        <v>106.67</v>
      </c>
      <c r="V30" s="30">
        <v>0.77</v>
      </c>
      <c r="W30" s="30">
        <v>0.71099999999999997</v>
      </c>
      <c r="X30" s="6">
        <f t="shared" ref="X30:X38" si="13">Z4</f>
        <v>0.36986301369863017</v>
      </c>
    </row>
    <row r="31" spans="19:29" x14ac:dyDescent="0.25">
      <c r="S31" s="4" t="s">
        <v>16</v>
      </c>
      <c r="T31" s="6">
        <f t="shared" si="12"/>
        <v>111.52500000000001</v>
      </c>
      <c r="U31" s="4">
        <v>111.67</v>
      </c>
      <c r="V31" s="30">
        <v>0.72</v>
      </c>
      <c r="W31" s="30">
        <v>0.62250000000000005</v>
      </c>
      <c r="X31" s="6">
        <f t="shared" si="13"/>
        <v>0.43884892086330929</v>
      </c>
    </row>
    <row r="32" spans="19:29" x14ac:dyDescent="0.25">
      <c r="S32" s="4" t="s">
        <v>17</v>
      </c>
      <c r="T32" s="6">
        <f t="shared" si="12"/>
        <v>116.9</v>
      </c>
      <c r="U32" s="4">
        <v>116.67</v>
      </c>
      <c r="V32" s="30">
        <v>0.66</v>
      </c>
      <c r="W32" s="30">
        <v>0.56220000000000003</v>
      </c>
      <c r="X32" s="6">
        <f t="shared" si="13"/>
        <v>0.61290322580645151</v>
      </c>
    </row>
    <row r="33" spans="19:24" x14ac:dyDescent="0.25">
      <c r="S33" s="4" t="s">
        <v>18</v>
      </c>
      <c r="T33" s="6">
        <f t="shared" si="12"/>
        <v>122.25</v>
      </c>
      <c r="U33" s="4">
        <v>121.67</v>
      </c>
      <c r="V33" s="30">
        <v>0.6</v>
      </c>
      <c r="W33" s="30">
        <v>0.49880000000000002</v>
      </c>
      <c r="X33" s="6">
        <f t="shared" si="13"/>
        <v>0.81818181818181823</v>
      </c>
    </row>
    <row r="34" spans="19:24" x14ac:dyDescent="0.25">
      <c r="S34" s="4" t="s">
        <v>19</v>
      </c>
      <c r="T34" s="6">
        <f t="shared" si="12"/>
        <v>127.65</v>
      </c>
      <c r="U34" s="4">
        <v>126.67</v>
      </c>
      <c r="V34" s="30">
        <v>0.53</v>
      </c>
      <c r="W34" s="30">
        <v>0.43480000000000002</v>
      </c>
      <c r="X34" s="6">
        <f t="shared" si="13"/>
        <v>1.1276595744680851</v>
      </c>
    </row>
    <row r="35" spans="19:24" x14ac:dyDescent="0.25">
      <c r="S35" s="4" t="s">
        <v>20</v>
      </c>
      <c r="T35" s="6">
        <f t="shared" si="12"/>
        <v>132.94999999999999</v>
      </c>
      <c r="U35" s="4">
        <v>133.33000000000001</v>
      </c>
      <c r="V35" s="30">
        <v>0.44</v>
      </c>
      <c r="W35" s="30">
        <v>0.35189999999999999</v>
      </c>
      <c r="X35" s="6">
        <f t="shared" si="13"/>
        <v>1.4390243902439026</v>
      </c>
    </row>
    <row r="36" spans="19:24" x14ac:dyDescent="0.25">
      <c r="S36" s="4" t="s">
        <v>21</v>
      </c>
      <c r="T36" s="6">
        <f t="shared" si="12"/>
        <v>138.35</v>
      </c>
      <c r="U36" s="4">
        <v>136.66999999999999</v>
      </c>
      <c r="V36" s="30">
        <v>0.4</v>
      </c>
      <c r="W36" s="30">
        <v>0.31280000000000002</v>
      </c>
      <c r="X36" s="6">
        <f t="shared" si="13"/>
        <v>2.0303030303030303</v>
      </c>
    </row>
    <row r="37" spans="19:24" x14ac:dyDescent="0.25">
      <c r="S37" s="4" t="s">
        <v>22</v>
      </c>
      <c r="T37" s="6">
        <f t="shared" si="12"/>
        <v>143.65</v>
      </c>
      <c r="U37" s="4">
        <v>143.33000000000001</v>
      </c>
      <c r="V37" s="30">
        <v>0.32</v>
      </c>
      <c r="W37" s="30">
        <v>0.24329999999999999</v>
      </c>
      <c r="X37" s="6">
        <f t="shared" si="13"/>
        <v>2.7037037037037033</v>
      </c>
    </row>
    <row r="38" spans="19:24" x14ac:dyDescent="0.25">
      <c r="S38" s="4" t="s">
        <v>23</v>
      </c>
      <c r="T38" s="6">
        <f t="shared" si="12"/>
        <v>148.97499999999999</v>
      </c>
      <c r="U38" s="4">
        <v>149</v>
      </c>
      <c r="V38" s="30">
        <v>0.26</v>
      </c>
      <c r="W38" s="30">
        <v>0.19270000000000001</v>
      </c>
      <c r="X38" s="6">
        <f t="shared" si="13"/>
        <v>3.8780487804878052</v>
      </c>
    </row>
  </sheetData>
  <mergeCells count="5">
    <mergeCell ref="C1:I1"/>
    <mergeCell ref="K1:Q1"/>
    <mergeCell ref="S1:AA1"/>
    <mergeCell ref="S14:AC14"/>
    <mergeCell ref="S27:X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F337-B650-42FA-9807-A695A5FF4B6C}">
  <dimension ref="B1:L30"/>
  <sheetViews>
    <sheetView workbookViewId="0">
      <selection activeCell="S12" sqref="S12"/>
    </sheetView>
  </sheetViews>
  <sheetFormatPr defaultRowHeight="15" x14ac:dyDescent="0.25"/>
  <cols>
    <col min="2" max="2" width="7.85546875" bestFit="1" customWidth="1"/>
    <col min="3" max="3" width="11.140625" bestFit="1" customWidth="1"/>
    <col min="4" max="4" width="5.5703125" bestFit="1" customWidth="1"/>
    <col min="5" max="5" width="8.5703125" bestFit="1" customWidth="1"/>
    <col min="6" max="6" width="7.7109375" bestFit="1" customWidth="1"/>
    <col min="7" max="8" width="7.28515625" bestFit="1" customWidth="1"/>
  </cols>
  <sheetData>
    <row r="1" spans="2:12" x14ac:dyDescent="0.25">
      <c r="B1" s="11" t="s">
        <v>38</v>
      </c>
      <c r="C1" s="11"/>
      <c r="D1" s="11"/>
      <c r="E1" s="11"/>
      <c r="F1" s="11"/>
      <c r="G1" s="11"/>
      <c r="H1" s="11"/>
    </row>
    <row r="2" spans="2:12" x14ac:dyDescent="0.25">
      <c r="B2" s="4" t="s">
        <v>39</v>
      </c>
      <c r="C2" s="4" t="s">
        <v>3</v>
      </c>
      <c r="D2" s="4" t="s">
        <v>24</v>
      </c>
      <c r="E2" s="7" t="s">
        <v>9</v>
      </c>
      <c r="F2" s="9" t="s">
        <v>11</v>
      </c>
      <c r="G2" s="4" t="s">
        <v>12</v>
      </c>
      <c r="H2" s="4" t="s">
        <v>13</v>
      </c>
    </row>
    <row r="3" spans="2:12" x14ac:dyDescent="0.25">
      <c r="B3" s="4" t="s">
        <v>14</v>
      </c>
      <c r="C3" s="4" t="s">
        <v>4</v>
      </c>
      <c r="D3" s="8">
        <v>3.95</v>
      </c>
      <c r="E3" s="6">
        <v>422.36</v>
      </c>
      <c r="F3" s="6">
        <v>-13.24</v>
      </c>
      <c r="G3" s="6">
        <v>159.38999999999999</v>
      </c>
      <c r="H3" s="6">
        <v>-128.74</v>
      </c>
    </row>
    <row r="4" spans="2:12" x14ac:dyDescent="0.25">
      <c r="B4" s="4" t="s">
        <v>15</v>
      </c>
      <c r="C4" s="4" t="s">
        <v>4</v>
      </c>
      <c r="D4" s="8">
        <v>3.65</v>
      </c>
      <c r="E4" s="6">
        <v>495.79</v>
      </c>
      <c r="F4" s="6">
        <v>-12.99</v>
      </c>
      <c r="G4" s="6">
        <v>151.19</v>
      </c>
      <c r="H4" s="6">
        <v>-123.64</v>
      </c>
    </row>
    <row r="5" spans="2:12" x14ac:dyDescent="0.25">
      <c r="B5" s="4" t="s">
        <v>16</v>
      </c>
      <c r="C5" s="4" t="s">
        <v>4</v>
      </c>
      <c r="D5" s="8">
        <v>3.4750000000000001</v>
      </c>
      <c r="E5" s="6">
        <v>548.41</v>
      </c>
      <c r="F5" s="6">
        <v>-12.98</v>
      </c>
      <c r="G5" s="6">
        <v>97.68</v>
      </c>
      <c r="H5" s="6">
        <v>-105.77</v>
      </c>
    </row>
    <row r="6" spans="2:12" ht="15.75" thickBot="1" x14ac:dyDescent="0.3">
      <c r="B6" s="31" t="s">
        <v>17</v>
      </c>
      <c r="C6" s="31" t="s">
        <v>4</v>
      </c>
      <c r="D6" s="32">
        <v>3.1</v>
      </c>
      <c r="E6" s="33">
        <v>609.55999999999995</v>
      </c>
      <c r="F6" s="33">
        <v>-10.74</v>
      </c>
      <c r="G6" s="33">
        <v>69</v>
      </c>
      <c r="H6" s="33">
        <v>-82.53</v>
      </c>
    </row>
    <row r="7" spans="2:12" x14ac:dyDescent="0.25">
      <c r="B7" s="37" t="s">
        <v>18</v>
      </c>
      <c r="C7" s="38" t="s">
        <v>4</v>
      </c>
      <c r="D7" s="39">
        <v>2.75</v>
      </c>
      <c r="E7" s="40">
        <v>648.85</v>
      </c>
      <c r="F7" s="40">
        <v>-7.78</v>
      </c>
      <c r="G7" s="40">
        <v>21.77</v>
      </c>
      <c r="H7" s="41">
        <v>-49.76</v>
      </c>
    </row>
    <row r="8" spans="2:12" x14ac:dyDescent="0.25">
      <c r="B8" s="42" t="s">
        <v>19</v>
      </c>
      <c r="C8" s="43" t="s">
        <v>6</v>
      </c>
      <c r="D8" s="44">
        <v>2.35</v>
      </c>
      <c r="E8" s="45">
        <v>663.22</v>
      </c>
      <c r="F8" s="45">
        <v>-3.59</v>
      </c>
      <c r="G8" s="45">
        <v>-22.51</v>
      </c>
      <c r="H8" s="46">
        <v>-11.67</v>
      </c>
    </row>
    <row r="9" spans="2:12" ht="15.75" thickBot="1" x14ac:dyDescent="0.3">
      <c r="B9" s="47" t="s">
        <v>20</v>
      </c>
      <c r="C9" s="48" t="s">
        <v>6</v>
      </c>
      <c r="D9" s="49">
        <v>2.0499999999999998</v>
      </c>
      <c r="E9" s="50">
        <v>661.77</v>
      </c>
      <c r="F9" s="50">
        <v>-0.11</v>
      </c>
      <c r="G9" s="50">
        <v>-81.72</v>
      </c>
      <c r="H9" s="51">
        <v>27.52</v>
      </c>
    </row>
    <row r="10" spans="2:12" x14ac:dyDescent="0.25">
      <c r="B10" s="34" t="s">
        <v>21</v>
      </c>
      <c r="C10" s="34" t="s">
        <v>6</v>
      </c>
      <c r="D10" s="35">
        <v>1.65</v>
      </c>
      <c r="E10" s="36">
        <v>623.33000000000004</v>
      </c>
      <c r="F10" s="36">
        <v>4.4800000000000004</v>
      </c>
      <c r="G10" s="36">
        <v>-112.35</v>
      </c>
      <c r="H10" s="36">
        <v>62.39</v>
      </c>
    </row>
    <row r="11" spans="2:12" x14ac:dyDescent="0.25">
      <c r="B11" s="4" t="s">
        <v>22</v>
      </c>
      <c r="C11" s="4" t="s">
        <v>6</v>
      </c>
      <c r="D11" s="8">
        <v>1.35</v>
      </c>
      <c r="E11" s="6">
        <v>574.65</v>
      </c>
      <c r="F11" s="6">
        <v>7.66</v>
      </c>
      <c r="G11" s="6">
        <v>-144.66999999999999</v>
      </c>
      <c r="H11" s="6">
        <v>90.31</v>
      </c>
    </row>
    <row r="12" spans="2:12" x14ac:dyDescent="0.25">
      <c r="B12" s="4" t="s">
        <v>23</v>
      </c>
      <c r="C12" s="4" t="s">
        <v>6</v>
      </c>
      <c r="D12" s="8">
        <v>1.0249999999999999</v>
      </c>
      <c r="E12" s="6">
        <v>495.3</v>
      </c>
      <c r="F12" s="6">
        <v>10.28</v>
      </c>
      <c r="G12" s="6">
        <v>-147.96</v>
      </c>
      <c r="H12" s="6">
        <v>104.87</v>
      </c>
    </row>
    <row r="15" spans="2:12" x14ac:dyDescent="0.25">
      <c r="B15" s="4" t="s">
        <v>39</v>
      </c>
      <c r="C15" s="4" t="s">
        <v>3</v>
      </c>
      <c r="D15" s="4" t="s">
        <v>24</v>
      </c>
      <c r="E15" s="7" t="s">
        <v>9</v>
      </c>
      <c r="F15" s="9" t="s">
        <v>11</v>
      </c>
      <c r="G15" s="4" t="s">
        <v>12</v>
      </c>
      <c r="H15" s="4" t="s">
        <v>13</v>
      </c>
      <c r="I15" s="21" t="s">
        <v>53</v>
      </c>
      <c r="J15" s="21" t="s">
        <v>54</v>
      </c>
      <c r="K15" s="21" t="s">
        <v>28</v>
      </c>
      <c r="L15" s="21" t="s">
        <v>29</v>
      </c>
    </row>
    <row r="16" spans="2:12" x14ac:dyDescent="0.25">
      <c r="B16" s="4" t="s">
        <v>51</v>
      </c>
      <c r="C16" s="4" t="s">
        <v>52</v>
      </c>
      <c r="D16" s="8">
        <f>SUM(D7:D9)</f>
        <v>7.1499999999999995</v>
      </c>
      <c r="E16" s="8">
        <f t="shared" ref="E16:H16" si="0">SUM(E7:E9)</f>
        <v>1973.8400000000001</v>
      </c>
      <c r="F16" s="8">
        <f t="shared" si="0"/>
        <v>-11.48</v>
      </c>
      <c r="G16" s="8">
        <f t="shared" si="0"/>
        <v>-82.460000000000008</v>
      </c>
      <c r="H16" s="8">
        <f t="shared" si="0"/>
        <v>-33.909999999999997</v>
      </c>
      <c r="I16" s="4">
        <v>120</v>
      </c>
      <c r="J16" s="4">
        <v>135</v>
      </c>
      <c r="K16" s="8">
        <f>D16</f>
        <v>7.1499999999999995</v>
      </c>
      <c r="L16" s="8">
        <f>J16-K16</f>
        <v>127.85</v>
      </c>
    </row>
    <row r="20" spans="2:6" x14ac:dyDescent="0.25">
      <c r="B20" s="4" t="s">
        <v>55</v>
      </c>
      <c r="C20" s="4" t="s">
        <v>2</v>
      </c>
      <c r="D20" s="4" t="s">
        <v>53</v>
      </c>
      <c r="E20" s="4" t="s">
        <v>54</v>
      </c>
      <c r="F20" s="4" t="s">
        <v>29</v>
      </c>
    </row>
    <row r="21" spans="2:6" x14ac:dyDescent="0.25">
      <c r="B21" s="4">
        <v>0.1</v>
      </c>
      <c r="C21" s="4">
        <v>125</v>
      </c>
      <c r="D21" s="4">
        <v>120</v>
      </c>
      <c r="E21" s="4">
        <v>135</v>
      </c>
      <c r="F21" s="4">
        <v>127.85</v>
      </c>
    </row>
    <row r="22" spans="2:6" x14ac:dyDescent="0.25">
      <c r="B22" s="4">
        <v>0.2</v>
      </c>
      <c r="C22" s="4">
        <f ca="1">C21+(RAND()-0.5)*20</f>
        <v>125.17147194908453</v>
      </c>
      <c r="D22" s="4">
        <v>120</v>
      </c>
      <c r="E22" s="4">
        <v>135</v>
      </c>
      <c r="F22" s="4">
        <v>127.85</v>
      </c>
    </row>
    <row r="23" spans="2:6" x14ac:dyDescent="0.25">
      <c r="B23" s="4">
        <v>0.3</v>
      </c>
      <c r="C23" s="4">
        <f t="shared" ref="C23:C30" ca="1" si="1">C22+(RAND()-0.5)*20</f>
        <v>129.25284570356274</v>
      </c>
      <c r="D23" s="4">
        <v>120</v>
      </c>
      <c r="E23" s="4">
        <v>135</v>
      </c>
      <c r="F23" s="4">
        <v>127.85</v>
      </c>
    </row>
    <row r="24" spans="2:6" x14ac:dyDescent="0.25">
      <c r="B24" s="4">
        <v>0.4</v>
      </c>
      <c r="C24" s="4">
        <f t="shared" ca="1" si="1"/>
        <v>130.51052823991347</v>
      </c>
      <c r="D24" s="4">
        <v>120</v>
      </c>
      <c r="E24" s="4">
        <v>135</v>
      </c>
      <c r="F24" s="4">
        <v>127.85</v>
      </c>
    </row>
    <row r="25" spans="2:6" x14ac:dyDescent="0.25">
      <c r="B25" s="4">
        <v>0.5</v>
      </c>
      <c r="C25" s="4">
        <f t="shared" ca="1" si="1"/>
        <v>132.11677259866403</v>
      </c>
      <c r="D25" s="4">
        <v>120</v>
      </c>
      <c r="E25" s="4">
        <v>135</v>
      </c>
      <c r="F25" s="4">
        <v>127.85</v>
      </c>
    </row>
    <row r="26" spans="2:6" x14ac:dyDescent="0.25">
      <c r="B26" s="4">
        <v>0.6</v>
      </c>
      <c r="C26" s="4">
        <f t="shared" ca="1" si="1"/>
        <v>124.08782341495275</v>
      </c>
      <c r="D26" s="4">
        <v>120</v>
      </c>
      <c r="E26" s="4">
        <v>135</v>
      </c>
      <c r="F26" s="4">
        <v>127.85</v>
      </c>
    </row>
    <row r="27" spans="2:6" x14ac:dyDescent="0.25">
      <c r="B27" s="4">
        <v>0.7</v>
      </c>
      <c r="C27" s="4">
        <f t="shared" ca="1" si="1"/>
        <v>121.1581280879785</v>
      </c>
      <c r="D27" s="4">
        <v>120</v>
      </c>
      <c r="E27" s="4">
        <v>135</v>
      </c>
      <c r="F27" s="4">
        <v>127.85</v>
      </c>
    </row>
    <row r="28" spans="2:6" x14ac:dyDescent="0.25">
      <c r="B28" s="4">
        <v>0.8</v>
      </c>
      <c r="C28" s="4">
        <f t="shared" ca="1" si="1"/>
        <v>129.58023402879238</v>
      </c>
      <c r="D28" s="4">
        <v>120</v>
      </c>
      <c r="E28" s="4">
        <v>135</v>
      </c>
      <c r="F28" s="4">
        <v>127.85</v>
      </c>
    </row>
    <row r="29" spans="2:6" x14ac:dyDescent="0.25">
      <c r="B29" s="4">
        <v>0.9</v>
      </c>
      <c r="C29" s="4">
        <f t="shared" ca="1" si="1"/>
        <v>121.60308146632744</v>
      </c>
      <c r="D29" s="4">
        <v>120</v>
      </c>
      <c r="E29" s="4">
        <v>135</v>
      </c>
      <c r="F29" s="4">
        <v>127.85</v>
      </c>
    </row>
    <row r="30" spans="2:6" x14ac:dyDescent="0.25">
      <c r="B30" s="4">
        <v>1</v>
      </c>
      <c r="C30" s="4">
        <f t="shared" ca="1" si="1"/>
        <v>119.14212365943499</v>
      </c>
      <c r="D30" s="4">
        <v>120</v>
      </c>
      <c r="E30" s="4">
        <v>135</v>
      </c>
      <c r="F30" s="4">
        <v>127.85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9E5B-02E4-4A4D-94BF-01C2EAAAD233}">
  <dimension ref="A9:G20"/>
  <sheetViews>
    <sheetView topLeftCell="A16" workbookViewId="0">
      <selection activeCell="U28" sqref="U28"/>
    </sheetView>
  </sheetViews>
  <sheetFormatPr defaultRowHeight="15" x14ac:dyDescent="0.25"/>
  <sheetData>
    <row r="9" spans="1:7" x14ac:dyDescent="0.25">
      <c r="A9" s="11" t="s">
        <v>38</v>
      </c>
      <c r="B9" s="11"/>
      <c r="C9" s="11"/>
      <c r="D9" s="11"/>
      <c r="E9" s="11"/>
      <c r="F9" s="11"/>
      <c r="G9" s="11"/>
    </row>
    <row r="10" spans="1:7" x14ac:dyDescent="0.25">
      <c r="A10" s="4" t="s">
        <v>39</v>
      </c>
      <c r="B10" s="4" t="s">
        <v>3</v>
      </c>
      <c r="C10" s="4" t="s">
        <v>24</v>
      </c>
      <c r="D10" s="7" t="s">
        <v>9</v>
      </c>
      <c r="E10" s="52" t="s">
        <v>11</v>
      </c>
      <c r="F10" s="4" t="s">
        <v>12</v>
      </c>
      <c r="G10" s="4" t="s">
        <v>13</v>
      </c>
    </row>
    <row r="11" spans="1:7" x14ac:dyDescent="0.25">
      <c r="A11" s="4" t="s">
        <v>14</v>
      </c>
      <c r="B11" s="4" t="s">
        <v>4</v>
      </c>
      <c r="C11" s="8">
        <v>3.95</v>
      </c>
      <c r="D11" s="6">
        <v>422.36</v>
      </c>
      <c r="E11" s="12">
        <v>-13.24</v>
      </c>
      <c r="F11" s="6">
        <v>159.38999999999999</v>
      </c>
      <c r="G11" s="6">
        <v>-128.74</v>
      </c>
    </row>
    <row r="12" spans="1:7" x14ac:dyDescent="0.25">
      <c r="A12" s="4" t="s">
        <v>15</v>
      </c>
      <c r="B12" s="4" t="s">
        <v>4</v>
      </c>
      <c r="C12" s="8">
        <v>3.65</v>
      </c>
      <c r="D12" s="6">
        <v>495.79</v>
      </c>
      <c r="E12" s="12">
        <v>-12.99</v>
      </c>
      <c r="F12" s="6">
        <v>151.19</v>
      </c>
      <c r="G12" s="6">
        <v>-123.64</v>
      </c>
    </row>
    <row r="13" spans="1:7" x14ac:dyDescent="0.25">
      <c r="A13" s="4" t="s">
        <v>16</v>
      </c>
      <c r="B13" s="4" t="s">
        <v>4</v>
      </c>
      <c r="C13" s="8">
        <v>3.4750000000000001</v>
      </c>
      <c r="D13" s="6">
        <v>548.41</v>
      </c>
      <c r="E13" s="12">
        <v>-12.98</v>
      </c>
      <c r="F13" s="6">
        <v>97.68</v>
      </c>
      <c r="G13" s="6">
        <v>-105.77</v>
      </c>
    </row>
    <row r="14" spans="1:7" x14ac:dyDescent="0.25">
      <c r="A14" s="4" t="s">
        <v>17</v>
      </c>
      <c r="B14" s="4" t="s">
        <v>4</v>
      </c>
      <c r="C14" s="8">
        <v>3.1</v>
      </c>
      <c r="D14" s="6">
        <v>609.55999999999995</v>
      </c>
      <c r="E14" s="12">
        <v>-10.74</v>
      </c>
      <c r="F14" s="6">
        <v>69</v>
      </c>
      <c r="G14" s="6">
        <v>-82.53</v>
      </c>
    </row>
    <row r="15" spans="1:7" x14ac:dyDescent="0.25">
      <c r="A15" s="4" t="s">
        <v>18</v>
      </c>
      <c r="B15" s="4" t="s">
        <v>4</v>
      </c>
      <c r="C15" s="8">
        <v>2.75</v>
      </c>
      <c r="D15" s="6">
        <v>648.85</v>
      </c>
      <c r="E15" s="12">
        <v>-7.78</v>
      </c>
      <c r="F15" s="6">
        <v>21.77</v>
      </c>
      <c r="G15" s="6">
        <v>-49.76</v>
      </c>
    </row>
    <row r="16" spans="1:7" x14ac:dyDescent="0.25">
      <c r="A16" s="4" t="s">
        <v>19</v>
      </c>
      <c r="B16" s="4" t="s">
        <v>6</v>
      </c>
      <c r="C16" s="8">
        <v>2.35</v>
      </c>
      <c r="D16" s="6">
        <v>663.22</v>
      </c>
      <c r="E16" s="12">
        <v>-3.59</v>
      </c>
      <c r="F16" s="6">
        <v>-22.51</v>
      </c>
      <c r="G16" s="6">
        <v>-11.67</v>
      </c>
    </row>
    <row r="17" spans="1:7" x14ac:dyDescent="0.25">
      <c r="A17" s="4" t="s">
        <v>20</v>
      </c>
      <c r="B17" s="4" t="s">
        <v>6</v>
      </c>
      <c r="C17" s="8">
        <v>2.0499999999999998</v>
      </c>
      <c r="D17" s="6">
        <v>661.77</v>
      </c>
      <c r="E17" s="12">
        <v>-0.11</v>
      </c>
      <c r="F17" s="6">
        <v>-81.72</v>
      </c>
      <c r="G17" s="6">
        <v>27.52</v>
      </c>
    </row>
    <row r="18" spans="1:7" x14ac:dyDescent="0.25">
      <c r="A18" s="4" t="s">
        <v>21</v>
      </c>
      <c r="B18" s="4" t="s">
        <v>6</v>
      </c>
      <c r="C18" s="8">
        <v>1.65</v>
      </c>
      <c r="D18" s="6">
        <v>623.33000000000004</v>
      </c>
      <c r="E18" s="12">
        <v>4.4800000000000004</v>
      </c>
      <c r="F18" s="6">
        <v>-112.35</v>
      </c>
      <c r="G18" s="6">
        <v>62.39</v>
      </c>
    </row>
    <row r="19" spans="1:7" x14ac:dyDescent="0.25">
      <c r="A19" s="4" t="s">
        <v>22</v>
      </c>
      <c r="B19" s="4" t="s">
        <v>6</v>
      </c>
      <c r="C19" s="8">
        <v>1.35</v>
      </c>
      <c r="D19" s="6">
        <v>574.65</v>
      </c>
      <c r="E19" s="12">
        <v>7.66</v>
      </c>
      <c r="F19" s="6">
        <v>-144.66999999999999</v>
      </c>
      <c r="G19" s="6">
        <v>90.31</v>
      </c>
    </row>
    <row r="20" spans="1:7" x14ac:dyDescent="0.25">
      <c r="A20" s="4" t="s">
        <v>23</v>
      </c>
      <c r="B20" s="4" t="s">
        <v>6</v>
      </c>
      <c r="C20" s="8">
        <v>1.0249999999999999</v>
      </c>
      <c r="D20" s="6">
        <v>495.3</v>
      </c>
      <c r="E20" s="12">
        <v>10.28</v>
      </c>
      <c r="F20" s="6">
        <v>-147.96</v>
      </c>
      <c r="G20" s="6">
        <v>104.87</v>
      </c>
    </row>
  </sheetData>
  <mergeCells count="1">
    <mergeCell ref="A9:G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0E88-7874-4371-BD76-A1DB3734601A}">
  <dimension ref="A9:G30"/>
  <sheetViews>
    <sheetView workbookViewId="0">
      <selection activeCell="A9" sqref="A9:G9"/>
    </sheetView>
  </sheetViews>
  <sheetFormatPr defaultRowHeight="15" x14ac:dyDescent="0.25"/>
  <sheetData>
    <row r="9" spans="1:7" x14ac:dyDescent="0.25">
      <c r="A9" s="11" t="s">
        <v>38</v>
      </c>
      <c r="B9" s="11"/>
      <c r="C9" s="11"/>
      <c r="D9" s="11"/>
      <c r="E9" s="11"/>
      <c r="F9" s="11"/>
      <c r="G9" s="11"/>
    </row>
    <row r="10" spans="1:7" x14ac:dyDescent="0.25">
      <c r="A10" s="4" t="s">
        <v>39</v>
      </c>
      <c r="B10" s="4" t="s">
        <v>3</v>
      </c>
      <c r="C10" s="4" t="s">
        <v>24</v>
      </c>
      <c r="D10" s="7" t="s">
        <v>9</v>
      </c>
      <c r="E10" s="53" t="s">
        <v>11</v>
      </c>
      <c r="F10" s="4" t="s">
        <v>12</v>
      </c>
      <c r="G10" s="13" t="s">
        <v>13</v>
      </c>
    </row>
    <row r="11" spans="1:7" x14ac:dyDescent="0.25">
      <c r="A11" s="4" t="s">
        <v>14</v>
      </c>
      <c r="B11" s="4" t="s">
        <v>4</v>
      </c>
      <c r="C11" s="8">
        <v>3.95</v>
      </c>
      <c r="D11" s="6">
        <v>422.36</v>
      </c>
      <c r="E11" s="54">
        <v>-13.24</v>
      </c>
      <c r="F11" s="6">
        <v>159.38999999999999</v>
      </c>
      <c r="G11" s="12">
        <v>-128.74</v>
      </c>
    </row>
    <row r="12" spans="1:7" x14ac:dyDescent="0.25">
      <c r="A12" s="4" t="s">
        <v>15</v>
      </c>
      <c r="B12" s="4" t="s">
        <v>4</v>
      </c>
      <c r="C12" s="8">
        <v>3.65</v>
      </c>
      <c r="D12" s="6">
        <v>495.79</v>
      </c>
      <c r="E12" s="54">
        <v>-12.99</v>
      </c>
      <c r="F12" s="6">
        <v>151.19</v>
      </c>
      <c r="G12" s="12">
        <v>-123.64</v>
      </c>
    </row>
    <row r="13" spans="1:7" x14ac:dyDescent="0.25">
      <c r="A13" s="4" t="s">
        <v>16</v>
      </c>
      <c r="B13" s="4" t="s">
        <v>4</v>
      </c>
      <c r="C13" s="8">
        <v>3.4750000000000001</v>
      </c>
      <c r="D13" s="6">
        <v>548.41</v>
      </c>
      <c r="E13" s="54">
        <v>-12.98</v>
      </c>
      <c r="F13" s="6">
        <v>97.68</v>
      </c>
      <c r="G13" s="12">
        <v>-105.77</v>
      </c>
    </row>
    <row r="14" spans="1:7" x14ac:dyDescent="0.25">
      <c r="A14" s="4" t="s">
        <v>17</v>
      </c>
      <c r="B14" s="4" t="s">
        <v>4</v>
      </c>
      <c r="C14" s="8">
        <v>3.1</v>
      </c>
      <c r="D14" s="6">
        <v>609.55999999999995</v>
      </c>
      <c r="E14" s="54">
        <v>-10.74</v>
      </c>
      <c r="F14" s="6">
        <v>69</v>
      </c>
      <c r="G14" s="12">
        <v>-82.53</v>
      </c>
    </row>
    <row r="15" spans="1:7" x14ac:dyDescent="0.25">
      <c r="A15" s="4" t="s">
        <v>18</v>
      </c>
      <c r="B15" s="4" t="s">
        <v>4</v>
      </c>
      <c r="C15" s="8">
        <v>2.75</v>
      </c>
      <c r="D15" s="6">
        <v>648.85</v>
      </c>
      <c r="E15" s="54">
        <v>-7.78</v>
      </c>
      <c r="F15" s="6">
        <v>21.77</v>
      </c>
      <c r="G15" s="12">
        <v>-49.76</v>
      </c>
    </row>
    <row r="16" spans="1:7" x14ac:dyDescent="0.25">
      <c r="A16" s="4" t="s">
        <v>19</v>
      </c>
      <c r="B16" s="4" t="s">
        <v>6</v>
      </c>
      <c r="C16" s="8">
        <v>2.35</v>
      </c>
      <c r="D16" s="6">
        <v>663.22</v>
      </c>
      <c r="E16" s="54">
        <v>-3.59</v>
      </c>
      <c r="F16" s="6">
        <v>-22.51</v>
      </c>
      <c r="G16" s="12">
        <v>-11.67</v>
      </c>
    </row>
    <row r="17" spans="1:7" x14ac:dyDescent="0.25">
      <c r="A17" s="4" t="s">
        <v>20</v>
      </c>
      <c r="B17" s="4" t="s">
        <v>6</v>
      </c>
      <c r="C17" s="8">
        <v>2.0499999999999998</v>
      </c>
      <c r="D17" s="6">
        <v>661.77</v>
      </c>
      <c r="E17" s="54">
        <v>-0.11</v>
      </c>
      <c r="F17" s="6">
        <v>-81.72</v>
      </c>
      <c r="G17" s="12">
        <v>27.52</v>
      </c>
    </row>
    <row r="18" spans="1:7" x14ac:dyDescent="0.25">
      <c r="A18" s="4" t="s">
        <v>21</v>
      </c>
      <c r="B18" s="4" t="s">
        <v>6</v>
      </c>
      <c r="C18" s="8">
        <v>1.65</v>
      </c>
      <c r="D18" s="6">
        <v>623.33000000000004</v>
      </c>
      <c r="E18" s="54">
        <v>4.4800000000000004</v>
      </c>
      <c r="F18" s="6">
        <v>-112.35</v>
      </c>
      <c r="G18" s="12">
        <v>62.39</v>
      </c>
    </row>
    <row r="19" spans="1:7" x14ac:dyDescent="0.25">
      <c r="A19" s="4" t="s">
        <v>22</v>
      </c>
      <c r="B19" s="4" t="s">
        <v>6</v>
      </c>
      <c r="C19" s="8">
        <v>1.35</v>
      </c>
      <c r="D19" s="6">
        <v>574.65</v>
      </c>
      <c r="E19" s="54">
        <v>7.66</v>
      </c>
      <c r="F19" s="6">
        <v>-144.66999999999999</v>
      </c>
      <c r="G19" s="12">
        <v>90.31</v>
      </c>
    </row>
    <row r="20" spans="1:7" x14ac:dyDescent="0.25">
      <c r="A20" s="4" t="s">
        <v>23</v>
      </c>
      <c r="B20" s="4" t="s">
        <v>6</v>
      </c>
      <c r="C20" s="8">
        <v>1.0249999999999999</v>
      </c>
      <c r="D20" s="6">
        <v>495.3</v>
      </c>
      <c r="E20" s="54">
        <v>10.28</v>
      </c>
      <c r="F20" s="6">
        <v>-147.96</v>
      </c>
      <c r="G20" s="12">
        <v>104.87</v>
      </c>
    </row>
    <row r="26" spans="1:7" x14ac:dyDescent="0.25">
      <c r="A26" s="57" t="s">
        <v>56</v>
      </c>
    </row>
    <row r="27" spans="1:7" x14ac:dyDescent="0.25">
      <c r="A27" s="57" t="s">
        <v>57</v>
      </c>
    </row>
    <row r="29" spans="1:7" x14ac:dyDescent="0.25">
      <c r="A29" s="57" t="s">
        <v>58</v>
      </c>
    </row>
    <row r="30" spans="1:7" x14ac:dyDescent="0.25">
      <c r="A30" s="57" t="s">
        <v>59</v>
      </c>
    </row>
  </sheetData>
  <mergeCells count="1">
    <mergeCell ref="A9:G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AEDA-623E-4B05-8258-DD03C62259A8}">
  <dimension ref="A9:G20"/>
  <sheetViews>
    <sheetView workbookViewId="0">
      <selection activeCell="G20" sqref="A10:G20"/>
    </sheetView>
  </sheetViews>
  <sheetFormatPr defaultRowHeight="15" x14ac:dyDescent="0.25"/>
  <sheetData>
    <row r="9" spans="1:7" x14ac:dyDescent="0.25">
      <c r="A9" s="11" t="s">
        <v>38</v>
      </c>
      <c r="B9" s="11"/>
      <c r="C9" s="11"/>
      <c r="D9" s="11"/>
      <c r="E9" s="11"/>
      <c r="F9" s="11"/>
      <c r="G9" s="11"/>
    </row>
    <row r="10" spans="1:7" x14ac:dyDescent="0.25">
      <c r="A10" s="4" t="s">
        <v>39</v>
      </c>
      <c r="B10" s="4" t="s">
        <v>3</v>
      </c>
      <c r="C10" s="4" t="s">
        <v>24</v>
      </c>
      <c r="D10" s="7" t="s">
        <v>9</v>
      </c>
      <c r="E10" s="53" t="s">
        <v>11</v>
      </c>
      <c r="F10" s="13" t="s">
        <v>12</v>
      </c>
      <c r="G10" s="55" t="s">
        <v>13</v>
      </c>
    </row>
    <row r="11" spans="1:7" x14ac:dyDescent="0.25">
      <c r="A11" s="4" t="s">
        <v>14</v>
      </c>
      <c r="B11" s="4" t="s">
        <v>4</v>
      </c>
      <c r="C11" s="8">
        <v>3.95</v>
      </c>
      <c r="D11" s="6">
        <v>422.36</v>
      </c>
      <c r="E11" s="54">
        <v>-13.24</v>
      </c>
      <c r="F11" s="12">
        <v>159.38999999999999</v>
      </c>
      <c r="G11" s="54">
        <v>-128.74</v>
      </c>
    </row>
    <row r="12" spans="1:7" x14ac:dyDescent="0.25">
      <c r="A12" s="4" t="s">
        <v>15</v>
      </c>
      <c r="B12" s="4" t="s">
        <v>4</v>
      </c>
      <c r="C12" s="8">
        <v>3.65</v>
      </c>
      <c r="D12" s="6">
        <v>495.79</v>
      </c>
      <c r="E12" s="54">
        <v>-12.99</v>
      </c>
      <c r="F12" s="12">
        <v>151.19</v>
      </c>
      <c r="G12" s="54">
        <v>-123.64</v>
      </c>
    </row>
    <row r="13" spans="1:7" x14ac:dyDescent="0.25">
      <c r="A13" s="4" t="s">
        <v>16</v>
      </c>
      <c r="B13" s="4" t="s">
        <v>4</v>
      </c>
      <c r="C13" s="8">
        <v>3.4750000000000001</v>
      </c>
      <c r="D13" s="6">
        <v>548.41</v>
      </c>
      <c r="E13" s="54">
        <v>-12.98</v>
      </c>
      <c r="F13" s="12">
        <v>97.68</v>
      </c>
      <c r="G13" s="54">
        <v>-105.77</v>
      </c>
    </row>
    <row r="14" spans="1:7" x14ac:dyDescent="0.25">
      <c r="A14" s="4" t="s">
        <v>17</v>
      </c>
      <c r="B14" s="4" t="s">
        <v>4</v>
      </c>
      <c r="C14" s="8">
        <v>3.1</v>
      </c>
      <c r="D14" s="6">
        <v>609.55999999999995</v>
      </c>
      <c r="E14" s="54">
        <v>-10.74</v>
      </c>
      <c r="F14" s="12">
        <v>69</v>
      </c>
      <c r="G14" s="54">
        <v>-82.53</v>
      </c>
    </row>
    <row r="15" spans="1:7" x14ac:dyDescent="0.25">
      <c r="A15" s="4" t="s">
        <v>18</v>
      </c>
      <c r="B15" s="4" t="s">
        <v>4</v>
      </c>
      <c r="C15" s="8">
        <v>2.75</v>
      </c>
      <c r="D15" s="6">
        <v>648.85</v>
      </c>
      <c r="E15" s="54">
        <v>-7.78</v>
      </c>
      <c r="F15" s="12">
        <v>21.77</v>
      </c>
      <c r="G15" s="54">
        <v>-49.76</v>
      </c>
    </row>
    <row r="16" spans="1:7" x14ac:dyDescent="0.25">
      <c r="A16" s="4" t="s">
        <v>19</v>
      </c>
      <c r="B16" s="4" t="s">
        <v>6</v>
      </c>
      <c r="C16" s="8">
        <v>2.35</v>
      </c>
      <c r="D16" s="6">
        <v>663.22</v>
      </c>
      <c r="E16" s="54">
        <v>-3.59</v>
      </c>
      <c r="F16" s="12">
        <v>-22.51</v>
      </c>
      <c r="G16" s="54">
        <v>-11.67</v>
      </c>
    </row>
    <row r="17" spans="1:7" x14ac:dyDescent="0.25">
      <c r="A17" s="4" t="s">
        <v>20</v>
      </c>
      <c r="B17" s="4" t="s">
        <v>6</v>
      </c>
      <c r="C17" s="8">
        <v>2.0499999999999998</v>
      </c>
      <c r="D17" s="6">
        <v>661.77</v>
      </c>
      <c r="E17" s="54">
        <v>-0.11</v>
      </c>
      <c r="F17" s="12">
        <v>-81.72</v>
      </c>
      <c r="G17" s="54">
        <v>27.52</v>
      </c>
    </row>
    <row r="18" spans="1:7" x14ac:dyDescent="0.25">
      <c r="A18" s="4" t="s">
        <v>21</v>
      </c>
      <c r="B18" s="4" t="s">
        <v>6</v>
      </c>
      <c r="C18" s="8">
        <v>1.65</v>
      </c>
      <c r="D18" s="6">
        <v>623.33000000000004</v>
      </c>
      <c r="E18" s="54">
        <v>4.4800000000000004</v>
      </c>
      <c r="F18" s="12">
        <v>-112.35</v>
      </c>
      <c r="G18" s="54">
        <v>62.39</v>
      </c>
    </row>
    <row r="19" spans="1:7" x14ac:dyDescent="0.25">
      <c r="A19" s="4" t="s">
        <v>22</v>
      </c>
      <c r="B19" s="4" t="s">
        <v>6</v>
      </c>
      <c r="C19" s="8">
        <v>1.35</v>
      </c>
      <c r="D19" s="6">
        <v>574.65</v>
      </c>
      <c r="E19" s="54">
        <v>7.66</v>
      </c>
      <c r="F19" s="12">
        <v>-144.66999999999999</v>
      </c>
      <c r="G19" s="54">
        <v>90.31</v>
      </c>
    </row>
    <row r="20" spans="1:7" x14ac:dyDescent="0.25">
      <c r="A20" s="4" t="s">
        <v>23</v>
      </c>
      <c r="B20" s="4" t="s">
        <v>6</v>
      </c>
      <c r="C20" s="8">
        <v>1.0249999999999999</v>
      </c>
      <c r="D20" s="6">
        <v>495.3</v>
      </c>
      <c r="E20" s="54">
        <v>10.28</v>
      </c>
      <c r="F20" s="12">
        <v>-147.96</v>
      </c>
      <c r="G20" s="54">
        <v>104.87</v>
      </c>
    </row>
  </sheetData>
  <mergeCells count="1">
    <mergeCell ref="A9:G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2EED-D3BD-43F1-96C4-AE751C6CF83D}">
  <dimension ref="A9:O79"/>
  <sheetViews>
    <sheetView topLeftCell="A36" workbookViewId="0">
      <selection activeCell="E46" sqref="E46"/>
    </sheetView>
  </sheetViews>
  <sheetFormatPr defaultRowHeight="15" x14ac:dyDescent="0.25"/>
  <cols>
    <col min="1" max="1" width="13.7109375" customWidth="1"/>
    <col min="4" max="4" width="10" bestFit="1" customWidth="1"/>
    <col min="6" max="6" width="10.42578125" customWidth="1"/>
    <col min="8" max="8" width="10.5703125" customWidth="1"/>
    <col min="9" max="9" width="33.7109375" bestFit="1" customWidth="1"/>
  </cols>
  <sheetData>
    <row r="9" spans="1:10" x14ac:dyDescent="0.25">
      <c r="A9" s="4" t="s">
        <v>39</v>
      </c>
      <c r="B9" s="4" t="s">
        <v>3</v>
      </c>
      <c r="C9" s="4" t="s">
        <v>24</v>
      </c>
      <c r="D9" s="7" t="s">
        <v>9</v>
      </c>
      <c r="E9" s="53" t="s">
        <v>11</v>
      </c>
      <c r="F9" s="55" t="s">
        <v>12</v>
      </c>
      <c r="G9" s="55" t="s">
        <v>13</v>
      </c>
    </row>
    <row r="10" spans="1:10" x14ac:dyDescent="0.25">
      <c r="A10" s="4" t="s">
        <v>14</v>
      </c>
      <c r="B10" s="4" t="s">
        <v>4</v>
      </c>
      <c r="C10" s="8">
        <v>3.95</v>
      </c>
      <c r="D10" s="6">
        <v>422.36</v>
      </c>
      <c r="E10" s="54">
        <v>-13.24</v>
      </c>
      <c r="F10" s="54">
        <v>159.38999999999999</v>
      </c>
      <c r="G10" s="54">
        <v>-128.74</v>
      </c>
    </row>
    <row r="11" spans="1:10" x14ac:dyDescent="0.25">
      <c r="A11" s="4" t="s">
        <v>15</v>
      </c>
      <c r="B11" s="4" t="s">
        <v>4</v>
      </c>
      <c r="C11" s="8">
        <v>3.65</v>
      </c>
      <c r="D11" s="6">
        <v>495.79</v>
      </c>
      <c r="E11" s="54">
        <v>-12.99</v>
      </c>
      <c r="F11" s="54">
        <v>151.19</v>
      </c>
      <c r="G11" s="54">
        <v>-123.64</v>
      </c>
    </row>
    <row r="12" spans="1:10" x14ac:dyDescent="0.25">
      <c r="A12" s="4" t="s">
        <v>16</v>
      </c>
      <c r="B12" s="4" t="s">
        <v>4</v>
      </c>
      <c r="C12" s="8">
        <v>3.4750000000000001</v>
      </c>
      <c r="D12" s="6">
        <v>548.41</v>
      </c>
      <c r="E12" s="54">
        <v>-12.98</v>
      </c>
      <c r="F12" s="54">
        <v>97.68</v>
      </c>
      <c r="G12" s="54">
        <v>-105.77</v>
      </c>
    </row>
    <row r="13" spans="1:10" x14ac:dyDescent="0.25">
      <c r="A13" s="4" t="s">
        <v>17</v>
      </c>
      <c r="B13" s="4" t="s">
        <v>4</v>
      </c>
      <c r="C13" s="8">
        <v>3.1</v>
      </c>
      <c r="D13" s="6">
        <v>609.55999999999995</v>
      </c>
      <c r="E13" s="54">
        <v>-10.74</v>
      </c>
      <c r="F13" s="54">
        <v>69</v>
      </c>
      <c r="G13" s="54">
        <v>-82.53</v>
      </c>
    </row>
    <row r="14" spans="1:10" x14ac:dyDescent="0.25">
      <c r="A14" s="4" t="s">
        <v>18</v>
      </c>
      <c r="B14" s="4" t="s">
        <v>4</v>
      </c>
      <c r="C14" s="8">
        <v>2.75</v>
      </c>
      <c r="D14" s="6">
        <v>648.85</v>
      </c>
      <c r="E14" s="54">
        <v>-7.78</v>
      </c>
      <c r="F14" s="54">
        <v>21.77</v>
      </c>
      <c r="G14" s="54">
        <v>-49.76</v>
      </c>
    </row>
    <row r="15" spans="1:10" x14ac:dyDescent="0.25">
      <c r="A15" s="4" t="s">
        <v>19</v>
      </c>
      <c r="B15" s="13" t="s">
        <v>6</v>
      </c>
      <c r="C15" s="8">
        <v>2.35</v>
      </c>
      <c r="D15" s="6">
        <v>663.22</v>
      </c>
      <c r="E15" s="54">
        <v>-3.59</v>
      </c>
      <c r="F15" s="54">
        <v>-22.51</v>
      </c>
      <c r="G15" s="54">
        <v>-11.67</v>
      </c>
      <c r="H15" s="56" t="s">
        <v>60</v>
      </c>
      <c r="I15" s="56"/>
      <c r="J15" s="56"/>
    </row>
    <row r="16" spans="1:10" x14ac:dyDescent="0.25">
      <c r="A16" s="4" t="s">
        <v>20</v>
      </c>
      <c r="B16" s="13" t="s">
        <v>6</v>
      </c>
      <c r="C16" s="8">
        <v>2.0499999999999998</v>
      </c>
      <c r="D16" s="6">
        <v>661.77</v>
      </c>
      <c r="E16" s="54">
        <v>-0.11</v>
      </c>
      <c r="F16" s="54">
        <v>-81.72</v>
      </c>
      <c r="G16" s="54">
        <v>27.52</v>
      </c>
      <c r="H16" s="56"/>
      <c r="I16" s="56"/>
      <c r="J16" s="56"/>
    </row>
    <row r="17" spans="1:10" x14ac:dyDescent="0.25">
      <c r="A17" s="4" t="s">
        <v>21</v>
      </c>
      <c r="B17" s="13" t="s">
        <v>6</v>
      </c>
      <c r="C17" s="8">
        <v>1.65</v>
      </c>
      <c r="D17" s="6">
        <v>623.33000000000004</v>
      </c>
      <c r="E17" s="54">
        <v>4.4800000000000004</v>
      </c>
      <c r="F17" s="54">
        <v>-112.35</v>
      </c>
      <c r="G17" s="54">
        <v>62.39</v>
      </c>
      <c r="H17" s="56"/>
      <c r="I17" s="56"/>
      <c r="J17" s="56"/>
    </row>
    <row r="18" spans="1:10" x14ac:dyDescent="0.25">
      <c r="A18" s="4" t="s">
        <v>22</v>
      </c>
      <c r="B18" s="13" t="s">
        <v>6</v>
      </c>
      <c r="C18" s="8">
        <v>1.35</v>
      </c>
      <c r="D18" s="6">
        <v>574.65</v>
      </c>
      <c r="E18" s="54">
        <v>7.66</v>
      </c>
      <c r="F18" s="54">
        <v>-144.66999999999999</v>
      </c>
      <c r="G18" s="54">
        <v>90.31</v>
      </c>
      <c r="H18" s="56"/>
      <c r="I18" s="56"/>
      <c r="J18" s="56"/>
    </row>
    <row r="19" spans="1:10" x14ac:dyDescent="0.25">
      <c r="A19" s="4" t="s">
        <v>23</v>
      </c>
      <c r="B19" s="13" t="s">
        <v>6</v>
      </c>
      <c r="C19" s="8">
        <v>1.0249999999999999</v>
      </c>
      <c r="D19" s="6">
        <v>495.3</v>
      </c>
      <c r="E19" s="54">
        <v>10.28</v>
      </c>
      <c r="F19" s="54">
        <v>-147.96</v>
      </c>
      <c r="G19" s="54">
        <v>104.87</v>
      </c>
      <c r="H19" s="56"/>
      <c r="I19" s="56"/>
      <c r="J19" s="56"/>
    </row>
    <row r="23" spans="1:10" ht="18.75" x14ac:dyDescent="0.3">
      <c r="A23" s="59" t="s">
        <v>63</v>
      </c>
      <c r="B23" s="59"/>
      <c r="C23" s="59"/>
      <c r="D23" s="59"/>
      <c r="E23" s="59"/>
      <c r="F23" s="59"/>
      <c r="G23" s="59"/>
    </row>
    <row r="24" spans="1:10" x14ac:dyDescent="0.25">
      <c r="A24" s="60" t="s">
        <v>37</v>
      </c>
      <c r="B24" s="60"/>
      <c r="C24" s="60"/>
      <c r="D24" s="60"/>
      <c r="E24" s="60"/>
      <c r="F24" s="60"/>
      <c r="G24" s="60"/>
    </row>
    <row r="25" spans="1:10" x14ac:dyDescent="0.25">
      <c r="A25" s="4" t="s">
        <v>0</v>
      </c>
      <c r="B25" s="4" t="s">
        <v>3</v>
      </c>
      <c r="C25" s="4" t="s">
        <v>1</v>
      </c>
      <c r="D25" s="4" t="s">
        <v>7</v>
      </c>
      <c r="E25" s="4" t="s">
        <v>8</v>
      </c>
      <c r="F25" s="4" t="s">
        <v>10</v>
      </c>
      <c r="G25" s="4" t="s">
        <v>9</v>
      </c>
    </row>
    <row r="26" spans="1:10" x14ac:dyDescent="0.25">
      <c r="A26" s="6">
        <v>100</v>
      </c>
      <c r="B26" s="4" t="s">
        <v>4</v>
      </c>
      <c r="C26" s="7">
        <v>1.0041</v>
      </c>
      <c r="D26" s="4">
        <v>14039</v>
      </c>
      <c r="E26" s="8">
        <v>29.2</v>
      </c>
      <c r="F26" s="7">
        <v>0.74260000000000004</v>
      </c>
      <c r="G26" s="6">
        <v>0.83</v>
      </c>
    </row>
    <row r="27" spans="1:10" x14ac:dyDescent="0.25">
      <c r="A27" s="6">
        <v>105</v>
      </c>
      <c r="B27" s="4" t="s">
        <v>4</v>
      </c>
      <c r="C27" s="7">
        <v>0.96779999999999999</v>
      </c>
      <c r="D27" s="4">
        <v>225</v>
      </c>
      <c r="E27" s="8">
        <v>25.25</v>
      </c>
      <c r="F27" s="7">
        <v>0.69440000000000002</v>
      </c>
      <c r="G27" s="6">
        <v>0.78</v>
      </c>
    </row>
    <row r="28" spans="1:10" x14ac:dyDescent="0.25">
      <c r="A28" s="6">
        <v>110</v>
      </c>
      <c r="B28" s="4" t="s">
        <v>4</v>
      </c>
      <c r="C28" s="7">
        <v>0.9395</v>
      </c>
      <c r="D28" s="4">
        <v>2093</v>
      </c>
      <c r="E28" s="8">
        <v>21.6</v>
      </c>
      <c r="F28" s="7">
        <v>0.63959999999999995</v>
      </c>
      <c r="G28" s="6">
        <v>0.73</v>
      </c>
    </row>
    <row r="29" spans="1:10" x14ac:dyDescent="0.25">
      <c r="A29" s="6">
        <v>115</v>
      </c>
      <c r="B29" s="4" t="s">
        <v>4</v>
      </c>
      <c r="C29" s="7">
        <v>0.9052</v>
      </c>
      <c r="D29" s="4">
        <v>365</v>
      </c>
      <c r="E29" s="8">
        <v>18.125</v>
      </c>
      <c r="F29" s="7">
        <v>0.58220000000000005</v>
      </c>
      <c r="G29" s="6">
        <v>0.68</v>
      </c>
    </row>
    <row r="30" spans="1:10" x14ac:dyDescent="0.25">
      <c r="A30" s="6">
        <v>120</v>
      </c>
      <c r="B30" s="4" t="s">
        <v>4</v>
      </c>
      <c r="C30" s="7">
        <v>0.87909999999999999</v>
      </c>
      <c r="D30" s="4">
        <v>2141</v>
      </c>
      <c r="E30" s="8">
        <v>15.025</v>
      </c>
      <c r="F30" s="7">
        <v>0.52010000000000001</v>
      </c>
      <c r="G30" s="6">
        <v>0.62</v>
      </c>
    </row>
    <row r="31" spans="1:10" x14ac:dyDescent="0.25">
      <c r="A31" s="12">
        <v>125</v>
      </c>
      <c r="B31" s="13" t="s">
        <v>5</v>
      </c>
      <c r="C31" s="14">
        <v>0.85670000000000002</v>
      </c>
      <c r="D31" s="13">
        <v>669</v>
      </c>
      <c r="E31" s="15">
        <v>12.275</v>
      </c>
      <c r="F31" s="14">
        <v>0.45619999999999999</v>
      </c>
      <c r="G31" s="12">
        <v>0.55000000000000004</v>
      </c>
    </row>
    <row r="32" spans="1:10" x14ac:dyDescent="0.25">
      <c r="A32" s="6">
        <v>130</v>
      </c>
      <c r="B32" s="4" t="s">
        <v>6</v>
      </c>
      <c r="C32" s="7">
        <v>0.84060000000000001</v>
      </c>
      <c r="D32" s="4">
        <v>1874</v>
      </c>
      <c r="E32" s="8">
        <v>9.9250000000000007</v>
      </c>
      <c r="F32" s="7">
        <v>0.39279999999999998</v>
      </c>
      <c r="G32" s="6">
        <v>0.49</v>
      </c>
    </row>
    <row r="33" spans="1:7" x14ac:dyDescent="0.25">
      <c r="A33" s="6">
        <v>135</v>
      </c>
      <c r="B33" s="4" t="s">
        <v>6</v>
      </c>
      <c r="C33" s="7">
        <v>0.8236</v>
      </c>
      <c r="D33" s="4">
        <v>1646</v>
      </c>
      <c r="E33" s="8">
        <v>7.875</v>
      </c>
      <c r="F33" s="7">
        <v>0.33200000000000002</v>
      </c>
      <c r="G33" s="6">
        <v>0.42</v>
      </c>
    </row>
    <row r="34" spans="1:7" x14ac:dyDescent="0.25">
      <c r="A34" s="6">
        <v>140</v>
      </c>
      <c r="B34" s="4" t="s">
        <v>6</v>
      </c>
      <c r="C34" s="7">
        <v>0.81389999999999996</v>
      </c>
      <c r="D34" s="4">
        <v>11372</v>
      </c>
      <c r="E34" s="8">
        <v>6.2249999999999996</v>
      </c>
      <c r="F34" s="7">
        <v>0.27610000000000001</v>
      </c>
      <c r="G34" s="6">
        <v>0.36</v>
      </c>
    </row>
    <row r="35" spans="1:7" x14ac:dyDescent="0.25">
      <c r="A35" s="6">
        <v>145</v>
      </c>
      <c r="B35" s="4" t="s">
        <v>6</v>
      </c>
      <c r="C35" s="7">
        <v>0.80640000000000001</v>
      </c>
      <c r="D35" s="4">
        <v>20763</v>
      </c>
      <c r="E35" s="8">
        <v>4.875</v>
      </c>
      <c r="F35" s="7">
        <v>0.22620000000000001</v>
      </c>
      <c r="G35" s="6">
        <v>0.3</v>
      </c>
    </row>
    <row r="36" spans="1:7" x14ac:dyDescent="0.25">
      <c r="A36" s="6">
        <v>150</v>
      </c>
      <c r="B36" s="4" t="s">
        <v>6</v>
      </c>
      <c r="C36" s="7">
        <v>0.80620000000000003</v>
      </c>
      <c r="D36" s="4">
        <v>15047</v>
      </c>
      <c r="E36" s="8">
        <v>3.85</v>
      </c>
      <c r="F36" s="7">
        <v>0.18410000000000001</v>
      </c>
      <c r="G36" s="6">
        <v>0.25</v>
      </c>
    </row>
    <row r="39" spans="1:7" x14ac:dyDescent="0.25">
      <c r="A39" t="s">
        <v>0</v>
      </c>
      <c r="B39" s="20" t="s">
        <v>62</v>
      </c>
    </row>
    <row r="40" spans="1:7" x14ac:dyDescent="0.25">
      <c r="A40" s="58">
        <v>120</v>
      </c>
    </row>
    <row r="41" spans="1:7" x14ac:dyDescent="0.25">
      <c r="A41" s="58">
        <v>121.67</v>
      </c>
    </row>
    <row r="42" spans="1:7" x14ac:dyDescent="0.25">
      <c r="A42" s="58">
        <v>123.33</v>
      </c>
    </row>
    <row r="43" spans="1:7" x14ac:dyDescent="0.25">
      <c r="A43" s="58">
        <v>125</v>
      </c>
    </row>
    <row r="44" spans="1:7" x14ac:dyDescent="0.25">
      <c r="A44" s="58">
        <v>126.67</v>
      </c>
    </row>
    <row r="45" spans="1:7" x14ac:dyDescent="0.25">
      <c r="A45" s="58">
        <v>128.33000000000001</v>
      </c>
    </row>
    <row r="46" spans="1:7" x14ac:dyDescent="0.25">
      <c r="A46" s="58">
        <v>130</v>
      </c>
    </row>
    <row r="47" spans="1:7" x14ac:dyDescent="0.25">
      <c r="A47" s="58">
        <v>131.66999999999999</v>
      </c>
    </row>
    <row r="48" spans="1:7" x14ac:dyDescent="0.25">
      <c r="A48" s="58">
        <v>133.33000000000001</v>
      </c>
    </row>
    <row r="49" spans="1:9" x14ac:dyDescent="0.25">
      <c r="A49" s="58">
        <v>135</v>
      </c>
    </row>
    <row r="54" spans="1:9" x14ac:dyDescent="0.25">
      <c r="A54" s="11" t="s">
        <v>38</v>
      </c>
      <c r="B54" s="11"/>
      <c r="C54" s="11"/>
      <c r="D54" s="11"/>
      <c r="E54" s="11"/>
      <c r="F54" s="11"/>
      <c r="G54" s="11"/>
    </row>
    <row r="55" spans="1:9" x14ac:dyDescent="0.25">
      <c r="A55" t="s">
        <v>64</v>
      </c>
      <c r="B55" t="s">
        <v>65</v>
      </c>
    </row>
    <row r="56" spans="1:9" x14ac:dyDescent="0.25">
      <c r="A56" t="s">
        <v>66</v>
      </c>
      <c r="B56" t="s">
        <v>82</v>
      </c>
      <c r="C56" t="s">
        <v>83</v>
      </c>
      <c r="D56" t="s">
        <v>84</v>
      </c>
    </row>
    <row r="58" spans="1:9" x14ac:dyDescent="0.25">
      <c r="A58" s="4"/>
      <c r="B58" s="4" t="s">
        <v>69</v>
      </c>
      <c r="C58" s="4" t="s">
        <v>70</v>
      </c>
      <c r="D58" s="4" t="s">
        <v>71</v>
      </c>
      <c r="E58" s="4" t="s">
        <v>9</v>
      </c>
      <c r="F58" s="4" t="s">
        <v>11</v>
      </c>
      <c r="G58" s="4" t="s">
        <v>12</v>
      </c>
      <c r="H58" s="4" t="s">
        <v>13</v>
      </c>
    </row>
    <row r="59" spans="1:9" x14ac:dyDescent="0.25">
      <c r="A59" s="4" t="s">
        <v>67</v>
      </c>
      <c r="B59" s="4">
        <v>6</v>
      </c>
      <c r="C59" s="4">
        <v>9.9250000000000007</v>
      </c>
      <c r="D59" s="4">
        <f>B59*C59</f>
        <v>59.550000000000004</v>
      </c>
      <c r="E59" s="4">
        <v>291.94</v>
      </c>
      <c r="F59" s="4">
        <v>8.01</v>
      </c>
      <c r="G59" s="4">
        <v>-122.77</v>
      </c>
      <c r="H59" s="4">
        <v>85.01</v>
      </c>
    </row>
    <row r="60" spans="1:9" x14ac:dyDescent="0.25">
      <c r="A60" s="4" t="s">
        <v>75</v>
      </c>
      <c r="B60" s="4">
        <v>92</v>
      </c>
      <c r="C60" s="4">
        <v>0.65</v>
      </c>
      <c r="D60" s="4">
        <f>B60*C60</f>
        <v>59.800000000000004</v>
      </c>
      <c r="E60" s="4">
        <v>197.35</v>
      </c>
      <c r="F60" s="4">
        <v>0.28000000000000003</v>
      </c>
      <c r="G60" s="4">
        <v>-8.25</v>
      </c>
      <c r="H60" s="4">
        <v>4.25</v>
      </c>
      <c r="I60" s="20" t="s">
        <v>61</v>
      </c>
    </row>
    <row r="61" spans="1:9" x14ac:dyDescent="0.25">
      <c r="A61" s="4" t="s">
        <v>72</v>
      </c>
      <c r="B61" s="4">
        <v>42</v>
      </c>
      <c r="C61" s="4">
        <v>1.4</v>
      </c>
      <c r="D61" s="4">
        <f>B61*C61</f>
        <v>58.8</v>
      </c>
      <c r="E61" s="4">
        <v>185.64</v>
      </c>
      <c r="F61" s="4">
        <v>-0.21</v>
      </c>
      <c r="G61" s="4">
        <v>-20.34</v>
      </c>
      <c r="H61" s="4">
        <v>5.89</v>
      </c>
      <c r="I61" s="20" t="s">
        <v>74</v>
      </c>
    </row>
    <row r="62" spans="1:9" x14ac:dyDescent="0.25">
      <c r="A62" s="4" t="s">
        <v>68</v>
      </c>
      <c r="B62" s="4">
        <v>29</v>
      </c>
      <c r="C62" s="4">
        <v>2.0499999999999998</v>
      </c>
      <c r="D62" s="4">
        <f>B62*C62</f>
        <v>59.449999999999996</v>
      </c>
      <c r="E62" s="4">
        <v>191.91</v>
      </c>
      <c r="F62" s="4">
        <v>-0.03</v>
      </c>
      <c r="G62" s="6">
        <v>-23.7</v>
      </c>
      <c r="H62" s="4">
        <v>7.98</v>
      </c>
      <c r="I62" s="20" t="s">
        <v>73</v>
      </c>
    </row>
    <row r="65" spans="1:15" x14ac:dyDescent="0.25">
      <c r="A65" s="4" t="s">
        <v>2</v>
      </c>
      <c r="B65" s="4" t="s">
        <v>70</v>
      </c>
      <c r="C65" s="4" t="s">
        <v>77</v>
      </c>
      <c r="D65" s="4" t="s">
        <v>78</v>
      </c>
      <c r="E65" s="4" t="s">
        <v>76</v>
      </c>
      <c r="F65" s="4" t="s">
        <v>71</v>
      </c>
      <c r="G65" s="4" t="s">
        <v>80</v>
      </c>
      <c r="H65" s="4" t="s">
        <v>69</v>
      </c>
      <c r="I65" s="61" t="s">
        <v>81</v>
      </c>
      <c r="J65" s="4" t="s">
        <v>79</v>
      </c>
    </row>
    <row r="66" spans="1:15" x14ac:dyDescent="0.25">
      <c r="A66" s="4" t="s">
        <v>67</v>
      </c>
      <c r="B66" s="4">
        <f>C59</f>
        <v>9.9250000000000007</v>
      </c>
      <c r="C66" s="4"/>
      <c r="D66" s="4">
        <f>B66+130</f>
        <v>139.92500000000001</v>
      </c>
      <c r="E66" s="4"/>
      <c r="F66" s="4">
        <f>D59</f>
        <v>59.550000000000004</v>
      </c>
      <c r="G66" s="4"/>
      <c r="H66" s="4"/>
      <c r="I66" s="4"/>
      <c r="J66" s="4"/>
    </row>
    <row r="67" spans="1:15" x14ac:dyDescent="0.25">
      <c r="A67" s="4" t="s">
        <v>75</v>
      </c>
      <c r="B67" s="4">
        <f>C60</f>
        <v>0.65</v>
      </c>
      <c r="C67" s="4">
        <v>130</v>
      </c>
      <c r="D67" s="4">
        <f>E67-B67</f>
        <v>131.01999999999998</v>
      </c>
      <c r="E67" s="4">
        <v>131.66999999999999</v>
      </c>
      <c r="F67" s="4">
        <f t="shared" ref="F67:F69" si="0">D60</f>
        <v>59.800000000000004</v>
      </c>
      <c r="G67" s="4">
        <f>F67</f>
        <v>59.800000000000004</v>
      </c>
      <c r="H67" s="4">
        <f>B60</f>
        <v>92</v>
      </c>
      <c r="I67" s="4">
        <f>E67-C67</f>
        <v>1.6699999999999875</v>
      </c>
      <c r="J67" s="4">
        <f>I67*H67-F67</f>
        <v>93.839999999998838</v>
      </c>
    </row>
    <row r="68" spans="1:15" x14ac:dyDescent="0.25">
      <c r="A68" s="4" t="s">
        <v>72</v>
      </c>
      <c r="B68" s="4">
        <f>C61</f>
        <v>1.4</v>
      </c>
      <c r="C68" s="4">
        <v>130</v>
      </c>
      <c r="D68" s="4">
        <f t="shared" ref="D68:D69" si="1">E68-B68</f>
        <v>131.93</v>
      </c>
      <c r="E68" s="4">
        <v>133.33000000000001</v>
      </c>
      <c r="F68" s="4">
        <f t="shared" si="0"/>
        <v>58.8</v>
      </c>
      <c r="G68" s="4">
        <f t="shared" ref="G68:G69" si="2">F68</f>
        <v>58.8</v>
      </c>
      <c r="H68" s="4">
        <f t="shared" ref="H68:H69" si="3">B61</f>
        <v>42</v>
      </c>
      <c r="I68" s="4">
        <f t="shared" ref="I68:I69" si="4">E68-C68</f>
        <v>3.3300000000000125</v>
      </c>
      <c r="J68" s="4">
        <f t="shared" ref="J68:J69" si="5">I68*H68-F68</f>
        <v>81.060000000000528</v>
      </c>
    </row>
    <row r="69" spans="1:15" x14ac:dyDescent="0.25">
      <c r="A69" s="4" t="s">
        <v>68</v>
      </c>
      <c r="B69" s="4">
        <f>C62</f>
        <v>2.0499999999999998</v>
      </c>
      <c r="C69" s="4">
        <v>130</v>
      </c>
      <c r="D69" s="4">
        <f t="shared" si="1"/>
        <v>132.94999999999999</v>
      </c>
      <c r="E69" s="4">
        <v>135</v>
      </c>
      <c r="F69" s="4">
        <f t="shared" si="0"/>
        <v>59.449999999999996</v>
      </c>
      <c r="G69" s="4">
        <f t="shared" si="2"/>
        <v>59.449999999999996</v>
      </c>
      <c r="H69" s="4">
        <f t="shared" si="3"/>
        <v>29</v>
      </c>
      <c r="I69" s="4">
        <f t="shared" si="4"/>
        <v>5</v>
      </c>
      <c r="J69" s="4">
        <f t="shared" si="5"/>
        <v>85.550000000000011</v>
      </c>
    </row>
    <row r="75" spans="1:15" x14ac:dyDescent="0.25">
      <c r="O75" s="2"/>
    </row>
    <row r="79" spans="1:15" x14ac:dyDescent="0.25">
      <c r="O79" s="2"/>
    </row>
  </sheetData>
  <mergeCells count="4">
    <mergeCell ref="H15:J19"/>
    <mergeCell ref="A24:G24"/>
    <mergeCell ref="A54:G54"/>
    <mergeCell ref="A23:G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5F7B-BDC7-4954-B680-8220040B9423}">
  <dimension ref="B7:N52"/>
  <sheetViews>
    <sheetView topLeftCell="A13" workbookViewId="0">
      <selection activeCell="K28" sqref="K28"/>
    </sheetView>
  </sheetViews>
  <sheetFormatPr defaultRowHeight="15" x14ac:dyDescent="0.25"/>
  <sheetData>
    <row r="7" spans="2:3" x14ac:dyDescent="0.25">
      <c r="B7" t="s">
        <v>85</v>
      </c>
      <c r="C7" s="62">
        <v>0.68</v>
      </c>
    </row>
    <row r="8" spans="2:3" x14ac:dyDescent="0.25">
      <c r="B8" t="s">
        <v>86</v>
      </c>
      <c r="C8" s="62">
        <v>0.95</v>
      </c>
    </row>
    <row r="9" spans="2:3" x14ac:dyDescent="0.25">
      <c r="B9" t="s">
        <v>87</v>
      </c>
      <c r="C9" s="62">
        <v>0.98</v>
      </c>
    </row>
    <row r="27" spans="2:9" x14ac:dyDescent="0.25">
      <c r="B27" t="s">
        <v>88</v>
      </c>
    </row>
    <row r="28" spans="2:9" x14ac:dyDescent="0.25">
      <c r="B28" s="63"/>
    </row>
    <row r="29" spans="2:9" x14ac:dyDescent="0.25">
      <c r="B29" t="s">
        <v>2</v>
      </c>
      <c r="C29">
        <v>125</v>
      </c>
    </row>
    <row r="31" spans="2:9" x14ac:dyDescent="0.25">
      <c r="B31" s="11" t="s">
        <v>37</v>
      </c>
      <c r="C31" s="11"/>
      <c r="D31" s="11"/>
      <c r="E31" s="11"/>
      <c r="F31" s="11"/>
      <c r="G31" s="11"/>
      <c r="H31" s="11"/>
    </row>
    <row r="32" spans="2:9" x14ac:dyDescent="0.25">
      <c r="B32" s="4" t="s">
        <v>0</v>
      </c>
      <c r="C32" s="4" t="s">
        <v>3</v>
      </c>
      <c r="D32" s="4" t="s">
        <v>1</v>
      </c>
      <c r="E32" s="4" t="s">
        <v>7</v>
      </c>
      <c r="F32" s="4" t="s">
        <v>8</v>
      </c>
      <c r="G32" s="4" t="s">
        <v>10</v>
      </c>
      <c r="H32" s="4" t="s">
        <v>9</v>
      </c>
      <c r="I32" s="16" t="s">
        <v>89</v>
      </c>
    </row>
    <row r="33" spans="2:14" x14ac:dyDescent="0.25">
      <c r="B33" s="6">
        <v>100</v>
      </c>
      <c r="C33" s="4" t="s">
        <v>4</v>
      </c>
      <c r="D33" s="7">
        <v>1.0041</v>
      </c>
      <c r="E33" s="4">
        <v>14039</v>
      </c>
      <c r="F33" s="8">
        <v>29.2</v>
      </c>
      <c r="G33" s="7">
        <v>0.74260000000000004</v>
      </c>
      <c r="H33" s="6">
        <v>0.83</v>
      </c>
      <c r="I33" s="2" t="s">
        <v>99</v>
      </c>
      <c r="J33" s="2">
        <f>H33-1</f>
        <v>-0.17000000000000004</v>
      </c>
    </row>
    <row r="34" spans="2:14" x14ac:dyDescent="0.25">
      <c r="B34" s="6">
        <v>105</v>
      </c>
      <c r="C34" s="4" t="s">
        <v>4</v>
      </c>
      <c r="D34" s="7">
        <v>0.96779999999999999</v>
      </c>
      <c r="E34" s="4">
        <v>225</v>
      </c>
      <c r="F34" s="8">
        <v>25.25</v>
      </c>
      <c r="G34" s="7">
        <v>0.69440000000000002</v>
      </c>
      <c r="H34" s="6">
        <v>0.78</v>
      </c>
      <c r="I34" s="2" t="s">
        <v>98</v>
      </c>
      <c r="J34" s="2">
        <f t="shared" ref="J34:J37" si="0">H34-1</f>
        <v>-0.21999999999999997</v>
      </c>
    </row>
    <row r="35" spans="2:14" x14ac:dyDescent="0.25">
      <c r="B35" s="6">
        <v>110</v>
      </c>
      <c r="C35" s="4" t="s">
        <v>4</v>
      </c>
      <c r="D35" s="7">
        <v>0.9395</v>
      </c>
      <c r="E35" s="4">
        <v>2093</v>
      </c>
      <c r="F35" s="8">
        <v>21.6</v>
      </c>
      <c r="G35" s="7">
        <v>0.63959999999999995</v>
      </c>
      <c r="H35" s="6">
        <v>0.73</v>
      </c>
      <c r="I35" s="2" t="s">
        <v>97</v>
      </c>
      <c r="J35" s="2">
        <f t="shared" si="0"/>
        <v>-0.27</v>
      </c>
    </row>
    <row r="36" spans="2:14" x14ac:dyDescent="0.25">
      <c r="B36" s="6">
        <v>115</v>
      </c>
      <c r="C36" s="4" t="s">
        <v>4</v>
      </c>
      <c r="D36" s="7">
        <v>0.9052</v>
      </c>
      <c r="E36" s="4">
        <v>365</v>
      </c>
      <c r="F36" s="8">
        <v>18.125</v>
      </c>
      <c r="G36" s="7">
        <v>0.58220000000000005</v>
      </c>
      <c r="H36" s="6">
        <v>0.68</v>
      </c>
      <c r="I36" s="2" t="s">
        <v>96</v>
      </c>
      <c r="J36" s="2">
        <f t="shared" si="0"/>
        <v>-0.31999999999999995</v>
      </c>
    </row>
    <row r="37" spans="2:14" x14ac:dyDescent="0.25">
      <c r="B37" s="6">
        <v>120</v>
      </c>
      <c r="C37" s="4" t="s">
        <v>4</v>
      </c>
      <c r="D37" s="7">
        <v>0.87909999999999999</v>
      </c>
      <c r="E37" s="4">
        <v>2141</v>
      </c>
      <c r="F37" s="8">
        <v>15.025</v>
      </c>
      <c r="G37" s="7">
        <v>0.52010000000000001</v>
      </c>
      <c r="H37" s="6">
        <v>0.62</v>
      </c>
      <c r="I37" s="2" t="s">
        <v>95</v>
      </c>
      <c r="J37" s="2">
        <f t="shared" si="0"/>
        <v>-0.38</v>
      </c>
    </row>
    <row r="38" spans="2:14" x14ac:dyDescent="0.25">
      <c r="B38" s="12">
        <v>125</v>
      </c>
      <c r="C38" s="13" t="s">
        <v>5</v>
      </c>
      <c r="D38" s="14">
        <v>0.85670000000000002</v>
      </c>
      <c r="E38" s="13">
        <v>669</v>
      </c>
      <c r="F38" s="15">
        <v>12.275</v>
      </c>
      <c r="G38" s="14">
        <v>0.45619999999999999</v>
      </c>
      <c r="H38" s="12">
        <v>0.55000000000000004</v>
      </c>
      <c r="I38" s="2"/>
      <c r="N38" s="2"/>
    </row>
    <row r="39" spans="2:14" x14ac:dyDescent="0.25">
      <c r="B39" s="6">
        <v>130</v>
      </c>
      <c r="C39" s="4" t="s">
        <v>6</v>
      </c>
      <c r="D39" s="7">
        <v>0.84060000000000001</v>
      </c>
      <c r="E39" s="4">
        <v>1874</v>
      </c>
      <c r="F39" s="8">
        <v>9.9250000000000007</v>
      </c>
      <c r="G39" s="7">
        <v>0.39279999999999998</v>
      </c>
      <c r="H39" s="6">
        <v>0.49</v>
      </c>
      <c r="I39" t="s">
        <v>92</v>
      </c>
      <c r="N39" s="2"/>
    </row>
    <row r="40" spans="2:14" x14ac:dyDescent="0.25">
      <c r="B40" s="6">
        <v>135</v>
      </c>
      <c r="C40" s="4" t="s">
        <v>6</v>
      </c>
      <c r="D40" s="7">
        <v>0.8236</v>
      </c>
      <c r="E40" s="4">
        <v>1646</v>
      </c>
      <c r="F40" s="8">
        <v>7.875</v>
      </c>
      <c r="G40" s="7">
        <v>0.33200000000000002</v>
      </c>
      <c r="H40" s="6">
        <v>0.42</v>
      </c>
      <c r="I40" t="s">
        <v>93</v>
      </c>
    </row>
    <row r="41" spans="2:14" x14ac:dyDescent="0.25">
      <c r="B41" s="6">
        <v>140</v>
      </c>
      <c r="C41" s="4" t="s">
        <v>6</v>
      </c>
      <c r="D41" s="7">
        <v>0.81389999999999996</v>
      </c>
      <c r="E41" s="4">
        <v>11372</v>
      </c>
      <c r="F41" s="8">
        <v>6.2249999999999996</v>
      </c>
      <c r="G41" s="7">
        <v>0.27610000000000001</v>
      </c>
      <c r="H41" s="6">
        <v>0.36</v>
      </c>
      <c r="I41" t="s">
        <v>94</v>
      </c>
    </row>
    <row r="42" spans="2:14" x14ac:dyDescent="0.25">
      <c r="B42" s="6">
        <v>145</v>
      </c>
      <c r="C42" s="4" t="s">
        <v>6</v>
      </c>
      <c r="D42" s="7">
        <v>0.80640000000000001</v>
      </c>
      <c r="E42" s="4">
        <v>20763</v>
      </c>
      <c r="F42" s="8">
        <v>4.875</v>
      </c>
      <c r="G42" s="7">
        <v>0.22620000000000001</v>
      </c>
      <c r="H42" s="6">
        <v>0.3</v>
      </c>
      <c r="I42" t="s">
        <v>91</v>
      </c>
    </row>
    <row r="43" spans="2:14" x14ac:dyDescent="0.25">
      <c r="B43" s="6">
        <v>150</v>
      </c>
      <c r="C43" s="4" t="s">
        <v>6</v>
      </c>
      <c r="D43" s="7">
        <v>0.80620000000000003</v>
      </c>
      <c r="E43" s="4">
        <v>15047</v>
      </c>
      <c r="F43" s="8">
        <v>3.85</v>
      </c>
      <c r="G43" s="7">
        <v>0.18410000000000001</v>
      </c>
      <c r="H43" s="6">
        <v>0.25</v>
      </c>
      <c r="I43" t="s">
        <v>90</v>
      </c>
    </row>
    <row r="44" spans="2:14" x14ac:dyDescent="0.25">
      <c r="B44" s="65">
        <v>160</v>
      </c>
      <c r="C44" s="10" t="s">
        <v>6</v>
      </c>
      <c r="D44" s="66"/>
      <c r="E44" s="10"/>
      <c r="F44" s="67"/>
      <c r="G44" s="66"/>
      <c r="H44" s="65">
        <v>0.17</v>
      </c>
      <c r="I44" s="57" t="s">
        <v>101</v>
      </c>
    </row>
    <row r="45" spans="2:14" x14ac:dyDescent="0.25">
      <c r="B45" s="65">
        <v>162.5</v>
      </c>
      <c r="C45" s="10" t="s">
        <v>6</v>
      </c>
      <c r="D45" s="66"/>
      <c r="E45" s="10"/>
      <c r="F45" s="67"/>
      <c r="G45" s="66"/>
      <c r="H45" s="65">
        <v>0.15</v>
      </c>
      <c r="I45" s="57" t="s">
        <v>106</v>
      </c>
    </row>
    <row r="47" spans="2:14" x14ac:dyDescent="0.25">
      <c r="B47" t="s">
        <v>102</v>
      </c>
    </row>
    <row r="48" spans="2:14" x14ac:dyDescent="0.25">
      <c r="B48" t="s">
        <v>105</v>
      </c>
      <c r="E48" t="s">
        <v>103</v>
      </c>
      <c r="F48" s="58">
        <f>125 * D38 * SQRT(29/252)</f>
        <v>36.327667045671276</v>
      </c>
      <c r="G48" s="20" t="s">
        <v>104</v>
      </c>
    </row>
    <row r="49" spans="2:6" x14ac:dyDescent="0.25">
      <c r="F49">
        <f>125+F48</f>
        <v>161.32766704567126</v>
      </c>
    </row>
    <row r="51" spans="2:6" ht="16.5" x14ac:dyDescent="0.3">
      <c r="B51" s="64" t="s">
        <v>100</v>
      </c>
    </row>
    <row r="52" spans="2:6" x14ac:dyDescent="0.25">
      <c r="B52" s="2"/>
    </row>
  </sheetData>
  <mergeCells count="1">
    <mergeCell ref="B31:H3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329B-AA4D-4416-925B-E330CD4017DF}">
  <dimension ref="J11"/>
  <sheetViews>
    <sheetView workbookViewId="0">
      <selection activeCell="L9" sqref="L9"/>
    </sheetView>
  </sheetViews>
  <sheetFormatPr defaultRowHeight="15" x14ac:dyDescent="0.25"/>
  <sheetData>
    <row r="11" spans="10:10" x14ac:dyDescent="0.25">
      <c r="J11" s="68" t="s">
        <v>107</v>
      </c>
    </row>
  </sheetData>
  <hyperlinks>
    <hyperlink ref="J11" r:id="rId1" location=":~:text=Standard%20deviation,on%20the%2016%20delta%20option." xr:uid="{5C0A3277-35FC-4BF3-9B38-FFFB3B9C3FB7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Setup</vt:lpstr>
      <vt:lpstr>Mechanism</vt:lpstr>
      <vt:lpstr>Additivity</vt:lpstr>
      <vt:lpstr>Gamma</vt:lpstr>
      <vt:lpstr>Vega</vt:lpstr>
      <vt:lpstr>Theta</vt:lpstr>
      <vt:lpstr>ITM OTM</vt:lpstr>
      <vt:lpstr>Std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WEIJIE DIAO</dc:creator>
  <cp:lastModifiedBy>WEIJIE DIAO</cp:lastModifiedBy>
  <dcterms:created xsi:type="dcterms:W3CDTF">2022-12-26T23:58:07Z</dcterms:created>
  <dcterms:modified xsi:type="dcterms:W3CDTF">2022-12-27T03:31:23Z</dcterms:modified>
</cp:coreProperties>
</file>