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3217A42-15B5-4FEF-8A70-521DBD133B54}" xr6:coauthVersionLast="47" xr6:coauthVersionMax="47" xr10:uidLastSave="{00000000-0000-0000-0000-000000000000}"/>
  <bookViews>
    <workbookView xWindow="-108" yWindow="-108" windowWidth="23256" windowHeight="12576" activeTab="1" xr2:uid="{030F5AE8-2ADC-4446-9A99-98294E3706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3" i="2" l="1"/>
  <c r="AZ23" i="2"/>
  <c r="AY23" i="2"/>
  <c r="AX23" i="2"/>
  <c r="AW23" i="2"/>
  <c r="AV23" i="2"/>
  <c r="AU23" i="2"/>
  <c r="AT23" i="2"/>
  <c r="AS23" i="2"/>
  <c r="AR23" i="2"/>
  <c r="BA11" i="2"/>
  <c r="AZ11" i="2"/>
  <c r="AY11" i="2"/>
  <c r="AX11" i="2"/>
  <c r="AW11" i="2"/>
  <c r="AV11" i="2"/>
  <c r="AU11" i="2"/>
  <c r="AT11" i="2"/>
  <c r="AS11" i="2"/>
  <c r="AR11" i="2"/>
  <c r="AU12" i="2"/>
  <c r="AT12" i="2"/>
  <c r="AS12" i="2"/>
  <c r="AR12" i="2"/>
  <c r="AV6" i="2"/>
  <c r="AU6" i="2"/>
  <c r="AT6" i="2"/>
  <c r="AS6" i="2"/>
  <c r="AR6" i="2"/>
  <c r="BA36" i="2"/>
  <c r="AZ36" i="2"/>
  <c r="AY36" i="2"/>
  <c r="AX36" i="2"/>
  <c r="AW36" i="2"/>
  <c r="AX21" i="2"/>
  <c r="AY21" i="2" s="1"/>
  <c r="AZ21" i="2" s="1"/>
  <c r="BA21" i="2" s="1"/>
  <c r="AW21" i="2"/>
  <c r="AW15" i="2"/>
  <c r="AX15" i="2" s="1"/>
  <c r="AY15" i="2" s="1"/>
  <c r="AZ15" i="2" s="1"/>
  <c r="BA15" i="2" s="1"/>
  <c r="AW14" i="2"/>
  <c r="AX14" i="2" s="1"/>
  <c r="AY14" i="2" s="1"/>
  <c r="AZ14" i="2" s="1"/>
  <c r="BA14" i="2" s="1"/>
  <c r="AW13" i="2"/>
  <c r="AX13" i="2" s="1"/>
  <c r="AY13" i="2" s="1"/>
  <c r="AZ13" i="2" s="1"/>
  <c r="BA13" i="2" s="1"/>
  <c r="AQ19" i="2"/>
  <c r="AQ15" i="2"/>
  <c r="AQ9" i="2"/>
  <c r="AQ8" i="2"/>
  <c r="AQ7" i="2"/>
  <c r="AP23" i="2"/>
  <c r="AP20" i="2"/>
  <c r="AP19" i="2"/>
  <c r="AP18" i="2"/>
  <c r="AP14" i="2"/>
  <c r="AP13" i="2"/>
  <c r="AP12" i="2"/>
  <c r="AP9" i="2"/>
  <c r="AP8" i="2"/>
  <c r="AP7" i="2"/>
  <c r="AP5" i="2"/>
  <c r="AP4" i="2"/>
  <c r="AP3" i="2"/>
  <c r="AO23" i="2"/>
  <c r="AO20" i="2"/>
  <c r="AO19" i="2"/>
  <c r="AO18" i="2"/>
  <c r="AO15" i="2"/>
  <c r="AO14" i="2"/>
  <c r="AO13" i="2"/>
  <c r="AO12" i="2"/>
  <c r="AO9" i="2"/>
  <c r="AO8" i="2"/>
  <c r="AO7" i="2"/>
  <c r="AO5" i="2"/>
  <c r="AO4" i="2"/>
  <c r="AO3" i="2"/>
  <c r="AO28" i="2" s="1"/>
  <c r="AN23" i="2"/>
  <c r="AN20" i="2"/>
  <c r="AN19" i="2"/>
  <c r="AN18" i="2"/>
  <c r="AN15" i="2"/>
  <c r="AN14" i="2"/>
  <c r="AN13" i="2"/>
  <c r="AN12" i="2"/>
  <c r="AN9" i="2"/>
  <c r="AN8" i="2"/>
  <c r="AN7" i="2"/>
  <c r="AN5" i="2"/>
  <c r="AN4" i="2"/>
  <c r="AN3" i="2"/>
  <c r="AM23" i="2"/>
  <c r="AM20" i="2"/>
  <c r="AM19" i="2"/>
  <c r="AM18" i="2"/>
  <c r="AM15" i="2"/>
  <c r="AM14" i="2"/>
  <c r="AM13" i="2"/>
  <c r="AM12" i="2"/>
  <c r="AM9" i="2"/>
  <c r="AM8" i="2"/>
  <c r="AM7" i="2"/>
  <c r="AM5" i="2"/>
  <c r="AM4" i="2"/>
  <c r="AM3" i="2"/>
  <c r="AN28" i="2" s="1"/>
  <c r="AH20" i="2"/>
  <c r="AG20" i="2"/>
  <c r="AF20" i="2"/>
  <c r="AQ20" i="2" s="1"/>
  <c r="AH18" i="2"/>
  <c r="AG18" i="2"/>
  <c r="AG21" i="2" s="1"/>
  <c r="AF18" i="2"/>
  <c r="AH14" i="2"/>
  <c r="AH36" i="2" s="1"/>
  <c r="AG14" i="2"/>
  <c r="AG36" i="2" s="1"/>
  <c r="AF14" i="2"/>
  <c r="AF36" i="2" s="1"/>
  <c r="AH12" i="2"/>
  <c r="AH34" i="2" s="1"/>
  <c r="AG12" i="2"/>
  <c r="AG34" i="2" s="1"/>
  <c r="AF12" i="2"/>
  <c r="AH5" i="2"/>
  <c r="AH30" i="2" s="1"/>
  <c r="AG5" i="2"/>
  <c r="AG30" i="2" s="1"/>
  <c r="AF5" i="2"/>
  <c r="AF30" i="2" s="1"/>
  <c r="AF4" i="2"/>
  <c r="AF29" i="2" s="1"/>
  <c r="AH4" i="2"/>
  <c r="AH29" i="2" s="1"/>
  <c r="AG4" i="2"/>
  <c r="AG29" i="2" s="1"/>
  <c r="AH3" i="2"/>
  <c r="AH28" i="2" s="1"/>
  <c r="AG3" i="2"/>
  <c r="AG28" i="2" s="1"/>
  <c r="AF3" i="2"/>
  <c r="AF28" i="2" s="1"/>
  <c r="S30" i="2"/>
  <c r="S29" i="2"/>
  <c r="S28" i="2"/>
  <c r="O21" i="2"/>
  <c r="O16" i="2"/>
  <c r="O10" i="2"/>
  <c r="O6" i="2"/>
  <c r="P6" i="2"/>
  <c r="Q6" i="2"/>
  <c r="R6" i="2"/>
  <c r="P10" i="2"/>
  <c r="Q10" i="2"/>
  <c r="R10" i="2"/>
  <c r="P16" i="2"/>
  <c r="Q16" i="2"/>
  <c r="R16" i="2"/>
  <c r="P21" i="2"/>
  <c r="Q21" i="2"/>
  <c r="R21" i="2"/>
  <c r="T21" i="2"/>
  <c r="T16" i="2"/>
  <c r="T10" i="2"/>
  <c r="T6" i="2"/>
  <c r="T35" i="2" s="1"/>
  <c r="U21" i="2"/>
  <c r="U16" i="2"/>
  <c r="U10" i="2"/>
  <c r="U6" i="2"/>
  <c r="U35" i="2" s="1"/>
  <c r="V21" i="2"/>
  <c r="V16" i="2"/>
  <c r="V10" i="2"/>
  <c r="V6" i="2"/>
  <c r="AE30" i="2"/>
  <c r="AD30" i="2"/>
  <c r="AC30" i="2"/>
  <c r="AB30" i="2"/>
  <c r="AA30" i="2"/>
  <c r="Z30" i="2"/>
  <c r="Y30" i="2"/>
  <c r="X30" i="2"/>
  <c r="W30" i="2"/>
  <c r="V30" i="2"/>
  <c r="U30" i="2"/>
  <c r="T30" i="2"/>
  <c r="AE29" i="2"/>
  <c r="AD29" i="2"/>
  <c r="AC29" i="2"/>
  <c r="AB29" i="2"/>
  <c r="AA29" i="2"/>
  <c r="Z29" i="2"/>
  <c r="Y29" i="2"/>
  <c r="X29" i="2"/>
  <c r="W29" i="2"/>
  <c r="V29" i="2"/>
  <c r="U29" i="2"/>
  <c r="T29" i="2"/>
  <c r="AE28" i="2"/>
  <c r="AD28" i="2"/>
  <c r="AC28" i="2"/>
  <c r="AB28" i="2"/>
  <c r="AA28" i="2"/>
  <c r="Z28" i="2"/>
  <c r="Y28" i="2"/>
  <c r="X28" i="2"/>
  <c r="W28" i="2"/>
  <c r="V28" i="2"/>
  <c r="U28" i="2"/>
  <c r="T28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V35" i="2"/>
  <c r="S21" i="2"/>
  <c r="S16" i="2"/>
  <c r="S10" i="2"/>
  <c r="S6" i="2"/>
  <c r="S35" i="2" s="1"/>
  <c r="W21" i="2"/>
  <c r="W16" i="2"/>
  <c r="W10" i="2"/>
  <c r="W6" i="2"/>
  <c r="W35" i="2" s="1"/>
  <c r="X21" i="2"/>
  <c r="X16" i="2"/>
  <c r="X10" i="2"/>
  <c r="X6" i="2"/>
  <c r="X35" i="2" s="1"/>
  <c r="Y6" i="2"/>
  <c r="Y35" i="2" s="1"/>
  <c r="Y10" i="2"/>
  <c r="Y16" i="2"/>
  <c r="Y21" i="2"/>
  <c r="AB21" i="2"/>
  <c r="AB16" i="2"/>
  <c r="AB10" i="2"/>
  <c r="AB6" i="2"/>
  <c r="AC21" i="2"/>
  <c r="AC16" i="2"/>
  <c r="AC10" i="2"/>
  <c r="AC6" i="2"/>
  <c r="Z21" i="2"/>
  <c r="Z16" i="2"/>
  <c r="Z10" i="2"/>
  <c r="Z6" i="2"/>
  <c r="Z35" i="2" s="1"/>
  <c r="AD21" i="2"/>
  <c r="AD16" i="2"/>
  <c r="AD10" i="2"/>
  <c r="AD6" i="2"/>
  <c r="D7" i="1"/>
  <c r="D6" i="1"/>
  <c r="AA15" i="2"/>
  <c r="AA16" i="2" s="1"/>
  <c r="AA21" i="2"/>
  <c r="AA10" i="2"/>
  <c r="AA6" i="2"/>
  <c r="AA35" i="2" s="1"/>
  <c r="AE21" i="2"/>
  <c r="AE10" i="2"/>
  <c r="AE6" i="2"/>
  <c r="AE35" i="2" s="1"/>
  <c r="AE16" i="2"/>
  <c r="R36" i="2"/>
  <c r="Q36" i="2"/>
  <c r="P36" i="2"/>
  <c r="R34" i="2"/>
  <c r="P34" i="2"/>
  <c r="Q34" i="2"/>
  <c r="O36" i="2"/>
  <c r="O34" i="2"/>
  <c r="N36" i="2"/>
  <c r="M36" i="2"/>
  <c r="L36" i="2"/>
  <c r="K36" i="2"/>
  <c r="J36" i="2"/>
  <c r="I36" i="2"/>
  <c r="H36" i="2"/>
  <c r="G36" i="2"/>
  <c r="N34" i="2"/>
  <c r="M34" i="2"/>
  <c r="L34" i="2"/>
  <c r="K34" i="2"/>
  <c r="J34" i="2"/>
  <c r="I34" i="2"/>
  <c r="H34" i="2"/>
  <c r="G34" i="2"/>
  <c r="N11" i="2"/>
  <c r="AL6" i="2"/>
  <c r="BD38" i="2"/>
  <c r="AL21" i="2"/>
  <c r="AL15" i="2"/>
  <c r="AL12" i="2"/>
  <c r="AL13" i="2"/>
  <c r="AL14" i="2"/>
  <c r="AK23" i="2"/>
  <c r="AK21" i="2"/>
  <c r="AK15" i="2"/>
  <c r="AK14" i="2"/>
  <c r="AK13" i="2"/>
  <c r="AK12" i="2"/>
  <c r="AK10" i="2"/>
  <c r="AK6" i="2"/>
  <c r="AJ23" i="2"/>
  <c r="AJ21" i="2"/>
  <c r="AJ15" i="2"/>
  <c r="AJ14" i="2"/>
  <c r="AJ13" i="2"/>
  <c r="AJ12" i="2"/>
  <c r="AJ10" i="2"/>
  <c r="AJ6" i="2"/>
  <c r="M31" i="2"/>
  <c r="L31" i="2"/>
  <c r="K31" i="2"/>
  <c r="J31" i="2"/>
  <c r="I31" i="2"/>
  <c r="H31" i="2"/>
  <c r="G31" i="2"/>
  <c r="M35" i="2"/>
  <c r="L35" i="2"/>
  <c r="K35" i="2"/>
  <c r="J35" i="2"/>
  <c r="I35" i="2"/>
  <c r="H35" i="2"/>
  <c r="G35" i="2"/>
  <c r="F35" i="2"/>
  <c r="E35" i="2"/>
  <c r="D35" i="2"/>
  <c r="C35" i="2"/>
  <c r="C16" i="2"/>
  <c r="C11" i="2"/>
  <c r="C32" i="2" s="1"/>
  <c r="D16" i="2"/>
  <c r="D11" i="2"/>
  <c r="D32" i="2" s="1"/>
  <c r="E16" i="2"/>
  <c r="E11" i="2"/>
  <c r="E32" i="2" s="1"/>
  <c r="AP30" i="2" l="1"/>
  <c r="AF21" i="2"/>
  <c r="AN21" i="2"/>
  <c r="AP28" i="2"/>
  <c r="AP29" i="2"/>
  <c r="AO29" i="2"/>
  <c r="AP10" i="2"/>
  <c r="AQ10" i="2"/>
  <c r="AP21" i="2"/>
  <c r="AQ12" i="2"/>
  <c r="AM10" i="2"/>
  <c r="AP6" i="2"/>
  <c r="AN6" i="2"/>
  <c r="AO30" i="2"/>
  <c r="AH21" i="2"/>
  <c r="AN29" i="2"/>
  <c r="AM6" i="2"/>
  <c r="AM31" i="2" s="1"/>
  <c r="AN30" i="2"/>
  <c r="AO21" i="2"/>
  <c r="AB11" i="2"/>
  <c r="AB32" i="2" s="1"/>
  <c r="AO10" i="2"/>
  <c r="AF6" i="2"/>
  <c r="AO6" i="2"/>
  <c r="AF34" i="2"/>
  <c r="T11" i="2"/>
  <c r="T17" i="2" s="1"/>
  <c r="T22" i="2" s="1"/>
  <c r="T24" i="2" s="1"/>
  <c r="T26" i="2" s="1"/>
  <c r="AG6" i="2"/>
  <c r="AG31" i="2" s="1"/>
  <c r="R11" i="2"/>
  <c r="R17" i="2" s="1"/>
  <c r="R22" i="2" s="1"/>
  <c r="R24" i="2" s="1"/>
  <c r="R26" i="2" s="1"/>
  <c r="AH6" i="2"/>
  <c r="AH31" i="2" s="1"/>
  <c r="AQ18" i="2"/>
  <c r="AQ21" i="2" s="1"/>
  <c r="AQ3" i="2"/>
  <c r="U11" i="2"/>
  <c r="U17" i="2" s="1"/>
  <c r="U22" i="2" s="1"/>
  <c r="U24" i="2" s="1"/>
  <c r="U26" i="2" s="1"/>
  <c r="AQ4" i="2"/>
  <c r="AP15" i="2"/>
  <c r="AQ5" i="2"/>
  <c r="AQ14" i="2"/>
  <c r="V11" i="2"/>
  <c r="V17" i="2" s="1"/>
  <c r="V22" i="2" s="1"/>
  <c r="V24" i="2" s="1"/>
  <c r="V26" i="2" s="1"/>
  <c r="AN10" i="2"/>
  <c r="AM21" i="2"/>
  <c r="O11" i="2"/>
  <c r="O32" i="2" s="1"/>
  <c r="O31" i="2"/>
  <c r="O35" i="2"/>
  <c r="S31" i="2"/>
  <c r="P11" i="2"/>
  <c r="P17" i="2" s="1"/>
  <c r="P22" i="2" s="1"/>
  <c r="P24" i="2" s="1"/>
  <c r="P26" i="2" s="1"/>
  <c r="Q11" i="2"/>
  <c r="Q17" i="2" s="1"/>
  <c r="Q22" i="2" s="1"/>
  <c r="Q24" i="2" s="1"/>
  <c r="Q26" i="2" s="1"/>
  <c r="Q31" i="2"/>
  <c r="Y11" i="2"/>
  <c r="Y32" i="2" s="1"/>
  <c r="T31" i="2"/>
  <c r="AB31" i="2"/>
  <c r="AB35" i="2"/>
  <c r="AA31" i="2"/>
  <c r="U31" i="2"/>
  <c r="AC31" i="2"/>
  <c r="AC35" i="2"/>
  <c r="V31" i="2"/>
  <c r="AD31" i="2"/>
  <c r="AD35" i="2"/>
  <c r="W31" i="2"/>
  <c r="AE31" i="2"/>
  <c r="X31" i="2"/>
  <c r="AF31" i="2"/>
  <c r="Y31" i="2"/>
  <c r="Z31" i="2"/>
  <c r="Y17" i="2"/>
  <c r="Y33" i="2" s="1"/>
  <c r="S11" i="2"/>
  <c r="S32" i="2" s="1"/>
  <c r="W11" i="2"/>
  <c r="W32" i="2" s="1"/>
  <c r="X11" i="2"/>
  <c r="X32" i="2" s="1"/>
  <c r="AC11" i="2"/>
  <c r="AC32" i="2" s="1"/>
  <c r="Z11" i="2"/>
  <c r="Z32" i="2" s="1"/>
  <c r="AD11" i="2"/>
  <c r="AD32" i="2" s="1"/>
  <c r="AA11" i="2"/>
  <c r="AA32" i="2" s="1"/>
  <c r="AE11" i="2"/>
  <c r="AE32" i="2" s="1"/>
  <c r="AR15" i="2"/>
  <c r="AS15" i="2" s="1"/>
  <c r="AT15" i="2" s="1"/>
  <c r="AU15" i="2" s="1"/>
  <c r="AV15" i="2" s="1"/>
  <c r="AK34" i="2"/>
  <c r="Q35" i="2"/>
  <c r="P31" i="2"/>
  <c r="AV12" i="2"/>
  <c r="AW12" i="2" s="1"/>
  <c r="P35" i="2"/>
  <c r="R31" i="2"/>
  <c r="AK36" i="2"/>
  <c r="AL34" i="2"/>
  <c r="AJ11" i="2"/>
  <c r="AJ32" i="2" s="1"/>
  <c r="AL36" i="2"/>
  <c r="AJ35" i="2"/>
  <c r="AK31" i="2"/>
  <c r="AK35" i="2"/>
  <c r="N16" i="2"/>
  <c r="AL35" i="2"/>
  <c r="AL31" i="2"/>
  <c r="N31" i="2"/>
  <c r="AL16" i="2"/>
  <c r="AK16" i="2"/>
  <c r="AK11" i="2"/>
  <c r="AJ16" i="2"/>
  <c r="N35" i="2"/>
  <c r="C17" i="2"/>
  <c r="D17" i="2"/>
  <c r="E17" i="2"/>
  <c r="AW16" i="2" l="1"/>
  <c r="AW34" i="2"/>
  <c r="AX12" i="2"/>
  <c r="AX34" i="2" s="1"/>
  <c r="U32" i="2"/>
  <c r="T32" i="2"/>
  <c r="AO11" i="2"/>
  <c r="AR21" i="2"/>
  <c r="AS21" i="2" s="1"/>
  <c r="AT21" i="2" s="1"/>
  <c r="AU21" i="2" s="1"/>
  <c r="AV21" i="2" s="1"/>
  <c r="AN11" i="2"/>
  <c r="AP11" i="2"/>
  <c r="V32" i="2"/>
  <c r="AB17" i="2"/>
  <c r="AB33" i="2" s="1"/>
  <c r="AQ6" i="2"/>
  <c r="AQ28" i="2"/>
  <c r="AQ29" i="2"/>
  <c r="AQ30" i="2"/>
  <c r="AH11" i="2"/>
  <c r="AH13" i="2"/>
  <c r="AF11" i="2"/>
  <c r="AF10" i="2"/>
  <c r="AF13" i="2"/>
  <c r="AG11" i="2"/>
  <c r="AG13" i="2"/>
  <c r="O17" i="2"/>
  <c r="O22" i="2" s="1"/>
  <c r="O24" i="2" s="1"/>
  <c r="O26" i="2" s="1"/>
  <c r="X17" i="2"/>
  <c r="X33" i="2" s="1"/>
  <c r="T33" i="2"/>
  <c r="AE17" i="2"/>
  <c r="AE33" i="2" s="1"/>
  <c r="S17" i="2"/>
  <c r="S33" i="2" s="1"/>
  <c r="AA17" i="2"/>
  <c r="AA33" i="2" s="1"/>
  <c r="V33" i="2"/>
  <c r="AD17" i="2"/>
  <c r="AD33" i="2" s="1"/>
  <c r="Z17" i="2"/>
  <c r="Z33" i="2" s="1"/>
  <c r="U33" i="2"/>
  <c r="Y22" i="2"/>
  <c r="Y37" i="2" s="1"/>
  <c r="W17" i="2"/>
  <c r="W33" i="2" s="1"/>
  <c r="AC17" i="2"/>
  <c r="AC33" i="2" s="1"/>
  <c r="AM35" i="2"/>
  <c r="R35" i="2"/>
  <c r="AM36" i="2"/>
  <c r="AN36" i="2"/>
  <c r="AM34" i="2"/>
  <c r="AN34" i="2"/>
  <c r="AJ17" i="2"/>
  <c r="AJ22" i="2" s="1"/>
  <c r="N17" i="2"/>
  <c r="N33" i="2" s="1"/>
  <c r="AL10" i="2"/>
  <c r="AL11" i="2" s="1"/>
  <c r="AL32" i="2" s="1"/>
  <c r="D22" i="2"/>
  <c r="D33" i="2"/>
  <c r="C22" i="2"/>
  <c r="C33" i="2"/>
  <c r="E22" i="2"/>
  <c r="E33" i="2"/>
  <c r="AK17" i="2"/>
  <c r="AK33" i="2" s="1"/>
  <c r="AK32" i="2"/>
  <c r="N32" i="2"/>
  <c r="AY12" i="2" l="1"/>
  <c r="AY34" i="2" s="1"/>
  <c r="AX16" i="2"/>
  <c r="AB22" i="2"/>
  <c r="AB37" i="2" s="1"/>
  <c r="AH10" i="2"/>
  <c r="AH32" i="2"/>
  <c r="AG10" i="2"/>
  <c r="AG32" i="2"/>
  <c r="AQ13" i="2"/>
  <c r="AR13" i="2" s="1"/>
  <c r="AS13" i="2" s="1"/>
  <c r="AT13" i="2" s="1"/>
  <c r="AU13" i="2" s="1"/>
  <c r="AV13" i="2" s="1"/>
  <c r="AF35" i="2"/>
  <c r="AF16" i="2"/>
  <c r="AF17" i="2" s="1"/>
  <c r="AG35" i="2"/>
  <c r="AG16" i="2"/>
  <c r="AG17" i="2" s="1"/>
  <c r="AF32" i="2"/>
  <c r="AH16" i="2"/>
  <c r="AH17" i="2" s="1"/>
  <c r="AH35" i="2"/>
  <c r="O33" i="2"/>
  <c r="O37" i="2"/>
  <c r="AA22" i="2"/>
  <c r="AA37" i="2" s="1"/>
  <c r="AC22" i="2"/>
  <c r="AC37" i="2" s="1"/>
  <c r="Z22" i="2"/>
  <c r="Z37" i="2" s="1"/>
  <c r="S22" i="2"/>
  <c r="S37" i="2" s="1"/>
  <c r="AB24" i="2"/>
  <c r="AB38" i="2" s="1"/>
  <c r="W22" i="2"/>
  <c r="W37" i="2" s="1"/>
  <c r="AD22" i="2"/>
  <c r="AD37" i="2" s="1"/>
  <c r="AE22" i="2"/>
  <c r="AE37" i="2" s="1"/>
  <c r="U37" i="2"/>
  <c r="X22" i="2"/>
  <c r="X37" i="2" s="1"/>
  <c r="Y24" i="2"/>
  <c r="Y38" i="2" s="1"/>
  <c r="V37" i="2"/>
  <c r="T37" i="2"/>
  <c r="AM16" i="2"/>
  <c r="AJ33" i="2"/>
  <c r="AN31" i="2"/>
  <c r="O38" i="2"/>
  <c r="AO36" i="2"/>
  <c r="AO34" i="2"/>
  <c r="N22" i="2"/>
  <c r="N24" i="2" s="1"/>
  <c r="AK22" i="2"/>
  <c r="AK24" i="2" s="1"/>
  <c r="AL17" i="2"/>
  <c r="AL33" i="2" s="1"/>
  <c r="E24" i="2"/>
  <c r="E37" i="2"/>
  <c r="C24" i="2"/>
  <c r="C37" i="2"/>
  <c r="AJ24" i="2"/>
  <c r="AJ37" i="2"/>
  <c r="D24" i="2"/>
  <c r="D37" i="2"/>
  <c r="AZ12" i="2" l="1"/>
  <c r="AZ34" i="2" s="1"/>
  <c r="AY16" i="2"/>
  <c r="AG22" i="2"/>
  <c r="AG33" i="2"/>
  <c r="AF33" i="2"/>
  <c r="AF22" i="2"/>
  <c r="AH22" i="2"/>
  <c r="AH33" i="2"/>
  <c r="U38" i="2"/>
  <c r="AB26" i="2"/>
  <c r="V38" i="2"/>
  <c r="AE24" i="2"/>
  <c r="AE38" i="2" s="1"/>
  <c r="S24" i="2"/>
  <c r="S38" i="2" s="1"/>
  <c r="T38" i="2"/>
  <c r="AA24" i="2"/>
  <c r="AA38" i="2" s="1"/>
  <c r="Y26" i="2"/>
  <c r="AD24" i="2"/>
  <c r="AD38" i="2" s="1"/>
  <c r="Z24" i="2"/>
  <c r="Z38" i="2" s="1"/>
  <c r="X24" i="2"/>
  <c r="X38" i="2" s="1"/>
  <c r="W24" i="2"/>
  <c r="W38" i="2" s="1"/>
  <c r="AC24" i="2"/>
  <c r="AC38" i="2" s="1"/>
  <c r="AO35" i="2"/>
  <c r="AN16" i="2"/>
  <c r="AN17" i="2" s="1"/>
  <c r="AN22" i="2" s="1"/>
  <c r="AN37" i="2" s="1"/>
  <c r="AO16" i="2"/>
  <c r="AN35" i="2"/>
  <c r="AN32" i="2"/>
  <c r="AO31" i="2"/>
  <c r="AJ26" i="2"/>
  <c r="AJ38" i="2"/>
  <c r="C26" i="2"/>
  <c r="C38" i="2"/>
  <c r="AP36" i="2"/>
  <c r="E26" i="2"/>
  <c r="E38" i="2"/>
  <c r="AP35" i="2"/>
  <c r="D26" i="2"/>
  <c r="D38" i="2"/>
  <c r="AK26" i="2"/>
  <c r="AK38" i="2"/>
  <c r="N26" i="2"/>
  <c r="N38" i="2"/>
  <c r="AP34" i="2"/>
  <c r="AP16" i="2"/>
  <c r="AK37" i="2"/>
  <c r="AL22" i="2"/>
  <c r="N37" i="2"/>
  <c r="AL23" i="2"/>
  <c r="AZ16" i="2" l="1"/>
  <c r="BA12" i="2"/>
  <c r="BA16" i="2" s="1"/>
  <c r="AF23" i="2"/>
  <c r="AH23" i="2"/>
  <c r="AH37" i="2" s="1"/>
  <c r="AG23" i="2"/>
  <c r="AG37" i="2" s="1"/>
  <c r="S26" i="2"/>
  <c r="AD26" i="2"/>
  <c r="W26" i="2"/>
  <c r="AA26" i="2"/>
  <c r="AC26" i="2"/>
  <c r="AE26" i="2"/>
  <c r="X26" i="2"/>
  <c r="Z26" i="2"/>
  <c r="AO17" i="2"/>
  <c r="AO22" i="2" s="1"/>
  <c r="AO37" i="2" s="1"/>
  <c r="AN24" i="2"/>
  <c r="AN26" i="2" s="1"/>
  <c r="AN33" i="2"/>
  <c r="AP31" i="2"/>
  <c r="AO32" i="2"/>
  <c r="AR14" i="2"/>
  <c r="AQ36" i="2"/>
  <c r="AQ35" i="2"/>
  <c r="AQ34" i="2"/>
  <c r="AQ16" i="2"/>
  <c r="AL24" i="2"/>
  <c r="AL37" i="2"/>
  <c r="BA34" i="2" l="1"/>
  <c r="AH24" i="2"/>
  <c r="AG24" i="2"/>
  <c r="AQ23" i="2"/>
  <c r="AF37" i="2"/>
  <c r="AF24" i="2"/>
  <c r="AO24" i="2"/>
  <c r="AO38" i="2" s="1"/>
  <c r="AO33" i="2"/>
  <c r="AN38" i="2"/>
  <c r="AQ31" i="2"/>
  <c r="AP32" i="2"/>
  <c r="AQ11" i="2"/>
  <c r="AQ17" i="2" s="1"/>
  <c r="AP17" i="2"/>
  <c r="AL26" i="2"/>
  <c r="AL38" i="2"/>
  <c r="AS14" i="2"/>
  <c r="AR36" i="2"/>
  <c r="AR34" i="2"/>
  <c r="AR16" i="2"/>
  <c r="AF26" i="2" l="1"/>
  <c r="AF38" i="2"/>
  <c r="AG26" i="2"/>
  <c r="AG38" i="2"/>
  <c r="AH26" i="2"/>
  <c r="AH38" i="2"/>
  <c r="AO26" i="2"/>
  <c r="AQ22" i="2"/>
  <c r="AQ33" i="2"/>
  <c r="AT14" i="2"/>
  <c r="AS36" i="2"/>
  <c r="AP22" i="2"/>
  <c r="AP33" i="2"/>
  <c r="AS35" i="2"/>
  <c r="AR10" i="2"/>
  <c r="AQ32" i="2"/>
  <c r="AR31" i="2"/>
  <c r="AR35" i="2"/>
  <c r="AS34" i="2"/>
  <c r="AS16" i="2"/>
  <c r="AR32" i="2" l="1"/>
  <c r="AR17" i="2"/>
  <c r="AS32" i="2"/>
  <c r="AT35" i="2"/>
  <c r="AP37" i="2"/>
  <c r="AU14" i="2"/>
  <c r="AT36" i="2"/>
  <c r="AS31" i="2"/>
  <c r="AQ37" i="2"/>
  <c r="AT34" i="2"/>
  <c r="AT16" i="2"/>
  <c r="AS10" i="2" l="1"/>
  <c r="AS17" i="2"/>
  <c r="AS22" i="2" s="1"/>
  <c r="AS37" i="2" s="1"/>
  <c r="AP24" i="2"/>
  <c r="AP38" i="2" s="1"/>
  <c r="AQ24" i="2"/>
  <c r="AQ38" i="2" s="1"/>
  <c r="AT31" i="2"/>
  <c r="AR22" i="2"/>
  <c r="AR33" i="2"/>
  <c r="AV14" i="2"/>
  <c r="AV36" i="2" s="1"/>
  <c r="AU36" i="2"/>
  <c r="AT17" i="2"/>
  <c r="AU31" i="2"/>
  <c r="AU34" i="2"/>
  <c r="AU16" i="2"/>
  <c r="AS24" i="2" l="1"/>
  <c r="AS38" i="2" s="1"/>
  <c r="AS33" i="2"/>
  <c r="AQ26" i="2"/>
  <c r="AP26" i="2"/>
  <c r="AT10" i="2"/>
  <c r="AR37" i="2"/>
  <c r="AT22" i="2"/>
  <c r="AT37" i="2" s="1"/>
  <c r="AT33" i="2"/>
  <c r="AU17" i="2"/>
  <c r="AU35" i="2"/>
  <c r="AT32" i="2"/>
  <c r="AV34" i="2"/>
  <c r="AV16" i="2"/>
  <c r="AV17" i="2" l="1"/>
  <c r="AV22" i="2" s="1"/>
  <c r="AV37" i="2" s="1"/>
  <c r="AW6" i="2"/>
  <c r="AS26" i="2"/>
  <c r="AR24" i="2"/>
  <c r="AR38" i="2" s="1"/>
  <c r="AV31" i="2"/>
  <c r="AU10" i="2"/>
  <c r="AU32" i="2"/>
  <c r="AV35" i="2"/>
  <c r="AU22" i="2"/>
  <c r="AU37" i="2" s="1"/>
  <c r="AU33" i="2"/>
  <c r="AT24" i="2"/>
  <c r="AT26" i="2" s="1"/>
  <c r="AV32" i="2" l="1"/>
  <c r="AV10" i="2"/>
  <c r="AW31" i="2"/>
  <c r="AW35" i="2"/>
  <c r="AX6" i="2"/>
  <c r="AW10" i="2"/>
  <c r="AR26" i="2"/>
  <c r="AV33" i="2"/>
  <c r="AT38" i="2"/>
  <c r="AU24" i="2"/>
  <c r="AU38" i="2" s="1"/>
  <c r="AV24" i="2"/>
  <c r="AX35" i="2" l="1"/>
  <c r="AX31" i="2"/>
  <c r="AX10" i="2"/>
  <c r="AY6" i="2"/>
  <c r="AW17" i="2"/>
  <c r="AW32" i="2"/>
  <c r="AU26" i="2"/>
  <c r="AV26" i="2"/>
  <c r="AV38" i="2"/>
  <c r="AW22" i="2" l="1"/>
  <c r="AW33" i="2"/>
  <c r="AY35" i="2"/>
  <c r="AY31" i="2"/>
  <c r="AZ6" i="2"/>
  <c r="AY10" i="2"/>
  <c r="AX17" i="2"/>
  <c r="AX32" i="2"/>
  <c r="F16" i="2"/>
  <c r="F11" i="2"/>
  <c r="F32" i="2" s="1"/>
  <c r="J16" i="2"/>
  <c r="J11" i="2"/>
  <c r="J32" i="2" s="1"/>
  <c r="G16" i="2"/>
  <c r="G11" i="2"/>
  <c r="G32" i="2" s="1"/>
  <c r="K16" i="2"/>
  <c r="K11" i="2"/>
  <c r="K32" i="2" s="1"/>
  <c r="AZ35" i="2" l="1"/>
  <c r="AZ31" i="2"/>
  <c r="AZ10" i="2"/>
  <c r="BA6" i="2"/>
  <c r="AY17" i="2"/>
  <c r="AY32" i="2"/>
  <c r="AX22" i="2"/>
  <c r="AX33" i="2"/>
  <c r="AW24" i="2"/>
  <c r="AW37" i="2"/>
  <c r="F17" i="2"/>
  <c r="J17" i="2"/>
  <c r="G17" i="2"/>
  <c r="K17" i="2"/>
  <c r="H16" i="2"/>
  <c r="H11" i="2"/>
  <c r="H32" i="2" s="1"/>
  <c r="L16" i="2"/>
  <c r="L11" i="2"/>
  <c r="L32" i="2" s="1"/>
  <c r="I16" i="2"/>
  <c r="I11" i="2"/>
  <c r="I32" i="2" s="1"/>
  <c r="M16" i="2"/>
  <c r="M11" i="2"/>
  <c r="M32" i="2" s="1"/>
  <c r="F3" i="1"/>
  <c r="D8" i="1"/>
  <c r="BD35" i="2" s="1"/>
  <c r="D5" i="1"/>
  <c r="BA35" i="2" l="1"/>
  <c r="BA31" i="2"/>
  <c r="BA10" i="2"/>
  <c r="AX24" i="2"/>
  <c r="AX37" i="2"/>
  <c r="AY22" i="2"/>
  <c r="AY33" i="2"/>
  <c r="AZ17" i="2"/>
  <c r="AZ32" i="2"/>
  <c r="AW26" i="2"/>
  <c r="AW38" i="2"/>
  <c r="D9" i="1"/>
  <c r="G22" i="2"/>
  <c r="G33" i="2"/>
  <c r="M17" i="2"/>
  <c r="M33" i="2" s="1"/>
  <c r="J22" i="2"/>
  <c r="J33" i="2"/>
  <c r="K22" i="2"/>
  <c r="K33" i="2"/>
  <c r="F22" i="2"/>
  <c r="F33" i="2"/>
  <c r="H17" i="2"/>
  <c r="L17" i="2"/>
  <c r="I17" i="2"/>
  <c r="AY37" i="2" l="1"/>
  <c r="AX26" i="2"/>
  <c r="AX38" i="2"/>
  <c r="BA17" i="2"/>
  <c r="BA32" i="2"/>
  <c r="AZ22" i="2"/>
  <c r="AZ33" i="2"/>
  <c r="M22" i="2"/>
  <c r="M24" i="2" s="1"/>
  <c r="K24" i="2"/>
  <c r="K37" i="2"/>
  <c r="G24" i="2"/>
  <c r="G37" i="2"/>
  <c r="F24" i="2"/>
  <c r="F37" i="2"/>
  <c r="L22" i="2"/>
  <c r="L33" i="2"/>
  <c r="J24" i="2"/>
  <c r="J37" i="2"/>
  <c r="I22" i="2"/>
  <c r="I33" i="2"/>
  <c r="H22" i="2"/>
  <c r="H33" i="2"/>
  <c r="AY24" i="2" l="1"/>
  <c r="AY26" i="2" s="1"/>
  <c r="AZ24" i="2"/>
  <c r="AZ37" i="2"/>
  <c r="BA22" i="2"/>
  <c r="BA33" i="2"/>
  <c r="F26" i="2"/>
  <c r="F38" i="2"/>
  <c r="G26" i="2"/>
  <c r="G38" i="2"/>
  <c r="J26" i="2"/>
  <c r="J38" i="2"/>
  <c r="K26" i="2"/>
  <c r="K38" i="2"/>
  <c r="M26" i="2"/>
  <c r="M38" i="2"/>
  <c r="M37" i="2"/>
  <c r="I24" i="2"/>
  <c r="I37" i="2"/>
  <c r="L24" i="2"/>
  <c r="L37" i="2"/>
  <c r="H24" i="2"/>
  <c r="H37" i="2"/>
  <c r="AY38" i="2" l="1"/>
  <c r="AZ26" i="2"/>
  <c r="AZ38" i="2"/>
  <c r="BA37" i="2"/>
  <c r="H26" i="2"/>
  <c r="H38" i="2"/>
  <c r="L26" i="2"/>
  <c r="L38" i="2"/>
  <c r="I26" i="2"/>
  <c r="I38" i="2"/>
  <c r="P32" i="2"/>
  <c r="P33" i="2"/>
  <c r="BA24" i="2" l="1"/>
  <c r="Q32" i="2"/>
  <c r="R33" i="2"/>
  <c r="R32" i="2"/>
  <c r="BA38" i="2" l="1"/>
  <c r="BA26" i="2"/>
  <c r="BB24" i="2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AM11" i="2"/>
  <c r="AM32" i="2" s="1"/>
  <c r="R37" i="2"/>
  <c r="Q33" i="2"/>
  <c r="P37" i="2"/>
  <c r="Q37" i="2"/>
  <c r="AM17" i="2" l="1"/>
  <c r="AM33" i="2" s="1"/>
  <c r="P38" i="2"/>
  <c r="AM22" i="2" l="1"/>
  <c r="AM24" i="2" s="1"/>
  <c r="AM38" i="2" s="1"/>
  <c r="R38" i="2"/>
  <c r="Q38" i="2"/>
  <c r="BD34" i="2" l="1"/>
  <c r="BD36" i="2" s="1"/>
  <c r="BD37" i="2" s="1"/>
  <c r="BD39" i="2" s="1"/>
  <c r="AM37" i="2"/>
  <c r="AM26" i="2"/>
</calcChain>
</file>

<file path=xl/sharedStrings.xml><?xml version="1.0" encoding="utf-8"?>
<sst xmlns="http://schemas.openxmlformats.org/spreadsheetml/2006/main" count="97" uniqueCount="92">
  <si>
    <t>ADBE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</si>
  <si>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</si>
  <si>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</si>
  <si>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</si>
  <si>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</si>
  <si>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</si>
  <si>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</si>
  <si>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</si>
  <si>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</si>
  <si>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</si>
  <si>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</si>
  <si>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</si>
  <si>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</si>
  <si>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</si>
  <si>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</si>
  <si>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</si>
  <si>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</si>
  <si>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</si>
  <si>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</si>
  <si>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</si>
  <si>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</si>
  <si>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</si>
  <si>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</si>
  <si>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</si>
  <si>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</si>
  <si>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R&amp;D</t>
  </si>
  <si>
    <t>S&amp;M</t>
  </si>
  <si>
    <t>G&amp;A</t>
  </si>
  <si>
    <t>Amortisation</t>
  </si>
  <si>
    <t>Operating expense</t>
  </si>
  <si>
    <t>Operating profit</t>
  </si>
  <si>
    <t>Other income</t>
  </si>
  <si>
    <t>Pretax profit</t>
  </si>
  <si>
    <t>Taxes</t>
  </si>
  <si>
    <t>Net profit</t>
  </si>
  <si>
    <t>EPS</t>
  </si>
  <si>
    <t>Reportable Segments</t>
  </si>
  <si>
    <t>Digital Media</t>
  </si>
  <si>
    <t>Digital Experience</t>
  </si>
  <si>
    <t>Publishing</t>
  </si>
  <si>
    <t>Products/Services</t>
  </si>
  <si>
    <t>Gross Margin</t>
  </si>
  <si>
    <t>Operating Margin</t>
  </si>
  <si>
    <t>S&amp;M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</si>
  <si>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</si>
  <si>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</si>
  <si>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</si>
  <si>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</si>
  <si>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</si>
  <si>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</si>
  <si>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</si>
  <si>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</si>
  <si>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</si>
  <si>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</si>
  <si>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good fundamentals but seems overvalued, weird, perhaps too much investor confidence?</t>
  </si>
  <si>
    <t>Earnings</t>
  </si>
  <si>
    <t>Q121</t>
  </si>
  <si>
    <t>Q221</t>
  </si>
  <si>
    <t>Q321</t>
  </si>
  <si>
    <t>Q421</t>
  </si>
  <si>
    <t>R&amp;D y/y</t>
  </si>
  <si>
    <t>G&amp;A y/y</t>
  </si>
  <si>
    <t>Net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</si>
  <si>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</si>
  <si>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</si>
  <si>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</si>
  <si>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</si>
  <si>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</si>
  <si>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</si>
  <si>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</si>
  <si>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</si>
  <si>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</si>
  <si>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</si>
  <si>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</si>
  <si>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</si>
  <si>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</si>
  <si>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</si>
  <si>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</si>
  <si>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</si>
  <si>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Subscription revenue</t>
  </si>
  <si>
    <t>Product revenue</t>
  </si>
  <si>
    <t>Service revenue</t>
  </si>
  <si>
    <t>Subscription cost</t>
  </si>
  <si>
    <t>Product cost</t>
  </si>
  <si>
    <t>Service cost</t>
  </si>
  <si>
    <t>Net other income</t>
  </si>
  <si>
    <t>Interest expense</t>
  </si>
  <si>
    <t>Finance income</t>
  </si>
  <si>
    <t>Subscription revenue y/y</t>
  </si>
  <si>
    <t>Product revenue y/y</t>
  </si>
  <si>
    <t>Service revenue y/y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</si>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</sst>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</xdr:colOff>
      <xdr:row>0</xdr:row>
      <xdr:rowOff>0</xdr:rowOff>
    </xdr:from>
    <xdr:to>
      <xdr:col>31</xdr:col>
      <xdr:colOff>22860</xdr:colOff>
      <xdr:row>45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35DB31-1DEF-4A05-8FF3-EDDB3B666806}"/>
            </a:ext>
          </a:extLst>
        </xdr:cNvPr>
        <xdr:cNvCxnSpPr/>
      </xdr:nvCxnSpPr>
      <xdr:spPr>
        <a:xfrm>
          <a:off x="23507700" y="0"/>
          <a:ext cx="0" cy="7780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0</xdr:row>
      <xdr:rowOff>0</xdr:rowOff>
    </xdr:from>
    <xdr:to>
      <xdr:col>42</xdr:col>
      <xdr:colOff>22860</xdr:colOff>
      <xdr:row>45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4E361C5-ABD5-4093-B9AC-AA9E8B6E4E2B}"/>
            </a:ext>
          </a:extLst>
        </xdr:cNvPr>
        <xdr:cNvCxnSpPr/>
      </xdr:nvCxnSpPr>
      <xdr:spPr>
        <a:xfrm>
          <a:off x="30967680" y="0"/>
          <a:ext cx="0" cy="830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A63D-8E01-45CE-9F45-C03E0D5E2133}">
  <dimension ref="B2:K9"/>
  <sheetViews>
    <sheetView workbookViewId="0">
      <selection activeCell="F3" sqref="F3"/>
    </sheetView>
  </sheetViews>
  <sheetFormatPr defaultRowHeight="14.4" x14ac:dyDescent="0.3"/>
  <cols>
    <col min="5" max="7" width="15.77734375" style="3" customWidth="1"/>
    <col min="9" max="9" width="18.44140625" bestFit="1" customWidth="1"/>
    <col min="10" max="10" width="15.5546875" bestFit="1" customWidth="1"/>
  </cols>
  <sheetData>
    <row r="2" spans="2:11" x14ac:dyDescent="0.3">
      <c r="E2" s="3" t="s">
        <v>8</v>
      </c>
      <c r="F2" s="3" t="s">
        <v>9</v>
      </c>
      <c r="G2" s="3" t="s">
        <v>55</v>
      </c>
      <c r="I2" s="10" t="s">
        <v>36</v>
      </c>
      <c r="J2" s="10" t="s">
        <v>40</v>
      </c>
      <c r="K2" s="10"/>
    </row>
    <row r="3" spans="2:11" x14ac:dyDescent="0.3">
      <c r="B3" s="1" t="s">
        <v>0</v>
      </c>
      <c r="C3" t="s">
        <v>1</v>
      </c>
      <c r="D3" s="6">
        <v>364.59</v>
      </c>
      <c r="E3" s="4">
        <v>45751</v>
      </c>
      <c r="F3" s="4">
        <f ca="1">TODAY()</f>
        <v>45751</v>
      </c>
      <c r="G3" s="4">
        <v>45820</v>
      </c>
      <c r="I3" s="11" t="s">
        <v>37</v>
      </c>
      <c r="J3" s="10"/>
      <c r="K3" s="10"/>
    </row>
    <row r="4" spans="2:11" x14ac:dyDescent="0.3">
      <c r="C4" t="s">
        <v>2</v>
      </c>
      <c r="D4" s="5">
        <v>436</v>
      </c>
      <c r="E4" s="3" t="s">
        <v>75</v>
      </c>
      <c r="I4" s="11" t="s">
        <v>38</v>
      </c>
      <c r="J4" s="10"/>
      <c r="K4" s="10"/>
    </row>
    <row r="5" spans="2:11" x14ac:dyDescent="0.3">
      <c r="C5" t="s">
        <v>3</v>
      </c>
      <c r="D5" s="5">
        <f>D3*D4</f>
        <v>158961.24</v>
      </c>
      <c r="I5" s="11" t="s">
        <v>39</v>
      </c>
      <c r="J5" s="10"/>
      <c r="K5" s="10"/>
    </row>
    <row r="6" spans="2:11" x14ac:dyDescent="0.3">
      <c r="C6" t="s">
        <v>4</v>
      </c>
      <c r="D6" s="5">
        <f>6758+677</f>
        <v>7435</v>
      </c>
      <c r="E6" s="3" t="s">
        <v>75</v>
      </c>
      <c r="I6" s="10"/>
      <c r="J6" s="10"/>
      <c r="K6" s="10"/>
    </row>
    <row r="7" spans="2:11" x14ac:dyDescent="0.3">
      <c r="C7" t="s">
        <v>5</v>
      </c>
      <c r="D7" s="5">
        <f>6155</f>
        <v>6155</v>
      </c>
      <c r="E7" s="3" t="s">
        <v>75</v>
      </c>
      <c r="I7" s="10"/>
      <c r="J7" s="10"/>
      <c r="K7" s="10"/>
    </row>
    <row r="8" spans="2:11" x14ac:dyDescent="0.3">
      <c r="C8" t="s">
        <v>6</v>
      </c>
      <c r="D8" s="5">
        <f>D6-D7</f>
        <v>1280</v>
      </c>
    </row>
    <row r="9" spans="2:11" x14ac:dyDescent="0.3">
      <c r="C9" t="s">
        <v>7</v>
      </c>
      <c r="D9" s="5">
        <f>D5-D8</f>
        <v>157681.24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478-B38A-4395-A8F9-36F32763DA56}">
  <dimension ref="B1:FW44"/>
  <sheetViews>
    <sheetView tabSelected="1" workbookViewId="0">
      <pane xSplit="2" ySplit="2" topLeftCell="AO15" activePane="bottomRight" state="frozen"/>
      <selection pane="topRight" activeCell="C1" sqref="C1"/>
      <selection pane="bottomLeft" activeCell="A3" sqref="A3"/>
      <selection pane="bottomRight" activeCell="BD34" sqref="BD34"/>
    </sheetView>
  </sheetViews>
  <sheetFormatPr defaultRowHeight="14.4" x14ac:dyDescent="0.3"/>
  <cols>
    <col min="2" max="2" width="21.109375" bestFit="1" customWidth="1"/>
    <col min="3" max="3" width="10.5546875" bestFit="1" customWidth="1"/>
    <col min="4" max="35" width="10.88671875" customWidth="1"/>
    <col min="55" max="55" width="12" bestFit="1" customWidth="1"/>
    <col min="56" max="56" width="17.33203125" bestFit="1" customWidth="1"/>
  </cols>
  <sheetData>
    <row r="1" spans="2:53" x14ac:dyDescent="0.3">
      <c r="C1" s="2">
        <v>43159</v>
      </c>
      <c r="D1" s="2">
        <v>43251</v>
      </c>
      <c r="E1" s="2">
        <v>43343</v>
      </c>
      <c r="F1" s="2">
        <v>43434</v>
      </c>
      <c r="G1" s="2">
        <v>43524</v>
      </c>
      <c r="H1" s="2">
        <v>43616</v>
      </c>
      <c r="I1" s="2">
        <v>43708</v>
      </c>
      <c r="J1" s="2">
        <v>43799</v>
      </c>
      <c r="K1" s="2">
        <v>43890</v>
      </c>
      <c r="L1" s="2">
        <v>43982</v>
      </c>
      <c r="M1" s="2">
        <v>44074</v>
      </c>
      <c r="N1" s="2">
        <v>44165</v>
      </c>
      <c r="O1" s="2">
        <v>44255</v>
      </c>
      <c r="P1" s="2">
        <v>44347</v>
      </c>
      <c r="Q1" s="2">
        <v>44439</v>
      </c>
      <c r="R1" s="2">
        <v>44530</v>
      </c>
      <c r="S1" s="2">
        <v>44620</v>
      </c>
      <c r="T1" s="2">
        <v>44712</v>
      </c>
      <c r="U1" s="2">
        <v>44804</v>
      </c>
      <c r="V1" s="2">
        <v>44895</v>
      </c>
      <c r="W1" s="2">
        <v>44985</v>
      </c>
      <c r="X1" s="2">
        <v>45077</v>
      </c>
      <c r="Y1" s="2">
        <v>45169</v>
      </c>
      <c r="Z1" s="2">
        <v>45260</v>
      </c>
      <c r="AA1" s="2">
        <v>45351</v>
      </c>
      <c r="AB1" s="2">
        <v>45443</v>
      </c>
      <c r="AC1" s="2">
        <v>45535</v>
      </c>
      <c r="AD1" s="2">
        <v>45626</v>
      </c>
      <c r="AE1" s="2">
        <v>45716</v>
      </c>
      <c r="AF1" s="2">
        <v>45808</v>
      </c>
      <c r="AG1" s="2">
        <v>45900</v>
      </c>
      <c r="AH1" s="2">
        <v>45991</v>
      </c>
      <c r="AI1" s="2"/>
    </row>
    <row r="2" spans="2:53" x14ac:dyDescent="0.3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10</v>
      </c>
      <c r="M2" s="7" t="s">
        <v>21</v>
      </c>
      <c r="N2" s="7" t="s">
        <v>22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63</v>
      </c>
      <c r="T2" s="7" t="s">
        <v>64</v>
      </c>
      <c r="U2" s="7" t="s">
        <v>65</v>
      </c>
      <c r="V2" s="7" t="s">
        <v>66</v>
      </c>
      <c r="W2" s="7" t="s">
        <v>67</v>
      </c>
      <c r="X2" s="7" t="s">
        <v>68</v>
      </c>
      <c r="Y2" s="7" t="s">
        <v>69</v>
      </c>
      <c r="Z2" s="7" t="s">
        <v>70</v>
      </c>
      <c r="AA2" s="7" t="s">
        <v>71</v>
      </c>
      <c r="AB2" s="7" t="s">
        <v>72</v>
      </c>
      <c r="AC2" s="7" t="s">
        <v>73</v>
      </c>
      <c r="AD2" s="7" t="s">
        <v>74</v>
      </c>
      <c r="AE2" s="7" t="s">
        <v>75</v>
      </c>
      <c r="AF2" s="7" t="s">
        <v>76</v>
      </c>
      <c r="AG2" s="7" t="s">
        <v>77</v>
      </c>
      <c r="AH2" s="7" t="s">
        <v>78</v>
      </c>
      <c r="AI2" s="7"/>
      <c r="AJ2">
        <v>2018</v>
      </c>
      <c r="AK2">
        <v>2019</v>
      </c>
      <c r="AL2">
        <v>2020</v>
      </c>
      <c r="AM2">
        <v>2021</v>
      </c>
      <c r="AN2">
        <v>2022</v>
      </c>
      <c r="AO2">
        <v>2023</v>
      </c>
      <c r="AP2">
        <v>2024</v>
      </c>
      <c r="AQ2">
        <v>2025</v>
      </c>
      <c r="AR2">
        <v>2026</v>
      </c>
      <c r="AS2">
        <v>2027</v>
      </c>
      <c r="AT2">
        <v>2028</v>
      </c>
      <c r="AU2">
        <v>2029</v>
      </c>
      <c r="AV2">
        <v>2030</v>
      </c>
      <c r="AW2">
        <v>2031</v>
      </c>
      <c r="AX2">
        <v>2032</v>
      </c>
      <c r="AY2">
        <v>2033</v>
      </c>
      <c r="AZ2">
        <v>2034</v>
      </c>
      <c r="BA2">
        <v>2035</v>
      </c>
    </row>
    <row r="3" spans="2:53" x14ac:dyDescent="0.3">
      <c r="B3" t="s">
        <v>79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4">
        <v>3584</v>
      </c>
      <c r="P3" s="14">
        <v>3520</v>
      </c>
      <c r="Q3" s="14">
        <v>3657</v>
      </c>
      <c r="R3" s="14">
        <v>3812</v>
      </c>
      <c r="S3" s="14">
        <v>3958</v>
      </c>
      <c r="T3" s="14">
        <v>4070</v>
      </c>
      <c r="U3" s="14">
        <v>4128</v>
      </c>
      <c r="V3" s="14">
        <v>4232</v>
      </c>
      <c r="W3" s="14">
        <v>4373</v>
      </c>
      <c r="X3" s="14">
        <v>4517</v>
      </c>
      <c r="Y3" s="14">
        <v>4631</v>
      </c>
      <c r="Z3" s="14">
        <v>4763</v>
      </c>
      <c r="AA3" s="14">
        <v>4916</v>
      </c>
      <c r="AB3" s="14">
        <v>5060</v>
      </c>
      <c r="AC3" s="14">
        <v>5180</v>
      </c>
      <c r="AD3" s="14">
        <v>5365</v>
      </c>
      <c r="AE3" s="14">
        <v>5483</v>
      </c>
      <c r="AF3" s="14">
        <f>AB3*1.12</f>
        <v>5667.2000000000007</v>
      </c>
      <c r="AG3" s="14">
        <f t="shared" ref="AG3:AH3" si="0">AC3*1.12</f>
        <v>5801.6</v>
      </c>
      <c r="AH3" s="14">
        <f t="shared" si="0"/>
        <v>6008.8</v>
      </c>
      <c r="AI3" s="7"/>
      <c r="AM3" s="5">
        <f>SUM(O3:R3)</f>
        <v>14573</v>
      </c>
      <c r="AN3" s="5">
        <f>SUM(S3:V3)</f>
        <v>16388</v>
      </c>
      <c r="AO3" s="5">
        <f>SUM(W3:Z3)</f>
        <v>18284</v>
      </c>
      <c r="AP3" s="5">
        <f>SUM(AA3:AD3)</f>
        <v>20521</v>
      </c>
      <c r="AQ3" s="5">
        <f>SUM(AE3:AH3)</f>
        <v>22960.600000000002</v>
      </c>
    </row>
    <row r="4" spans="2:53" x14ac:dyDescent="0.3">
      <c r="B4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4">
        <v>155</v>
      </c>
      <c r="P4" s="14">
        <v>153</v>
      </c>
      <c r="Q4" s="14">
        <v>119</v>
      </c>
      <c r="R4" s="14">
        <v>128</v>
      </c>
      <c r="S4" s="14">
        <v>145</v>
      </c>
      <c r="T4" s="14">
        <v>146</v>
      </c>
      <c r="U4" s="14">
        <v>126</v>
      </c>
      <c r="V4" s="14">
        <v>115</v>
      </c>
      <c r="W4" s="14">
        <v>120</v>
      </c>
      <c r="X4" s="14">
        <v>130</v>
      </c>
      <c r="Y4" s="14">
        <v>96</v>
      </c>
      <c r="Z4" s="14">
        <v>114</v>
      </c>
      <c r="AA4" s="14">
        <v>119</v>
      </c>
      <c r="AB4" s="14">
        <v>104</v>
      </c>
      <c r="AC4" s="14">
        <v>82</v>
      </c>
      <c r="AD4" s="14">
        <v>81</v>
      </c>
      <c r="AE4" s="14">
        <v>95</v>
      </c>
      <c r="AF4" s="14">
        <f>AB4*0.8</f>
        <v>83.2</v>
      </c>
      <c r="AG4" s="14">
        <f>AC4*1.02</f>
        <v>83.64</v>
      </c>
      <c r="AH4" s="14">
        <f>AD4*1.02</f>
        <v>82.62</v>
      </c>
      <c r="AI4" s="7"/>
      <c r="AM4" s="5">
        <f>SUM(O4:R4)</f>
        <v>555</v>
      </c>
      <c r="AN4" s="5">
        <f>SUM(S4:V4)</f>
        <v>532</v>
      </c>
      <c r="AO4" s="5">
        <f>SUM(W4:Z4)</f>
        <v>460</v>
      </c>
      <c r="AP4" s="5">
        <f>SUM(AA4:AD4)</f>
        <v>386</v>
      </c>
      <c r="AQ4" s="5">
        <f>SUM(AE4:AH4)</f>
        <v>344.46</v>
      </c>
    </row>
    <row r="5" spans="2:53" x14ac:dyDescent="0.3">
      <c r="B5" t="s">
        <v>81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4">
        <v>166</v>
      </c>
      <c r="P5" s="14">
        <v>162</v>
      </c>
      <c r="Q5" s="14">
        <v>159</v>
      </c>
      <c r="R5" s="14">
        <v>170</v>
      </c>
      <c r="S5" s="14">
        <v>159</v>
      </c>
      <c r="T5" s="14">
        <v>170</v>
      </c>
      <c r="U5" s="14">
        <v>179</v>
      </c>
      <c r="V5" s="14">
        <v>178</v>
      </c>
      <c r="W5" s="14">
        <v>162</v>
      </c>
      <c r="X5" s="14">
        <v>169</v>
      </c>
      <c r="Y5" s="14">
        <v>163</v>
      </c>
      <c r="Z5" s="14">
        <v>171</v>
      </c>
      <c r="AA5" s="14">
        <v>147</v>
      </c>
      <c r="AB5" s="14">
        <v>145</v>
      </c>
      <c r="AC5" s="14">
        <v>146</v>
      </c>
      <c r="AD5" s="14">
        <v>160</v>
      </c>
      <c r="AE5" s="14">
        <v>136</v>
      </c>
      <c r="AF5" s="14">
        <f>AB5*0.95</f>
        <v>137.75</v>
      </c>
      <c r="AG5" s="14">
        <f t="shared" ref="AG5:AH5" si="1">AC5*0.95</f>
        <v>138.69999999999999</v>
      </c>
      <c r="AH5" s="14">
        <f t="shared" si="1"/>
        <v>152</v>
      </c>
      <c r="AI5" s="7"/>
      <c r="AM5" s="5">
        <f>SUM(O5:R5)</f>
        <v>657</v>
      </c>
      <c r="AN5" s="5">
        <f>SUM(S5:V5)</f>
        <v>686</v>
      </c>
      <c r="AO5" s="5">
        <f>SUM(W5:Z5)</f>
        <v>665</v>
      </c>
      <c r="AP5" s="5">
        <f>SUM(AA5:AD5)</f>
        <v>598</v>
      </c>
      <c r="AQ5" s="5">
        <f>SUM(AE5:AH5)</f>
        <v>564.45000000000005</v>
      </c>
    </row>
    <row r="6" spans="2:53" s="1" customFormat="1" x14ac:dyDescent="0.3">
      <c r="B6" s="1" t="s">
        <v>11</v>
      </c>
      <c r="C6" s="9">
        <v>2078.9499999999998</v>
      </c>
      <c r="D6" s="9">
        <v>2195.36</v>
      </c>
      <c r="E6" s="9">
        <v>2291.08</v>
      </c>
      <c r="F6" s="9">
        <v>2184.16</v>
      </c>
      <c r="G6" s="9">
        <v>2601</v>
      </c>
      <c r="H6" s="9">
        <v>2744</v>
      </c>
      <c r="I6" s="9">
        <v>2834</v>
      </c>
      <c r="J6" s="9">
        <v>2991.94</v>
      </c>
      <c r="K6" s="9">
        <v>3091</v>
      </c>
      <c r="L6" s="9">
        <v>3128</v>
      </c>
      <c r="M6" s="9">
        <v>3225</v>
      </c>
      <c r="N6" s="9">
        <v>3424</v>
      </c>
      <c r="O6" s="9">
        <f t="shared" ref="O6:AE6" si="2">SUM(O3:O5)</f>
        <v>3905</v>
      </c>
      <c r="P6" s="9">
        <f t="shared" si="2"/>
        <v>3835</v>
      </c>
      <c r="Q6" s="9">
        <f t="shared" si="2"/>
        <v>3935</v>
      </c>
      <c r="R6" s="9">
        <f t="shared" si="2"/>
        <v>4110</v>
      </c>
      <c r="S6" s="9">
        <f t="shared" si="2"/>
        <v>4262</v>
      </c>
      <c r="T6" s="9">
        <f t="shared" si="2"/>
        <v>4386</v>
      </c>
      <c r="U6" s="9">
        <f t="shared" si="2"/>
        <v>4433</v>
      </c>
      <c r="V6" s="9">
        <f t="shared" si="2"/>
        <v>4525</v>
      </c>
      <c r="W6" s="9">
        <f t="shared" si="2"/>
        <v>4655</v>
      </c>
      <c r="X6" s="9">
        <f t="shared" si="2"/>
        <v>4816</v>
      </c>
      <c r="Y6" s="9">
        <f t="shared" si="2"/>
        <v>4890</v>
      </c>
      <c r="Z6" s="9">
        <f t="shared" si="2"/>
        <v>5048</v>
      </c>
      <c r="AA6" s="9">
        <f t="shared" si="2"/>
        <v>5182</v>
      </c>
      <c r="AB6" s="9">
        <f t="shared" si="2"/>
        <v>5309</v>
      </c>
      <c r="AC6" s="9">
        <f t="shared" si="2"/>
        <v>5408</v>
      </c>
      <c r="AD6" s="9">
        <f t="shared" si="2"/>
        <v>5606</v>
      </c>
      <c r="AE6" s="9">
        <f t="shared" si="2"/>
        <v>5714</v>
      </c>
      <c r="AF6" s="9">
        <f t="shared" ref="AF6:AH6" si="3">SUM(AF3:AF5)</f>
        <v>5888.1500000000005</v>
      </c>
      <c r="AG6" s="9">
        <f t="shared" si="3"/>
        <v>6023.9400000000005</v>
      </c>
      <c r="AH6" s="9">
        <f t="shared" si="3"/>
        <v>6243.42</v>
      </c>
      <c r="AJ6" s="9">
        <f>SUM(C6:F6)</f>
        <v>8749.5499999999993</v>
      </c>
      <c r="AK6" s="9">
        <f>SUM(G6:J6)</f>
        <v>11170.94</v>
      </c>
      <c r="AL6" s="9">
        <f>SUM(K6:N6)</f>
        <v>12868</v>
      </c>
      <c r="AM6" s="9">
        <f>SUM(AM3:AM5)</f>
        <v>15785</v>
      </c>
      <c r="AN6" s="9">
        <f>SUM(AN3:AN5)</f>
        <v>17606</v>
      </c>
      <c r="AO6" s="9">
        <f>SUM(AO3:AO5)</f>
        <v>19409</v>
      </c>
      <c r="AP6" s="9">
        <f>SUM(AP3:AP5)</f>
        <v>21505</v>
      </c>
      <c r="AQ6" s="9">
        <f>SUM(AQ3:AQ5)</f>
        <v>23869.510000000002</v>
      </c>
      <c r="AR6" s="9">
        <f>AQ6*1.08</f>
        <v>25779.070800000005</v>
      </c>
      <c r="AS6" s="9">
        <f>AR6*1.05</f>
        <v>27068.024340000007</v>
      </c>
      <c r="AT6" s="9">
        <f>AS6*1.04</f>
        <v>28150.745313600008</v>
      </c>
      <c r="AU6" s="9">
        <f>AT6*1.03</f>
        <v>28995.267673008009</v>
      </c>
      <c r="AV6" s="9">
        <f>AU6*1.03</f>
        <v>29865.12570319825</v>
      </c>
      <c r="AW6" s="9">
        <f t="shared" ref="AW6" si="4">AV6*1.02</f>
        <v>30462.428217262215</v>
      </c>
      <c r="AX6" s="9">
        <f t="shared" ref="AX6" si="5">AW6*1.02</f>
        <v>31071.676781607461</v>
      </c>
      <c r="AY6" s="9">
        <f t="shared" ref="AY6" si="6">AX6*1.02</f>
        <v>31693.110317239611</v>
      </c>
      <c r="AZ6" s="9">
        <f t="shared" ref="AZ6" si="7">AY6*1.02</f>
        <v>32326.972523584402</v>
      </c>
      <c r="BA6" s="9">
        <f t="shared" ref="BA6" si="8">AZ6*1.02</f>
        <v>32973.511974056091</v>
      </c>
    </row>
    <row r="7" spans="2:53" s="1" customFormat="1" x14ac:dyDescent="0.3">
      <c r="B7" t="s">
        <v>82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>
        <v>324</v>
      </c>
      <c r="P7" s="5">
        <v>328</v>
      </c>
      <c r="Q7" s="5">
        <v>344</v>
      </c>
      <c r="R7" s="5">
        <v>378</v>
      </c>
      <c r="S7" s="5">
        <v>393</v>
      </c>
      <c r="T7" s="5">
        <v>410</v>
      </c>
      <c r="U7" s="5">
        <v>413</v>
      </c>
      <c r="V7" s="5">
        <v>430</v>
      </c>
      <c r="W7" s="5">
        <v>434</v>
      </c>
      <c r="X7" s="5">
        <v>436</v>
      </c>
      <c r="Y7" s="5">
        <v>447</v>
      </c>
      <c r="Z7" s="5">
        <v>505</v>
      </c>
      <c r="AA7" s="5">
        <v>455</v>
      </c>
      <c r="AB7" s="5">
        <v>456</v>
      </c>
      <c r="AC7" s="5">
        <v>413</v>
      </c>
      <c r="AD7" s="5">
        <v>475</v>
      </c>
      <c r="AE7" s="5">
        <v>490</v>
      </c>
      <c r="AF7" s="9"/>
      <c r="AG7" s="9"/>
      <c r="AH7" s="9"/>
      <c r="AJ7" s="9"/>
      <c r="AK7" s="9"/>
      <c r="AL7" s="9"/>
      <c r="AM7" s="5">
        <f>SUM(O7:R7)</f>
        <v>1374</v>
      </c>
      <c r="AN7" s="5">
        <f>SUM(S7:V7)</f>
        <v>1646</v>
      </c>
      <c r="AO7" s="5">
        <f>SUM(W7:Z7)</f>
        <v>1822</v>
      </c>
      <c r="AP7" s="5">
        <f>SUM(AA7:AD7)</f>
        <v>1799</v>
      </c>
      <c r="AQ7" s="5">
        <f>SUM(AE7:AH7)</f>
        <v>490</v>
      </c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2:53" s="1" customFormat="1" x14ac:dyDescent="0.3">
      <c r="B8" t="s">
        <v>83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">
        <v>10</v>
      </c>
      <c r="P8" s="5">
        <v>9</v>
      </c>
      <c r="Q8" s="5">
        <v>10</v>
      </c>
      <c r="R8" s="5">
        <v>12</v>
      </c>
      <c r="S8" s="5">
        <v>10</v>
      </c>
      <c r="T8" s="5">
        <v>9</v>
      </c>
      <c r="U8" s="5">
        <v>8</v>
      </c>
      <c r="V8" s="5">
        <v>8</v>
      </c>
      <c r="W8" s="5">
        <v>8</v>
      </c>
      <c r="X8" s="5">
        <v>8</v>
      </c>
      <c r="Y8" s="5">
        <v>7</v>
      </c>
      <c r="Z8" s="5">
        <v>6</v>
      </c>
      <c r="AA8" s="5">
        <v>5</v>
      </c>
      <c r="AB8" s="5">
        <v>8</v>
      </c>
      <c r="AC8" s="5">
        <v>6</v>
      </c>
      <c r="AD8" s="5">
        <v>6</v>
      </c>
      <c r="AE8" s="5">
        <v>6</v>
      </c>
      <c r="AF8" s="9"/>
      <c r="AG8" s="9"/>
      <c r="AH8" s="9"/>
      <c r="AJ8" s="9"/>
      <c r="AK8" s="9"/>
      <c r="AL8" s="9"/>
      <c r="AM8" s="5">
        <f>SUM(O8:R8)</f>
        <v>41</v>
      </c>
      <c r="AN8" s="5">
        <f>SUM(S8:V8)</f>
        <v>35</v>
      </c>
      <c r="AO8" s="5">
        <f>SUM(W8:Z8)</f>
        <v>29</v>
      </c>
      <c r="AP8" s="5">
        <f>SUM(AA8:AD8)</f>
        <v>25</v>
      </c>
      <c r="AQ8" s="5">
        <f>SUM(AE8:AH8)</f>
        <v>6</v>
      </c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2:53" s="1" customFormat="1" x14ac:dyDescent="0.3">
      <c r="B9" t="s">
        <v>84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5">
        <v>113</v>
      </c>
      <c r="P9" s="5">
        <v>107</v>
      </c>
      <c r="Q9" s="5">
        <v>113</v>
      </c>
      <c r="R9" s="5">
        <v>117</v>
      </c>
      <c r="S9" s="5">
        <v>109</v>
      </c>
      <c r="T9" s="5">
        <v>120</v>
      </c>
      <c r="U9" s="5">
        <v>125</v>
      </c>
      <c r="V9" s="5">
        <v>130</v>
      </c>
      <c r="W9" s="5">
        <v>126</v>
      </c>
      <c r="X9" s="5">
        <v>128</v>
      </c>
      <c r="Y9" s="5">
        <v>126</v>
      </c>
      <c r="Z9" s="5">
        <v>123</v>
      </c>
      <c r="AA9" s="5">
        <v>130</v>
      </c>
      <c r="AB9" s="5">
        <v>134</v>
      </c>
      <c r="AC9" s="5">
        <v>135</v>
      </c>
      <c r="AD9" s="5">
        <v>135</v>
      </c>
      <c r="AE9" s="5">
        <v>126</v>
      </c>
      <c r="AF9" s="9"/>
      <c r="AG9" s="9"/>
      <c r="AH9" s="9"/>
      <c r="AJ9" s="9"/>
      <c r="AK9" s="9"/>
      <c r="AL9" s="9"/>
      <c r="AM9" s="5">
        <f>SUM(O9:R9)</f>
        <v>450</v>
      </c>
      <c r="AN9" s="5">
        <f>SUM(S9:V9)</f>
        <v>484</v>
      </c>
      <c r="AO9" s="5">
        <f>SUM(W9:Z9)</f>
        <v>503</v>
      </c>
      <c r="AP9" s="5">
        <f>SUM(AA9:AD9)</f>
        <v>534</v>
      </c>
      <c r="AQ9" s="5">
        <f>SUM(AE9:AH9)</f>
        <v>126</v>
      </c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2:53" x14ac:dyDescent="0.3">
      <c r="B10" t="s">
        <v>23</v>
      </c>
      <c r="C10" s="5">
        <v>258.89999999999998</v>
      </c>
      <c r="D10" s="5">
        <v>281.33999999999997</v>
      </c>
      <c r="E10" s="5">
        <v>295.49</v>
      </c>
      <c r="F10" s="5">
        <v>359.26</v>
      </c>
      <c r="G10" s="5">
        <v>397</v>
      </c>
      <c r="H10" s="5">
        <v>407</v>
      </c>
      <c r="I10" s="5">
        <v>416</v>
      </c>
      <c r="J10" s="5">
        <v>451.98</v>
      </c>
      <c r="K10" s="5">
        <v>452</v>
      </c>
      <c r="L10" s="5">
        <v>415</v>
      </c>
      <c r="M10" s="5">
        <v>427</v>
      </c>
      <c r="N10" s="5">
        <v>428</v>
      </c>
      <c r="O10" s="5">
        <f t="shared" ref="O10:AE10" si="9">SUM(O7:O9)</f>
        <v>447</v>
      </c>
      <c r="P10" s="5">
        <f t="shared" si="9"/>
        <v>444</v>
      </c>
      <c r="Q10" s="5">
        <f t="shared" si="9"/>
        <v>467</v>
      </c>
      <c r="R10" s="5">
        <f t="shared" si="9"/>
        <v>507</v>
      </c>
      <c r="S10" s="5">
        <f t="shared" si="9"/>
        <v>512</v>
      </c>
      <c r="T10" s="5">
        <f t="shared" si="9"/>
        <v>539</v>
      </c>
      <c r="U10" s="5">
        <f t="shared" si="9"/>
        <v>546</v>
      </c>
      <c r="V10" s="5">
        <f t="shared" si="9"/>
        <v>568</v>
      </c>
      <c r="W10" s="5">
        <f t="shared" si="9"/>
        <v>568</v>
      </c>
      <c r="X10" s="5">
        <f t="shared" si="9"/>
        <v>572</v>
      </c>
      <c r="Y10" s="5">
        <f t="shared" si="9"/>
        <v>580</v>
      </c>
      <c r="Z10" s="5">
        <f t="shared" si="9"/>
        <v>634</v>
      </c>
      <c r="AA10" s="5">
        <f t="shared" si="9"/>
        <v>590</v>
      </c>
      <c r="AB10" s="5">
        <f t="shared" si="9"/>
        <v>598</v>
      </c>
      <c r="AC10" s="5">
        <f t="shared" si="9"/>
        <v>554</v>
      </c>
      <c r="AD10" s="5">
        <f t="shared" si="9"/>
        <v>616</v>
      </c>
      <c r="AE10" s="5">
        <f t="shared" si="9"/>
        <v>622</v>
      </c>
      <c r="AF10" s="5">
        <f>AF6-AF11</f>
        <v>647.69650000000001</v>
      </c>
      <c r="AG10" s="5">
        <f t="shared" ref="AG10:AH10" si="10">AG6-AG11</f>
        <v>662.63339999999971</v>
      </c>
      <c r="AH10" s="5">
        <f t="shared" si="10"/>
        <v>686.77620000000024</v>
      </c>
      <c r="AJ10" s="5">
        <f>SUM(C10:F10)</f>
        <v>1194.99</v>
      </c>
      <c r="AK10" s="5">
        <f>SUM(G10:J10)</f>
        <v>1671.98</v>
      </c>
      <c r="AL10" s="5">
        <f>SUM(K10:N10)</f>
        <v>1722</v>
      </c>
      <c r="AM10" s="5">
        <f>SUM(AM7:AM9)</f>
        <v>1865</v>
      </c>
      <c r="AN10" s="5">
        <f>SUM(AN7:AN9)</f>
        <v>2165</v>
      </c>
      <c r="AO10" s="5">
        <f>SUM(AO7:AO9)</f>
        <v>2354</v>
      </c>
      <c r="AP10" s="5">
        <f>SUM(AP7:AP9)</f>
        <v>2358</v>
      </c>
      <c r="AQ10" s="5">
        <f>SUM(AQ7:AQ9)</f>
        <v>622</v>
      </c>
      <c r="AR10" s="5">
        <f t="shared" ref="AR10:AV10" si="11">AR6-AR11</f>
        <v>2835.6977880000013</v>
      </c>
      <c r="AS10" s="5">
        <f t="shared" si="11"/>
        <v>2977.4826773999994</v>
      </c>
      <c r="AT10" s="5">
        <f t="shared" si="11"/>
        <v>3096.5819844959988</v>
      </c>
      <c r="AU10" s="5">
        <f t="shared" si="11"/>
        <v>3189.4794440308797</v>
      </c>
      <c r="AV10" s="5">
        <f t="shared" si="11"/>
        <v>3285.1638273518074</v>
      </c>
      <c r="AW10" s="5">
        <f t="shared" ref="AW10:BA10" si="12">AW6-AW11</f>
        <v>3350.8671038988432</v>
      </c>
      <c r="AX10" s="5">
        <f t="shared" si="12"/>
        <v>3417.8844459768188</v>
      </c>
      <c r="AY10" s="5">
        <f t="shared" si="12"/>
        <v>3486.242134896358</v>
      </c>
      <c r="AZ10" s="5">
        <f t="shared" si="12"/>
        <v>3555.9669775942821</v>
      </c>
      <c r="BA10" s="5">
        <f t="shared" si="12"/>
        <v>3627.0863171461679</v>
      </c>
    </row>
    <row r="11" spans="2:53" s="1" customFormat="1" x14ac:dyDescent="0.3">
      <c r="B11" s="1" t="s">
        <v>24</v>
      </c>
      <c r="C11" s="9">
        <f t="shared" ref="C11:O11" si="13">C6-C10</f>
        <v>1820.0499999999997</v>
      </c>
      <c r="D11" s="9">
        <f t="shared" si="13"/>
        <v>1914.0200000000002</v>
      </c>
      <c r="E11" s="9">
        <f t="shared" si="13"/>
        <v>1995.59</v>
      </c>
      <c r="F11" s="9">
        <f t="shared" si="13"/>
        <v>1824.8999999999999</v>
      </c>
      <c r="G11" s="9">
        <f t="shared" si="13"/>
        <v>2204</v>
      </c>
      <c r="H11" s="9">
        <f t="shared" si="13"/>
        <v>2337</v>
      </c>
      <c r="I11" s="9">
        <f t="shared" si="13"/>
        <v>2418</v>
      </c>
      <c r="J11" s="9">
        <f t="shared" si="13"/>
        <v>2539.96</v>
      </c>
      <c r="K11" s="9">
        <f t="shared" si="13"/>
        <v>2639</v>
      </c>
      <c r="L11" s="9">
        <f t="shared" si="13"/>
        <v>2713</v>
      </c>
      <c r="M11" s="9">
        <f t="shared" si="13"/>
        <v>2798</v>
      </c>
      <c r="N11" s="9">
        <f t="shared" si="13"/>
        <v>2996</v>
      </c>
      <c r="O11" s="9">
        <f t="shared" si="13"/>
        <v>3458</v>
      </c>
      <c r="P11" s="9">
        <f t="shared" ref="P11" si="14">P6-P10</f>
        <v>3391</v>
      </c>
      <c r="Q11" s="9">
        <f t="shared" ref="Q11" si="15">Q6-Q10</f>
        <v>3468</v>
      </c>
      <c r="R11" s="9">
        <f t="shared" ref="R11" si="16">R6-R10</f>
        <v>3603</v>
      </c>
      <c r="S11" s="9">
        <f t="shared" ref="S11:U11" si="17">S6-S10</f>
        <v>3750</v>
      </c>
      <c r="T11" s="9">
        <f t="shared" si="17"/>
        <v>3847</v>
      </c>
      <c r="U11" s="9">
        <f t="shared" si="17"/>
        <v>3887</v>
      </c>
      <c r="V11" s="9">
        <f t="shared" ref="V11" si="18">V6-V10</f>
        <v>3957</v>
      </c>
      <c r="W11" s="9">
        <f t="shared" ref="W11:X11" si="19">W6-W10</f>
        <v>4087</v>
      </c>
      <c r="X11" s="9">
        <f t="shared" si="19"/>
        <v>4244</v>
      </c>
      <c r="Y11" s="9">
        <f t="shared" ref="Y11" si="20">Y6-Y10</f>
        <v>4310</v>
      </c>
      <c r="Z11" s="9">
        <f t="shared" ref="Z11" si="21">Z6-Z10</f>
        <v>4414</v>
      </c>
      <c r="AA11" s="9">
        <f t="shared" ref="AA11:AB11" si="22">AA6-AA10</f>
        <v>4592</v>
      </c>
      <c r="AB11" s="9">
        <f t="shared" si="22"/>
        <v>4711</v>
      </c>
      <c r="AC11" s="9">
        <f t="shared" ref="AC11" si="23">AC6-AC10</f>
        <v>4854</v>
      </c>
      <c r="AD11" s="9">
        <f t="shared" ref="AD11" si="24">AD6-AD10</f>
        <v>4990</v>
      </c>
      <c r="AE11" s="9">
        <f t="shared" ref="AE11" si="25">AE6-AE10</f>
        <v>5092</v>
      </c>
      <c r="AF11" s="9">
        <f>AF6*0.89</f>
        <v>5240.4535000000005</v>
      </c>
      <c r="AG11" s="9">
        <f t="shared" ref="AG11:AH11" si="26">AG6*0.89</f>
        <v>5361.3066000000008</v>
      </c>
      <c r="AH11" s="9">
        <f t="shared" si="26"/>
        <v>5556.6437999999998</v>
      </c>
      <c r="AJ11" s="9">
        <f t="shared" ref="AJ11:AP11" si="27">AJ6-AJ10</f>
        <v>7554.5599999999995</v>
      </c>
      <c r="AK11" s="9">
        <f t="shared" si="27"/>
        <v>9498.9600000000009</v>
      </c>
      <c r="AL11" s="9">
        <f t="shared" si="27"/>
        <v>11146</v>
      </c>
      <c r="AM11" s="9">
        <f t="shared" si="27"/>
        <v>13920</v>
      </c>
      <c r="AN11" s="9">
        <f t="shared" si="27"/>
        <v>15441</v>
      </c>
      <c r="AO11" s="9">
        <f t="shared" si="27"/>
        <v>17055</v>
      </c>
      <c r="AP11" s="9">
        <f t="shared" si="27"/>
        <v>19147</v>
      </c>
      <c r="AQ11" s="9">
        <f t="shared" ref="AQ11" si="28">AQ6*0.88</f>
        <v>21005.168800000003</v>
      </c>
      <c r="AR11" s="9">
        <f>AR6*0.89</f>
        <v>22943.373012000004</v>
      </c>
      <c r="AS11" s="9">
        <f t="shared" ref="AS11:BA11" si="29">AS6*0.89</f>
        <v>24090.541662600008</v>
      </c>
      <c r="AT11" s="9">
        <f t="shared" si="29"/>
        <v>25054.163329104009</v>
      </c>
      <c r="AU11" s="9">
        <f t="shared" si="29"/>
        <v>25805.78822897713</v>
      </c>
      <c r="AV11" s="9">
        <f t="shared" si="29"/>
        <v>26579.961875846442</v>
      </c>
      <c r="AW11" s="9">
        <f t="shared" si="29"/>
        <v>27111.561113363372</v>
      </c>
      <c r="AX11" s="9">
        <f t="shared" si="29"/>
        <v>27653.792335630642</v>
      </c>
      <c r="AY11" s="9">
        <f t="shared" si="29"/>
        <v>28206.868182343253</v>
      </c>
      <c r="AZ11" s="9">
        <f t="shared" si="29"/>
        <v>28771.00554599012</v>
      </c>
      <c r="BA11" s="9">
        <f t="shared" si="29"/>
        <v>29346.425656909923</v>
      </c>
    </row>
    <row r="12" spans="2:53" x14ac:dyDescent="0.3">
      <c r="B12" t="s">
        <v>25</v>
      </c>
      <c r="C12" s="5">
        <v>348.76</v>
      </c>
      <c r="D12" s="5">
        <v>374.13</v>
      </c>
      <c r="E12" s="5">
        <v>398.96</v>
      </c>
      <c r="F12" s="5">
        <v>415.96</v>
      </c>
      <c r="G12" s="5">
        <v>465</v>
      </c>
      <c r="H12" s="5">
        <v>476</v>
      </c>
      <c r="I12" s="5">
        <v>490</v>
      </c>
      <c r="J12" s="5">
        <v>499.8</v>
      </c>
      <c r="K12" s="5">
        <v>532</v>
      </c>
      <c r="L12" s="5">
        <v>532</v>
      </c>
      <c r="M12" s="5">
        <v>566</v>
      </c>
      <c r="N12" s="5">
        <v>558</v>
      </c>
      <c r="O12" s="5">
        <v>620</v>
      </c>
      <c r="P12" s="5">
        <v>612</v>
      </c>
      <c r="Q12" s="5">
        <v>651</v>
      </c>
      <c r="R12" s="5">
        <v>657</v>
      </c>
      <c r="S12" s="5">
        <v>701</v>
      </c>
      <c r="T12" s="5">
        <v>738</v>
      </c>
      <c r="U12" s="5">
        <v>775</v>
      </c>
      <c r="V12" s="5">
        <v>773</v>
      </c>
      <c r="W12" s="5">
        <v>827</v>
      </c>
      <c r="X12" s="5">
        <v>876</v>
      </c>
      <c r="Y12" s="5">
        <v>881</v>
      </c>
      <c r="Z12" s="5">
        <v>889</v>
      </c>
      <c r="AA12" s="5">
        <v>939</v>
      </c>
      <c r="AB12" s="5">
        <v>984</v>
      </c>
      <c r="AC12" s="5">
        <v>1022</v>
      </c>
      <c r="AD12" s="5">
        <v>999</v>
      </c>
      <c r="AE12" s="5">
        <v>1026</v>
      </c>
      <c r="AF12" s="5">
        <f>AB12*1.09</f>
        <v>1072.5600000000002</v>
      </c>
      <c r="AG12" s="5">
        <f>AC12*1.07</f>
        <v>1093.54</v>
      </c>
      <c r="AH12" s="5">
        <f>AD12*1.1</f>
        <v>1098.9000000000001</v>
      </c>
      <c r="AJ12" s="5">
        <f>SUM(C12:F12)</f>
        <v>1537.81</v>
      </c>
      <c r="AK12" s="5">
        <f>SUM(G12:J12)</f>
        <v>1930.8</v>
      </c>
      <c r="AL12" s="5">
        <f>SUM(K12:N12)</f>
        <v>2188</v>
      </c>
      <c r="AM12" s="5">
        <f>SUM(O12:R12)</f>
        <v>2540</v>
      </c>
      <c r="AN12" s="5">
        <f>SUM(S12:V12)</f>
        <v>2987</v>
      </c>
      <c r="AO12" s="5">
        <f>SUM(W12:Z12)</f>
        <v>3473</v>
      </c>
      <c r="AP12" s="5">
        <f>SUM(AA12:AD12)</f>
        <v>3944</v>
      </c>
      <c r="AQ12" s="5">
        <f>SUM(AE12:AH12)</f>
        <v>4291</v>
      </c>
      <c r="AR12" s="5">
        <f>AQ12*1.07</f>
        <v>4591.37</v>
      </c>
      <c r="AS12" s="5">
        <f>AR12*1.05</f>
        <v>4820.9385000000002</v>
      </c>
      <c r="AT12" s="5">
        <f>AS12*1.04</f>
        <v>5013.7760400000006</v>
      </c>
      <c r="AU12" s="5">
        <f>AT12*1.03</f>
        <v>5164.1893212000004</v>
      </c>
      <c r="AV12" s="5">
        <f t="shared" ref="AV12" si="30">AU12*1.02</f>
        <v>5267.4731076240005</v>
      </c>
      <c r="AW12" s="5">
        <f t="shared" ref="AW12" si="31">AV12*1.02</f>
        <v>5372.822569776481</v>
      </c>
      <c r="AX12" s="5">
        <f t="shared" ref="AX12" si="32">AW12*1.02</f>
        <v>5480.2790211720112</v>
      </c>
      <c r="AY12" s="5">
        <f t="shared" ref="AY12" si="33">AX12*1.02</f>
        <v>5589.8846015954514</v>
      </c>
      <c r="AZ12" s="5">
        <f t="shared" ref="AZ12" si="34">AY12*1.02</f>
        <v>5701.6822936273602</v>
      </c>
      <c r="BA12" s="5">
        <f t="shared" ref="BA12" si="35">AZ12*1.02</f>
        <v>5815.7159394999071</v>
      </c>
    </row>
    <row r="13" spans="2:53" x14ac:dyDescent="0.3">
      <c r="B13" t="s">
        <v>26</v>
      </c>
      <c r="C13" s="5">
        <v>580.96</v>
      </c>
      <c r="D13" s="5">
        <v>646.22</v>
      </c>
      <c r="E13" s="5">
        <v>670.08</v>
      </c>
      <c r="F13" s="5">
        <v>723.57</v>
      </c>
      <c r="G13" s="5">
        <v>781</v>
      </c>
      <c r="H13" s="5">
        <v>849</v>
      </c>
      <c r="I13" s="5">
        <v>812</v>
      </c>
      <c r="J13" s="5">
        <v>801.59</v>
      </c>
      <c r="K13" s="5">
        <v>857</v>
      </c>
      <c r="L13" s="5">
        <v>901</v>
      </c>
      <c r="M13" s="5">
        <v>892</v>
      </c>
      <c r="N13" s="5">
        <v>941</v>
      </c>
      <c r="O13" s="5">
        <v>1049</v>
      </c>
      <c r="P13" s="5">
        <v>1073</v>
      </c>
      <c r="Q13" s="5">
        <v>1068</v>
      </c>
      <c r="R13" s="5">
        <v>1131</v>
      </c>
      <c r="S13" s="5">
        <v>1158</v>
      </c>
      <c r="T13" s="5">
        <v>1247</v>
      </c>
      <c r="U13" s="5">
        <v>1266</v>
      </c>
      <c r="V13" s="5">
        <v>1297</v>
      </c>
      <c r="W13" s="5">
        <v>1301</v>
      </c>
      <c r="X13" s="5">
        <v>1345</v>
      </c>
      <c r="Y13" s="5">
        <v>1337</v>
      </c>
      <c r="Z13" s="5">
        <v>1368</v>
      </c>
      <c r="AA13" s="5">
        <v>1352</v>
      </c>
      <c r="AB13" s="5">
        <v>1445</v>
      </c>
      <c r="AC13" s="5">
        <v>1431</v>
      </c>
      <c r="AD13" s="5">
        <v>1536</v>
      </c>
      <c r="AE13" s="5">
        <v>1495</v>
      </c>
      <c r="AF13" s="5">
        <f>AF6*0.26</f>
        <v>1530.9190000000001</v>
      </c>
      <c r="AG13" s="5">
        <f t="shared" ref="AG13:AH13" si="36">AG6*0.26</f>
        <v>1566.2244000000003</v>
      </c>
      <c r="AH13" s="5">
        <f t="shared" si="36"/>
        <v>1623.2892000000002</v>
      </c>
      <c r="AJ13" s="5">
        <f>SUM(C13:F13)</f>
        <v>2620.8300000000004</v>
      </c>
      <c r="AK13" s="5">
        <f>SUM(G13:J13)</f>
        <v>3243.59</v>
      </c>
      <c r="AL13" s="5">
        <f>SUM(K13:N13)</f>
        <v>3591</v>
      </c>
      <c r="AM13" s="5">
        <f>SUM(O13:R13)</f>
        <v>4321</v>
      </c>
      <c r="AN13" s="5">
        <f>SUM(S13:V13)</f>
        <v>4968</v>
      </c>
      <c r="AO13" s="5">
        <f>SUM(W13:Z13)</f>
        <v>5351</v>
      </c>
      <c r="AP13" s="5">
        <f>SUM(AA13:AD13)</f>
        <v>5764</v>
      </c>
      <c r="AQ13" s="5">
        <f>SUM(AE13:AH13)</f>
        <v>6215.4326000000001</v>
      </c>
      <c r="AR13" s="5">
        <f>AQ13*1.02</f>
        <v>6339.7412519999998</v>
      </c>
      <c r="AS13" s="5">
        <f t="shared" ref="AS13:AV13" si="37">AR13*1.01</f>
        <v>6403.13866452</v>
      </c>
      <c r="AT13" s="5">
        <f t="shared" si="37"/>
        <v>6467.1700511651998</v>
      </c>
      <c r="AU13" s="5">
        <f t="shared" si="37"/>
        <v>6531.8417516768523</v>
      </c>
      <c r="AV13" s="5">
        <f t="shared" si="37"/>
        <v>6597.1601691936212</v>
      </c>
      <c r="AW13" s="5">
        <f t="shared" ref="AW13:AW14" si="38">AV13*1.01</f>
        <v>6663.1317708855577</v>
      </c>
      <c r="AX13" s="5">
        <f t="shared" ref="AX13:AX14" si="39">AW13*1.01</f>
        <v>6729.7630885944136</v>
      </c>
      <c r="AY13" s="5">
        <f t="shared" ref="AY13:AY14" si="40">AX13*1.01</f>
        <v>6797.0607194803579</v>
      </c>
      <c r="AZ13" s="5">
        <f t="shared" ref="AZ13:AZ14" si="41">AY13*1.01</f>
        <v>6865.0313266751618</v>
      </c>
      <c r="BA13" s="5">
        <f t="shared" ref="BA13:BA14" si="42">AZ13*1.01</f>
        <v>6933.6816399419131</v>
      </c>
    </row>
    <row r="14" spans="2:53" x14ac:dyDescent="0.3">
      <c r="B14" t="s">
        <v>27</v>
      </c>
      <c r="C14" s="5">
        <v>170.44</v>
      </c>
      <c r="D14" s="5">
        <v>178.04</v>
      </c>
      <c r="E14" s="5">
        <v>184.06</v>
      </c>
      <c r="F14" s="5">
        <v>212.35</v>
      </c>
      <c r="G14" s="5">
        <v>216</v>
      </c>
      <c r="H14" s="5">
        <v>219</v>
      </c>
      <c r="I14" s="5">
        <v>219</v>
      </c>
      <c r="J14" s="5">
        <v>225.93</v>
      </c>
      <c r="K14" s="5">
        <v>271</v>
      </c>
      <c r="L14" s="5">
        <v>224</v>
      </c>
      <c r="M14" s="5">
        <v>230</v>
      </c>
      <c r="N14" s="5">
        <v>243</v>
      </c>
      <c r="O14" s="5">
        <v>290</v>
      </c>
      <c r="P14" s="5">
        <v>256</v>
      </c>
      <c r="Q14" s="5">
        <v>265</v>
      </c>
      <c r="R14" s="5">
        <v>274</v>
      </c>
      <c r="S14" s="5">
        <v>269</v>
      </c>
      <c r="T14" s="5">
        <v>291</v>
      </c>
      <c r="U14" s="5">
        <v>319</v>
      </c>
      <c r="V14" s="5">
        <v>340</v>
      </c>
      <c r="W14" s="5">
        <v>331</v>
      </c>
      <c r="X14" s="5">
        <v>357</v>
      </c>
      <c r="Y14" s="5">
        <v>353</v>
      </c>
      <c r="Z14" s="5">
        <v>372</v>
      </c>
      <c r="AA14" s="5">
        <v>352</v>
      </c>
      <c r="AB14" s="5">
        <v>355</v>
      </c>
      <c r="AC14" s="5">
        <v>366</v>
      </c>
      <c r="AD14" s="5">
        <v>456</v>
      </c>
      <c r="AE14" s="5">
        <v>367</v>
      </c>
      <c r="AF14" s="5">
        <f>AB14*1.03</f>
        <v>365.65000000000003</v>
      </c>
      <c r="AG14" s="5">
        <f t="shared" ref="AG14" si="43">AC14*1.03</f>
        <v>376.98</v>
      </c>
      <c r="AH14" s="5">
        <f>AD14*0.84</f>
        <v>383.03999999999996</v>
      </c>
      <c r="AJ14" s="5">
        <f>SUM(C14:F14)</f>
        <v>744.89</v>
      </c>
      <c r="AK14" s="5">
        <f>SUM(G14:J14)</f>
        <v>879.93000000000006</v>
      </c>
      <c r="AL14" s="5">
        <f>SUM(K14:N14)</f>
        <v>968</v>
      </c>
      <c r="AM14" s="5">
        <f>SUM(O14:R14)</f>
        <v>1085</v>
      </c>
      <c r="AN14" s="5">
        <f>SUM(S14:V14)</f>
        <v>1219</v>
      </c>
      <c r="AO14" s="5">
        <f>SUM(W14:Z14)</f>
        <v>1413</v>
      </c>
      <c r="AP14" s="5">
        <f>SUM(AA14:AD14)</f>
        <v>1529</v>
      </c>
      <c r="AQ14" s="5">
        <f>SUM(AE14:AH14)</f>
        <v>1492.67</v>
      </c>
      <c r="AR14" s="5">
        <f>AQ14*1.02</f>
        <v>1522.5234</v>
      </c>
      <c r="AS14" s="5">
        <f>AR14*1.02</f>
        <v>1552.973868</v>
      </c>
      <c r="AT14" s="5">
        <f t="shared" ref="AT14:AV14" si="44">AS14*1.01</f>
        <v>1568.5036066800001</v>
      </c>
      <c r="AU14" s="5">
        <f t="shared" si="44"/>
        <v>1584.1886427468</v>
      </c>
      <c r="AV14" s="5">
        <f t="shared" si="44"/>
        <v>1600.0305291742682</v>
      </c>
      <c r="AW14" s="5">
        <f t="shared" si="38"/>
        <v>1616.0308344660109</v>
      </c>
      <c r="AX14" s="5">
        <f t="shared" si="39"/>
        <v>1632.191142810671</v>
      </c>
      <c r="AY14" s="5">
        <f t="shared" si="40"/>
        <v>1648.5130542387776</v>
      </c>
      <c r="AZ14" s="5">
        <f t="shared" si="41"/>
        <v>1664.9981847811655</v>
      </c>
      <c r="BA14" s="5">
        <f t="shared" si="42"/>
        <v>1681.6481666289772</v>
      </c>
    </row>
    <row r="15" spans="2:53" x14ac:dyDescent="0.3">
      <c r="B15" t="s">
        <v>28</v>
      </c>
      <c r="C15" s="5">
        <v>17.149999999999999</v>
      </c>
      <c r="D15" s="5">
        <v>17.149999999999999</v>
      </c>
      <c r="E15" s="5">
        <v>23.87</v>
      </c>
      <c r="F15" s="5">
        <v>32.93</v>
      </c>
      <c r="G15" s="5">
        <v>47</v>
      </c>
      <c r="H15" s="5">
        <v>43</v>
      </c>
      <c r="I15" s="5">
        <v>43</v>
      </c>
      <c r="J15" s="5">
        <v>42.69</v>
      </c>
      <c r="K15" s="5">
        <v>42</v>
      </c>
      <c r="L15" s="5">
        <v>40</v>
      </c>
      <c r="M15" s="5">
        <v>41</v>
      </c>
      <c r="N15" s="5">
        <v>39</v>
      </c>
      <c r="O15" s="5">
        <v>45</v>
      </c>
      <c r="P15" s="5">
        <v>44</v>
      </c>
      <c r="Q15" s="5">
        <v>43</v>
      </c>
      <c r="R15" s="5">
        <v>40</v>
      </c>
      <c r="S15" s="5">
        <v>42</v>
      </c>
      <c r="T15" s="5">
        <v>42</v>
      </c>
      <c r="U15" s="5">
        <v>43</v>
      </c>
      <c r="V15" s="5">
        <v>42</v>
      </c>
      <c r="W15" s="5">
        <v>42</v>
      </c>
      <c r="X15" s="5">
        <v>42</v>
      </c>
      <c r="Y15" s="5">
        <v>42</v>
      </c>
      <c r="Z15" s="5">
        <v>42</v>
      </c>
      <c r="AA15" s="5">
        <f>1000+42</f>
        <v>1042</v>
      </c>
      <c r="AB15" s="5">
        <v>42</v>
      </c>
      <c r="AC15" s="5">
        <v>43</v>
      </c>
      <c r="AD15" s="5">
        <v>42</v>
      </c>
      <c r="AE15" s="5">
        <v>41</v>
      </c>
      <c r="AF15" s="5">
        <v>42</v>
      </c>
      <c r="AG15" s="5">
        <v>42</v>
      </c>
      <c r="AH15" s="5">
        <v>42</v>
      </c>
      <c r="AJ15" s="5">
        <f>SUM(C15:F15)</f>
        <v>91.1</v>
      </c>
      <c r="AK15" s="5">
        <f>SUM(G15:J15)</f>
        <v>175.69</v>
      </c>
      <c r="AL15" s="5">
        <f>SUM(K15:N15)</f>
        <v>162</v>
      </c>
      <c r="AM15" s="5">
        <f>SUM(O15:R15)</f>
        <v>172</v>
      </c>
      <c r="AN15" s="5">
        <f>SUM(S15:V15)</f>
        <v>169</v>
      </c>
      <c r="AO15" s="5">
        <f>SUM(W15:Z15)</f>
        <v>168</v>
      </c>
      <c r="AP15" s="5">
        <f>SUM(AA15:AD15)</f>
        <v>1169</v>
      </c>
      <c r="AQ15" s="5">
        <f>SUM(AE15:AH15)</f>
        <v>167</v>
      </c>
      <c r="AR15" s="5">
        <f t="shared" ref="AR15:AV15" si="45">AQ15*1.04</f>
        <v>173.68</v>
      </c>
      <c r="AS15" s="5">
        <f t="shared" si="45"/>
        <v>180.62720000000002</v>
      </c>
      <c r="AT15" s="5">
        <f t="shared" si="45"/>
        <v>187.85228800000002</v>
      </c>
      <c r="AU15" s="5">
        <f t="shared" si="45"/>
        <v>195.36637952000001</v>
      </c>
      <c r="AV15" s="5">
        <f t="shared" si="45"/>
        <v>203.18103470080001</v>
      </c>
      <c r="AW15" s="5">
        <f t="shared" ref="AW15" si="46">AV15*1.04</f>
        <v>211.30827608883203</v>
      </c>
      <c r="AX15" s="5">
        <f t="shared" ref="AX15" si="47">AW15*1.04</f>
        <v>219.76060713238533</v>
      </c>
      <c r="AY15" s="5">
        <f t="shared" ref="AY15" si="48">AX15*1.04</f>
        <v>228.55103141768075</v>
      </c>
      <c r="AZ15" s="5">
        <f t="shared" ref="AZ15" si="49">AY15*1.04</f>
        <v>237.69307267438799</v>
      </c>
      <c r="BA15" s="5">
        <f t="shared" ref="BA15" si="50">AZ15*1.04</f>
        <v>247.20079558136351</v>
      </c>
    </row>
    <row r="16" spans="2:53" x14ac:dyDescent="0.3">
      <c r="B16" t="s">
        <v>29</v>
      </c>
      <c r="C16" s="5">
        <f t="shared" ref="C16:M16" si="51">SUM(C12:C15)</f>
        <v>1117.3100000000002</v>
      </c>
      <c r="D16" s="5">
        <f t="shared" si="51"/>
        <v>1215.5400000000002</v>
      </c>
      <c r="E16" s="5">
        <f t="shared" si="51"/>
        <v>1276.9699999999998</v>
      </c>
      <c r="F16" s="5">
        <f t="shared" si="51"/>
        <v>1384.81</v>
      </c>
      <c r="G16" s="5">
        <f t="shared" si="51"/>
        <v>1509</v>
      </c>
      <c r="H16" s="5">
        <f t="shared" si="51"/>
        <v>1587</v>
      </c>
      <c r="I16" s="5">
        <f t="shared" si="51"/>
        <v>1564</v>
      </c>
      <c r="J16" s="5">
        <f t="shared" si="51"/>
        <v>1570.0100000000002</v>
      </c>
      <c r="K16" s="5">
        <f t="shared" si="51"/>
        <v>1702</v>
      </c>
      <c r="L16" s="5">
        <f t="shared" si="51"/>
        <v>1697</v>
      </c>
      <c r="M16" s="5">
        <f t="shared" si="51"/>
        <v>1729</v>
      </c>
      <c r="N16" s="5">
        <f t="shared" ref="N16:P16" si="52">SUM(N12:N15)</f>
        <v>1781</v>
      </c>
      <c r="O16" s="5">
        <f t="shared" ref="O16" si="53">SUM(O12:O15)</f>
        <v>2004</v>
      </c>
      <c r="P16" s="5">
        <f t="shared" si="52"/>
        <v>1985</v>
      </c>
      <c r="Q16" s="5">
        <f t="shared" ref="Q16:T16" si="54">SUM(Q12:Q15)</f>
        <v>2027</v>
      </c>
      <c r="R16" s="5">
        <f t="shared" si="54"/>
        <v>2102</v>
      </c>
      <c r="S16" s="5">
        <f t="shared" si="54"/>
        <v>2170</v>
      </c>
      <c r="T16" s="5">
        <f t="shared" si="54"/>
        <v>2318</v>
      </c>
      <c r="U16" s="5">
        <f t="shared" ref="U16" si="55">SUM(U12:U15)</f>
        <v>2403</v>
      </c>
      <c r="V16" s="5">
        <f t="shared" ref="V16" si="56">SUM(V12:V15)</f>
        <v>2452</v>
      </c>
      <c r="W16" s="5">
        <f t="shared" ref="W16:X16" si="57">SUM(W12:W15)</f>
        <v>2501</v>
      </c>
      <c r="X16" s="5">
        <f t="shared" si="57"/>
        <v>2620</v>
      </c>
      <c r="Y16" s="5">
        <f t="shared" ref="Y16" si="58">SUM(Y12:Y15)</f>
        <v>2613</v>
      </c>
      <c r="Z16" s="5">
        <f t="shared" ref="Z16" si="59">SUM(Z12:Z15)</f>
        <v>2671</v>
      </c>
      <c r="AA16" s="5">
        <f t="shared" ref="AA16:AB16" si="60">SUM(AA12:AA15)</f>
        <v>3685</v>
      </c>
      <c r="AB16" s="5">
        <f t="shared" si="60"/>
        <v>2826</v>
      </c>
      <c r="AC16" s="5">
        <f t="shared" ref="AC16" si="61">SUM(AC12:AC15)</f>
        <v>2862</v>
      </c>
      <c r="AD16" s="5">
        <f t="shared" ref="AD16" si="62">SUM(AD12:AD15)</f>
        <v>3033</v>
      </c>
      <c r="AE16" s="5">
        <f t="shared" ref="AE16:AH16" si="63">SUM(AE12:AE15)</f>
        <v>2929</v>
      </c>
      <c r="AF16" s="5">
        <f t="shared" si="63"/>
        <v>3011.1290000000004</v>
      </c>
      <c r="AG16" s="5">
        <f t="shared" si="63"/>
        <v>3078.7444</v>
      </c>
      <c r="AH16" s="5">
        <f t="shared" si="63"/>
        <v>3147.2292000000002</v>
      </c>
      <c r="AJ16" s="5">
        <f t="shared" ref="AJ16:AL16" si="64">SUM(AJ12:AJ15)</f>
        <v>4994.630000000001</v>
      </c>
      <c r="AK16" s="5">
        <f t="shared" si="64"/>
        <v>6230.01</v>
      </c>
      <c r="AL16" s="5">
        <f t="shared" si="64"/>
        <v>6909</v>
      </c>
      <c r="AM16" s="5">
        <f t="shared" ref="AM16" si="65">SUM(AM12:AM15)</f>
        <v>8118</v>
      </c>
      <c r="AN16" s="5">
        <f t="shared" ref="AN16" si="66">SUM(AN12:AN15)</f>
        <v>9343</v>
      </c>
      <c r="AO16" s="5">
        <f t="shared" ref="AO16" si="67">SUM(AO12:AO15)</f>
        <v>10405</v>
      </c>
      <c r="AP16" s="5">
        <f t="shared" ref="AP16" si="68">SUM(AP12:AP15)</f>
        <v>12406</v>
      </c>
      <c r="AQ16" s="5">
        <f t="shared" ref="AQ16" si="69">SUM(AQ12:AQ15)</f>
        <v>12166.1026</v>
      </c>
      <c r="AR16" s="5">
        <f t="shared" ref="AR16" si="70">SUM(AR12:AR15)</f>
        <v>12627.314651999999</v>
      </c>
      <c r="AS16" s="5">
        <f t="shared" ref="AS16" si="71">SUM(AS12:AS15)</f>
        <v>12957.678232520002</v>
      </c>
      <c r="AT16" s="5">
        <f t="shared" ref="AT16" si="72">SUM(AT12:AT15)</f>
        <v>13237.301985845201</v>
      </c>
      <c r="AU16" s="5">
        <f t="shared" ref="AU16" si="73">SUM(AU12:AU15)</f>
        <v>13475.586095143652</v>
      </c>
      <c r="AV16" s="5">
        <f t="shared" ref="AV16:BA16" si="74">SUM(AV12:AV15)</f>
        <v>13667.844840692689</v>
      </c>
      <c r="AW16" s="5">
        <f t="shared" si="74"/>
        <v>13863.293451216883</v>
      </c>
      <c r="AX16" s="5">
        <f t="shared" si="74"/>
        <v>14061.993859709482</v>
      </c>
      <c r="AY16" s="5">
        <f t="shared" si="74"/>
        <v>14264.009406732268</v>
      </c>
      <c r="AZ16" s="5">
        <f t="shared" si="74"/>
        <v>14469.404877758076</v>
      </c>
      <c r="BA16" s="5">
        <f t="shared" si="74"/>
        <v>14678.246541652161</v>
      </c>
    </row>
    <row r="17" spans="2:179" s="1" customFormat="1" x14ac:dyDescent="0.3">
      <c r="B17" s="1" t="s">
        <v>30</v>
      </c>
      <c r="C17" s="9">
        <f t="shared" ref="C17:M17" si="75">C11-C16</f>
        <v>702.73999999999955</v>
      </c>
      <c r="D17" s="9">
        <f t="shared" si="75"/>
        <v>698.48</v>
      </c>
      <c r="E17" s="9">
        <f t="shared" si="75"/>
        <v>718.62000000000012</v>
      </c>
      <c r="F17" s="9">
        <f t="shared" si="75"/>
        <v>440.08999999999992</v>
      </c>
      <c r="G17" s="9">
        <f t="shared" si="75"/>
        <v>695</v>
      </c>
      <c r="H17" s="9">
        <f t="shared" si="75"/>
        <v>750</v>
      </c>
      <c r="I17" s="9">
        <f t="shared" si="75"/>
        <v>854</v>
      </c>
      <c r="J17" s="9">
        <f t="shared" si="75"/>
        <v>969.94999999999982</v>
      </c>
      <c r="K17" s="9">
        <f t="shared" si="75"/>
        <v>937</v>
      </c>
      <c r="L17" s="9">
        <f t="shared" si="75"/>
        <v>1016</v>
      </c>
      <c r="M17" s="9">
        <f t="shared" si="75"/>
        <v>1069</v>
      </c>
      <c r="N17" s="9">
        <f t="shared" ref="N17:P17" si="76">N11-N16</f>
        <v>1215</v>
      </c>
      <c r="O17" s="9">
        <f t="shared" ref="O17" si="77">O11-O16</f>
        <v>1454</v>
      </c>
      <c r="P17" s="9">
        <f t="shared" si="76"/>
        <v>1406</v>
      </c>
      <c r="Q17" s="9">
        <f t="shared" ref="Q17:T17" si="78">Q11-Q16</f>
        <v>1441</v>
      </c>
      <c r="R17" s="9">
        <f t="shared" si="78"/>
        <v>1501</v>
      </c>
      <c r="S17" s="9">
        <f t="shared" si="78"/>
        <v>1580</v>
      </c>
      <c r="T17" s="9">
        <f t="shared" si="78"/>
        <v>1529</v>
      </c>
      <c r="U17" s="9">
        <f t="shared" ref="U17" si="79">U11-U16</f>
        <v>1484</v>
      </c>
      <c r="V17" s="9">
        <f t="shared" ref="V17" si="80">V11-V16</f>
        <v>1505</v>
      </c>
      <c r="W17" s="9">
        <f t="shared" ref="W17:X17" si="81">W11-W16</f>
        <v>1586</v>
      </c>
      <c r="X17" s="9">
        <f t="shared" si="81"/>
        <v>1624</v>
      </c>
      <c r="Y17" s="9">
        <f t="shared" ref="Y17" si="82">Y11-Y16</f>
        <v>1697</v>
      </c>
      <c r="Z17" s="9">
        <f t="shared" ref="Z17" si="83">Z11-Z16</f>
        <v>1743</v>
      </c>
      <c r="AA17" s="9">
        <f t="shared" ref="AA17:AB17" si="84">AA11-AA16</f>
        <v>907</v>
      </c>
      <c r="AB17" s="9">
        <f t="shared" si="84"/>
        <v>1885</v>
      </c>
      <c r="AC17" s="9">
        <f t="shared" ref="AC17" si="85">AC11-AC16</f>
        <v>1992</v>
      </c>
      <c r="AD17" s="9">
        <f t="shared" ref="AD17" si="86">AD11-AD16</f>
        <v>1957</v>
      </c>
      <c r="AE17" s="9">
        <f t="shared" ref="AE17:AH17" si="87">AE11-AE16</f>
        <v>2163</v>
      </c>
      <c r="AF17" s="9">
        <f t="shared" si="87"/>
        <v>2229.3245000000002</v>
      </c>
      <c r="AG17" s="9">
        <f t="shared" si="87"/>
        <v>2282.5622000000008</v>
      </c>
      <c r="AH17" s="9">
        <f t="shared" si="87"/>
        <v>2409.4145999999996</v>
      </c>
      <c r="AJ17" s="9">
        <f t="shared" ref="AJ17:AL17" si="88">AJ11-AJ16</f>
        <v>2559.9299999999985</v>
      </c>
      <c r="AK17" s="9">
        <f t="shared" si="88"/>
        <v>3268.9500000000007</v>
      </c>
      <c r="AL17" s="9">
        <f t="shared" si="88"/>
        <v>4237</v>
      </c>
      <c r="AM17" s="9">
        <f t="shared" ref="AM17" si="89">AM11-AM16</f>
        <v>5802</v>
      </c>
      <c r="AN17" s="9">
        <f t="shared" ref="AN17" si="90">AN11-AN16</f>
        <v>6098</v>
      </c>
      <c r="AO17" s="9">
        <f t="shared" ref="AO17" si="91">AO11-AO16</f>
        <v>6650</v>
      </c>
      <c r="AP17" s="9">
        <f t="shared" ref="AP17" si="92">AP11-AP16</f>
        <v>6741</v>
      </c>
      <c r="AQ17" s="9">
        <f t="shared" ref="AQ17" si="93">AQ11-AQ16</f>
        <v>8839.0662000000029</v>
      </c>
      <c r="AR17" s="9">
        <f t="shared" ref="AR17" si="94">AR11-AR16</f>
        <v>10316.058360000005</v>
      </c>
      <c r="AS17" s="9">
        <f t="shared" ref="AS17" si="95">AS11-AS16</f>
        <v>11132.863430080006</v>
      </c>
      <c r="AT17" s="9">
        <f t="shared" ref="AT17" si="96">AT11-AT16</f>
        <v>11816.861343258808</v>
      </c>
      <c r="AU17" s="9">
        <f t="shared" ref="AU17" si="97">AU11-AU16</f>
        <v>12330.202133833478</v>
      </c>
      <c r="AV17" s="9">
        <f t="shared" ref="AV17:BA17" si="98">AV11-AV16</f>
        <v>12912.117035153753</v>
      </c>
      <c r="AW17" s="9">
        <f t="shared" si="98"/>
        <v>13248.267662146489</v>
      </c>
      <c r="AX17" s="9">
        <f t="shared" si="98"/>
        <v>13591.798475921159</v>
      </c>
      <c r="AY17" s="9">
        <f t="shared" si="98"/>
        <v>13942.858775610985</v>
      </c>
      <c r="AZ17" s="9">
        <f t="shared" si="98"/>
        <v>14301.600668232044</v>
      </c>
      <c r="BA17" s="9">
        <f t="shared" si="98"/>
        <v>14668.179115257763</v>
      </c>
    </row>
    <row r="18" spans="2:179" s="1" customFormat="1" x14ac:dyDescent="0.3">
      <c r="B18" t="s">
        <v>86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5">
        <v>30</v>
      </c>
      <c r="P18" s="5">
        <v>28</v>
      </c>
      <c r="Q18" s="5">
        <v>27</v>
      </c>
      <c r="R18" s="5">
        <v>28</v>
      </c>
      <c r="S18" s="5">
        <v>28</v>
      </c>
      <c r="T18" s="5">
        <v>28</v>
      </c>
      <c r="U18" s="5">
        <v>28</v>
      </c>
      <c r="V18" s="5">
        <v>28</v>
      </c>
      <c r="W18" s="5">
        <v>32</v>
      </c>
      <c r="X18" s="5">
        <v>26</v>
      </c>
      <c r="Y18" s="5">
        <v>27</v>
      </c>
      <c r="Z18" s="5">
        <v>28</v>
      </c>
      <c r="AA18" s="5">
        <v>27</v>
      </c>
      <c r="AB18" s="5">
        <v>41</v>
      </c>
      <c r="AC18" s="5">
        <v>51</v>
      </c>
      <c r="AD18" s="5">
        <v>50</v>
      </c>
      <c r="AE18" s="5">
        <v>62</v>
      </c>
      <c r="AF18" s="5">
        <f>AB18*1.03</f>
        <v>42.230000000000004</v>
      </c>
      <c r="AG18" s="5">
        <f t="shared" ref="AG18:AH18" si="99">AC18*1.03</f>
        <v>52.53</v>
      </c>
      <c r="AH18" s="5">
        <f t="shared" si="99"/>
        <v>51.5</v>
      </c>
      <c r="AJ18" s="9"/>
      <c r="AK18" s="9"/>
      <c r="AL18" s="9"/>
      <c r="AM18" s="5">
        <f>SUM(O18:R18)</f>
        <v>113</v>
      </c>
      <c r="AN18" s="5">
        <f>SUM(S18:V18)</f>
        <v>112</v>
      </c>
      <c r="AO18" s="5">
        <f>SUM(W18:Z18)</f>
        <v>113</v>
      </c>
      <c r="AP18" s="5">
        <f>SUM(AA18:AD18)</f>
        <v>169</v>
      </c>
      <c r="AQ18" s="5">
        <f>SUM(AE18:AH18)</f>
        <v>208.26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2:179" s="1" customFormat="1" x14ac:dyDescent="0.3">
      <c r="B19" t="s">
        <v>87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5">
        <v>-5</v>
      </c>
      <c r="P19" s="5">
        <v>-8</v>
      </c>
      <c r="Q19" s="5">
        <v>-7</v>
      </c>
      <c r="R19" s="5">
        <v>4</v>
      </c>
      <c r="S19" s="5">
        <v>9</v>
      </c>
      <c r="T19" s="5">
        <v>8</v>
      </c>
      <c r="U19" s="5">
        <v>6</v>
      </c>
      <c r="V19" s="5">
        <v>-4</v>
      </c>
      <c r="W19" s="5">
        <v>-1</v>
      </c>
      <c r="X19" s="5">
        <v>-5</v>
      </c>
      <c r="Y19" s="5">
        <v>-6</v>
      </c>
      <c r="Z19" s="5">
        <v>-4</v>
      </c>
      <c r="AA19" s="5">
        <v>-18</v>
      </c>
      <c r="AB19" s="5">
        <v>-4</v>
      </c>
      <c r="AC19" s="5">
        <v>-12</v>
      </c>
      <c r="AD19" s="5">
        <v>-14</v>
      </c>
      <c r="AE19" s="5">
        <v>-6</v>
      </c>
      <c r="AF19" s="5">
        <v>-10</v>
      </c>
      <c r="AG19" s="5">
        <v>-10</v>
      </c>
      <c r="AH19" s="5">
        <v>-10</v>
      </c>
      <c r="AJ19" s="9"/>
      <c r="AK19" s="9"/>
      <c r="AL19" s="9"/>
      <c r="AM19" s="5">
        <f>SUM(O19:R19)</f>
        <v>-16</v>
      </c>
      <c r="AN19" s="5">
        <f>SUM(S19:V19)</f>
        <v>19</v>
      </c>
      <c r="AO19" s="5">
        <f>SUM(W19:Z19)</f>
        <v>-16</v>
      </c>
      <c r="AP19" s="5">
        <f>SUM(AA19:AD19)</f>
        <v>-48</v>
      </c>
      <c r="AQ19" s="5">
        <f>SUM(AE19:AH19)</f>
        <v>-36</v>
      </c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2:179" s="1" customFormat="1" x14ac:dyDescent="0.3">
      <c r="B20" t="s">
        <v>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5">
        <v>-4</v>
      </c>
      <c r="P20" s="5">
        <v>0</v>
      </c>
      <c r="Q20" s="5">
        <v>3</v>
      </c>
      <c r="R20" s="5">
        <v>1</v>
      </c>
      <c r="S20" s="5">
        <v>0</v>
      </c>
      <c r="T20" s="5">
        <v>1</v>
      </c>
      <c r="U20" s="5">
        <v>-6</v>
      </c>
      <c r="V20" s="5">
        <v>-36</v>
      </c>
      <c r="W20" s="5">
        <v>-43</v>
      </c>
      <c r="X20" s="5">
        <v>-47</v>
      </c>
      <c r="Y20" s="5">
        <v>-67</v>
      </c>
      <c r="Z20" s="5">
        <v>-89</v>
      </c>
      <c r="AA20" s="5">
        <v>-70</v>
      </c>
      <c r="AB20" s="5">
        <v>-82</v>
      </c>
      <c r="AC20" s="5">
        <v>-89</v>
      </c>
      <c r="AD20" s="5">
        <v>-70</v>
      </c>
      <c r="AE20" s="5">
        <v>-75</v>
      </c>
      <c r="AF20" s="5">
        <f>AB20*1.03</f>
        <v>-84.460000000000008</v>
      </c>
      <c r="AG20" s="5">
        <f t="shared" ref="AG20:AH20" si="100">AC20*1.03</f>
        <v>-91.67</v>
      </c>
      <c r="AH20" s="5">
        <f t="shared" si="100"/>
        <v>-72.100000000000009</v>
      </c>
      <c r="AJ20" s="9"/>
      <c r="AK20" s="9"/>
      <c r="AL20" s="9"/>
      <c r="AM20" s="5">
        <f>SUM(O20:R20)</f>
        <v>0</v>
      </c>
      <c r="AN20" s="5">
        <f>SUM(S20:V20)</f>
        <v>-41</v>
      </c>
      <c r="AO20" s="5">
        <f>SUM(W20:Z20)</f>
        <v>-246</v>
      </c>
      <c r="AP20" s="5">
        <f>SUM(AA20:AD20)</f>
        <v>-311</v>
      </c>
      <c r="AQ20" s="5">
        <f>SUM(AE20:AH20)</f>
        <v>-323.23</v>
      </c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2:179" x14ac:dyDescent="0.3">
      <c r="B21" t="s">
        <v>85</v>
      </c>
      <c r="C21" s="5">
        <v>0.23</v>
      </c>
      <c r="D21" s="5">
        <v>7.7</v>
      </c>
      <c r="E21" s="5">
        <v>17.25</v>
      </c>
      <c r="F21" s="5">
        <v>21.3</v>
      </c>
      <c r="G21" s="5">
        <v>-7</v>
      </c>
      <c r="H21" s="5">
        <v>39</v>
      </c>
      <c r="I21" s="5">
        <v>19</v>
      </c>
      <c r="J21" s="5">
        <v>12.78</v>
      </c>
      <c r="K21" s="5">
        <v>18</v>
      </c>
      <c r="L21" s="5">
        <v>16</v>
      </c>
      <c r="M21" s="5">
        <v>9</v>
      </c>
      <c r="N21" s="5">
        <v>18</v>
      </c>
      <c r="O21" s="5">
        <f t="shared" ref="O21:AE21" si="101">SUM(O18:O20)</f>
        <v>21</v>
      </c>
      <c r="P21" s="5">
        <f t="shared" si="101"/>
        <v>20</v>
      </c>
      <c r="Q21" s="5">
        <f t="shared" si="101"/>
        <v>23</v>
      </c>
      <c r="R21" s="5">
        <f t="shared" si="101"/>
        <v>33</v>
      </c>
      <c r="S21" s="5">
        <f t="shared" si="101"/>
        <v>37</v>
      </c>
      <c r="T21" s="5">
        <f t="shared" si="101"/>
        <v>37</v>
      </c>
      <c r="U21" s="5">
        <f t="shared" si="101"/>
        <v>28</v>
      </c>
      <c r="V21" s="5">
        <f t="shared" si="101"/>
        <v>-12</v>
      </c>
      <c r="W21" s="5">
        <f t="shared" si="101"/>
        <v>-12</v>
      </c>
      <c r="X21" s="5">
        <f t="shared" si="101"/>
        <v>-26</v>
      </c>
      <c r="Y21" s="5">
        <f t="shared" si="101"/>
        <v>-46</v>
      </c>
      <c r="Z21" s="5">
        <f t="shared" si="101"/>
        <v>-65</v>
      </c>
      <c r="AA21" s="5">
        <f t="shared" si="101"/>
        <v>-61</v>
      </c>
      <c r="AB21" s="5">
        <f t="shared" si="101"/>
        <v>-45</v>
      </c>
      <c r="AC21" s="5">
        <f t="shared" si="101"/>
        <v>-50</v>
      </c>
      <c r="AD21" s="5">
        <f t="shared" si="101"/>
        <v>-34</v>
      </c>
      <c r="AE21" s="5">
        <f t="shared" si="101"/>
        <v>-19</v>
      </c>
      <c r="AF21" s="5">
        <f t="shared" ref="AF21:AH21" si="102">SUM(AF18:AF20)</f>
        <v>-52.230000000000004</v>
      </c>
      <c r="AG21" s="5">
        <f t="shared" si="102"/>
        <v>-49.14</v>
      </c>
      <c r="AH21" s="5">
        <f t="shared" si="102"/>
        <v>-30.600000000000009</v>
      </c>
      <c r="AJ21" s="5">
        <f>SUM(C21:F21)</f>
        <v>46.480000000000004</v>
      </c>
      <c r="AK21" s="5">
        <f>SUM(G21:J21)</f>
        <v>63.78</v>
      </c>
      <c r="AL21" s="5">
        <f>SUM(K21:N21)</f>
        <v>61</v>
      </c>
      <c r="AM21" s="5">
        <f>SUM(AM18:AM20)</f>
        <v>97</v>
      </c>
      <c r="AN21" s="5">
        <f t="shared" ref="AN21:AQ21" si="103">SUM(AN18:AN20)</f>
        <v>90</v>
      </c>
      <c r="AO21" s="5">
        <f t="shared" si="103"/>
        <v>-149</v>
      </c>
      <c r="AP21" s="5">
        <f t="shared" si="103"/>
        <v>-190</v>
      </c>
      <c r="AQ21" s="5">
        <f t="shared" si="103"/>
        <v>-150.97000000000003</v>
      </c>
      <c r="AR21" s="5">
        <f t="shared" ref="AR21:AV21" si="104">AQ21*1.01</f>
        <v>-152.47970000000004</v>
      </c>
      <c r="AS21" s="5">
        <f t="shared" si="104"/>
        <v>-154.00449700000004</v>
      </c>
      <c r="AT21" s="5">
        <f t="shared" si="104"/>
        <v>-155.54454197000004</v>
      </c>
      <c r="AU21" s="5">
        <f t="shared" si="104"/>
        <v>-157.09998738970003</v>
      </c>
      <c r="AV21" s="5">
        <f t="shared" si="104"/>
        <v>-158.67098726359703</v>
      </c>
      <c r="AW21" s="5">
        <f t="shared" ref="AW21" si="105">AV21*1.01</f>
        <v>-160.25769713623299</v>
      </c>
      <c r="AX21" s="5">
        <f t="shared" ref="AX21" si="106">AW21*1.01</f>
        <v>-161.86027410759533</v>
      </c>
      <c r="AY21" s="5">
        <f t="shared" ref="AY21" si="107">AX21*1.01</f>
        <v>-163.47887684867129</v>
      </c>
      <c r="AZ21" s="5">
        <f t="shared" ref="AZ21" si="108">AY21*1.01</f>
        <v>-165.11366561715801</v>
      </c>
      <c r="BA21" s="5">
        <f t="shared" ref="BA21" si="109">AZ21*1.01</f>
        <v>-166.76480227332959</v>
      </c>
    </row>
    <row r="22" spans="2:179" s="1" customFormat="1" x14ac:dyDescent="0.3">
      <c r="B22" s="1" t="s">
        <v>32</v>
      </c>
      <c r="C22" s="9">
        <f t="shared" ref="C22:AE22" si="110">C17-C21</f>
        <v>702.50999999999954</v>
      </c>
      <c r="D22" s="9">
        <f t="shared" si="110"/>
        <v>690.78</v>
      </c>
      <c r="E22" s="9">
        <f t="shared" si="110"/>
        <v>701.37000000000012</v>
      </c>
      <c r="F22" s="9">
        <f t="shared" si="110"/>
        <v>418.78999999999991</v>
      </c>
      <c r="G22" s="9">
        <f t="shared" si="110"/>
        <v>702</v>
      </c>
      <c r="H22" s="9">
        <f t="shared" si="110"/>
        <v>711</v>
      </c>
      <c r="I22" s="9">
        <f t="shared" si="110"/>
        <v>835</v>
      </c>
      <c r="J22" s="9">
        <f t="shared" si="110"/>
        <v>957.16999999999985</v>
      </c>
      <c r="K22" s="9">
        <f t="shared" si="110"/>
        <v>919</v>
      </c>
      <c r="L22" s="9">
        <f t="shared" si="110"/>
        <v>1000</v>
      </c>
      <c r="M22" s="9">
        <f t="shared" si="110"/>
        <v>1060</v>
      </c>
      <c r="N22" s="9">
        <f t="shared" si="110"/>
        <v>1197</v>
      </c>
      <c r="O22" s="9">
        <f t="shared" si="110"/>
        <v>1433</v>
      </c>
      <c r="P22" s="9">
        <f t="shared" si="110"/>
        <v>1386</v>
      </c>
      <c r="Q22" s="9">
        <f t="shared" si="110"/>
        <v>1418</v>
      </c>
      <c r="R22" s="9">
        <f t="shared" si="110"/>
        <v>1468</v>
      </c>
      <c r="S22" s="9">
        <f t="shared" si="110"/>
        <v>1543</v>
      </c>
      <c r="T22" s="9">
        <f t="shared" si="110"/>
        <v>1492</v>
      </c>
      <c r="U22" s="9">
        <f t="shared" si="110"/>
        <v>1456</v>
      </c>
      <c r="V22" s="9">
        <f t="shared" si="110"/>
        <v>1517</v>
      </c>
      <c r="W22" s="9">
        <f t="shared" si="110"/>
        <v>1598</v>
      </c>
      <c r="X22" s="9">
        <f t="shared" si="110"/>
        <v>1650</v>
      </c>
      <c r="Y22" s="9">
        <f t="shared" si="110"/>
        <v>1743</v>
      </c>
      <c r="Z22" s="9">
        <f t="shared" si="110"/>
        <v>1808</v>
      </c>
      <c r="AA22" s="9">
        <f t="shared" si="110"/>
        <v>968</v>
      </c>
      <c r="AB22" s="9">
        <f t="shared" si="110"/>
        <v>1930</v>
      </c>
      <c r="AC22" s="9">
        <f t="shared" si="110"/>
        <v>2042</v>
      </c>
      <c r="AD22" s="9">
        <f t="shared" si="110"/>
        <v>1991</v>
      </c>
      <c r="AE22" s="9">
        <f t="shared" si="110"/>
        <v>2182</v>
      </c>
      <c r="AF22" s="9">
        <f t="shared" ref="AF22:AH22" si="111">AF17-AF21</f>
        <v>2281.5545000000002</v>
      </c>
      <c r="AG22" s="9">
        <f t="shared" si="111"/>
        <v>2331.7022000000006</v>
      </c>
      <c r="AH22" s="9">
        <f t="shared" si="111"/>
        <v>2440.0145999999995</v>
      </c>
      <c r="AJ22" s="9">
        <f t="shared" ref="AJ22:AV22" si="112">AJ17-AJ21</f>
        <v>2513.4499999999985</v>
      </c>
      <c r="AK22" s="9">
        <f t="shared" si="112"/>
        <v>3205.1700000000005</v>
      </c>
      <c r="AL22" s="9">
        <f t="shared" si="112"/>
        <v>4176</v>
      </c>
      <c r="AM22" s="9">
        <f t="shared" si="112"/>
        <v>5705</v>
      </c>
      <c r="AN22" s="9">
        <f t="shared" si="112"/>
        <v>6008</v>
      </c>
      <c r="AO22" s="9">
        <f t="shared" si="112"/>
        <v>6799</v>
      </c>
      <c r="AP22" s="9">
        <f t="shared" si="112"/>
        <v>6931</v>
      </c>
      <c r="AQ22" s="9">
        <f t="shared" si="112"/>
        <v>8990.0362000000023</v>
      </c>
      <c r="AR22" s="9">
        <f t="shared" si="112"/>
        <v>10468.538060000004</v>
      </c>
      <c r="AS22" s="9">
        <f t="shared" si="112"/>
        <v>11286.867927080006</v>
      </c>
      <c r="AT22" s="9">
        <f t="shared" si="112"/>
        <v>11972.405885228809</v>
      </c>
      <c r="AU22" s="9">
        <f t="shared" si="112"/>
        <v>12487.302121223178</v>
      </c>
      <c r="AV22" s="9">
        <f t="shared" si="112"/>
        <v>13070.78802241735</v>
      </c>
      <c r="AW22" s="9">
        <f t="shared" ref="AW22:BA22" si="113">AW17-AW21</f>
        <v>13408.525359282721</v>
      </c>
      <c r="AX22" s="9">
        <f t="shared" si="113"/>
        <v>13753.658750028755</v>
      </c>
      <c r="AY22" s="9">
        <f t="shared" si="113"/>
        <v>14106.337652459655</v>
      </c>
      <c r="AZ22" s="9">
        <f t="shared" si="113"/>
        <v>14466.714333849202</v>
      </c>
      <c r="BA22" s="9">
        <f t="shared" si="113"/>
        <v>14834.943917531093</v>
      </c>
    </row>
    <row r="23" spans="2:179" x14ac:dyDescent="0.3">
      <c r="B23" t="s">
        <v>33</v>
      </c>
      <c r="C23" s="5">
        <v>119.43</v>
      </c>
      <c r="D23" s="5">
        <v>27.63</v>
      </c>
      <c r="E23" s="5">
        <v>35.07</v>
      </c>
      <c r="F23" s="5">
        <v>20.98</v>
      </c>
      <c r="G23" s="5">
        <v>28</v>
      </c>
      <c r="H23" s="5">
        <v>78</v>
      </c>
      <c r="I23" s="5">
        <v>42</v>
      </c>
      <c r="J23" s="5">
        <v>105.28</v>
      </c>
      <c r="K23" s="5">
        <v>-36</v>
      </c>
      <c r="L23" s="5">
        <v>-100</v>
      </c>
      <c r="M23" s="5">
        <v>105</v>
      </c>
      <c r="N23" s="5">
        <v>-1053</v>
      </c>
      <c r="O23" s="5">
        <v>172</v>
      </c>
      <c r="P23" s="5">
        <v>270</v>
      </c>
      <c r="Q23" s="5">
        <v>206</v>
      </c>
      <c r="R23" s="5">
        <v>235</v>
      </c>
      <c r="S23" s="5">
        <v>277</v>
      </c>
      <c r="T23" s="5">
        <v>314</v>
      </c>
      <c r="U23" s="5">
        <v>320</v>
      </c>
      <c r="V23" s="5">
        <v>341</v>
      </c>
      <c r="W23" s="5">
        <v>351</v>
      </c>
      <c r="X23" s="5">
        <v>355</v>
      </c>
      <c r="Y23" s="5">
        <v>340</v>
      </c>
      <c r="Z23" s="5">
        <v>325</v>
      </c>
      <c r="AA23" s="5">
        <v>348</v>
      </c>
      <c r="AB23" s="5">
        <v>357</v>
      </c>
      <c r="AC23" s="5">
        <v>358</v>
      </c>
      <c r="AD23" s="5">
        <v>308</v>
      </c>
      <c r="AE23" s="5">
        <v>371</v>
      </c>
      <c r="AF23" s="5">
        <f>AF22*0.17</f>
        <v>387.86426500000005</v>
      </c>
      <c r="AG23" s="5">
        <f t="shared" ref="AG23:AH23" si="114">AG22*0.17</f>
        <v>396.38937400000015</v>
      </c>
      <c r="AH23" s="5">
        <f t="shared" si="114"/>
        <v>414.80248199999994</v>
      </c>
      <c r="AJ23" s="5">
        <f>SUM(C23:F23)</f>
        <v>203.10999999999999</v>
      </c>
      <c r="AK23" s="5">
        <f>SUM(G23:J23)</f>
        <v>253.28</v>
      </c>
      <c r="AL23" s="5">
        <f>SUM(K23:N23)</f>
        <v>-1084</v>
      </c>
      <c r="AM23" s="5">
        <f>SUM(O23:R23)</f>
        <v>883</v>
      </c>
      <c r="AN23" s="5">
        <f>SUM(S23:V23)</f>
        <v>1252</v>
      </c>
      <c r="AO23" s="5">
        <f>SUM(W23:Z23)</f>
        <v>1371</v>
      </c>
      <c r="AP23" s="5">
        <f>SUM(AA23:AD23)</f>
        <v>1371</v>
      </c>
      <c r="AQ23" s="5">
        <f>SUM(AE23:AH23)</f>
        <v>1570.0561210000001</v>
      </c>
      <c r="AR23" s="5">
        <f>AR22*0.18</f>
        <v>1884.3368508000008</v>
      </c>
      <c r="AS23" s="5">
        <f t="shared" ref="AS23:BA23" si="115">AS22*0.18</f>
        <v>2031.636226874401</v>
      </c>
      <c r="AT23" s="5">
        <f t="shared" si="115"/>
        <v>2155.0330593411854</v>
      </c>
      <c r="AU23" s="5">
        <f t="shared" si="115"/>
        <v>2247.7143818201721</v>
      </c>
      <c r="AV23" s="5">
        <f t="shared" si="115"/>
        <v>2352.741844035123</v>
      </c>
      <c r="AW23" s="5">
        <f t="shared" si="115"/>
        <v>2413.5345646708897</v>
      </c>
      <c r="AX23" s="5">
        <f t="shared" si="115"/>
        <v>2475.6585750051759</v>
      </c>
      <c r="AY23" s="5">
        <f t="shared" si="115"/>
        <v>2539.140777442738</v>
      </c>
      <c r="AZ23" s="5">
        <f t="shared" si="115"/>
        <v>2604.0085800928564</v>
      </c>
      <c r="BA23" s="5">
        <f t="shared" si="115"/>
        <v>2670.2899051555964</v>
      </c>
    </row>
    <row r="24" spans="2:179" s="1" customFormat="1" x14ac:dyDescent="0.3">
      <c r="B24" s="1" t="s">
        <v>34</v>
      </c>
      <c r="C24" s="9">
        <f t="shared" ref="C24:M24" si="116">C22-C23</f>
        <v>583.07999999999947</v>
      </c>
      <c r="D24" s="9">
        <f t="shared" si="116"/>
        <v>663.15</v>
      </c>
      <c r="E24" s="9">
        <f t="shared" si="116"/>
        <v>666.30000000000007</v>
      </c>
      <c r="F24" s="9">
        <f t="shared" si="116"/>
        <v>397.80999999999989</v>
      </c>
      <c r="G24" s="9">
        <f t="shared" si="116"/>
        <v>674</v>
      </c>
      <c r="H24" s="9">
        <f t="shared" si="116"/>
        <v>633</v>
      </c>
      <c r="I24" s="9">
        <f t="shared" si="116"/>
        <v>793</v>
      </c>
      <c r="J24" s="9">
        <f t="shared" si="116"/>
        <v>851.88999999999987</v>
      </c>
      <c r="K24" s="9">
        <f t="shared" si="116"/>
        <v>955</v>
      </c>
      <c r="L24" s="9">
        <f t="shared" si="116"/>
        <v>1100</v>
      </c>
      <c r="M24" s="9">
        <f t="shared" si="116"/>
        <v>955</v>
      </c>
      <c r="N24" s="9">
        <f t="shared" ref="N24:P24" si="117">N22-N23</f>
        <v>2250</v>
      </c>
      <c r="O24" s="9">
        <f t="shared" ref="O24" si="118">O22-O23</f>
        <v>1261</v>
      </c>
      <c r="P24" s="9">
        <f t="shared" si="117"/>
        <v>1116</v>
      </c>
      <c r="Q24" s="9">
        <f t="shared" ref="Q24:T24" si="119">Q22-Q23</f>
        <v>1212</v>
      </c>
      <c r="R24" s="9">
        <f t="shared" si="119"/>
        <v>1233</v>
      </c>
      <c r="S24" s="9">
        <f t="shared" si="119"/>
        <v>1266</v>
      </c>
      <c r="T24" s="9">
        <f t="shared" si="119"/>
        <v>1178</v>
      </c>
      <c r="U24" s="9">
        <f t="shared" ref="U24" si="120">U22-U23</f>
        <v>1136</v>
      </c>
      <c r="V24" s="9">
        <f t="shared" ref="V24" si="121">V22-V23</f>
        <v>1176</v>
      </c>
      <c r="W24" s="9">
        <f t="shared" ref="W24:X24" si="122">W22-W23</f>
        <v>1247</v>
      </c>
      <c r="X24" s="9">
        <f t="shared" si="122"/>
        <v>1295</v>
      </c>
      <c r="Y24" s="9">
        <f t="shared" ref="Y24" si="123">Y22-Y23</f>
        <v>1403</v>
      </c>
      <c r="Z24" s="9">
        <f t="shared" ref="Z24" si="124">Z22-Z23</f>
        <v>1483</v>
      </c>
      <c r="AA24" s="9">
        <f t="shared" ref="AA24:AB24" si="125">AA22-AA23</f>
        <v>620</v>
      </c>
      <c r="AB24" s="9">
        <f t="shared" si="125"/>
        <v>1573</v>
      </c>
      <c r="AC24" s="9">
        <f t="shared" ref="AC24" si="126">AC22-AC23</f>
        <v>1684</v>
      </c>
      <c r="AD24" s="9">
        <f t="shared" ref="AD24" si="127">AD22-AD23</f>
        <v>1683</v>
      </c>
      <c r="AE24" s="9">
        <f t="shared" ref="AE24:AH24" si="128">AE22-AE23</f>
        <v>1811</v>
      </c>
      <c r="AF24" s="9">
        <f t="shared" si="128"/>
        <v>1893.690235</v>
      </c>
      <c r="AG24" s="9">
        <f t="shared" si="128"/>
        <v>1935.3128260000005</v>
      </c>
      <c r="AH24" s="9">
        <f t="shared" si="128"/>
        <v>2025.2121179999995</v>
      </c>
      <c r="AJ24" s="9">
        <f t="shared" ref="AJ24:AL24" si="129">AJ22-AJ23</f>
        <v>2310.3399999999983</v>
      </c>
      <c r="AK24" s="9">
        <f t="shared" si="129"/>
        <v>2951.8900000000003</v>
      </c>
      <c r="AL24" s="9">
        <f t="shared" si="129"/>
        <v>5260</v>
      </c>
      <c r="AM24" s="9">
        <f t="shared" ref="AM24" si="130">AM22-AM23</f>
        <v>4822</v>
      </c>
      <c r="AN24" s="9">
        <f t="shared" ref="AN24" si="131">AN22-AN23</f>
        <v>4756</v>
      </c>
      <c r="AO24" s="9">
        <f t="shared" ref="AO24" si="132">AO22-AO23</f>
        <v>5428</v>
      </c>
      <c r="AP24" s="9">
        <f t="shared" ref="AP24" si="133">AP22-AP23</f>
        <v>5560</v>
      </c>
      <c r="AQ24" s="9">
        <f t="shared" ref="AQ24" si="134">AQ22-AQ23</f>
        <v>7419.9800790000027</v>
      </c>
      <c r="AR24" s="9">
        <f t="shared" ref="AR24" si="135">AR22-AR23</f>
        <v>8584.2012092000041</v>
      </c>
      <c r="AS24" s="9">
        <f t="shared" ref="AS24" si="136">AS22-AS23</f>
        <v>9255.2317002056043</v>
      </c>
      <c r="AT24" s="9">
        <f t="shared" ref="AT24" si="137">AT22-AT23</f>
        <v>9817.3728258876235</v>
      </c>
      <c r="AU24" s="9">
        <f t="shared" ref="AU24" si="138">AU22-AU23</f>
        <v>10239.587739403007</v>
      </c>
      <c r="AV24" s="9">
        <f t="shared" ref="AV24:BA24" si="139">AV22-AV23</f>
        <v>10718.046178382227</v>
      </c>
      <c r="AW24" s="9">
        <f t="shared" si="139"/>
        <v>10994.990794611831</v>
      </c>
      <c r="AX24" s="9">
        <f t="shared" si="139"/>
        <v>11278.000175023579</v>
      </c>
      <c r="AY24" s="9">
        <f t="shared" si="139"/>
        <v>11567.196875016918</v>
      </c>
      <c r="AZ24" s="9">
        <f t="shared" si="139"/>
        <v>11862.705753756345</v>
      </c>
      <c r="BA24" s="9">
        <f t="shared" si="139"/>
        <v>12164.654012375497</v>
      </c>
      <c r="BB24" s="1">
        <f>BA24*(1+$BD$32)</f>
        <v>12043.007472251742</v>
      </c>
      <c r="BC24" s="1">
        <f t="shared" ref="BC24:DN24" si="140">BB24*(1+$BD$32)</f>
        <v>11922.577397529225</v>
      </c>
      <c r="BD24" s="1">
        <f t="shared" si="140"/>
        <v>11803.351623553932</v>
      </c>
      <c r="BE24" s="1">
        <f t="shared" si="140"/>
        <v>11685.318107318393</v>
      </c>
      <c r="BF24" s="1">
        <f t="shared" si="140"/>
        <v>11568.464926245209</v>
      </c>
      <c r="BG24" s="1">
        <f t="shared" si="140"/>
        <v>11452.780276982758</v>
      </c>
      <c r="BH24" s="1">
        <f t="shared" si="140"/>
        <v>11338.25247421293</v>
      </c>
      <c r="BI24" s="1">
        <f t="shared" si="140"/>
        <v>11224.8699494708</v>
      </c>
      <c r="BJ24" s="1">
        <f t="shared" si="140"/>
        <v>11112.621249976091</v>
      </c>
      <c r="BK24" s="1">
        <f t="shared" si="140"/>
        <v>11001.49503747633</v>
      </c>
      <c r="BL24" s="1">
        <f t="shared" si="140"/>
        <v>10891.480087101567</v>
      </c>
      <c r="BM24" s="1">
        <f t="shared" si="140"/>
        <v>10782.565286230551</v>
      </c>
      <c r="BN24" s="1">
        <f t="shared" si="140"/>
        <v>10674.739633368245</v>
      </c>
      <c r="BO24" s="1">
        <f t="shared" si="140"/>
        <v>10567.992237034561</v>
      </c>
      <c r="BP24" s="1">
        <f t="shared" si="140"/>
        <v>10462.312314664216</v>
      </c>
      <c r="BQ24" s="1">
        <f t="shared" si="140"/>
        <v>10357.689191517573</v>
      </c>
      <c r="BR24" s="1">
        <f t="shared" si="140"/>
        <v>10254.112299602397</v>
      </c>
      <c r="BS24" s="1">
        <f t="shared" si="140"/>
        <v>10151.571176606372</v>
      </c>
      <c r="BT24" s="1">
        <f t="shared" si="140"/>
        <v>10050.055464840309</v>
      </c>
      <c r="BU24" s="1">
        <f t="shared" si="140"/>
        <v>9949.5549101919059</v>
      </c>
      <c r="BV24" s="1">
        <f t="shared" si="140"/>
        <v>9850.0593610899869</v>
      </c>
      <c r="BW24" s="1">
        <f t="shared" si="140"/>
        <v>9751.5587674790877</v>
      </c>
      <c r="BX24" s="1">
        <f t="shared" si="140"/>
        <v>9654.0431798042973</v>
      </c>
      <c r="BY24" s="1">
        <f t="shared" si="140"/>
        <v>9557.5027480062545</v>
      </c>
      <c r="BZ24" s="1">
        <f t="shared" si="140"/>
        <v>9461.9277205261915</v>
      </c>
      <c r="CA24" s="1">
        <f t="shared" si="140"/>
        <v>9367.3084433209297</v>
      </c>
      <c r="CB24" s="1">
        <f t="shared" si="140"/>
        <v>9273.6353588877209</v>
      </c>
      <c r="CC24" s="1">
        <f t="shared" si="140"/>
        <v>9180.8990052988429</v>
      </c>
      <c r="CD24" s="1">
        <f t="shared" si="140"/>
        <v>9089.0900152458544</v>
      </c>
      <c r="CE24" s="1">
        <f t="shared" si="140"/>
        <v>8998.1991150933954</v>
      </c>
      <c r="CF24" s="1">
        <f t="shared" si="140"/>
        <v>8908.2171239424606</v>
      </c>
      <c r="CG24" s="1">
        <f t="shared" si="140"/>
        <v>8819.1349527030361</v>
      </c>
      <c r="CH24" s="1">
        <f t="shared" si="140"/>
        <v>8730.9436031760051</v>
      </c>
      <c r="CI24" s="1">
        <f t="shared" si="140"/>
        <v>8643.6341671442442</v>
      </c>
      <c r="CJ24" s="1">
        <f t="shared" si="140"/>
        <v>8557.1978254728019</v>
      </c>
      <c r="CK24" s="1">
        <f t="shared" si="140"/>
        <v>8471.6258472180743</v>
      </c>
      <c r="CL24" s="1">
        <f t="shared" si="140"/>
        <v>8386.9095887458934</v>
      </c>
      <c r="CM24" s="1">
        <f t="shared" si="140"/>
        <v>8303.0404928584339</v>
      </c>
      <c r="CN24" s="1">
        <f t="shared" si="140"/>
        <v>8220.0100879298498</v>
      </c>
      <c r="CO24" s="1">
        <f t="shared" si="140"/>
        <v>8137.8099870505512</v>
      </c>
      <c r="CP24" s="1">
        <f t="shared" si="140"/>
        <v>8056.431887180046</v>
      </c>
      <c r="CQ24" s="1">
        <f t="shared" si="140"/>
        <v>7975.8675683082456</v>
      </c>
      <c r="CR24" s="1">
        <f t="shared" si="140"/>
        <v>7896.1088926251632</v>
      </c>
      <c r="CS24" s="1">
        <f t="shared" si="140"/>
        <v>7817.147803698912</v>
      </c>
      <c r="CT24" s="1">
        <f t="shared" si="140"/>
        <v>7738.9763256619226</v>
      </c>
      <c r="CU24" s="1">
        <f t="shared" si="140"/>
        <v>7661.5865624053031</v>
      </c>
      <c r="CV24" s="1">
        <f t="shared" si="140"/>
        <v>7584.9706967812499</v>
      </c>
      <c r="CW24" s="1">
        <f t="shared" si="140"/>
        <v>7509.1209898134375</v>
      </c>
      <c r="CX24" s="1">
        <f t="shared" si="140"/>
        <v>7434.0297799153032</v>
      </c>
      <c r="CY24" s="1">
        <f t="shared" si="140"/>
        <v>7359.6894821161504</v>
      </c>
      <c r="CZ24" s="1">
        <f t="shared" si="140"/>
        <v>7286.0925872949892</v>
      </c>
      <c r="DA24" s="1">
        <f t="shared" si="140"/>
        <v>7213.231661422039</v>
      </c>
      <c r="DB24" s="1">
        <f t="shared" si="140"/>
        <v>7141.0993448078189</v>
      </c>
      <c r="DC24" s="1">
        <f t="shared" si="140"/>
        <v>7069.6883513597404</v>
      </c>
      <c r="DD24" s="1">
        <f t="shared" si="140"/>
        <v>6998.9914678461428</v>
      </c>
      <c r="DE24" s="1">
        <f t="shared" si="140"/>
        <v>6929.0015531676809</v>
      </c>
      <c r="DF24" s="1">
        <f t="shared" si="140"/>
        <v>6859.7115376360043</v>
      </c>
      <c r="DG24" s="1">
        <f t="shared" si="140"/>
        <v>6791.114422259644</v>
      </c>
      <c r="DH24" s="1">
        <f t="shared" si="140"/>
        <v>6723.2032780370473</v>
      </c>
      <c r="DI24" s="1">
        <f t="shared" si="140"/>
        <v>6655.9712452566764</v>
      </c>
      <c r="DJ24" s="1">
        <f t="shared" si="140"/>
        <v>6589.4115328041098</v>
      </c>
      <c r="DK24" s="1">
        <f t="shared" si="140"/>
        <v>6523.5174174760687</v>
      </c>
      <c r="DL24" s="1">
        <f t="shared" si="140"/>
        <v>6458.282243301308</v>
      </c>
      <c r="DM24" s="1">
        <f t="shared" si="140"/>
        <v>6393.6994208682945</v>
      </c>
      <c r="DN24" s="1">
        <f t="shared" si="140"/>
        <v>6329.7624266596113</v>
      </c>
      <c r="DO24" s="1">
        <f t="shared" ref="DO24:FW24" si="141">DN24*(1+$BD$32)</f>
        <v>6266.4648023930149</v>
      </c>
      <c r="DP24" s="1">
        <f t="shared" si="141"/>
        <v>6203.8001543690843</v>
      </c>
      <c r="DQ24" s="1">
        <f t="shared" si="141"/>
        <v>6141.7621528253931</v>
      </c>
      <c r="DR24" s="1">
        <f t="shared" si="141"/>
        <v>6080.3445312971389</v>
      </c>
      <c r="DS24" s="1">
        <f t="shared" si="141"/>
        <v>6019.5410859841677</v>
      </c>
      <c r="DT24" s="1">
        <f t="shared" si="141"/>
        <v>5959.3456751243257</v>
      </c>
      <c r="DU24" s="1">
        <f t="shared" si="141"/>
        <v>5899.7522183730825</v>
      </c>
      <c r="DV24" s="1">
        <f t="shared" si="141"/>
        <v>5840.7546961893513</v>
      </c>
      <c r="DW24" s="1">
        <f t="shared" si="141"/>
        <v>5782.3471492274575</v>
      </c>
      <c r="DX24" s="1">
        <f t="shared" si="141"/>
        <v>5724.5236777351829</v>
      </c>
      <c r="DY24" s="1">
        <f t="shared" si="141"/>
        <v>5667.2784409578308</v>
      </c>
      <c r="DZ24" s="1">
        <f t="shared" si="141"/>
        <v>5610.6056565482522</v>
      </c>
      <c r="EA24" s="1">
        <f t="shared" si="141"/>
        <v>5554.4995999827697</v>
      </c>
      <c r="EB24" s="1">
        <f t="shared" si="141"/>
        <v>5498.954603982942</v>
      </c>
      <c r="EC24" s="1">
        <f t="shared" si="141"/>
        <v>5443.9650579431127</v>
      </c>
      <c r="ED24" s="1">
        <f t="shared" si="141"/>
        <v>5389.5254073636816</v>
      </c>
      <c r="EE24" s="1">
        <f t="shared" si="141"/>
        <v>5335.6301532900443</v>
      </c>
      <c r="EF24" s="1">
        <f t="shared" si="141"/>
        <v>5282.2738517571433</v>
      </c>
      <c r="EG24" s="1">
        <f t="shared" si="141"/>
        <v>5229.4511132395719</v>
      </c>
      <c r="EH24" s="1">
        <f t="shared" si="141"/>
        <v>5177.1566021071758</v>
      </c>
      <c r="EI24" s="1">
        <f t="shared" si="141"/>
        <v>5125.3850360861043</v>
      </c>
      <c r="EJ24" s="1">
        <f t="shared" si="141"/>
        <v>5074.1311857252431</v>
      </c>
      <c r="EK24" s="1">
        <f t="shared" si="141"/>
        <v>5023.3898738679909</v>
      </c>
      <c r="EL24" s="1">
        <f t="shared" si="141"/>
        <v>4973.1559751293107</v>
      </c>
      <c r="EM24" s="1">
        <f t="shared" si="141"/>
        <v>4923.4244153780173</v>
      </c>
      <c r="EN24" s="1">
        <f t="shared" si="141"/>
        <v>4874.190171224237</v>
      </c>
      <c r="EO24" s="1">
        <f t="shared" si="141"/>
        <v>4825.448269511995</v>
      </c>
      <c r="EP24" s="1">
        <f t="shared" si="141"/>
        <v>4777.1937868168752</v>
      </c>
      <c r="EQ24" s="1">
        <f t="shared" si="141"/>
        <v>4729.4218489487066</v>
      </c>
      <c r="ER24" s="1">
        <f t="shared" si="141"/>
        <v>4682.1276304592193</v>
      </c>
      <c r="ES24" s="1">
        <f t="shared" si="141"/>
        <v>4635.3063541546271</v>
      </c>
      <c r="ET24" s="1">
        <f t="shared" si="141"/>
        <v>4588.9532906130808</v>
      </c>
      <c r="EU24" s="1">
        <f t="shared" si="141"/>
        <v>4543.0637577069501</v>
      </c>
      <c r="EV24" s="1">
        <f t="shared" si="141"/>
        <v>4497.6331201298808</v>
      </c>
      <c r="EW24" s="1">
        <f t="shared" si="141"/>
        <v>4452.6567889285816</v>
      </c>
      <c r="EX24" s="1">
        <f t="shared" si="141"/>
        <v>4408.130221039296</v>
      </c>
      <c r="EY24" s="1">
        <f t="shared" si="141"/>
        <v>4364.048918828903</v>
      </c>
      <c r="EZ24" s="1">
        <f t="shared" si="141"/>
        <v>4320.4084296406136</v>
      </c>
      <c r="FA24" s="1">
        <f t="shared" si="141"/>
        <v>4277.2043453442075</v>
      </c>
      <c r="FB24" s="1">
        <f t="shared" si="141"/>
        <v>4234.4323018907653</v>
      </c>
      <c r="FC24" s="1">
        <f t="shared" si="141"/>
        <v>4192.0879788718576</v>
      </c>
      <c r="FD24" s="1">
        <f t="shared" si="141"/>
        <v>4150.167099083139</v>
      </c>
      <c r="FE24" s="1">
        <f t="shared" si="141"/>
        <v>4108.6654280923076</v>
      </c>
      <c r="FF24" s="1">
        <f t="shared" si="141"/>
        <v>4067.5787738113845</v>
      </c>
      <c r="FG24" s="1">
        <f t="shared" si="141"/>
        <v>4026.9029860732708</v>
      </c>
      <c r="FH24" s="1">
        <f t="shared" si="141"/>
        <v>3986.6339562125381</v>
      </c>
      <c r="FI24" s="1">
        <f t="shared" si="141"/>
        <v>3946.7676166504125</v>
      </c>
      <c r="FJ24" s="1">
        <f t="shared" si="141"/>
        <v>3907.2999404839084</v>
      </c>
      <c r="FK24" s="1">
        <f t="shared" si="141"/>
        <v>3868.2269410790691</v>
      </c>
      <c r="FL24" s="1">
        <f t="shared" si="141"/>
        <v>3829.5446716682782</v>
      </c>
      <c r="FM24" s="1">
        <f t="shared" si="141"/>
        <v>3791.2492249515954</v>
      </c>
      <c r="FN24" s="1">
        <f t="shared" si="141"/>
        <v>3753.3367327020792</v>
      </c>
      <c r="FO24" s="1">
        <f t="shared" si="141"/>
        <v>3715.8033653750585</v>
      </c>
      <c r="FP24" s="1">
        <f t="shared" si="141"/>
        <v>3678.6453317213081</v>
      </c>
      <c r="FQ24" s="1">
        <f t="shared" si="141"/>
        <v>3641.8588784040949</v>
      </c>
      <c r="FR24" s="1">
        <f t="shared" si="141"/>
        <v>3605.440289620054</v>
      </c>
      <c r="FS24" s="1">
        <f t="shared" si="141"/>
        <v>3569.3858867238537</v>
      </c>
      <c r="FT24" s="1">
        <f t="shared" si="141"/>
        <v>3533.6920278566149</v>
      </c>
      <c r="FU24" s="1">
        <f t="shared" si="141"/>
        <v>3498.3551075780488</v>
      </c>
      <c r="FV24" s="1">
        <f t="shared" si="141"/>
        <v>3463.371556502268</v>
      </c>
      <c r="FW24" s="1">
        <f t="shared" si="141"/>
        <v>3428.7378409372454</v>
      </c>
    </row>
    <row r="25" spans="2:179" x14ac:dyDescent="0.3">
      <c r="B25" t="s">
        <v>2</v>
      </c>
      <c r="C25" s="5">
        <v>480</v>
      </c>
      <c r="D25" s="5">
        <v>480</v>
      </c>
      <c r="E25" s="5">
        <v>480</v>
      </c>
      <c r="F25" s="5">
        <v>480</v>
      </c>
      <c r="G25" s="5">
        <v>480</v>
      </c>
      <c r="H25" s="5">
        <v>480</v>
      </c>
      <c r="I25" s="5">
        <v>480</v>
      </c>
      <c r="J25" s="5">
        <v>480</v>
      </c>
      <c r="K25" s="5">
        <v>480</v>
      </c>
      <c r="L25" s="5">
        <v>480</v>
      </c>
      <c r="M25" s="5">
        <v>480</v>
      </c>
      <c r="N25" s="5">
        <v>480</v>
      </c>
      <c r="O25" s="5">
        <v>436</v>
      </c>
      <c r="P25" s="5">
        <v>436</v>
      </c>
      <c r="Q25" s="5">
        <v>436</v>
      </c>
      <c r="R25" s="5">
        <v>436</v>
      </c>
      <c r="S25" s="5">
        <v>436</v>
      </c>
      <c r="T25" s="5">
        <v>436</v>
      </c>
      <c r="U25" s="5">
        <v>436</v>
      </c>
      <c r="V25" s="5">
        <v>436</v>
      </c>
      <c r="W25" s="5">
        <v>436</v>
      </c>
      <c r="X25" s="5">
        <v>436</v>
      </c>
      <c r="Y25" s="5">
        <v>436</v>
      </c>
      <c r="Z25" s="5">
        <v>436</v>
      </c>
      <c r="AA25" s="5">
        <v>436</v>
      </c>
      <c r="AB25" s="5">
        <v>436</v>
      </c>
      <c r="AC25" s="5">
        <v>436</v>
      </c>
      <c r="AD25" s="5">
        <v>436</v>
      </c>
      <c r="AE25" s="5">
        <v>436</v>
      </c>
      <c r="AF25" s="5">
        <v>436</v>
      </c>
      <c r="AG25" s="5">
        <v>436</v>
      </c>
      <c r="AH25" s="5">
        <v>436</v>
      </c>
      <c r="AJ25" s="5">
        <v>480</v>
      </c>
      <c r="AK25" s="5">
        <v>480</v>
      </c>
      <c r="AL25" s="5">
        <v>480</v>
      </c>
      <c r="AM25" s="5">
        <v>478</v>
      </c>
      <c r="AN25" s="5">
        <v>478</v>
      </c>
      <c r="AO25" s="5">
        <v>478</v>
      </c>
      <c r="AP25" s="5">
        <v>478</v>
      </c>
      <c r="AQ25" s="5">
        <v>436</v>
      </c>
      <c r="AR25" s="5">
        <v>436</v>
      </c>
      <c r="AS25" s="5">
        <v>436</v>
      </c>
      <c r="AT25" s="5">
        <v>436</v>
      </c>
      <c r="AU25" s="5">
        <v>436</v>
      </c>
      <c r="AV25" s="5">
        <v>436</v>
      </c>
      <c r="AW25" s="5">
        <v>436</v>
      </c>
      <c r="AX25" s="5">
        <v>436</v>
      </c>
      <c r="AY25" s="5">
        <v>436</v>
      </c>
      <c r="AZ25" s="5">
        <v>436</v>
      </c>
      <c r="BA25" s="5">
        <v>436</v>
      </c>
    </row>
    <row r="26" spans="2:179" s="1" customFormat="1" x14ac:dyDescent="0.3">
      <c r="B26" s="1" t="s">
        <v>35</v>
      </c>
      <c r="C26" s="8">
        <f t="shared" ref="C26:M26" si="142">C24/C25</f>
        <v>1.2147499999999989</v>
      </c>
      <c r="D26" s="8">
        <f t="shared" si="142"/>
        <v>1.3815625</v>
      </c>
      <c r="E26" s="8">
        <f t="shared" si="142"/>
        <v>1.3881250000000001</v>
      </c>
      <c r="F26" s="8">
        <f t="shared" si="142"/>
        <v>0.82877083333333312</v>
      </c>
      <c r="G26" s="8">
        <f t="shared" si="142"/>
        <v>1.4041666666666666</v>
      </c>
      <c r="H26" s="8">
        <f t="shared" si="142"/>
        <v>1.3187500000000001</v>
      </c>
      <c r="I26" s="8">
        <f t="shared" si="142"/>
        <v>1.6520833333333333</v>
      </c>
      <c r="J26" s="8">
        <f t="shared" si="142"/>
        <v>1.774770833333333</v>
      </c>
      <c r="K26" s="8">
        <f t="shared" si="142"/>
        <v>1.9895833333333333</v>
      </c>
      <c r="L26" s="8">
        <f t="shared" si="142"/>
        <v>2.2916666666666665</v>
      </c>
      <c r="M26" s="8">
        <f t="shared" si="142"/>
        <v>1.9895833333333333</v>
      </c>
      <c r="N26" s="8">
        <f t="shared" ref="N26:S26" si="143">N24/N25</f>
        <v>4.6875</v>
      </c>
      <c r="O26" s="8">
        <f t="shared" ref="O26" si="144">O24/O25</f>
        <v>2.8922018348623855</v>
      </c>
      <c r="P26" s="8">
        <f t="shared" si="143"/>
        <v>2.5596330275229358</v>
      </c>
      <c r="Q26" s="8">
        <f t="shared" si="143"/>
        <v>2.7798165137614679</v>
      </c>
      <c r="R26" s="8">
        <f t="shared" si="143"/>
        <v>2.8279816513761467</v>
      </c>
      <c r="S26" s="8">
        <f t="shared" si="143"/>
        <v>2.903669724770642</v>
      </c>
      <c r="T26" s="8">
        <f t="shared" ref="T26" si="145">T24/T25</f>
        <v>2.7018348623853212</v>
      </c>
      <c r="U26" s="8">
        <f t="shared" ref="U26" si="146">U24/U25</f>
        <v>2.6055045871559632</v>
      </c>
      <c r="V26" s="8">
        <f t="shared" ref="V26" si="147">V24/V25</f>
        <v>2.6972477064220182</v>
      </c>
      <c r="W26" s="8">
        <f t="shared" ref="W26:X26" si="148">W24/W25</f>
        <v>2.8600917431192658</v>
      </c>
      <c r="X26" s="8">
        <f t="shared" si="148"/>
        <v>2.9701834862385321</v>
      </c>
      <c r="Y26" s="8">
        <f t="shared" ref="Y26" si="149">Y24/Y25</f>
        <v>3.2178899082568808</v>
      </c>
      <c r="Z26" s="8">
        <f t="shared" ref="Z26" si="150">Z24/Z25</f>
        <v>3.4013761467889907</v>
      </c>
      <c r="AA26" s="8">
        <f t="shared" ref="AA26:AB26" si="151">AA24/AA25</f>
        <v>1.4220183486238531</v>
      </c>
      <c r="AB26" s="8">
        <f t="shared" si="151"/>
        <v>3.6077981651376145</v>
      </c>
      <c r="AC26" s="8">
        <f t="shared" ref="AC26" si="152">AC24/AC25</f>
        <v>3.8623853211009176</v>
      </c>
      <c r="AD26" s="8">
        <f t="shared" ref="AD26" si="153">AD24/AD25</f>
        <v>3.8600917431192658</v>
      </c>
      <c r="AE26" s="8">
        <f t="shared" ref="AE26:AH26" si="154">AE24/AE25</f>
        <v>4.1536697247706424</v>
      </c>
      <c r="AF26" s="8">
        <f t="shared" si="154"/>
        <v>4.3433262270642201</v>
      </c>
      <c r="AG26" s="8">
        <f t="shared" si="154"/>
        <v>4.4387908853211018</v>
      </c>
      <c r="AH26" s="8">
        <f t="shared" si="154"/>
        <v>4.6449819220183475</v>
      </c>
      <c r="AJ26" s="8">
        <f t="shared" ref="AJ26:AL26" si="155">AJ24/AJ25</f>
        <v>4.8132083333333302</v>
      </c>
      <c r="AK26" s="8">
        <f t="shared" si="155"/>
        <v>6.1497708333333341</v>
      </c>
      <c r="AL26" s="8">
        <f t="shared" si="155"/>
        <v>10.958333333333334</v>
      </c>
      <c r="AM26" s="8">
        <f t="shared" ref="AM26" si="156">AM24/AM25</f>
        <v>10.087866108786612</v>
      </c>
      <c r="AN26" s="8">
        <f t="shared" ref="AN26" si="157">AN24/AN25</f>
        <v>9.94979079497908</v>
      </c>
      <c r="AO26" s="8">
        <f t="shared" ref="AO26" si="158">AO24/AO25</f>
        <v>11.355648535564853</v>
      </c>
      <c r="AP26" s="8">
        <f t="shared" ref="AP26" si="159">AP24/AP25</f>
        <v>11.631799163179917</v>
      </c>
      <c r="AQ26" s="8">
        <f t="shared" ref="AQ26" si="160">AQ24/AQ25</f>
        <v>17.018302933486243</v>
      </c>
      <c r="AR26" s="8">
        <f t="shared" ref="AR26" si="161">AR24/AR25</f>
        <v>19.688534883486248</v>
      </c>
      <c r="AS26" s="8">
        <f t="shared" ref="AS26" si="162">AS24/AS25</f>
        <v>21.227595642673403</v>
      </c>
      <c r="AT26" s="8">
        <f t="shared" ref="AT26" si="163">AT24/AT25</f>
        <v>22.516910151118402</v>
      </c>
      <c r="AU26" s="8">
        <f t="shared" ref="AU26" si="164">AU24/AU25</f>
        <v>23.485292980282125</v>
      </c>
      <c r="AV26" s="8">
        <f t="shared" ref="AV26:BA26" si="165">AV24/AV25</f>
        <v>24.582674721060151</v>
      </c>
      <c r="AW26" s="8">
        <f t="shared" si="165"/>
        <v>25.217868794981264</v>
      </c>
      <c r="AX26" s="8">
        <f t="shared" si="165"/>
        <v>25.866972878494447</v>
      </c>
      <c r="AY26" s="8">
        <f t="shared" si="165"/>
        <v>26.530268061965408</v>
      </c>
      <c r="AZ26" s="8">
        <f t="shared" si="165"/>
        <v>27.208040719624645</v>
      </c>
      <c r="BA26" s="8">
        <f t="shared" si="165"/>
        <v>27.900582597191505</v>
      </c>
    </row>
    <row r="28" spans="2:179" x14ac:dyDescent="0.3">
      <c r="B28" t="s">
        <v>88</v>
      </c>
      <c r="S28" s="12">
        <f t="shared" ref="S28:AH28" si="166">S3/O3-1</f>
        <v>0.1043526785714286</v>
      </c>
      <c r="T28" s="12">
        <f t="shared" si="166"/>
        <v>0.15625</v>
      </c>
      <c r="U28" s="12">
        <f t="shared" si="166"/>
        <v>0.12879409351927817</v>
      </c>
      <c r="V28" s="12">
        <f t="shared" si="166"/>
        <v>0.11017838405036717</v>
      </c>
      <c r="W28" s="12">
        <f t="shared" si="166"/>
        <v>0.10485093481556351</v>
      </c>
      <c r="X28" s="12">
        <f t="shared" si="166"/>
        <v>0.10982800982800978</v>
      </c>
      <c r="Y28" s="12">
        <f t="shared" si="166"/>
        <v>0.1218507751937985</v>
      </c>
      <c r="Z28" s="12">
        <f t="shared" si="166"/>
        <v>0.12547258979206055</v>
      </c>
      <c r="AA28" s="12">
        <f t="shared" si="166"/>
        <v>0.12417104962268466</v>
      </c>
      <c r="AB28" s="12">
        <f t="shared" si="166"/>
        <v>0.12021253044055791</v>
      </c>
      <c r="AC28" s="12">
        <f t="shared" si="166"/>
        <v>0.11854890952278119</v>
      </c>
      <c r="AD28" s="12">
        <f t="shared" si="166"/>
        <v>0.12639093008608016</v>
      </c>
      <c r="AE28" s="12">
        <f t="shared" si="166"/>
        <v>0.11533767290480057</v>
      </c>
      <c r="AF28" s="12">
        <f t="shared" si="166"/>
        <v>0.12000000000000011</v>
      </c>
      <c r="AG28" s="12">
        <f t="shared" si="166"/>
        <v>0.12000000000000011</v>
      </c>
      <c r="AH28" s="12">
        <f t="shared" si="166"/>
        <v>0.12000000000000011</v>
      </c>
      <c r="AN28" s="12">
        <f t="shared" ref="AN28:AP30" si="167">AN3/AM3-1</f>
        <v>0.12454539216359017</v>
      </c>
      <c r="AO28" s="12">
        <f t="shared" si="167"/>
        <v>0.11569441054430074</v>
      </c>
      <c r="AP28" s="12">
        <f t="shared" si="167"/>
        <v>0.12234740756945972</v>
      </c>
      <c r="AQ28" s="12">
        <f t="shared" ref="AQ28:AQ30" si="168">AQ3/AP3-1</f>
        <v>0.11888309536572295</v>
      </c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2:179" x14ac:dyDescent="0.3">
      <c r="B29" t="s">
        <v>89</v>
      </c>
      <c r="S29" s="12">
        <f t="shared" ref="S29:AH29" si="169">S4/O4-1</f>
        <v>-6.4516129032258118E-2</v>
      </c>
      <c r="T29" s="12">
        <f t="shared" si="169"/>
        <v>-4.5751633986928053E-2</v>
      </c>
      <c r="U29" s="12">
        <f t="shared" si="169"/>
        <v>5.8823529411764719E-2</v>
      </c>
      <c r="V29" s="12">
        <f t="shared" si="169"/>
        <v>-0.1015625</v>
      </c>
      <c r="W29" s="12">
        <f t="shared" si="169"/>
        <v>-0.17241379310344829</v>
      </c>
      <c r="X29" s="12">
        <f t="shared" si="169"/>
        <v>-0.1095890410958904</v>
      </c>
      <c r="Y29" s="12">
        <f t="shared" si="169"/>
        <v>-0.23809523809523814</v>
      </c>
      <c r="Z29" s="12">
        <f t="shared" si="169"/>
        <v>-8.6956521739129933E-3</v>
      </c>
      <c r="AA29" s="12">
        <f t="shared" si="169"/>
        <v>-8.3333333333333037E-3</v>
      </c>
      <c r="AB29" s="12">
        <f t="shared" si="169"/>
        <v>-0.19999999999999996</v>
      </c>
      <c r="AC29" s="12">
        <f t="shared" si="169"/>
        <v>-0.14583333333333337</v>
      </c>
      <c r="AD29" s="12">
        <f t="shared" si="169"/>
        <v>-0.28947368421052633</v>
      </c>
      <c r="AE29" s="12">
        <f t="shared" si="169"/>
        <v>-0.20168067226890751</v>
      </c>
      <c r="AF29" s="12">
        <f t="shared" si="169"/>
        <v>-0.19999999999999996</v>
      </c>
      <c r="AG29" s="12">
        <f t="shared" si="169"/>
        <v>2.0000000000000018E-2</v>
      </c>
      <c r="AH29" s="12">
        <f t="shared" si="169"/>
        <v>2.0000000000000018E-2</v>
      </c>
      <c r="AN29" s="12">
        <f t="shared" si="167"/>
        <v>-4.1441441441441462E-2</v>
      </c>
      <c r="AO29" s="12">
        <f t="shared" si="167"/>
        <v>-0.13533834586466165</v>
      </c>
      <c r="AP29" s="12">
        <f t="shared" si="167"/>
        <v>-0.16086956521739126</v>
      </c>
      <c r="AQ29" s="12">
        <f t="shared" si="168"/>
        <v>-0.10761658031088084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2:179" x14ac:dyDescent="0.3">
      <c r="B30" t="s">
        <v>90</v>
      </c>
      <c r="S30" s="12">
        <f t="shared" ref="S30:AH30" si="170">S5/O5-1</f>
        <v>-4.216867469879515E-2</v>
      </c>
      <c r="T30" s="12">
        <f t="shared" si="170"/>
        <v>4.9382716049382713E-2</v>
      </c>
      <c r="U30" s="12">
        <f t="shared" si="170"/>
        <v>0.12578616352201255</v>
      </c>
      <c r="V30" s="12">
        <f t="shared" si="170"/>
        <v>4.705882352941182E-2</v>
      </c>
      <c r="W30" s="12">
        <f t="shared" si="170"/>
        <v>1.8867924528301883E-2</v>
      </c>
      <c r="X30" s="12">
        <f t="shared" si="170"/>
        <v>-5.8823529411764497E-3</v>
      </c>
      <c r="Y30" s="12">
        <f t="shared" si="170"/>
        <v>-8.9385474860335212E-2</v>
      </c>
      <c r="Z30" s="12">
        <f t="shared" si="170"/>
        <v>-3.9325842696629199E-2</v>
      </c>
      <c r="AA30" s="12">
        <f t="shared" si="170"/>
        <v>-9.259259259259256E-2</v>
      </c>
      <c r="AB30" s="12">
        <f t="shared" si="170"/>
        <v>-0.14201183431952658</v>
      </c>
      <c r="AC30" s="12">
        <f t="shared" si="170"/>
        <v>-0.10429447852760731</v>
      </c>
      <c r="AD30" s="12">
        <f t="shared" si="170"/>
        <v>-6.4327485380117011E-2</v>
      </c>
      <c r="AE30" s="12">
        <f t="shared" si="170"/>
        <v>-7.4829931972789088E-2</v>
      </c>
      <c r="AF30" s="12">
        <f t="shared" si="170"/>
        <v>-5.0000000000000044E-2</v>
      </c>
      <c r="AG30" s="12">
        <f t="shared" si="170"/>
        <v>-5.0000000000000044E-2</v>
      </c>
      <c r="AH30" s="12">
        <f t="shared" si="170"/>
        <v>-5.0000000000000044E-2</v>
      </c>
      <c r="AN30" s="12">
        <f t="shared" si="167"/>
        <v>4.4140030441400357E-2</v>
      </c>
      <c r="AO30" s="12">
        <f t="shared" si="167"/>
        <v>-3.0612244897959218E-2</v>
      </c>
      <c r="AP30" s="12">
        <f t="shared" si="167"/>
        <v>-0.10075187969924815</v>
      </c>
      <c r="AQ30" s="12">
        <f t="shared" si="168"/>
        <v>-5.6103678929765866E-2</v>
      </c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2:179" x14ac:dyDescent="0.3">
      <c r="B31" s="1" t="s">
        <v>44</v>
      </c>
      <c r="G31" s="12">
        <f t="shared" ref="G31:R31" si="171">G6/C6-1</f>
        <v>0.25111234036412622</v>
      </c>
      <c r="H31" s="12">
        <f t="shared" si="171"/>
        <v>0.24990889876831135</v>
      </c>
      <c r="I31" s="12">
        <f t="shared" si="171"/>
        <v>0.23697121008432709</v>
      </c>
      <c r="J31" s="12">
        <f t="shared" si="171"/>
        <v>0.36983554318364975</v>
      </c>
      <c r="K31" s="12">
        <f t="shared" si="171"/>
        <v>0.18838908112264519</v>
      </c>
      <c r="L31" s="12">
        <f t="shared" si="171"/>
        <v>0.13994169096209919</v>
      </c>
      <c r="M31" s="12">
        <f t="shared" si="171"/>
        <v>0.13796753705010589</v>
      </c>
      <c r="N31" s="12">
        <f t="shared" si="171"/>
        <v>0.14440797609577727</v>
      </c>
      <c r="O31" s="12">
        <f t="shared" si="171"/>
        <v>0.26334519572953741</v>
      </c>
      <c r="P31" s="12">
        <f t="shared" si="171"/>
        <v>0.22602301790281332</v>
      </c>
      <c r="Q31" s="12">
        <f t="shared" si="171"/>
        <v>0.22015503875969</v>
      </c>
      <c r="R31" s="12">
        <f t="shared" si="171"/>
        <v>0.20035046728971961</v>
      </c>
      <c r="S31" s="12">
        <f t="shared" ref="S31:AH31" si="172">S6/O6-1</f>
        <v>9.1421254801536511E-2</v>
      </c>
      <c r="T31" s="12">
        <f t="shared" si="172"/>
        <v>0.14367666232073018</v>
      </c>
      <c r="U31" s="12">
        <f t="shared" si="172"/>
        <v>0.12655654383735704</v>
      </c>
      <c r="V31" s="12">
        <f t="shared" si="172"/>
        <v>0.1009732360097324</v>
      </c>
      <c r="W31" s="12">
        <f t="shared" si="172"/>
        <v>9.2210229938995747E-2</v>
      </c>
      <c r="X31" s="12">
        <f t="shared" si="172"/>
        <v>9.8039215686274606E-2</v>
      </c>
      <c r="Y31" s="12">
        <f t="shared" si="172"/>
        <v>0.1030904579291676</v>
      </c>
      <c r="Z31" s="12">
        <f t="shared" si="172"/>
        <v>0.1155801104972376</v>
      </c>
      <c r="AA31" s="12">
        <f t="shared" si="172"/>
        <v>0.11321160042964551</v>
      </c>
      <c r="AB31" s="12">
        <f t="shared" si="172"/>
        <v>0.10236710963455153</v>
      </c>
      <c r="AC31" s="12">
        <f t="shared" si="172"/>
        <v>0.10593047034764824</v>
      </c>
      <c r="AD31" s="12">
        <f t="shared" si="172"/>
        <v>0.11053882725832009</v>
      </c>
      <c r="AE31" s="12">
        <f t="shared" si="172"/>
        <v>0.10266306445387885</v>
      </c>
      <c r="AF31" s="12">
        <f t="shared" si="172"/>
        <v>0.10908834055377681</v>
      </c>
      <c r="AG31" s="12">
        <f t="shared" si="172"/>
        <v>0.11389423076923078</v>
      </c>
      <c r="AH31" s="12">
        <f t="shared" si="172"/>
        <v>0.11370317516946127</v>
      </c>
      <c r="AK31" s="12">
        <f t="shared" ref="AK31:AV31" si="173">AK6/AJ6-1</f>
        <v>0.2767445182895123</v>
      </c>
      <c r="AL31" s="12">
        <f t="shared" si="173"/>
        <v>0.15191738564525448</v>
      </c>
      <c r="AM31" s="12">
        <f t="shared" si="173"/>
        <v>0.22668635374572577</v>
      </c>
      <c r="AN31" s="12">
        <f t="shared" si="173"/>
        <v>0.11536268609439349</v>
      </c>
      <c r="AO31" s="12">
        <f t="shared" si="173"/>
        <v>0.10240826990798602</v>
      </c>
      <c r="AP31" s="12">
        <f t="shared" si="173"/>
        <v>0.10799113813179462</v>
      </c>
      <c r="AQ31" s="12">
        <f t="shared" si="173"/>
        <v>0.10995163915368522</v>
      </c>
      <c r="AR31" s="12">
        <f t="shared" si="173"/>
        <v>8.0000000000000071E-2</v>
      </c>
      <c r="AS31" s="12">
        <f t="shared" si="173"/>
        <v>5.0000000000000044E-2</v>
      </c>
      <c r="AT31" s="12">
        <f t="shared" si="173"/>
        <v>4.0000000000000036E-2</v>
      </c>
      <c r="AU31" s="12">
        <f t="shared" si="173"/>
        <v>3.0000000000000027E-2</v>
      </c>
      <c r="AV31" s="12">
        <f t="shared" si="173"/>
        <v>3.0000000000000027E-2</v>
      </c>
      <c r="AW31" s="12">
        <f t="shared" ref="AW31:BA31" si="174">AW6/AV6-1</f>
        <v>2.0000000000000018E-2</v>
      </c>
      <c r="AX31" s="12">
        <f t="shared" si="174"/>
        <v>2.0000000000000018E-2</v>
      </c>
      <c r="AY31" s="12">
        <f t="shared" si="174"/>
        <v>2.0000000000000018E-2</v>
      </c>
      <c r="AZ31" s="12">
        <f t="shared" si="174"/>
        <v>2.0000000000000018E-2</v>
      </c>
      <c r="BA31" s="12">
        <f t="shared" si="174"/>
        <v>2.0000000000000018E-2</v>
      </c>
    </row>
    <row r="32" spans="2:179" x14ac:dyDescent="0.3">
      <c r="B32" s="1" t="s">
        <v>41</v>
      </c>
      <c r="C32" s="12">
        <f t="shared" ref="C32:R32" si="175">C11/C6</f>
        <v>0.87546598042280954</v>
      </c>
      <c r="D32" s="12">
        <f t="shared" si="175"/>
        <v>0.87184789738357271</v>
      </c>
      <c r="E32" s="12">
        <f t="shared" si="175"/>
        <v>0.8710258917191892</v>
      </c>
      <c r="F32" s="12">
        <f t="shared" si="175"/>
        <v>0.83551571313456885</v>
      </c>
      <c r="G32" s="12">
        <f t="shared" si="175"/>
        <v>0.8473663975394079</v>
      </c>
      <c r="H32" s="12">
        <f t="shared" si="175"/>
        <v>0.85167638483965014</v>
      </c>
      <c r="I32" s="12">
        <f t="shared" si="175"/>
        <v>0.85321100917431192</v>
      </c>
      <c r="J32" s="12">
        <f t="shared" si="175"/>
        <v>0.84893413637974025</v>
      </c>
      <c r="K32" s="12">
        <f t="shared" si="175"/>
        <v>0.85376900679391787</v>
      </c>
      <c r="L32" s="12">
        <f t="shared" si="175"/>
        <v>0.86732736572890023</v>
      </c>
      <c r="M32" s="12">
        <f t="shared" si="175"/>
        <v>0.86759689922480621</v>
      </c>
      <c r="N32" s="12">
        <f t="shared" si="175"/>
        <v>0.875</v>
      </c>
      <c r="O32" s="12">
        <f t="shared" si="175"/>
        <v>0.88553137003841231</v>
      </c>
      <c r="P32" s="12">
        <f t="shared" si="175"/>
        <v>0.8842242503259452</v>
      </c>
      <c r="Q32" s="12">
        <f t="shared" si="175"/>
        <v>0.88132147395171534</v>
      </c>
      <c r="R32" s="12">
        <f t="shared" si="175"/>
        <v>0.87664233576642336</v>
      </c>
      <c r="S32" s="12">
        <f t="shared" ref="S32:AH32" si="176">S11/S6</f>
        <v>0.87986860628812769</v>
      </c>
      <c r="T32" s="12">
        <f t="shared" si="176"/>
        <v>0.87710898312813501</v>
      </c>
      <c r="U32" s="12">
        <f t="shared" si="176"/>
        <v>0.87683284457478006</v>
      </c>
      <c r="V32" s="12">
        <f t="shared" si="176"/>
        <v>0.87447513812154698</v>
      </c>
      <c r="W32" s="12">
        <f t="shared" si="176"/>
        <v>0.87798066595059077</v>
      </c>
      <c r="X32" s="12">
        <f t="shared" si="176"/>
        <v>0.8812292358803987</v>
      </c>
      <c r="Y32" s="12">
        <f t="shared" si="176"/>
        <v>0.88139059304703471</v>
      </c>
      <c r="Z32" s="12">
        <f t="shared" si="176"/>
        <v>0.87440570522979399</v>
      </c>
      <c r="AA32" s="12">
        <f t="shared" si="176"/>
        <v>0.88614434581242763</v>
      </c>
      <c r="AB32" s="12">
        <f t="shared" si="176"/>
        <v>0.88736108495008481</v>
      </c>
      <c r="AC32" s="12">
        <f t="shared" si="176"/>
        <v>0.8975591715976331</v>
      </c>
      <c r="AD32" s="12">
        <f t="shared" si="176"/>
        <v>0.89011773100249736</v>
      </c>
      <c r="AE32" s="12">
        <f t="shared" si="176"/>
        <v>0.89114455722786134</v>
      </c>
      <c r="AF32" s="12">
        <f t="shared" si="176"/>
        <v>0.89</v>
      </c>
      <c r="AG32" s="12">
        <f t="shared" si="176"/>
        <v>0.89</v>
      </c>
      <c r="AH32" s="12">
        <f t="shared" si="176"/>
        <v>0.89</v>
      </c>
      <c r="AJ32" s="12">
        <f t="shared" ref="AJ32:AV32" si="177">AJ11/AJ6</f>
        <v>0.86342269030978736</v>
      </c>
      <c r="AK32" s="12">
        <f t="shared" si="177"/>
        <v>0.85032772533018708</v>
      </c>
      <c r="AL32" s="12">
        <f t="shared" si="177"/>
        <v>0.86617967050046629</v>
      </c>
      <c r="AM32" s="12">
        <f t="shared" si="177"/>
        <v>0.88184985745961353</v>
      </c>
      <c r="AN32" s="12">
        <f t="shared" si="177"/>
        <v>0.87703055776439853</v>
      </c>
      <c r="AO32" s="12">
        <f t="shared" si="177"/>
        <v>0.87871605955999799</v>
      </c>
      <c r="AP32" s="12">
        <f t="shared" si="177"/>
        <v>0.89035108114392003</v>
      </c>
      <c r="AQ32" s="12">
        <f t="shared" si="177"/>
        <v>0.88</v>
      </c>
      <c r="AR32" s="12">
        <f t="shared" si="177"/>
        <v>0.89</v>
      </c>
      <c r="AS32" s="12">
        <f t="shared" si="177"/>
        <v>0.89</v>
      </c>
      <c r="AT32" s="12">
        <f t="shared" si="177"/>
        <v>0.89000000000000012</v>
      </c>
      <c r="AU32" s="12">
        <f t="shared" si="177"/>
        <v>0.89</v>
      </c>
      <c r="AV32" s="12">
        <f t="shared" si="177"/>
        <v>0.89</v>
      </c>
      <c r="AW32" s="12">
        <f t="shared" ref="AW32:BA32" si="178">AW11/AW6</f>
        <v>0.89</v>
      </c>
      <c r="AX32" s="12">
        <f t="shared" si="178"/>
        <v>0.89</v>
      </c>
      <c r="AY32" s="12">
        <f t="shared" si="178"/>
        <v>0.89</v>
      </c>
      <c r="AZ32" s="12">
        <f t="shared" si="178"/>
        <v>0.89</v>
      </c>
      <c r="BA32" s="12">
        <f t="shared" si="178"/>
        <v>0.89</v>
      </c>
      <c r="BC32" t="s">
        <v>45</v>
      </c>
      <c r="BD32" s="12">
        <v>-0.01</v>
      </c>
    </row>
    <row r="33" spans="2:57" x14ac:dyDescent="0.3">
      <c r="B33" t="s">
        <v>42</v>
      </c>
      <c r="C33" s="12">
        <f t="shared" ref="C33:R33" si="179">C17/C6</f>
        <v>0.33802640756150926</v>
      </c>
      <c r="D33" s="12">
        <f t="shared" si="179"/>
        <v>0.31816194154944971</v>
      </c>
      <c r="E33" s="12">
        <f t="shared" si="179"/>
        <v>0.31365993330656289</v>
      </c>
      <c r="F33" s="12">
        <f t="shared" si="179"/>
        <v>0.20149164896344587</v>
      </c>
      <c r="G33" s="12">
        <f t="shared" si="179"/>
        <v>0.26720492118415995</v>
      </c>
      <c r="H33" s="12">
        <f t="shared" si="179"/>
        <v>0.27332361516034986</v>
      </c>
      <c r="I33" s="12">
        <f t="shared" si="179"/>
        <v>0.30134086097388851</v>
      </c>
      <c r="J33" s="12">
        <f t="shared" si="179"/>
        <v>0.32418765082187473</v>
      </c>
      <c r="K33" s="12">
        <f t="shared" si="179"/>
        <v>0.30313814299579422</v>
      </c>
      <c r="L33" s="12">
        <f t="shared" si="179"/>
        <v>0.32480818414322249</v>
      </c>
      <c r="M33" s="12">
        <f t="shared" si="179"/>
        <v>0.33147286821705424</v>
      </c>
      <c r="N33" s="12">
        <f t="shared" si="179"/>
        <v>0.35484813084112149</v>
      </c>
      <c r="O33" s="12">
        <f t="shared" si="179"/>
        <v>0.37234314980793853</v>
      </c>
      <c r="P33" s="12">
        <f t="shared" si="179"/>
        <v>0.36662320730117343</v>
      </c>
      <c r="Q33" s="12">
        <f t="shared" si="179"/>
        <v>0.36620076238881832</v>
      </c>
      <c r="R33" s="12">
        <f t="shared" si="179"/>
        <v>0.36520681265206811</v>
      </c>
      <c r="S33" s="12">
        <f t="shared" ref="S33:AH33" si="180">S17/S6</f>
        <v>0.37071797278273111</v>
      </c>
      <c r="T33" s="12">
        <f t="shared" si="180"/>
        <v>0.34860921112631099</v>
      </c>
      <c r="U33" s="12">
        <f t="shared" si="180"/>
        <v>0.33476201218136703</v>
      </c>
      <c r="V33" s="12">
        <f t="shared" si="180"/>
        <v>0.33259668508287293</v>
      </c>
      <c r="W33" s="12">
        <f t="shared" si="180"/>
        <v>0.3407089151450054</v>
      </c>
      <c r="X33" s="12">
        <f t="shared" si="180"/>
        <v>0.33720930232558138</v>
      </c>
      <c r="Y33" s="12">
        <f t="shared" si="180"/>
        <v>0.34703476482617585</v>
      </c>
      <c r="Z33" s="12">
        <f t="shared" si="180"/>
        <v>0.3452852614896989</v>
      </c>
      <c r="AA33" s="12">
        <f t="shared" si="180"/>
        <v>0.17502894635275956</v>
      </c>
      <c r="AB33" s="12">
        <f t="shared" si="180"/>
        <v>0.35505744961386326</v>
      </c>
      <c r="AC33" s="12">
        <f t="shared" si="180"/>
        <v>0.36834319526627218</v>
      </c>
      <c r="AD33" s="12">
        <f t="shared" si="180"/>
        <v>0.34909026043524793</v>
      </c>
      <c r="AE33" s="12">
        <f t="shared" si="180"/>
        <v>0.37854392719635982</v>
      </c>
      <c r="AF33" s="12">
        <f t="shared" si="180"/>
        <v>0.37861204283178929</v>
      </c>
      <c r="AG33" s="12">
        <f t="shared" si="180"/>
        <v>0.37891516183760138</v>
      </c>
      <c r="AH33" s="12">
        <f t="shared" si="180"/>
        <v>0.38591262481140137</v>
      </c>
      <c r="AJ33" s="12">
        <f t="shared" ref="AJ33:AV33" si="181">AJ17/AJ6</f>
        <v>0.29257847546445231</v>
      </c>
      <c r="AK33" s="12">
        <f t="shared" si="181"/>
        <v>0.29262980554904067</v>
      </c>
      <c r="AL33" s="12">
        <f t="shared" si="181"/>
        <v>0.32926639726453216</v>
      </c>
      <c r="AM33" s="12">
        <f t="shared" si="181"/>
        <v>0.36756414317389929</v>
      </c>
      <c r="AN33" s="12">
        <f t="shared" si="181"/>
        <v>0.34635919572872886</v>
      </c>
      <c r="AO33" s="12">
        <f t="shared" si="181"/>
        <v>0.3426245556185275</v>
      </c>
      <c r="AP33" s="12">
        <f t="shared" si="181"/>
        <v>0.31346198558474775</v>
      </c>
      <c r="AQ33" s="12">
        <f t="shared" si="181"/>
        <v>0.37030781947346225</v>
      </c>
      <c r="AR33" s="12">
        <f t="shared" si="181"/>
        <v>0.40017184638012643</v>
      </c>
      <c r="AS33" s="12">
        <f t="shared" si="181"/>
        <v>0.41129205775200667</v>
      </c>
      <c r="AT33" s="12">
        <f t="shared" si="181"/>
        <v>0.41977081642488245</v>
      </c>
      <c r="AU33" s="12">
        <f t="shared" si="181"/>
        <v>0.42524877758972335</v>
      </c>
      <c r="AV33" s="12">
        <f t="shared" si="181"/>
        <v>0.43234765403217429</v>
      </c>
      <c r="AW33" s="12">
        <f t="shared" ref="AW33:BA33" si="182">AW17/AW6</f>
        <v>0.43490517458615008</v>
      </c>
      <c r="AX33" s="12">
        <f t="shared" si="182"/>
        <v>0.43743369794470427</v>
      </c>
      <c r="AY33" s="12">
        <f t="shared" si="182"/>
        <v>0.43993343146338981</v>
      </c>
      <c r="AZ33" s="12">
        <f t="shared" si="182"/>
        <v>0.44240457895641777</v>
      </c>
      <c r="BA33" s="12">
        <f t="shared" si="182"/>
        <v>0.44484734070179849</v>
      </c>
      <c r="BC33" t="s">
        <v>46</v>
      </c>
      <c r="BD33" s="12">
        <v>0.06</v>
      </c>
    </row>
    <row r="34" spans="2:57" x14ac:dyDescent="0.3">
      <c r="B34" t="s">
        <v>60</v>
      </c>
      <c r="C34" s="12"/>
      <c r="D34" s="12"/>
      <c r="E34" s="12"/>
      <c r="F34" s="12"/>
      <c r="G34" s="12">
        <f t="shared" ref="G34:R34" si="183">G12/C12-1</f>
        <v>0.33329510264938644</v>
      </c>
      <c r="H34" s="12">
        <f t="shared" si="183"/>
        <v>0.27228503461363696</v>
      </c>
      <c r="I34" s="12">
        <f t="shared" si="183"/>
        <v>0.22819330258672554</v>
      </c>
      <c r="J34" s="12">
        <f t="shared" si="183"/>
        <v>0.201557842100202</v>
      </c>
      <c r="K34" s="12">
        <f t="shared" si="183"/>
        <v>0.1440860215053763</v>
      </c>
      <c r="L34" s="12">
        <f t="shared" si="183"/>
        <v>0.11764705882352944</v>
      </c>
      <c r="M34" s="12">
        <f t="shared" si="183"/>
        <v>0.15510204081632661</v>
      </c>
      <c r="N34" s="12">
        <f t="shared" si="183"/>
        <v>0.11644657863145258</v>
      </c>
      <c r="O34" s="12">
        <f t="shared" si="183"/>
        <v>0.16541353383458657</v>
      </c>
      <c r="P34" s="12">
        <f t="shared" si="183"/>
        <v>0.15037593984962405</v>
      </c>
      <c r="Q34" s="12">
        <f t="shared" si="183"/>
        <v>0.15017667844522964</v>
      </c>
      <c r="R34" s="12">
        <f t="shared" si="183"/>
        <v>0.17741935483870974</v>
      </c>
      <c r="S34" s="12">
        <f t="shared" ref="S34:AH34" si="184">S12/O12-1</f>
        <v>0.13064516129032255</v>
      </c>
      <c r="T34" s="12">
        <f t="shared" si="184"/>
        <v>0.20588235294117641</v>
      </c>
      <c r="U34" s="12">
        <f t="shared" si="184"/>
        <v>0.19047619047619047</v>
      </c>
      <c r="V34" s="12">
        <f t="shared" si="184"/>
        <v>0.17656012176560121</v>
      </c>
      <c r="W34" s="12">
        <f t="shared" si="184"/>
        <v>0.17974322396576325</v>
      </c>
      <c r="X34" s="12">
        <f t="shared" si="184"/>
        <v>0.18699186991869921</v>
      </c>
      <c r="Y34" s="12">
        <f t="shared" si="184"/>
        <v>0.13677419354838705</v>
      </c>
      <c r="Z34" s="12">
        <f t="shared" si="184"/>
        <v>0.1500646830530401</v>
      </c>
      <c r="AA34" s="12">
        <f t="shared" si="184"/>
        <v>0.13542926239419595</v>
      </c>
      <c r="AB34" s="12">
        <f t="shared" si="184"/>
        <v>0.12328767123287676</v>
      </c>
      <c r="AC34" s="12">
        <f t="shared" si="184"/>
        <v>0.16004540295119174</v>
      </c>
      <c r="AD34" s="12">
        <f t="shared" si="184"/>
        <v>0.12373453318335215</v>
      </c>
      <c r="AE34" s="12">
        <f t="shared" si="184"/>
        <v>9.2651757188498385E-2</v>
      </c>
      <c r="AF34" s="12">
        <f t="shared" si="184"/>
        <v>9.000000000000008E-2</v>
      </c>
      <c r="AG34" s="12">
        <f t="shared" si="184"/>
        <v>7.0000000000000062E-2</v>
      </c>
      <c r="AH34" s="12">
        <f t="shared" si="184"/>
        <v>0.10000000000000009</v>
      </c>
      <c r="AJ34" s="12"/>
      <c r="AK34" s="12">
        <f t="shared" ref="AK34:AV34" si="185">AK12/AJ12-1</f>
        <v>0.25555172615602717</v>
      </c>
      <c r="AL34" s="12">
        <f t="shared" si="185"/>
        <v>0.13320903252537808</v>
      </c>
      <c r="AM34" s="12">
        <f t="shared" si="185"/>
        <v>0.16087751371115178</v>
      </c>
      <c r="AN34" s="12">
        <f t="shared" si="185"/>
        <v>0.17598425196850398</v>
      </c>
      <c r="AO34" s="12">
        <f t="shared" si="185"/>
        <v>0.16270505523937051</v>
      </c>
      <c r="AP34" s="12">
        <f t="shared" si="185"/>
        <v>0.13561762165274982</v>
      </c>
      <c r="AQ34" s="12">
        <f t="shared" si="185"/>
        <v>8.7981744421906649E-2</v>
      </c>
      <c r="AR34" s="12">
        <f t="shared" si="185"/>
        <v>7.0000000000000062E-2</v>
      </c>
      <c r="AS34" s="12">
        <f t="shared" si="185"/>
        <v>5.0000000000000044E-2</v>
      </c>
      <c r="AT34" s="12">
        <f t="shared" si="185"/>
        <v>4.0000000000000036E-2</v>
      </c>
      <c r="AU34" s="12">
        <f t="shared" si="185"/>
        <v>3.0000000000000027E-2</v>
      </c>
      <c r="AV34" s="12">
        <f t="shared" si="185"/>
        <v>2.0000000000000018E-2</v>
      </c>
      <c r="AW34" s="12">
        <f t="shared" ref="AW34:BA34" si="186">AW12/AV12-1</f>
        <v>2.0000000000000018E-2</v>
      </c>
      <c r="AX34" s="12">
        <f t="shared" si="186"/>
        <v>2.0000000000000018E-2</v>
      </c>
      <c r="AY34" s="12">
        <f t="shared" si="186"/>
        <v>2.0000000000000018E-2</v>
      </c>
      <c r="AZ34" s="12">
        <f t="shared" si="186"/>
        <v>2.0000000000000018E-2</v>
      </c>
      <c r="BA34" s="12">
        <f t="shared" si="186"/>
        <v>2.0000000000000018E-2</v>
      </c>
      <c r="BC34" t="s">
        <v>47</v>
      </c>
      <c r="BD34" s="5">
        <f>NPV(BD33,AM24:FW24)</f>
        <v>152617.21254900124</v>
      </c>
    </row>
    <row r="35" spans="2:57" x14ac:dyDescent="0.3">
      <c r="B35" t="s">
        <v>43</v>
      </c>
      <c r="C35" s="12">
        <f t="shared" ref="C35:R35" si="187">C13/C6</f>
        <v>0.27944876019144282</v>
      </c>
      <c r="D35" s="12">
        <f t="shared" si="187"/>
        <v>0.29435718970920488</v>
      </c>
      <c r="E35" s="12">
        <f t="shared" si="187"/>
        <v>0.29247341864971982</v>
      </c>
      <c r="F35" s="12">
        <f t="shared" si="187"/>
        <v>0.33128067540839501</v>
      </c>
      <c r="G35" s="12">
        <f t="shared" si="187"/>
        <v>0.30026912725874666</v>
      </c>
      <c r="H35" s="12">
        <f t="shared" si="187"/>
        <v>0.30940233236151604</v>
      </c>
      <c r="I35" s="12">
        <f t="shared" si="187"/>
        <v>0.28652081863091039</v>
      </c>
      <c r="J35" s="12">
        <f t="shared" si="187"/>
        <v>0.26791646891314663</v>
      </c>
      <c r="K35" s="12">
        <f t="shared" si="187"/>
        <v>0.27725655127790361</v>
      </c>
      <c r="L35" s="12">
        <f t="shared" si="187"/>
        <v>0.28804347826086957</v>
      </c>
      <c r="M35" s="12">
        <f t="shared" si="187"/>
        <v>0.27658914728682171</v>
      </c>
      <c r="N35" s="12">
        <f t="shared" si="187"/>
        <v>0.27482476635514019</v>
      </c>
      <c r="O35" s="12">
        <f t="shared" si="187"/>
        <v>0.26862996158770808</v>
      </c>
      <c r="P35" s="12">
        <f t="shared" si="187"/>
        <v>0.27979139504563233</v>
      </c>
      <c r="Q35" s="12">
        <f t="shared" si="187"/>
        <v>0.27141041931385007</v>
      </c>
      <c r="R35" s="12">
        <f t="shared" si="187"/>
        <v>0.2751824817518248</v>
      </c>
      <c r="S35" s="12">
        <f t="shared" ref="S35:AH35" si="188">S13/S6</f>
        <v>0.2717034256217738</v>
      </c>
      <c r="T35" s="12">
        <f t="shared" si="188"/>
        <v>0.28431372549019607</v>
      </c>
      <c r="U35" s="12">
        <f t="shared" si="188"/>
        <v>0.28558538235957592</v>
      </c>
      <c r="V35" s="12">
        <f t="shared" si="188"/>
        <v>0.28662983425414362</v>
      </c>
      <c r="W35" s="12">
        <f t="shared" si="188"/>
        <v>0.27948442534908702</v>
      </c>
      <c r="X35" s="12">
        <f t="shared" si="188"/>
        <v>0.27927740863787376</v>
      </c>
      <c r="Y35" s="12">
        <f t="shared" si="188"/>
        <v>0.27341513292433539</v>
      </c>
      <c r="Z35" s="12">
        <f t="shared" si="188"/>
        <v>0.27099841521394613</v>
      </c>
      <c r="AA35" s="12">
        <f t="shared" si="188"/>
        <v>0.26090312620609801</v>
      </c>
      <c r="AB35" s="12">
        <f t="shared" si="188"/>
        <v>0.27217931813900925</v>
      </c>
      <c r="AC35" s="12">
        <f t="shared" si="188"/>
        <v>0.26460798816568049</v>
      </c>
      <c r="AD35" s="12">
        <f t="shared" si="188"/>
        <v>0.27399215126650017</v>
      </c>
      <c r="AE35" s="12">
        <f t="shared" si="188"/>
        <v>0.26163808190409521</v>
      </c>
      <c r="AF35" s="12">
        <f t="shared" si="188"/>
        <v>0.26</v>
      </c>
      <c r="AG35" s="12">
        <f t="shared" si="188"/>
        <v>0.26</v>
      </c>
      <c r="AH35" s="12">
        <f t="shared" si="188"/>
        <v>0.26</v>
      </c>
      <c r="AJ35" s="12">
        <f t="shared" ref="AJ35:AV35" si="189">AJ13/AJ6</f>
        <v>0.29953883342571913</v>
      </c>
      <c r="AK35" s="12">
        <f t="shared" si="189"/>
        <v>0.29035962953878547</v>
      </c>
      <c r="AL35" s="12">
        <f t="shared" si="189"/>
        <v>0.27906434566366178</v>
      </c>
      <c r="AM35" s="12">
        <f t="shared" si="189"/>
        <v>0.27374089325308837</v>
      </c>
      <c r="AN35" s="12">
        <f t="shared" si="189"/>
        <v>0.28217653072816085</v>
      </c>
      <c r="AO35" s="12">
        <f t="shared" si="189"/>
        <v>0.27569684167138958</v>
      </c>
      <c r="AP35" s="12">
        <f t="shared" si="189"/>
        <v>0.26803069053708439</v>
      </c>
      <c r="AQ35" s="12">
        <f t="shared" si="189"/>
        <v>0.26039213205465883</v>
      </c>
      <c r="AR35" s="12">
        <f t="shared" si="189"/>
        <v>0.24592590249606663</v>
      </c>
      <c r="AS35" s="12">
        <f t="shared" si="189"/>
        <v>0.23655729668669268</v>
      </c>
      <c r="AT35" s="12">
        <f t="shared" si="189"/>
        <v>0.22973352851303805</v>
      </c>
      <c r="AU35" s="12">
        <f t="shared" si="189"/>
        <v>0.22527268329919267</v>
      </c>
      <c r="AV35" s="12">
        <f t="shared" si="189"/>
        <v>0.22089845643901418</v>
      </c>
      <c r="AW35" s="12">
        <f t="shared" ref="AW35:BA35" si="190">AW13/AW6</f>
        <v>0.21873278529745521</v>
      </c>
      <c r="AX35" s="12">
        <f t="shared" si="190"/>
        <v>0.21658834622591155</v>
      </c>
      <c r="AY35" s="12">
        <f t="shared" si="190"/>
        <v>0.21446493106683398</v>
      </c>
      <c r="AZ35" s="12">
        <f t="shared" si="190"/>
        <v>0.21236233370343366</v>
      </c>
      <c r="BA35" s="12">
        <f t="shared" si="190"/>
        <v>0.21028035003967449</v>
      </c>
      <c r="BC35" t="s">
        <v>48</v>
      </c>
      <c r="BD35" s="5">
        <f>Main!D8</f>
        <v>1280</v>
      </c>
    </row>
    <row r="36" spans="2:57" x14ac:dyDescent="0.3">
      <c r="B36" t="s">
        <v>61</v>
      </c>
      <c r="C36" s="12"/>
      <c r="D36" s="12"/>
      <c r="E36" s="12"/>
      <c r="F36" s="12"/>
      <c r="G36" s="12">
        <f t="shared" ref="G36:R36" si="191">G14/C14-1</f>
        <v>0.26730814362825628</v>
      </c>
      <c r="H36" s="12">
        <f t="shared" si="191"/>
        <v>0.23006066052572471</v>
      </c>
      <c r="I36" s="12">
        <f t="shared" si="191"/>
        <v>0.1898294034553949</v>
      </c>
      <c r="J36" s="12">
        <f t="shared" si="191"/>
        <v>6.3951024252413502E-2</v>
      </c>
      <c r="K36" s="12">
        <f t="shared" si="191"/>
        <v>0.25462962962962954</v>
      </c>
      <c r="L36" s="12">
        <f t="shared" si="191"/>
        <v>2.2831050228310446E-2</v>
      </c>
      <c r="M36" s="12">
        <f t="shared" si="191"/>
        <v>5.0228310502283158E-2</v>
      </c>
      <c r="N36" s="12">
        <f t="shared" si="191"/>
        <v>7.5554375248970906E-2</v>
      </c>
      <c r="O36" s="12">
        <f t="shared" si="191"/>
        <v>7.0110701107011009E-2</v>
      </c>
      <c r="P36" s="12">
        <f t="shared" si="191"/>
        <v>0.14285714285714279</v>
      </c>
      <c r="Q36" s="12">
        <f t="shared" si="191"/>
        <v>0.15217391304347827</v>
      </c>
      <c r="R36" s="12">
        <f t="shared" si="191"/>
        <v>0.12757201646090532</v>
      </c>
      <c r="S36" s="12">
        <f t="shared" ref="S36:AH36" si="192">S14/O14-1</f>
        <v>-7.241379310344831E-2</v>
      </c>
      <c r="T36" s="12">
        <f t="shared" si="192"/>
        <v>0.13671875</v>
      </c>
      <c r="U36" s="12">
        <f t="shared" si="192"/>
        <v>0.20377358490566033</v>
      </c>
      <c r="V36" s="12">
        <f t="shared" si="192"/>
        <v>0.24087591240875916</v>
      </c>
      <c r="W36" s="12">
        <f t="shared" si="192"/>
        <v>0.23048327137546476</v>
      </c>
      <c r="X36" s="12">
        <f t="shared" si="192"/>
        <v>0.22680412371134029</v>
      </c>
      <c r="Y36" s="12">
        <f t="shared" si="192"/>
        <v>0.10658307210031337</v>
      </c>
      <c r="Z36" s="12">
        <f t="shared" si="192"/>
        <v>9.4117647058823639E-2</v>
      </c>
      <c r="AA36" s="12">
        <f t="shared" si="192"/>
        <v>6.3444108761329332E-2</v>
      </c>
      <c r="AB36" s="12">
        <f t="shared" si="192"/>
        <v>-5.6022408963585235E-3</v>
      </c>
      <c r="AC36" s="12">
        <f t="shared" si="192"/>
        <v>3.6827195467422191E-2</v>
      </c>
      <c r="AD36" s="12">
        <f t="shared" si="192"/>
        <v>0.22580645161290325</v>
      </c>
      <c r="AE36" s="12">
        <f t="shared" si="192"/>
        <v>4.2613636363636465E-2</v>
      </c>
      <c r="AF36" s="12">
        <f t="shared" si="192"/>
        <v>3.0000000000000027E-2</v>
      </c>
      <c r="AG36" s="12">
        <f t="shared" si="192"/>
        <v>3.0000000000000027E-2</v>
      </c>
      <c r="AH36" s="12">
        <f t="shared" si="192"/>
        <v>-0.16000000000000003</v>
      </c>
      <c r="AJ36" s="12"/>
      <c r="AK36" s="12">
        <f t="shared" ref="AK36:AV36" si="193">AK14/AJ14-1</f>
        <v>0.18128851239780386</v>
      </c>
      <c r="AL36" s="12">
        <f t="shared" si="193"/>
        <v>0.10008750696078095</v>
      </c>
      <c r="AM36" s="12">
        <f t="shared" si="193"/>
        <v>0.12086776859504123</v>
      </c>
      <c r="AN36" s="12">
        <f t="shared" si="193"/>
        <v>0.12350230414746544</v>
      </c>
      <c r="AO36" s="12">
        <f t="shared" si="193"/>
        <v>0.1591468416735029</v>
      </c>
      <c r="AP36" s="12">
        <f t="shared" si="193"/>
        <v>8.2094833687190283E-2</v>
      </c>
      <c r="AQ36" s="12">
        <f t="shared" si="193"/>
        <v>-2.376062786134725E-2</v>
      </c>
      <c r="AR36" s="12">
        <f t="shared" si="193"/>
        <v>2.0000000000000018E-2</v>
      </c>
      <c r="AS36" s="12">
        <f t="shared" si="193"/>
        <v>2.0000000000000018E-2</v>
      </c>
      <c r="AT36" s="12">
        <f t="shared" si="193"/>
        <v>1.0000000000000009E-2</v>
      </c>
      <c r="AU36" s="12">
        <f t="shared" si="193"/>
        <v>1.0000000000000009E-2</v>
      </c>
      <c r="AV36" s="12">
        <f t="shared" si="193"/>
        <v>1.0000000000000009E-2</v>
      </c>
      <c r="AW36" s="12">
        <f t="shared" ref="AW36:BA36" si="194">AW14/AV14-1</f>
        <v>1.0000000000000009E-2</v>
      </c>
      <c r="AX36" s="12">
        <f t="shared" si="194"/>
        <v>1.0000000000000009E-2</v>
      </c>
      <c r="AY36" s="12">
        <f t="shared" si="194"/>
        <v>1.0000000000000009E-2</v>
      </c>
      <c r="AZ36" s="12">
        <f t="shared" si="194"/>
        <v>1.0000000000000009E-2</v>
      </c>
      <c r="BA36" s="12">
        <f t="shared" si="194"/>
        <v>1.0000000000000009E-2</v>
      </c>
      <c r="BC36" t="s">
        <v>49</v>
      </c>
      <c r="BD36" s="5">
        <f>BD34+BD35</f>
        <v>153897.21254900124</v>
      </c>
    </row>
    <row r="37" spans="2:57" x14ac:dyDescent="0.3">
      <c r="B37" t="s">
        <v>33</v>
      </c>
      <c r="C37" s="12">
        <f>C23/C22</f>
        <v>0.17000469744202942</v>
      </c>
      <c r="D37" s="12">
        <f t="shared" ref="D37:N37" si="195">D23/D22</f>
        <v>3.9998262833318858E-2</v>
      </c>
      <c r="E37" s="12">
        <f t="shared" si="195"/>
        <v>5.000213867145728E-2</v>
      </c>
      <c r="F37" s="12">
        <f t="shared" si="195"/>
        <v>5.0096707180209664E-2</v>
      </c>
      <c r="G37" s="12">
        <f t="shared" si="195"/>
        <v>3.9886039886039885E-2</v>
      </c>
      <c r="H37" s="12">
        <f t="shared" si="195"/>
        <v>0.10970464135021098</v>
      </c>
      <c r="I37" s="12">
        <f t="shared" si="195"/>
        <v>5.0299401197604787E-2</v>
      </c>
      <c r="J37" s="12">
        <f t="shared" si="195"/>
        <v>0.10999091070551732</v>
      </c>
      <c r="K37" s="12">
        <f t="shared" si="195"/>
        <v>-3.9173014145810661E-2</v>
      </c>
      <c r="L37" s="12">
        <f t="shared" si="195"/>
        <v>-0.1</v>
      </c>
      <c r="M37" s="12">
        <f t="shared" si="195"/>
        <v>9.9056603773584911E-2</v>
      </c>
      <c r="N37" s="12">
        <f t="shared" si="195"/>
        <v>-0.87969924812030076</v>
      </c>
      <c r="O37" s="12">
        <f t="shared" ref="O37:R37" si="196">O23/O22</f>
        <v>0.12002791346824843</v>
      </c>
      <c r="P37" s="12">
        <f t="shared" si="196"/>
        <v>0.19480519480519481</v>
      </c>
      <c r="Q37" s="12">
        <f t="shared" si="196"/>
        <v>0.14527503526093088</v>
      </c>
      <c r="R37" s="12">
        <f t="shared" si="196"/>
        <v>0.16008174386920981</v>
      </c>
      <c r="S37" s="12">
        <f t="shared" ref="S37:AH37" si="197">S23/S22</f>
        <v>0.17952041477640959</v>
      </c>
      <c r="T37" s="12">
        <f t="shared" si="197"/>
        <v>0.21045576407506703</v>
      </c>
      <c r="U37" s="12">
        <f t="shared" si="197"/>
        <v>0.21978021978021978</v>
      </c>
      <c r="V37" s="12">
        <f t="shared" si="197"/>
        <v>0.22478576137112721</v>
      </c>
      <c r="W37" s="12">
        <f t="shared" si="197"/>
        <v>0.21964956195244056</v>
      </c>
      <c r="X37" s="12">
        <f t="shared" si="197"/>
        <v>0.21515151515151515</v>
      </c>
      <c r="Y37" s="12">
        <f t="shared" si="197"/>
        <v>0.19506597819850832</v>
      </c>
      <c r="Z37" s="12">
        <f t="shared" si="197"/>
        <v>0.17975663716814158</v>
      </c>
      <c r="AA37" s="12">
        <f t="shared" si="197"/>
        <v>0.35950413223140498</v>
      </c>
      <c r="AB37" s="12">
        <f t="shared" si="197"/>
        <v>0.18497409326424871</v>
      </c>
      <c r="AC37" s="12">
        <f t="shared" si="197"/>
        <v>0.17531831537708129</v>
      </c>
      <c r="AD37" s="12">
        <f t="shared" si="197"/>
        <v>0.15469613259668508</v>
      </c>
      <c r="AE37" s="12">
        <f t="shared" si="197"/>
        <v>0.17002749770852429</v>
      </c>
      <c r="AF37" s="12">
        <f t="shared" si="197"/>
        <v>0.17</v>
      </c>
      <c r="AG37" s="12">
        <f t="shared" si="197"/>
        <v>0.17</v>
      </c>
      <c r="AH37" s="12">
        <f t="shared" si="197"/>
        <v>0.17</v>
      </c>
      <c r="AJ37" s="12">
        <f t="shared" ref="AJ37:AV37" si="198">AJ23/AJ22</f>
        <v>8.0809246255147349E-2</v>
      </c>
      <c r="AK37" s="12">
        <f t="shared" si="198"/>
        <v>7.902232954882267E-2</v>
      </c>
      <c r="AL37" s="12">
        <f t="shared" si="198"/>
        <v>-0.25957854406130271</v>
      </c>
      <c r="AM37" s="12">
        <f t="shared" si="198"/>
        <v>0.15477651183172655</v>
      </c>
      <c r="AN37" s="12">
        <f t="shared" si="198"/>
        <v>0.20838881491344874</v>
      </c>
      <c r="AO37" s="12">
        <f t="shared" si="198"/>
        <v>0.20164730107368731</v>
      </c>
      <c r="AP37" s="12">
        <f t="shared" si="198"/>
        <v>0.19780695426345404</v>
      </c>
      <c r="AQ37" s="12">
        <f t="shared" si="198"/>
        <v>0.17464402657244024</v>
      </c>
      <c r="AR37" s="12">
        <f t="shared" si="198"/>
        <v>0.18</v>
      </c>
      <c r="AS37" s="12">
        <f t="shared" si="198"/>
        <v>0.18</v>
      </c>
      <c r="AT37" s="12">
        <f t="shared" si="198"/>
        <v>0.18</v>
      </c>
      <c r="AU37" s="12">
        <f t="shared" si="198"/>
        <v>0.18</v>
      </c>
      <c r="AV37" s="12">
        <f t="shared" si="198"/>
        <v>0.18</v>
      </c>
      <c r="AW37" s="12">
        <f t="shared" ref="AW37:BA37" si="199">AW23/AW22</f>
        <v>0.18</v>
      </c>
      <c r="AX37" s="12">
        <f t="shared" si="199"/>
        <v>0.18</v>
      </c>
      <c r="AY37" s="12">
        <f t="shared" si="199"/>
        <v>0.18</v>
      </c>
      <c r="AZ37" s="12">
        <f t="shared" si="199"/>
        <v>0.18</v>
      </c>
      <c r="BA37" s="12">
        <f t="shared" si="199"/>
        <v>0.18</v>
      </c>
      <c r="BC37" t="s">
        <v>50</v>
      </c>
      <c r="BD37" s="6">
        <f>BD36/AV25</f>
        <v>352.97525813991109</v>
      </c>
    </row>
    <row r="38" spans="2:57" x14ac:dyDescent="0.3">
      <c r="B38" t="s">
        <v>62</v>
      </c>
      <c r="C38" s="12">
        <f t="shared" ref="C38:R38" si="200">C24/C6</f>
        <v>0.28046850573606846</v>
      </c>
      <c r="D38" s="12">
        <f t="shared" si="200"/>
        <v>0.30206890897164929</v>
      </c>
      <c r="E38" s="12">
        <f t="shared" si="200"/>
        <v>0.29082354173577529</v>
      </c>
      <c r="F38" s="12">
        <f t="shared" si="200"/>
        <v>0.18213409274045853</v>
      </c>
      <c r="G38" s="12">
        <f t="shared" si="200"/>
        <v>0.25913110342176088</v>
      </c>
      <c r="H38" s="12">
        <f t="shared" si="200"/>
        <v>0.23068513119533526</v>
      </c>
      <c r="I38" s="12">
        <f t="shared" si="200"/>
        <v>0.27981651376146788</v>
      </c>
      <c r="J38" s="12">
        <f t="shared" si="200"/>
        <v>0.28472830337506766</v>
      </c>
      <c r="K38" s="12">
        <f t="shared" si="200"/>
        <v>0.30896150113231963</v>
      </c>
      <c r="L38" s="12">
        <f t="shared" si="200"/>
        <v>0.35166240409207161</v>
      </c>
      <c r="M38" s="12">
        <f t="shared" si="200"/>
        <v>0.29612403100775192</v>
      </c>
      <c r="N38" s="12">
        <f t="shared" si="200"/>
        <v>0.65712616822429903</v>
      </c>
      <c r="O38" s="12">
        <f t="shared" si="200"/>
        <v>0.3229193341869398</v>
      </c>
      <c r="P38" s="12">
        <f t="shared" si="200"/>
        <v>0.29100391134289438</v>
      </c>
      <c r="Q38" s="12">
        <f t="shared" si="200"/>
        <v>0.308005082592122</v>
      </c>
      <c r="R38" s="12">
        <f t="shared" si="200"/>
        <v>0.3</v>
      </c>
      <c r="S38" s="12">
        <f t="shared" ref="S38:AH38" si="201">S24/S6</f>
        <v>0.29704364148287188</v>
      </c>
      <c r="T38" s="12">
        <f t="shared" si="201"/>
        <v>0.26858185134518925</v>
      </c>
      <c r="U38" s="12">
        <f t="shared" si="201"/>
        <v>0.25625986916309496</v>
      </c>
      <c r="V38" s="12">
        <f t="shared" si="201"/>
        <v>0.25988950276243095</v>
      </c>
      <c r="W38" s="12">
        <f t="shared" si="201"/>
        <v>0.2678839957035446</v>
      </c>
      <c r="X38" s="12">
        <f t="shared" si="201"/>
        <v>0.26889534883720928</v>
      </c>
      <c r="Y38" s="12">
        <f t="shared" si="201"/>
        <v>0.28691206543967279</v>
      </c>
      <c r="Z38" s="12">
        <f t="shared" si="201"/>
        <v>0.29377971473851028</v>
      </c>
      <c r="AA38" s="12">
        <f t="shared" si="201"/>
        <v>0.11964492473948282</v>
      </c>
      <c r="AB38" s="12">
        <f t="shared" si="201"/>
        <v>0.29628932002260311</v>
      </c>
      <c r="AC38" s="12">
        <f t="shared" si="201"/>
        <v>0.31139053254437871</v>
      </c>
      <c r="AD38" s="12">
        <f t="shared" si="201"/>
        <v>0.30021405636817694</v>
      </c>
      <c r="AE38" s="12">
        <f t="shared" si="201"/>
        <v>0.31694084704235209</v>
      </c>
      <c r="AF38" s="12">
        <f t="shared" si="201"/>
        <v>0.32161039290778937</v>
      </c>
      <c r="AG38" s="12">
        <f t="shared" si="201"/>
        <v>0.32127026929219088</v>
      </c>
      <c r="AH38" s="12">
        <f t="shared" si="201"/>
        <v>0.32437544134464757</v>
      </c>
      <c r="AJ38" s="12">
        <f t="shared" ref="AJ38:AV38" si="202">AJ24/AJ6</f>
        <v>0.26405243698247322</v>
      </c>
      <c r="AK38" s="12">
        <f t="shared" si="202"/>
        <v>0.26424723434196229</v>
      </c>
      <c r="AL38" s="12">
        <f t="shared" si="202"/>
        <v>0.40876593099160707</v>
      </c>
      <c r="AM38" s="12">
        <f t="shared" si="202"/>
        <v>0.30547988596769082</v>
      </c>
      <c r="AN38" s="12">
        <f t="shared" si="202"/>
        <v>0.27013518118823127</v>
      </c>
      <c r="AO38" s="12">
        <f t="shared" si="202"/>
        <v>0.27966407336802512</v>
      </c>
      <c r="AP38" s="12">
        <f t="shared" si="202"/>
        <v>0.25854452452917925</v>
      </c>
      <c r="AQ38" s="12">
        <f t="shared" si="202"/>
        <v>0.31085598652842067</v>
      </c>
      <c r="AR38" s="12">
        <f t="shared" si="202"/>
        <v>0.33299110258078046</v>
      </c>
      <c r="AS38" s="12">
        <f t="shared" si="202"/>
        <v>0.34192490681813836</v>
      </c>
      <c r="AT38" s="12">
        <f t="shared" si="202"/>
        <v>0.34874290952235348</v>
      </c>
      <c r="AU38" s="12">
        <f t="shared" si="202"/>
        <v>0.35314686020074731</v>
      </c>
      <c r="AV38" s="12">
        <f t="shared" si="202"/>
        <v>0.35888166970730123</v>
      </c>
      <c r="AW38" s="12">
        <f t="shared" ref="AW38:BA38" si="203">AW24/AW6</f>
        <v>0.36093612486155235</v>
      </c>
      <c r="AX38" s="12">
        <f t="shared" si="203"/>
        <v>0.36296722105771478</v>
      </c>
      <c r="AY38" s="12">
        <f t="shared" si="203"/>
        <v>0.36497512422202655</v>
      </c>
      <c r="AZ38" s="12">
        <f t="shared" si="203"/>
        <v>0.36695999741707369</v>
      </c>
      <c r="BA38" s="12">
        <f t="shared" si="203"/>
        <v>0.36892200084561133</v>
      </c>
      <c r="BC38" t="s">
        <v>51</v>
      </c>
      <c r="BD38" s="6">
        <f>Main!D3</f>
        <v>364.59</v>
      </c>
    </row>
    <row r="39" spans="2:57" x14ac:dyDescent="0.3">
      <c r="BC39" s="1" t="s">
        <v>52</v>
      </c>
      <c r="BD39" s="13">
        <f>BD37/BD38-1</f>
        <v>-3.1856995145475464E-2</v>
      </c>
    </row>
    <row r="40" spans="2:57" x14ac:dyDescent="0.3">
      <c r="BC40" t="s">
        <v>53</v>
      </c>
      <c r="BD40" s="7" t="s">
        <v>91</v>
      </c>
    </row>
    <row r="44" spans="2:57" x14ac:dyDescent="0.3">
      <c r="BE44" t="s">
        <v>54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2020-10-14T21:39:15Z</dcterms:created>
  <dcterms:modified xsi:type="dcterms:W3CDTF">2025-04-04T09:05:26Z</dcterms:modified>
</cp:coreProperties>
</file>