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ED44470E-11A4-4785-A62C-7BA4BD2FE0CB}" xr6:coauthVersionLast="47" xr6:coauthVersionMax="47" xr10:uidLastSave="{00000000-0000-0000-0000-000000000000}"/>
  <bookViews>
    <workbookView xWindow="-108" yWindow="-108" windowWidth="23256" windowHeight="12576" activeTab="1" xr2:uid="{EA1D195A-C8DC-4C80-AD05-94F317AC85A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9" i="2" l="1"/>
  <c r="BH19" i="2"/>
  <c r="BG19" i="2"/>
  <c r="BF19" i="2"/>
  <c r="BE19" i="2"/>
  <c r="BD19" i="2"/>
  <c r="BC19" i="2"/>
  <c r="BB19" i="2"/>
  <c r="BA19" i="2"/>
  <c r="AZ19" i="2"/>
  <c r="BA15" i="2"/>
  <c r="BB15" i="2" s="1"/>
  <c r="BC15" i="2" s="1"/>
  <c r="BD15" i="2" s="1"/>
  <c r="BE15" i="2" s="1"/>
  <c r="BF15" i="2" s="1"/>
  <c r="BG15" i="2" s="1"/>
  <c r="BH15" i="2" s="1"/>
  <c r="BI15" i="2" s="1"/>
  <c r="AZ15" i="2"/>
  <c r="BC11" i="2"/>
  <c r="BB11" i="2"/>
  <c r="BA11" i="2"/>
  <c r="AZ11" i="2"/>
  <c r="BA9" i="2"/>
  <c r="AZ9" i="2"/>
  <c r="BI7" i="2"/>
  <c r="BH7" i="2"/>
  <c r="BG7" i="2"/>
  <c r="BF7" i="2"/>
  <c r="BE7" i="2"/>
  <c r="BD7" i="2"/>
  <c r="BC7" i="2"/>
  <c r="BB7" i="2"/>
  <c r="BB3" i="2" l="1"/>
  <c r="BA3" i="2"/>
  <c r="AZ3" i="2"/>
  <c r="AL20" i="2"/>
  <c r="AK20" i="2"/>
  <c r="AJ20" i="2"/>
  <c r="AI20" i="2"/>
  <c r="AY20" i="2"/>
  <c r="AY19" i="2"/>
  <c r="AY17" i="2"/>
  <c r="AY16" i="2"/>
  <c r="AY15" i="2"/>
  <c r="AY12" i="2"/>
  <c r="AY11" i="2"/>
  <c r="AY10" i="2"/>
  <c r="AY9" i="2"/>
  <c r="AY8" i="2"/>
  <c r="AY7" i="2"/>
  <c r="AY6" i="2"/>
  <c r="AY4" i="2"/>
  <c r="AY3" i="2"/>
  <c r="AL21" i="2"/>
  <c r="AL23" i="2" s="1"/>
  <c r="AK21" i="2"/>
  <c r="AK23" i="2" s="1"/>
  <c r="AJ21" i="2"/>
  <c r="AJ23" i="2" s="1"/>
  <c r="AI21" i="2"/>
  <c r="AI23" i="2" s="1"/>
  <c r="AL19" i="2"/>
  <c r="AK19" i="2"/>
  <c r="AJ19" i="2"/>
  <c r="AI19" i="2"/>
  <c r="AI34" i="2" s="1"/>
  <c r="AL18" i="2"/>
  <c r="AL34" i="2" s="1"/>
  <c r="AK18" i="2"/>
  <c r="AK34" i="2" s="1"/>
  <c r="AJ18" i="2"/>
  <c r="AI18" i="2"/>
  <c r="AL17" i="2"/>
  <c r="AK17" i="2"/>
  <c r="AJ17" i="2"/>
  <c r="AI17" i="2"/>
  <c r="AL16" i="2"/>
  <c r="AK16" i="2"/>
  <c r="AJ16" i="2"/>
  <c r="AI16" i="2"/>
  <c r="AL15" i="2"/>
  <c r="AK15" i="2"/>
  <c r="AJ15" i="2"/>
  <c r="AI15" i="2"/>
  <c r="AL14" i="2"/>
  <c r="AL29" i="2" s="1"/>
  <c r="AK14" i="2"/>
  <c r="AK29" i="2" s="1"/>
  <c r="AL13" i="2"/>
  <c r="AK13" i="2"/>
  <c r="AJ13" i="2"/>
  <c r="AJ14" i="2" s="1"/>
  <c r="AJ29" i="2" s="1"/>
  <c r="AI13" i="2"/>
  <c r="AI14" i="2" s="1"/>
  <c r="AI29" i="2" s="1"/>
  <c r="AL12" i="2"/>
  <c r="AK12" i="2"/>
  <c r="AJ12" i="2"/>
  <c r="AI12" i="2"/>
  <c r="AL11" i="2"/>
  <c r="AK11" i="2"/>
  <c r="AK33" i="2" s="1"/>
  <c r="AJ11" i="2"/>
  <c r="AI11" i="2"/>
  <c r="AI33" i="2" s="1"/>
  <c r="AL10" i="2"/>
  <c r="AK10" i="2"/>
  <c r="AJ10" i="2"/>
  <c r="AI10" i="2"/>
  <c r="AI32" i="2" s="1"/>
  <c r="AL9" i="2"/>
  <c r="AL31" i="2" s="1"/>
  <c r="AK9" i="2"/>
  <c r="AK31" i="2" s="1"/>
  <c r="AJ9" i="2"/>
  <c r="AI9" i="2"/>
  <c r="AI31" i="2" s="1"/>
  <c r="AL8" i="2"/>
  <c r="AL30" i="2" s="1"/>
  <c r="AK8" i="2"/>
  <c r="AJ8" i="2"/>
  <c r="AI8" i="2"/>
  <c r="AL35" i="2"/>
  <c r="AK35" i="2"/>
  <c r="AJ34" i="2"/>
  <c r="AL33" i="2"/>
  <c r="AJ33" i="2"/>
  <c r="AL32" i="2"/>
  <c r="AK32" i="2"/>
  <c r="AJ32" i="2"/>
  <c r="AJ31" i="2"/>
  <c r="AK30" i="2"/>
  <c r="AJ30" i="2"/>
  <c r="AI30" i="2"/>
  <c r="AL28" i="2"/>
  <c r="AK28" i="2"/>
  <c r="AJ28" i="2"/>
  <c r="AI28" i="2"/>
  <c r="AL27" i="2"/>
  <c r="AK27" i="2"/>
  <c r="AJ27" i="2"/>
  <c r="AI27" i="2"/>
  <c r="AL26" i="2"/>
  <c r="AK26" i="2"/>
  <c r="AJ26" i="2"/>
  <c r="AI26" i="2"/>
  <c r="AL25" i="2"/>
  <c r="AK25" i="2"/>
  <c r="AJ25" i="2"/>
  <c r="AI25" i="2"/>
  <c r="AL7" i="2"/>
  <c r="AL6" i="2"/>
  <c r="AK7" i="2"/>
  <c r="AK6" i="2" s="1"/>
  <c r="AJ7" i="2"/>
  <c r="AJ6" i="2" s="1"/>
  <c r="AI7" i="2"/>
  <c r="AI6" i="2" s="1"/>
  <c r="AL5" i="2"/>
  <c r="AK5" i="2"/>
  <c r="AJ5" i="2"/>
  <c r="AI5" i="2"/>
  <c r="AL4" i="2"/>
  <c r="AK4" i="2"/>
  <c r="AJ4" i="2"/>
  <c r="AI4" i="2"/>
  <c r="AL3" i="2"/>
  <c r="AK3" i="2"/>
  <c r="AJ3" i="2"/>
  <c r="AI3" i="2"/>
  <c r="AH7" i="2"/>
  <c r="AH26" i="2"/>
  <c r="D6" i="1"/>
  <c r="AG31" i="2"/>
  <c r="AG5" i="2"/>
  <c r="AG7" i="2" s="1"/>
  <c r="AF31" i="2"/>
  <c r="AX20" i="2"/>
  <c r="AX17" i="2"/>
  <c r="AX16" i="2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AX12" i="2"/>
  <c r="AH33" i="2"/>
  <c r="AG33" i="2"/>
  <c r="AH31" i="2"/>
  <c r="AF33" i="2"/>
  <c r="AG26" i="2"/>
  <c r="AF26" i="2"/>
  <c r="AF25" i="2"/>
  <c r="AW22" i="2"/>
  <c r="AW20" i="2"/>
  <c r="AW19" i="2"/>
  <c r="AW17" i="2"/>
  <c r="AW16" i="2"/>
  <c r="AW15" i="2"/>
  <c r="AW12" i="2"/>
  <c r="AW11" i="2"/>
  <c r="AW10" i="2"/>
  <c r="AW9" i="2"/>
  <c r="AW8" i="2"/>
  <c r="AW6" i="2"/>
  <c r="AW4" i="2"/>
  <c r="AW3" i="2"/>
  <c r="AV20" i="2"/>
  <c r="AV19" i="2"/>
  <c r="AV17" i="2"/>
  <c r="AV16" i="2"/>
  <c r="AV15" i="2"/>
  <c r="AV12" i="2"/>
  <c r="AV11" i="2"/>
  <c r="AV10" i="2"/>
  <c r="AV9" i="2"/>
  <c r="AV8" i="2"/>
  <c r="AV6" i="2"/>
  <c r="AV4" i="2"/>
  <c r="AV3" i="2"/>
  <c r="AE33" i="2"/>
  <c r="AD33" i="2"/>
  <c r="AC33" i="2"/>
  <c r="AB33" i="2"/>
  <c r="AA33" i="2"/>
  <c r="Z33" i="2"/>
  <c r="Y33" i="2"/>
  <c r="X33" i="2"/>
  <c r="W33" i="2"/>
  <c r="AE31" i="2"/>
  <c r="AD31" i="2"/>
  <c r="AC31" i="2"/>
  <c r="AB31" i="2"/>
  <c r="AA31" i="2"/>
  <c r="Z31" i="2"/>
  <c r="Y31" i="2"/>
  <c r="X31" i="2"/>
  <c r="W31" i="2"/>
  <c r="AE26" i="2"/>
  <c r="AD26" i="2"/>
  <c r="AC26" i="2"/>
  <c r="AB26" i="2"/>
  <c r="AA26" i="2"/>
  <c r="Z26" i="2"/>
  <c r="Y26" i="2"/>
  <c r="X26" i="2"/>
  <c r="W26" i="2"/>
  <c r="AE25" i="2"/>
  <c r="AD25" i="2"/>
  <c r="AC25" i="2"/>
  <c r="AB25" i="2"/>
  <c r="AA25" i="2"/>
  <c r="Z25" i="2"/>
  <c r="Y25" i="2"/>
  <c r="X25" i="2"/>
  <c r="W25" i="2"/>
  <c r="T5" i="2"/>
  <c r="T7" i="2" s="1"/>
  <c r="T13" i="2"/>
  <c r="U13" i="2"/>
  <c r="U5" i="2"/>
  <c r="U7" i="2" s="1"/>
  <c r="V13" i="2"/>
  <c r="V5" i="2"/>
  <c r="V7" i="2" s="1"/>
  <c r="W13" i="2"/>
  <c r="W5" i="2"/>
  <c r="W7" i="2" s="1"/>
  <c r="W28" i="2" s="1"/>
  <c r="X13" i="2"/>
  <c r="X5" i="2"/>
  <c r="X7" i="2" s="1"/>
  <c r="X28" i="2" s="1"/>
  <c r="AB13" i="2"/>
  <c r="AB5" i="2"/>
  <c r="AB7" i="2" s="1"/>
  <c r="AB28" i="2" s="1"/>
  <c r="Y13" i="2"/>
  <c r="Y5" i="2"/>
  <c r="Y7" i="2" s="1"/>
  <c r="Y28" i="2" s="1"/>
  <c r="AC13" i="2"/>
  <c r="AC5" i="2"/>
  <c r="AC7" i="2" s="1"/>
  <c r="AC28" i="2" s="1"/>
  <c r="Z13" i="2"/>
  <c r="Z5" i="2"/>
  <c r="Z7" i="2" s="1"/>
  <c r="Z28" i="2" s="1"/>
  <c r="AD13" i="2"/>
  <c r="AD5" i="2"/>
  <c r="AD7" i="2" s="1"/>
  <c r="AD28" i="2" s="1"/>
  <c r="AE13" i="2"/>
  <c r="AE5" i="2"/>
  <c r="AE7" i="2" s="1"/>
  <c r="AE28" i="2" s="1"/>
  <c r="AA13" i="2"/>
  <c r="AA5" i="2"/>
  <c r="AA7" i="2" s="1"/>
  <c r="AA28" i="2" s="1"/>
  <c r="AI35" i="2" l="1"/>
  <c r="AJ35" i="2"/>
  <c r="AH5" i="2"/>
  <c r="AH32" i="2" s="1"/>
  <c r="AX4" i="2"/>
  <c r="AZ4" i="2" s="1"/>
  <c r="BA4" i="2" s="1"/>
  <c r="BB4" i="2" s="1"/>
  <c r="AH25" i="2"/>
  <c r="AX11" i="2"/>
  <c r="BD11" i="2" s="1"/>
  <c r="BE11" i="2" s="1"/>
  <c r="BF11" i="2" s="1"/>
  <c r="BF33" i="2" s="1"/>
  <c r="AA27" i="2"/>
  <c r="Y30" i="2"/>
  <c r="W32" i="2"/>
  <c r="AE32" i="2"/>
  <c r="AC27" i="2"/>
  <c r="AA30" i="2"/>
  <c r="Y32" i="2"/>
  <c r="AB27" i="2"/>
  <c r="Z30" i="2"/>
  <c r="AD27" i="2"/>
  <c r="AB30" i="2"/>
  <c r="Z32" i="2"/>
  <c r="X32" i="2"/>
  <c r="AE27" i="2"/>
  <c r="AC30" i="2"/>
  <c r="AA32" i="2"/>
  <c r="X27" i="2"/>
  <c r="AD30" i="2"/>
  <c r="AB32" i="2"/>
  <c r="Y27" i="2"/>
  <c r="W30" i="2"/>
  <c r="AE30" i="2"/>
  <c r="AC32" i="2"/>
  <c r="Z27" i="2"/>
  <c r="X30" i="2"/>
  <c r="AD32" i="2"/>
  <c r="AG27" i="2"/>
  <c r="AG25" i="2"/>
  <c r="AX3" i="2"/>
  <c r="AG32" i="2"/>
  <c r="AX15" i="2"/>
  <c r="AX9" i="2"/>
  <c r="BB9" i="2" s="1"/>
  <c r="BC9" i="2" s="1"/>
  <c r="BD9" i="2" s="1"/>
  <c r="BE9" i="2" s="1"/>
  <c r="BF9" i="2" s="1"/>
  <c r="BG9" i="2" s="1"/>
  <c r="BH9" i="2" s="1"/>
  <c r="BI9" i="2" s="1"/>
  <c r="AF5" i="2"/>
  <c r="AF7" i="2" s="1"/>
  <c r="T14" i="2"/>
  <c r="T18" i="2" s="1"/>
  <c r="T21" i="2" s="1"/>
  <c r="T23" i="2" s="1"/>
  <c r="U14" i="2"/>
  <c r="U18" i="2" s="1"/>
  <c r="U21" i="2" s="1"/>
  <c r="U23" i="2" s="1"/>
  <c r="V14" i="2"/>
  <c r="V18" i="2" s="1"/>
  <c r="V21" i="2" s="1"/>
  <c r="V23" i="2" s="1"/>
  <c r="W14" i="2"/>
  <c r="X14" i="2"/>
  <c r="AB14" i="2"/>
  <c r="Y14" i="2"/>
  <c r="AC14" i="2"/>
  <c r="Z14" i="2"/>
  <c r="AD14" i="2"/>
  <c r="AE14" i="2"/>
  <c r="AA14" i="2"/>
  <c r="AH27" i="2" l="1"/>
  <c r="AH30" i="2"/>
  <c r="AX5" i="2"/>
  <c r="BG11" i="2"/>
  <c r="BH11" i="2" s="1"/>
  <c r="AD18" i="2"/>
  <c r="AD29" i="2"/>
  <c r="AC18" i="2"/>
  <c r="AC29" i="2"/>
  <c r="Y18" i="2"/>
  <c r="Y29" i="2"/>
  <c r="AB18" i="2"/>
  <c r="AB29" i="2"/>
  <c r="Z18" i="2"/>
  <c r="Z29" i="2"/>
  <c r="X18" i="2"/>
  <c r="X29" i="2"/>
  <c r="AA18" i="2"/>
  <c r="AA29" i="2"/>
  <c r="W18" i="2"/>
  <c r="W29" i="2"/>
  <c r="AG13" i="2"/>
  <c r="AG14" i="2" s="1"/>
  <c r="AG18" i="2" s="1"/>
  <c r="AG34" i="2" s="1"/>
  <c r="AG30" i="2"/>
  <c r="AG28" i="2"/>
  <c r="BF31" i="2"/>
  <c r="AF28" i="2"/>
  <c r="AF27" i="2"/>
  <c r="BG31" i="2"/>
  <c r="BG33" i="2"/>
  <c r="AE18" i="2"/>
  <c r="AE29" i="2"/>
  <c r="AH13" i="2" l="1"/>
  <c r="AH14" i="2" s="1"/>
  <c r="AH18" i="2" s="1"/>
  <c r="AH34" i="2" s="1"/>
  <c r="AH28" i="2"/>
  <c r="AA21" i="2"/>
  <c r="AA34" i="2"/>
  <c r="AC21" i="2"/>
  <c r="AC34" i="2"/>
  <c r="X21" i="2"/>
  <c r="X34" i="2"/>
  <c r="Z21" i="2"/>
  <c r="Z34" i="2"/>
  <c r="AB21" i="2"/>
  <c r="AB34" i="2"/>
  <c r="Y21" i="2"/>
  <c r="Y34" i="2"/>
  <c r="W21" i="2"/>
  <c r="W34" i="2"/>
  <c r="AD21" i="2"/>
  <c r="AD34" i="2"/>
  <c r="AG21" i="2"/>
  <c r="AG23" i="2" s="1"/>
  <c r="AG29" i="2"/>
  <c r="AX6" i="2"/>
  <c r="AX7" i="2" s="1"/>
  <c r="AX8" i="2"/>
  <c r="AF30" i="2"/>
  <c r="AF13" i="2"/>
  <c r="AF14" i="2" s="1"/>
  <c r="AF18" i="2" s="1"/>
  <c r="AF32" i="2"/>
  <c r="AX10" i="2"/>
  <c r="BI31" i="2"/>
  <c r="BH31" i="2"/>
  <c r="BI11" i="2"/>
  <c r="BI33" i="2" s="1"/>
  <c r="BH33" i="2"/>
  <c r="AE21" i="2"/>
  <c r="AE34" i="2"/>
  <c r="AX19" i="2" l="1"/>
  <c r="AH21" i="2"/>
  <c r="AH23" i="2" s="1"/>
  <c r="AH29" i="2"/>
  <c r="AB23" i="2"/>
  <c r="AB35" i="2"/>
  <c r="AA23" i="2"/>
  <c r="AA35" i="2"/>
  <c r="AD23" i="2"/>
  <c r="AD35" i="2"/>
  <c r="W23" i="2"/>
  <c r="W35" i="2"/>
  <c r="X23" i="2"/>
  <c r="X35" i="2"/>
  <c r="Z23" i="2"/>
  <c r="Z35" i="2"/>
  <c r="Y23" i="2"/>
  <c r="Y35" i="2"/>
  <c r="AC23" i="2"/>
  <c r="AC35" i="2"/>
  <c r="AG35" i="2"/>
  <c r="AF29" i="2"/>
  <c r="AX13" i="2"/>
  <c r="AX14" i="2" s="1"/>
  <c r="AX18" i="2" s="1"/>
  <c r="AF34" i="2"/>
  <c r="AF21" i="2"/>
  <c r="AF23" i="2" s="1"/>
  <c r="AE23" i="2"/>
  <c r="AE35" i="2"/>
  <c r="AH35" i="2" l="1"/>
  <c r="AX21" i="2"/>
  <c r="AX23" i="2" s="1"/>
  <c r="AF35" i="2"/>
  <c r="V33" i="2"/>
  <c r="U33" i="2"/>
  <c r="T33" i="2"/>
  <c r="V31" i="2"/>
  <c r="U31" i="2"/>
  <c r="T31" i="2"/>
  <c r="V26" i="2"/>
  <c r="T26" i="2"/>
  <c r="U25" i="2"/>
  <c r="S26" i="2"/>
  <c r="BL35" i="2"/>
  <c r="AU20" i="2"/>
  <c r="AU17" i="2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U12" i="2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S31" i="2"/>
  <c r="AP33" i="2"/>
  <c r="AO33" i="2"/>
  <c r="AP31" i="2"/>
  <c r="AO31" i="2"/>
  <c r="AP26" i="2"/>
  <c r="AO26" i="2"/>
  <c r="AP25" i="2"/>
  <c r="AO25" i="2"/>
  <c r="AT20" i="2"/>
  <c r="AT19" i="2"/>
  <c r="AT17" i="2"/>
  <c r="AT16" i="2"/>
  <c r="AT15" i="2"/>
  <c r="AT12" i="2"/>
  <c r="AT11" i="2"/>
  <c r="AT10" i="2"/>
  <c r="AT9" i="2"/>
  <c r="AT8" i="2"/>
  <c r="AT6" i="2"/>
  <c r="AT4" i="2"/>
  <c r="AT3" i="2"/>
  <c r="AS20" i="2"/>
  <c r="AS19" i="2"/>
  <c r="AS17" i="2"/>
  <c r="AS16" i="2"/>
  <c r="AS15" i="2"/>
  <c r="AS12" i="2"/>
  <c r="AS11" i="2"/>
  <c r="AS10" i="2"/>
  <c r="AS9" i="2"/>
  <c r="AS8" i="2"/>
  <c r="AS6" i="2"/>
  <c r="AS4" i="2"/>
  <c r="AS3" i="2"/>
  <c r="AR20" i="2"/>
  <c r="AR19" i="2"/>
  <c r="AR17" i="2"/>
  <c r="AR16" i="2"/>
  <c r="AR15" i="2"/>
  <c r="AR12" i="2"/>
  <c r="AR11" i="2"/>
  <c r="AR10" i="2"/>
  <c r="AR9" i="2"/>
  <c r="AR8" i="2"/>
  <c r="AR6" i="2"/>
  <c r="AR4" i="2"/>
  <c r="AR3" i="2"/>
  <c r="AQ20" i="2"/>
  <c r="AQ19" i="2"/>
  <c r="AQ17" i="2"/>
  <c r="AQ16" i="2"/>
  <c r="AQ15" i="2"/>
  <c r="AQ12" i="2"/>
  <c r="AQ11" i="2"/>
  <c r="AQ33" i="2" s="1"/>
  <c r="AQ10" i="2"/>
  <c r="AQ9" i="2"/>
  <c r="AQ31" i="2" s="1"/>
  <c r="AQ8" i="2"/>
  <c r="AQ6" i="2"/>
  <c r="AQ4" i="2"/>
  <c r="AQ3" i="2"/>
  <c r="AQ25" i="2" s="1"/>
  <c r="AP13" i="2"/>
  <c r="AP5" i="2"/>
  <c r="AP7" i="2" s="1"/>
  <c r="AP28" i="2" s="1"/>
  <c r="AO13" i="2"/>
  <c r="AO5" i="2"/>
  <c r="AO7" i="2" s="1"/>
  <c r="AO28" i="2" s="1"/>
  <c r="AN13" i="2"/>
  <c r="AN5" i="2"/>
  <c r="AN7" i="2" s="1"/>
  <c r="D8" i="1"/>
  <c r="BL32" i="2" s="1"/>
  <c r="D5" i="1"/>
  <c r="F3" i="1"/>
  <c r="S33" i="2"/>
  <c r="R33" i="2"/>
  <c r="Q33" i="2"/>
  <c r="P33" i="2"/>
  <c r="O33" i="2"/>
  <c r="N33" i="2"/>
  <c r="M33" i="2"/>
  <c r="L33" i="2"/>
  <c r="K33" i="2"/>
  <c r="J33" i="2"/>
  <c r="I33" i="2"/>
  <c r="H33" i="2"/>
  <c r="R31" i="2"/>
  <c r="Q31" i="2"/>
  <c r="P31" i="2"/>
  <c r="O31" i="2"/>
  <c r="N31" i="2"/>
  <c r="M31" i="2"/>
  <c r="L31" i="2"/>
  <c r="K31" i="2"/>
  <c r="J31" i="2"/>
  <c r="I31" i="2"/>
  <c r="H31" i="2"/>
  <c r="R26" i="2"/>
  <c r="Q26" i="2"/>
  <c r="P26" i="2"/>
  <c r="O26" i="2"/>
  <c r="N26" i="2"/>
  <c r="M26" i="2"/>
  <c r="L26" i="2"/>
  <c r="K26" i="2"/>
  <c r="J26" i="2"/>
  <c r="I26" i="2"/>
  <c r="H26" i="2"/>
  <c r="R25" i="2"/>
  <c r="Q25" i="2"/>
  <c r="P25" i="2"/>
  <c r="O25" i="2"/>
  <c r="N25" i="2"/>
  <c r="M25" i="2"/>
  <c r="L25" i="2"/>
  <c r="K25" i="2"/>
  <c r="J25" i="2"/>
  <c r="I25" i="2"/>
  <c r="H25" i="2"/>
  <c r="G33" i="2"/>
  <c r="G31" i="2"/>
  <c r="G26" i="2"/>
  <c r="G25" i="2"/>
  <c r="C13" i="2"/>
  <c r="C5" i="2"/>
  <c r="C7" i="2" s="1"/>
  <c r="C28" i="2" s="1"/>
  <c r="G13" i="2"/>
  <c r="G5" i="2"/>
  <c r="G7" i="2" s="1"/>
  <c r="G28" i="2" s="1"/>
  <c r="D13" i="2"/>
  <c r="D5" i="2"/>
  <c r="D7" i="2" s="1"/>
  <c r="D28" i="2" s="1"/>
  <c r="H13" i="2"/>
  <c r="H5" i="2"/>
  <c r="H7" i="2" s="1"/>
  <c r="H28" i="2" s="1"/>
  <c r="E13" i="2"/>
  <c r="E5" i="2"/>
  <c r="E7" i="2" s="1"/>
  <c r="E28" i="2" s="1"/>
  <c r="I13" i="2"/>
  <c r="I5" i="2"/>
  <c r="I7" i="2" s="1"/>
  <c r="I28" i="2" s="1"/>
  <c r="F13" i="2"/>
  <c r="F5" i="2"/>
  <c r="F7" i="2" s="1"/>
  <c r="F28" i="2" s="1"/>
  <c r="J13" i="2"/>
  <c r="J5" i="2"/>
  <c r="J7" i="2" s="1"/>
  <c r="J28" i="2" s="1"/>
  <c r="K13" i="2"/>
  <c r="K5" i="2"/>
  <c r="K7" i="2" s="1"/>
  <c r="K28" i="2" s="1"/>
  <c r="O13" i="2"/>
  <c r="O5" i="2"/>
  <c r="O7" i="2" s="1"/>
  <c r="O28" i="2" s="1"/>
  <c r="L13" i="2"/>
  <c r="L5" i="2"/>
  <c r="L7" i="2" s="1"/>
  <c r="L28" i="2" s="1"/>
  <c r="P13" i="2"/>
  <c r="P5" i="2"/>
  <c r="P7" i="2" s="1"/>
  <c r="P28" i="2" s="1"/>
  <c r="M13" i="2"/>
  <c r="M5" i="2"/>
  <c r="M7" i="2" s="1"/>
  <c r="M28" i="2" s="1"/>
  <c r="Q13" i="2"/>
  <c r="Q5" i="2"/>
  <c r="Q7" i="2" s="1"/>
  <c r="Q28" i="2" s="1"/>
  <c r="N13" i="2"/>
  <c r="N5" i="2"/>
  <c r="N7" i="2" s="1"/>
  <c r="N28" i="2" s="1"/>
  <c r="R13" i="2"/>
  <c r="R5" i="2"/>
  <c r="R7" i="2" s="1"/>
  <c r="T27" i="2" l="1"/>
  <c r="AR25" i="2"/>
  <c r="U28" i="2"/>
  <c r="AU11" i="2"/>
  <c r="U26" i="2"/>
  <c r="AU3" i="2"/>
  <c r="AS26" i="2"/>
  <c r="AS33" i="2"/>
  <c r="AU16" i="2"/>
  <c r="AQ5" i="2"/>
  <c r="AQ7" i="2" s="1"/>
  <c r="AQ28" i="2" s="1"/>
  <c r="AR33" i="2"/>
  <c r="AT31" i="2"/>
  <c r="D9" i="1"/>
  <c r="AT26" i="2"/>
  <c r="AS31" i="2"/>
  <c r="AN14" i="2"/>
  <c r="AN18" i="2" s="1"/>
  <c r="AN21" i="2" s="1"/>
  <c r="AN23" i="2" s="1"/>
  <c r="AT25" i="2"/>
  <c r="AP30" i="2"/>
  <c r="AT33" i="2"/>
  <c r="AP32" i="2"/>
  <c r="S25" i="2"/>
  <c r="AU4" i="2"/>
  <c r="AN30" i="2"/>
  <c r="AS5" i="2"/>
  <c r="AS30" i="2" s="1"/>
  <c r="AO30" i="2"/>
  <c r="AS25" i="2"/>
  <c r="AR31" i="2"/>
  <c r="AU9" i="2"/>
  <c r="AO27" i="2"/>
  <c r="AN28" i="2"/>
  <c r="AP27" i="2"/>
  <c r="V25" i="2"/>
  <c r="AR5" i="2"/>
  <c r="T25" i="2"/>
  <c r="S5" i="2"/>
  <c r="W27" i="2" s="1"/>
  <c r="AN32" i="2"/>
  <c r="AO32" i="2"/>
  <c r="AQ26" i="2"/>
  <c r="AR26" i="2"/>
  <c r="AT13" i="2"/>
  <c r="AT5" i="2"/>
  <c r="AT32" i="2" s="1"/>
  <c r="AS13" i="2"/>
  <c r="AR13" i="2"/>
  <c r="AQ13" i="2"/>
  <c r="AP14" i="2"/>
  <c r="AO14" i="2"/>
  <c r="H30" i="2"/>
  <c r="P30" i="2"/>
  <c r="O30" i="2"/>
  <c r="E30" i="2"/>
  <c r="G27" i="2"/>
  <c r="F30" i="2"/>
  <c r="L27" i="2"/>
  <c r="G32" i="2"/>
  <c r="C32" i="2"/>
  <c r="U27" i="2"/>
  <c r="I32" i="2"/>
  <c r="R14" i="2"/>
  <c r="R18" i="2" s="1"/>
  <c r="R21" i="2" s="1"/>
  <c r="Q32" i="2"/>
  <c r="J32" i="2"/>
  <c r="N27" i="2"/>
  <c r="I30" i="2"/>
  <c r="Q30" i="2"/>
  <c r="K32" i="2"/>
  <c r="D32" i="2"/>
  <c r="O27" i="2"/>
  <c r="J30" i="2"/>
  <c r="R30" i="2"/>
  <c r="L32" i="2"/>
  <c r="E32" i="2"/>
  <c r="H27" i="2"/>
  <c r="P27" i="2"/>
  <c r="K30" i="2"/>
  <c r="M32" i="2"/>
  <c r="R32" i="2"/>
  <c r="F32" i="2"/>
  <c r="I27" i="2"/>
  <c r="Q27" i="2"/>
  <c r="R28" i="2"/>
  <c r="L30" i="2"/>
  <c r="N32" i="2"/>
  <c r="M27" i="2"/>
  <c r="G30" i="2"/>
  <c r="C30" i="2"/>
  <c r="J27" i="2"/>
  <c r="R27" i="2"/>
  <c r="M30" i="2"/>
  <c r="O32" i="2"/>
  <c r="D30" i="2"/>
  <c r="K27" i="2"/>
  <c r="N30" i="2"/>
  <c r="H32" i="2"/>
  <c r="P32" i="2"/>
  <c r="F14" i="2"/>
  <c r="C14" i="2"/>
  <c r="G14" i="2"/>
  <c r="D14" i="2"/>
  <c r="H14" i="2"/>
  <c r="E14" i="2"/>
  <c r="I14" i="2"/>
  <c r="J14" i="2"/>
  <c r="K14" i="2"/>
  <c r="O14" i="2"/>
  <c r="L14" i="2"/>
  <c r="P14" i="2"/>
  <c r="M14" i="2"/>
  <c r="Q14" i="2"/>
  <c r="N14" i="2"/>
  <c r="T28" i="2" l="1"/>
  <c r="AS7" i="2"/>
  <c r="AS28" i="2" s="1"/>
  <c r="T30" i="2"/>
  <c r="AU33" i="2"/>
  <c r="T32" i="2"/>
  <c r="V30" i="2"/>
  <c r="V27" i="2"/>
  <c r="V32" i="2"/>
  <c r="AU25" i="2"/>
  <c r="U32" i="2"/>
  <c r="V28" i="2"/>
  <c r="AQ27" i="2"/>
  <c r="AQ30" i="2"/>
  <c r="AQ32" i="2"/>
  <c r="S27" i="2"/>
  <c r="S7" i="2"/>
  <c r="S28" i="2" s="1"/>
  <c r="AN29" i="2"/>
  <c r="AU26" i="2"/>
  <c r="AN34" i="2"/>
  <c r="AN35" i="2"/>
  <c r="AV33" i="2"/>
  <c r="AW31" i="2"/>
  <c r="AV31" i="2"/>
  <c r="AU31" i="2"/>
  <c r="AU5" i="2"/>
  <c r="AU27" i="2" s="1"/>
  <c r="AO18" i="2"/>
  <c r="AO29" i="2"/>
  <c r="AR7" i="2"/>
  <c r="AR28" i="2" s="1"/>
  <c r="AR27" i="2"/>
  <c r="AR30" i="2"/>
  <c r="AT7" i="2"/>
  <c r="AT28" i="2" s="1"/>
  <c r="AT27" i="2"/>
  <c r="AT30" i="2"/>
  <c r="AS27" i="2"/>
  <c r="AS32" i="2"/>
  <c r="AR32" i="2"/>
  <c r="AP18" i="2"/>
  <c r="AP29" i="2"/>
  <c r="AW33" i="2"/>
  <c r="AV25" i="2"/>
  <c r="AX31" i="2"/>
  <c r="R23" i="2"/>
  <c r="R34" i="2"/>
  <c r="R29" i="2"/>
  <c r="AQ14" i="2"/>
  <c r="R35" i="2"/>
  <c r="N18" i="2"/>
  <c r="N29" i="2"/>
  <c r="I18" i="2"/>
  <c r="I29" i="2"/>
  <c r="E18" i="2"/>
  <c r="E29" i="2"/>
  <c r="J18" i="2"/>
  <c r="J29" i="2"/>
  <c r="M18" i="2"/>
  <c r="M29" i="2"/>
  <c r="P18" i="2"/>
  <c r="P29" i="2"/>
  <c r="D18" i="2"/>
  <c r="D29" i="2"/>
  <c r="K18" i="2"/>
  <c r="K29" i="2"/>
  <c r="Q18" i="2"/>
  <c r="Q29" i="2"/>
  <c r="H18" i="2"/>
  <c r="H29" i="2"/>
  <c r="L18" i="2"/>
  <c r="L29" i="2"/>
  <c r="G18" i="2"/>
  <c r="G29" i="2"/>
  <c r="F18" i="2"/>
  <c r="F29" i="2"/>
  <c r="O18" i="2"/>
  <c r="O29" i="2"/>
  <c r="C18" i="2"/>
  <c r="C29" i="2"/>
  <c r="AS14" i="2" l="1"/>
  <c r="AS18" i="2" s="1"/>
  <c r="AU6" i="2"/>
  <c r="AU7" i="2" s="1"/>
  <c r="AU28" i="2" s="1"/>
  <c r="T29" i="2"/>
  <c r="V29" i="2"/>
  <c r="U29" i="2"/>
  <c r="U30" i="2"/>
  <c r="AT14" i="2"/>
  <c r="AT18" i="2" s="1"/>
  <c r="AR14" i="2"/>
  <c r="AR18" i="2" s="1"/>
  <c r="AV26" i="2"/>
  <c r="AW26" i="2"/>
  <c r="AV5" i="2"/>
  <c r="AX26" i="2"/>
  <c r="AQ18" i="2"/>
  <c r="AQ29" i="2"/>
  <c r="AP21" i="2"/>
  <c r="AP34" i="2"/>
  <c r="AW5" i="2"/>
  <c r="AW7" i="2" s="1"/>
  <c r="AW25" i="2"/>
  <c r="S13" i="2"/>
  <c r="S14" i="2" s="1"/>
  <c r="S29" i="2" s="1"/>
  <c r="S30" i="2"/>
  <c r="AU8" i="2"/>
  <c r="BC4" i="2"/>
  <c r="BD4" i="2" s="1"/>
  <c r="BE4" i="2" s="1"/>
  <c r="BF4" i="2" s="1"/>
  <c r="S32" i="2"/>
  <c r="AU10" i="2"/>
  <c r="AU32" i="2" s="1"/>
  <c r="AX33" i="2"/>
  <c r="AO21" i="2"/>
  <c r="AO34" i="2"/>
  <c r="AY31" i="2"/>
  <c r="AY26" i="2"/>
  <c r="N21" i="2"/>
  <c r="N34" i="2"/>
  <c r="Q21" i="2"/>
  <c r="Q34" i="2"/>
  <c r="G21" i="2"/>
  <c r="G34" i="2"/>
  <c r="K21" i="2"/>
  <c r="K34" i="2"/>
  <c r="J21" i="2"/>
  <c r="J34" i="2"/>
  <c r="L21" i="2"/>
  <c r="L34" i="2"/>
  <c r="D21" i="2"/>
  <c r="D34" i="2"/>
  <c r="E21" i="2"/>
  <c r="E34" i="2"/>
  <c r="F21" i="2"/>
  <c r="F34" i="2"/>
  <c r="C21" i="2"/>
  <c r="C34" i="2"/>
  <c r="M21" i="2"/>
  <c r="M34" i="2"/>
  <c r="O21" i="2"/>
  <c r="O34" i="2"/>
  <c r="H21" i="2"/>
  <c r="H34" i="2"/>
  <c r="P21" i="2"/>
  <c r="P34" i="2"/>
  <c r="I21" i="2"/>
  <c r="I34" i="2"/>
  <c r="AV27" i="2" l="1"/>
  <c r="AV7" i="2"/>
  <c r="BF26" i="2"/>
  <c r="BG4" i="2"/>
  <c r="AS29" i="2"/>
  <c r="AR29" i="2"/>
  <c r="AT29" i="2"/>
  <c r="AV30" i="2"/>
  <c r="AV32" i="2"/>
  <c r="AW32" i="2"/>
  <c r="AW27" i="2"/>
  <c r="AY33" i="2"/>
  <c r="AX25" i="2"/>
  <c r="S18" i="2"/>
  <c r="S34" i="2" s="1"/>
  <c r="AS21" i="2"/>
  <c r="AS34" i="2"/>
  <c r="AO23" i="2"/>
  <c r="AO35" i="2"/>
  <c r="AP23" i="2"/>
  <c r="AP35" i="2"/>
  <c r="AU30" i="2"/>
  <c r="AU13" i="2"/>
  <c r="AU14" i="2" s="1"/>
  <c r="AU29" i="2" s="1"/>
  <c r="AR21" i="2"/>
  <c r="AR34" i="2"/>
  <c r="AT21" i="2"/>
  <c r="AT34" i="2"/>
  <c r="AQ21" i="2"/>
  <c r="AQ34" i="2"/>
  <c r="AZ31" i="2"/>
  <c r="AZ26" i="2"/>
  <c r="O23" i="2"/>
  <c r="O35" i="2"/>
  <c r="E23" i="2"/>
  <c r="E35" i="2"/>
  <c r="K23" i="2"/>
  <c r="K35" i="2"/>
  <c r="I23" i="2"/>
  <c r="I35" i="2"/>
  <c r="M23" i="2"/>
  <c r="M35" i="2"/>
  <c r="D23" i="2"/>
  <c r="D35" i="2"/>
  <c r="G23" i="2"/>
  <c r="G35" i="2"/>
  <c r="P23" i="2"/>
  <c r="P35" i="2"/>
  <c r="Q23" i="2"/>
  <c r="Q35" i="2"/>
  <c r="C23" i="2"/>
  <c r="C35" i="2"/>
  <c r="L23" i="2"/>
  <c r="L35" i="2"/>
  <c r="H23" i="2"/>
  <c r="H35" i="2"/>
  <c r="F23" i="2"/>
  <c r="F35" i="2"/>
  <c r="J23" i="2"/>
  <c r="J35" i="2"/>
  <c r="N23" i="2"/>
  <c r="N35" i="2"/>
  <c r="BH4" i="2" l="1"/>
  <c r="BG26" i="2"/>
  <c r="AV13" i="2"/>
  <c r="AV14" i="2" s="1"/>
  <c r="AV29" i="2" s="1"/>
  <c r="S21" i="2"/>
  <c r="AQ23" i="2"/>
  <c r="AQ35" i="2"/>
  <c r="AZ33" i="2"/>
  <c r="AR23" i="2"/>
  <c r="AR35" i="2"/>
  <c r="AY5" i="2"/>
  <c r="AY25" i="2"/>
  <c r="AS23" i="2"/>
  <c r="AS35" i="2"/>
  <c r="AT23" i="2"/>
  <c r="AT35" i="2"/>
  <c r="AX32" i="2"/>
  <c r="AX27" i="2"/>
  <c r="AW13" i="2"/>
  <c r="AW14" i="2" s="1"/>
  <c r="AW29" i="2" s="1"/>
  <c r="AW30" i="2"/>
  <c r="BA31" i="2"/>
  <c r="BA26" i="2"/>
  <c r="BI4" i="2" l="1"/>
  <c r="BI26" i="2" s="1"/>
  <c r="BH26" i="2"/>
  <c r="AY32" i="2"/>
  <c r="S23" i="2"/>
  <c r="S35" i="2"/>
  <c r="AX30" i="2"/>
  <c r="AX29" i="2"/>
  <c r="BC3" i="2"/>
  <c r="BD3" i="2" s="1"/>
  <c r="AZ5" i="2"/>
  <c r="AZ10" i="2" s="1"/>
  <c r="AZ25" i="2"/>
  <c r="AY27" i="2"/>
  <c r="BA33" i="2"/>
  <c r="BB31" i="2"/>
  <c r="BB26" i="2"/>
  <c r="AZ32" i="2" l="1"/>
  <c r="AZ7" i="2"/>
  <c r="T34" i="2"/>
  <c r="AZ8" i="2"/>
  <c r="AZ27" i="2"/>
  <c r="BB33" i="2"/>
  <c r="AY30" i="2"/>
  <c r="AY13" i="2"/>
  <c r="AY14" i="2" s="1"/>
  <c r="AY29" i="2" s="1"/>
  <c r="BA5" i="2"/>
  <c r="BA25" i="2"/>
  <c r="BC31" i="2"/>
  <c r="BC26" i="2"/>
  <c r="BA10" i="2" l="1"/>
  <c r="BA32" i="2" s="1"/>
  <c r="BA7" i="2"/>
  <c r="AZ30" i="2"/>
  <c r="AZ13" i="2"/>
  <c r="AZ14" i="2" s="1"/>
  <c r="AZ29" i="2" s="1"/>
  <c r="BA8" i="2"/>
  <c r="BA27" i="2"/>
  <c r="BB5" i="2"/>
  <c r="BB25" i="2"/>
  <c r="BC33" i="2"/>
  <c r="BE31" i="2"/>
  <c r="BD31" i="2"/>
  <c r="BD26" i="2"/>
  <c r="BE26" i="2"/>
  <c r="BB10" i="2" l="1"/>
  <c r="BB32" i="2" s="1"/>
  <c r="U34" i="2"/>
  <c r="T35" i="2"/>
  <c r="BD33" i="2"/>
  <c r="BB8" i="2"/>
  <c r="BB27" i="2"/>
  <c r="BE3" i="2"/>
  <c r="BF3" i="2" s="1"/>
  <c r="BC5" i="2"/>
  <c r="BC25" i="2"/>
  <c r="BA30" i="2"/>
  <c r="BA13" i="2"/>
  <c r="BA14" i="2" s="1"/>
  <c r="BA29" i="2" s="1"/>
  <c r="BC10" i="2" l="1"/>
  <c r="BC32" i="2" s="1"/>
  <c r="BG3" i="2"/>
  <c r="BF25" i="2"/>
  <c r="BF5" i="2"/>
  <c r="BE33" i="2"/>
  <c r="BC8" i="2"/>
  <c r="BC27" i="2"/>
  <c r="BB30" i="2"/>
  <c r="BB13" i="2"/>
  <c r="BB14" i="2" s="1"/>
  <c r="BB29" i="2" s="1"/>
  <c r="BD5" i="2"/>
  <c r="BD25" i="2"/>
  <c r="BD10" i="2" l="1"/>
  <c r="BF10" i="2"/>
  <c r="BF32" i="2"/>
  <c r="BF8" i="2"/>
  <c r="BH3" i="2"/>
  <c r="BG25" i="2"/>
  <c r="BG5" i="2"/>
  <c r="U35" i="2"/>
  <c r="BE5" i="2"/>
  <c r="BE25" i="2"/>
  <c r="BC30" i="2"/>
  <c r="BC13" i="2"/>
  <c r="BC14" i="2" s="1"/>
  <c r="BC29" i="2" s="1"/>
  <c r="BD8" i="2"/>
  <c r="BD27" i="2"/>
  <c r="BD32" i="2"/>
  <c r="BG10" i="2" l="1"/>
  <c r="BG32" i="2" s="1"/>
  <c r="BG28" i="2"/>
  <c r="BE10" i="2"/>
  <c r="BF30" i="2"/>
  <c r="BF13" i="2"/>
  <c r="BF14" i="2" s="1"/>
  <c r="BF6" i="2"/>
  <c r="BF28" i="2"/>
  <c r="BG27" i="2"/>
  <c r="BG8" i="2"/>
  <c r="BI3" i="2"/>
  <c r="BH25" i="2"/>
  <c r="BH5" i="2"/>
  <c r="BE32" i="2"/>
  <c r="BF27" i="2"/>
  <c r="AU15" i="2"/>
  <c r="AU18" i="2" s="1"/>
  <c r="BE8" i="2"/>
  <c r="BE27" i="2"/>
  <c r="BD30" i="2"/>
  <c r="BD13" i="2"/>
  <c r="BD14" i="2" s="1"/>
  <c r="BD29" i="2" s="1"/>
  <c r="V34" i="2"/>
  <c r="AU19" i="2"/>
  <c r="BH10" i="2" l="1"/>
  <c r="BH32" i="2" s="1"/>
  <c r="BG30" i="2"/>
  <c r="BG13" i="2"/>
  <c r="BG14" i="2" s="1"/>
  <c r="BH27" i="2"/>
  <c r="BH8" i="2"/>
  <c r="BI25" i="2"/>
  <c r="BI5" i="2"/>
  <c r="BF18" i="2"/>
  <c r="BF29" i="2"/>
  <c r="BG6" i="2"/>
  <c r="AU34" i="2"/>
  <c r="AU21" i="2"/>
  <c r="AU35" i="2" s="1"/>
  <c r="BE30" i="2"/>
  <c r="BE13" i="2"/>
  <c r="BE14" i="2" s="1"/>
  <c r="BE29" i="2" s="1"/>
  <c r="V35" i="2"/>
  <c r="BI10" i="2" l="1"/>
  <c r="BI32" i="2" s="1"/>
  <c r="BF20" i="2"/>
  <c r="BF34" i="2"/>
  <c r="BI8" i="2"/>
  <c r="BI27" i="2"/>
  <c r="BH13" i="2"/>
  <c r="BH14" i="2" s="1"/>
  <c r="BH30" i="2"/>
  <c r="BG18" i="2"/>
  <c r="BG29" i="2"/>
  <c r="BH6" i="2"/>
  <c r="BH28" i="2"/>
  <c r="AV18" i="2"/>
  <c r="AV34" i="2" s="1"/>
  <c r="AU23" i="2"/>
  <c r="BG20" i="2" l="1"/>
  <c r="BG34" i="2"/>
  <c r="BH18" i="2"/>
  <c r="BH29" i="2"/>
  <c r="BI13" i="2"/>
  <c r="BI14" i="2" s="1"/>
  <c r="BI30" i="2"/>
  <c r="BF21" i="2"/>
  <c r="BF23" i="2" s="1"/>
  <c r="BI6" i="2"/>
  <c r="BI28" i="2"/>
  <c r="AV21" i="2"/>
  <c r="BH20" i="2" l="1"/>
  <c r="BH34" i="2"/>
  <c r="BG21" i="2"/>
  <c r="BG23" i="2" s="1"/>
  <c r="BI18" i="2"/>
  <c r="BI29" i="2"/>
  <c r="AV23" i="2"/>
  <c r="AW18" i="2"/>
  <c r="AV35" i="2"/>
  <c r="BI20" i="2" l="1"/>
  <c r="BI34" i="2"/>
  <c r="BH21" i="2"/>
  <c r="BH23" i="2" s="1"/>
  <c r="AW34" i="2"/>
  <c r="BI21" i="2" l="1"/>
  <c r="AW21" i="2"/>
  <c r="AW23" i="2" s="1"/>
  <c r="BJ21" i="2" l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EG21" i="2" s="1"/>
  <c r="EH21" i="2" s="1"/>
  <c r="EI21" i="2" s="1"/>
  <c r="EJ21" i="2" s="1"/>
  <c r="EK21" i="2" s="1"/>
  <c r="EL21" i="2" s="1"/>
  <c r="EM21" i="2" s="1"/>
  <c r="EN21" i="2" s="1"/>
  <c r="EO21" i="2" s="1"/>
  <c r="EP21" i="2" s="1"/>
  <c r="EQ21" i="2" s="1"/>
  <c r="ER21" i="2" s="1"/>
  <c r="ES21" i="2" s="1"/>
  <c r="ET21" i="2" s="1"/>
  <c r="EU21" i="2" s="1"/>
  <c r="EV21" i="2" s="1"/>
  <c r="EW21" i="2" s="1"/>
  <c r="BI23" i="2"/>
  <c r="AW35" i="2"/>
  <c r="AX34" i="2"/>
  <c r="AY18" i="2" l="1"/>
  <c r="AY34" i="2" l="1"/>
  <c r="AX35" i="2"/>
  <c r="AY21" i="2" l="1"/>
  <c r="AY35" i="2" l="1"/>
  <c r="AZ18" i="2"/>
  <c r="AY23" i="2"/>
  <c r="AZ20" i="2" l="1"/>
  <c r="AZ34" i="2"/>
  <c r="BC6" i="2"/>
  <c r="BC28" i="2"/>
  <c r="AZ6" i="2"/>
  <c r="AZ28" i="2"/>
  <c r="BE28" i="2"/>
  <c r="BE6" i="2"/>
  <c r="AW28" i="2"/>
  <c r="AV28" i="2"/>
  <c r="AX28" i="2"/>
  <c r="BB28" i="2"/>
  <c r="BB6" i="2"/>
  <c r="AY28" i="2"/>
  <c r="BD28" i="2"/>
  <c r="BD6" i="2"/>
  <c r="BA28" i="2"/>
  <c r="BA6" i="2"/>
  <c r="AZ21" i="2" l="1"/>
  <c r="AZ23" i="2" s="1"/>
  <c r="BA18" i="2"/>
  <c r="BA20" i="2" l="1"/>
  <c r="BA34" i="2"/>
  <c r="AZ35" i="2"/>
  <c r="BA21" i="2" l="1"/>
  <c r="BB18" i="2" s="1"/>
  <c r="BB20" i="2" l="1"/>
  <c r="BA23" i="2"/>
  <c r="BA35" i="2"/>
  <c r="BB21" i="2" l="1"/>
  <c r="BB35" i="2" s="1"/>
  <c r="BB34" i="2"/>
  <c r="BC18" i="2"/>
  <c r="BB23" i="2" l="1"/>
  <c r="BC34" i="2"/>
  <c r="BC20" i="2"/>
  <c r="BC21" i="2" l="1"/>
  <c r="BC35" i="2" s="1"/>
  <c r="BC23" i="2" l="1"/>
  <c r="BD18" i="2"/>
  <c r="BD20" i="2" l="1"/>
  <c r="BD21" i="2" l="1"/>
  <c r="BD23" i="2" s="1"/>
  <c r="BD34" i="2"/>
  <c r="BE18" i="2"/>
  <c r="BD35" i="2" l="1"/>
  <c r="BE20" i="2"/>
  <c r="BE21" i="2" l="1"/>
  <c r="BE35" i="2" s="1"/>
  <c r="BE34" i="2"/>
  <c r="BE23" i="2" l="1"/>
  <c r="BF35" i="2"/>
  <c r="BG35" i="2"/>
  <c r="BH35" i="2" l="1"/>
  <c r="BI35" i="2" l="1"/>
  <c r="BL31" i="2"/>
  <c r="BL33" i="2" s="1"/>
  <c r="BL34" i="2" s="1"/>
  <c r="BL36" i="2" s="1"/>
</calcChain>
</file>

<file path=xl/sharedStrings.xml><?xml version="1.0" encoding="utf-8"?>
<sst xmlns="http://schemas.openxmlformats.org/spreadsheetml/2006/main" count="93" uniqueCount="89">
  <si>
    <t>AMZN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</si>
  <si>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</si>
  <si>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</si>
  <si>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</si>
  <si>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</si>
  <si>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</si>
  <si>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</si>
  <si>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</si>
  <si>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</si>
  <si>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</si>
  <si>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</si>
  <si>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Q420</t>
  </si>
  <si>
    <t>Q118</t>
  </si>
  <si>
    <t>Q117</t>
  </si>
  <si>
    <t>Q217</t>
  </si>
  <si>
    <t>Q317</t>
  </si>
  <si>
    <t>Q417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</si>
  <si>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</si>
  <si>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</si>
  <si>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</si>
  <si>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</si>
  <si>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</si>
  <si>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</si>
  <si>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</si>
  <si>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</si>
  <si>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</si>
  <si>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</si>
  <si>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Q121</t>
  </si>
  <si>
    <t>Q221</t>
  </si>
  <si>
    <t>Q321</t>
  </si>
  <si>
    <t>Q421</t>
  </si>
  <si>
    <t>Cost of sales</t>
  </si>
  <si>
    <t>Gross profit</t>
  </si>
  <si>
    <t>Product revenue</t>
  </si>
  <si>
    <t>Service revenue</t>
  </si>
  <si>
    <t>Total revenue</t>
  </si>
  <si>
    <t>Selling expenses</t>
  </si>
  <si>
    <t>R&amp;D</t>
  </si>
  <si>
    <t>Marketing expenses</t>
  </si>
  <si>
    <t>G&amp;A</t>
  </si>
  <si>
    <t>Total operating expenses</t>
  </si>
  <si>
    <t>Other operating expense</t>
  </si>
  <si>
    <t>Operating profit</t>
  </si>
  <si>
    <t>Interest income</t>
  </si>
  <si>
    <t>Interest expense</t>
  </si>
  <si>
    <t>Other income</t>
  </si>
  <si>
    <t>Pretax profit</t>
  </si>
  <si>
    <t>Taxes</t>
  </si>
  <si>
    <t>MI</t>
  </si>
  <si>
    <t>Net profit</t>
  </si>
  <si>
    <t>EPS</t>
  </si>
  <si>
    <t>Revenue y/y</t>
  </si>
  <si>
    <t>Gross Margin</t>
  </si>
  <si>
    <t>Operating Margin</t>
  </si>
  <si>
    <t>Selling Margin</t>
  </si>
  <si>
    <t>R&amp;D y/y</t>
  </si>
  <si>
    <t>Marketing Margin</t>
  </si>
  <si>
    <t>G&amp;A y/y</t>
  </si>
  <si>
    <t>Net Margin</t>
  </si>
  <si>
    <t>Product revenue y/y</t>
  </si>
  <si>
    <t>Service revenue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</si>
  <si>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</si>
  <si>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</si>
  <si>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</si>
  <si>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</si>
  <si>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</si>
  <si>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</si>
  <si>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</si>
  <si>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</si>
  <si>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</si>
  <si>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</si>
  <si>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</si>
  <si>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</si>
  <si>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</si>
  <si>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</si>
  <si>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</si>
  <si>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</si>
  <si>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</si>
  <si>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</si>
  <si>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</si>
  <si>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</si>
  <si>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</si>
  <si>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can analyse product/service margins for more detail</t>
  </si>
  <si>
    <t>Q125</t>
  </si>
  <si>
    <t>Q225</t>
  </si>
  <si>
    <t>Q325</t>
  </si>
  <si>
    <t>Q425</t>
  </si>
  <si>
    <t>Q424 8K</t>
  </si>
  <si>
    <t>Fairly 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</si>
</sst>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4" fontId="0" fillId="0" borderId="0" xfId="0" applyNumberFormat="1"/>
    <xf numFmtId="3" fontId="1" fillId="0" borderId="0" xfId="0" applyNumberFormat="1" applyFont="1"/>
    <xf numFmtId="0" fontId="4" fillId="0" borderId="0" xfId="0" applyFont="1"/>
    <xf numFmtId="9" fontId="0" fillId="0" borderId="0" xfId="0" applyNumberFormat="1"/>
    <xf numFmtId="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15240</xdr:colOff>
      <xdr:row>0</xdr:row>
      <xdr:rowOff>0</xdr:rowOff>
    </xdr:from>
    <xdr:to>
      <xdr:col>34</xdr:col>
      <xdr:colOff>15240</xdr:colOff>
      <xdr:row>36</xdr:row>
      <xdr:rowOff>160020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6A2DDA9-1C50-43AD-B9FD-29EF7C5457E8}"/>
            </a:ext>
          </a:extLst>
        </xdr:cNvPr>
        <xdr:cNvCxnSpPr/>
      </xdr:nvCxnSpPr>
      <xdr:spPr>
        <a:xfrm>
          <a:off x="21617940" y="0"/>
          <a:ext cx="0" cy="6743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30480</xdr:colOff>
      <xdr:row>0</xdr:row>
      <xdr:rowOff>0</xdr:rowOff>
    </xdr:from>
    <xdr:to>
      <xdr:col>50</xdr:col>
      <xdr:colOff>30480</xdr:colOff>
      <xdr:row>36</xdr:row>
      <xdr:rowOff>68580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54CCD26-F659-4CCF-B5EA-97E34A1C3BBE}"/>
            </a:ext>
          </a:extLst>
        </xdr:cNvPr>
        <xdr:cNvCxnSpPr/>
      </xdr:nvCxnSpPr>
      <xdr:spPr>
        <a:xfrm>
          <a:off x="31386780" y="0"/>
          <a:ext cx="0" cy="66522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E6B54-7ECA-4CD3-9790-4900F5BA6EE2}">
  <dimension ref="B2:AN35"/>
  <sheetViews>
    <sheetView workbookViewId="0">
      <selection activeCell="D4" sqref="D4"/>
    </sheetView>
  </sheetViews>
  <sheetFormatPr defaultRowHeight="14.4" x14ac:dyDescent="0.3"/>
  <cols>
    <col min="4" max="4" width="9" bestFit="1" customWidth="1"/>
    <col min="5" max="7" width="15.77734375" style="12" customWidth="1"/>
  </cols>
  <sheetData>
    <row r="2" spans="2:40" x14ac:dyDescent="0.3">
      <c r="E2" s="12" t="s">
        <v>8</v>
      </c>
      <c r="F2" s="12" t="s">
        <v>9</v>
      </c>
      <c r="G2" s="12" t="s">
        <v>10</v>
      </c>
      <c r="X2">
        <v>2015</v>
      </c>
      <c r="Y2">
        <v>2016</v>
      </c>
      <c r="Z2">
        <v>2017</v>
      </c>
      <c r="AA2">
        <v>2018</v>
      </c>
      <c r="AB2">
        <v>2019</v>
      </c>
      <c r="AC2">
        <v>2020</v>
      </c>
      <c r="AD2">
        <v>2021</v>
      </c>
      <c r="AE2">
        <v>2022</v>
      </c>
      <c r="AF2">
        <v>2023</v>
      </c>
      <c r="AG2">
        <v>2024</v>
      </c>
      <c r="AH2">
        <v>2025</v>
      </c>
      <c r="AI2">
        <v>2026</v>
      </c>
      <c r="AJ2">
        <v>2027</v>
      </c>
      <c r="AK2">
        <v>2028</v>
      </c>
      <c r="AL2">
        <v>2029</v>
      </c>
      <c r="AM2">
        <v>2030</v>
      </c>
      <c r="AN2">
        <v>2031</v>
      </c>
    </row>
    <row r="3" spans="2:40" x14ac:dyDescent="0.3">
      <c r="B3" s="1" t="s">
        <v>0</v>
      </c>
      <c r="C3" s="4" t="s">
        <v>1</v>
      </c>
      <c r="D3" s="3">
        <v>179.8</v>
      </c>
      <c r="E3" s="2">
        <v>45755</v>
      </c>
      <c r="F3" s="2">
        <f ca="1">TODAY()</f>
        <v>45755</v>
      </c>
      <c r="G3" s="2">
        <v>45771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2:40" x14ac:dyDescent="0.3">
      <c r="C4" s="4" t="s">
        <v>2</v>
      </c>
      <c r="D4" s="4">
        <v>10552</v>
      </c>
      <c r="E4" s="12" t="s">
        <v>87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2:40" x14ac:dyDescent="0.3">
      <c r="C5" s="4" t="s">
        <v>3</v>
      </c>
      <c r="D5" s="4">
        <f>D3*D4</f>
        <v>1897249.6</v>
      </c>
      <c r="H5" s="4"/>
      <c r="I5" s="4"/>
      <c r="J5" s="4" t="s">
        <v>82</v>
      </c>
      <c r="K5" s="4"/>
      <c r="L5" s="4"/>
      <c r="M5" s="4"/>
      <c r="N5" s="4"/>
      <c r="O5" s="4"/>
      <c r="P5" s="4"/>
      <c r="Q5" s="4"/>
      <c r="R5" s="4"/>
    </row>
    <row r="6" spans="2:40" x14ac:dyDescent="0.3">
      <c r="C6" s="4" t="s">
        <v>4</v>
      </c>
      <c r="D6" s="4">
        <f>78779+22423</f>
        <v>101202</v>
      </c>
      <c r="E6" s="12" t="s">
        <v>81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2:40" x14ac:dyDescent="0.3">
      <c r="C7" s="4" t="s">
        <v>5</v>
      </c>
      <c r="D7" s="4">
        <v>52623</v>
      </c>
      <c r="E7" s="12" t="s">
        <v>81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2:40" x14ac:dyDescent="0.3">
      <c r="C8" s="4" t="s">
        <v>6</v>
      </c>
      <c r="D8" s="4">
        <f>D6-D7</f>
        <v>48579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2:40" x14ac:dyDescent="0.3">
      <c r="C9" s="4" t="s">
        <v>7</v>
      </c>
      <c r="D9" s="4">
        <f>D5-D8</f>
        <v>1848670.6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2:40" x14ac:dyDescent="0.3">
      <c r="C10" s="4"/>
      <c r="D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2:40" x14ac:dyDescent="0.3">
      <c r="C11" s="4"/>
      <c r="D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2:40" x14ac:dyDescent="0.3">
      <c r="C12" s="4"/>
      <c r="D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2:40" x14ac:dyDescent="0.3">
      <c r="C13" s="4"/>
      <c r="D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2:40" x14ac:dyDescent="0.3">
      <c r="C14" s="4"/>
      <c r="D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2:40" x14ac:dyDescent="0.3">
      <c r="C15" s="4"/>
      <c r="D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2:40" x14ac:dyDescent="0.3">
      <c r="C16" s="4"/>
      <c r="D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2:22" x14ac:dyDescent="0.3">
      <c r="C17" s="4"/>
      <c r="D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2:22" x14ac:dyDescent="0.3">
      <c r="C18" s="4"/>
      <c r="D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2:22" x14ac:dyDescent="0.3">
      <c r="C19" s="4"/>
      <c r="D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2:22" x14ac:dyDescent="0.3">
      <c r="C20" s="4"/>
      <c r="D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2:22" x14ac:dyDescent="0.3">
      <c r="C21" s="4"/>
      <c r="D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2:22" x14ac:dyDescent="0.3">
      <c r="C22" s="4"/>
      <c r="D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2:22" x14ac:dyDescent="0.3">
      <c r="C23" s="7"/>
      <c r="D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5" spans="2:22" x14ac:dyDescent="0.3">
      <c r="B25" s="1"/>
      <c r="C25" s="11"/>
      <c r="D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 x14ac:dyDescent="0.3">
      <c r="C26" s="11"/>
      <c r="D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 x14ac:dyDescent="0.3">
      <c r="B27" s="9"/>
      <c r="C27" s="11"/>
      <c r="D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x14ac:dyDescent="0.3">
      <c r="B28" s="9"/>
      <c r="C28" s="11"/>
      <c r="D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 x14ac:dyDescent="0.3">
      <c r="C29" s="11"/>
      <c r="D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 x14ac:dyDescent="0.3">
      <c r="C30" s="11"/>
      <c r="D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x14ac:dyDescent="0.3">
      <c r="C31" s="11"/>
      <c r="D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 x14ac:dyDescent="0.3">
      <c r="C32" s="11"/>
      <c r="D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3:22" x14ac:dyDescent="0.3">
      <c r="C33" s="11"/>
      <c r="D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3:22" x14ac:dyDescent="0.3">
      <c r="C34" s="11"/>
      <c r="D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3:22" x14ac:dyDescent="0.3">
      <c r="C35" s="11"/>
      <c r="D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2CD1E-E9A8-4C9A-BF94-D3B3F3A20110}">
  <dimension ref="B2:EW37"/>
  <sheetViews>
    <sheetView tabSelected="1" workbookViewId="0">
      <pane xSplit="2" ySplit="2" topLeftCell="AY15" activePane="bottomRight" state="frozen"/>
      <selection pane="topRight" activeCell="C1" sqref="C1"/>
      <selection pane="bottomLeft" activeCell="A3" sqref="A3"/>
      <selection pane="bottomRight" activeCell="BL38" sqref="BL38"/>
    </sheetView>
  </sheetViews>
  <sheetFormatPr defaultRowHeight="14.4" x14ac:dyDescent="0.3"/>
  <cols>
    <col min="2" max="2" width="21.6640625" bestFit="1" customWidth="1"/>
    <col min="59" max="60" width="8.88671875" customWidth="1"/>
    <col min="63" max="63" width="12" bestFit="1" customWidth="1"/>
    <col min="64" max="64" width="17.33203125" bestFit="1" customWidth="1"/>
  </cols>
  <sheetData>
    <row r="2" spans="2:61" x14ac:dyDescent="0.3">
      <c r="C2" s="5" t="s">
        <v>13</v>
      </c>
      <c r="D2" s="5" t="s">
        <v>14</v>
      </c>
      <c r="E2" s="5" t="s">
        <v>15</v>
      </c>
      <c r="F2" s="5" t="s">
        <v>16</v>
      </c>
      <c r="G2" s="5" t="s">
        <v>12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23</v>
      </c>
      <c r="O2" s="5" t="s">
        <v>24</v>
      </c>
      <c r="P2" s="5" t="s">
        <v>25</v>
      </c>
      <c r="Q2" s="5" t="s">
        <v>26</v>
      </c>
      <c r="R2" s="5" t="s">
        <v>11</v>
      </c>
      <c r="S2" s="5" t="s">
        <v>27</v>
      </c>
      <c r="T2" s="5" t="s">
        <v>28</v>
      </c>
      <c r="U2" s="5" t="s">
        <v>29</v>
      </c>
      <c r="V2" s="5" t="s">
        <v>30</v>
      </c>
      <c r="W2" s="5" t="s">
        <v>70</v>
      </c>
      <c r="X2" s="5" t="s">
        <v>71</v>
      </c>
      <c r="Y2" s="5" t="s">
        <v>72</v>
      </c>
      <c r="Z2" s="5" t="s">
        <v>73</v>
      </c>
      <c r="AA2" s="5" t="s">
        <v>74</v>
      </c>
      <c r="AB2" s="5" t="s">
        <v>75</v>
      </c>
      <c r="AC2" s="5" t="s">
        <v>76</v>
      </c>
      <c r="AD2" s="5" t="s">
        <v>77</v>
      </c>
      <c r="AE2" s="5" t="s">
        <v>78</v>
      </c>
      <c r="AF2" s="5" t="s">
        <v>79</v>
      </c>
      <c r="AG2" s="5" t="s">
        <v>80</v>
      </c>
      <c r="AH2" s="5" t="s">
        <v>81</v>
      </c>
      <c r="AI2" s="5" t="s">
        <v>83</v>
      </c>
      <c r="AJ2" s="5" t="s">
        <v>84</v>
      </c>
      <c r="AK2" s="5" t="s">
        <v>85</v>
      </c>
      <c r="AL2" s="5" t="s">
        <v>86</v>
      </c>
      <c r="AN2">
        <v>2014</v>
      </c>
      <c r="AO2">
        <v>2015</v>
      </c>
      <c r="AP2">
        <v>2016</v>
      </c>
      <c r="AQ2">
        <v>2017</v>
      </c>
      <c r="AR2">
        <v>2018</v>
      </c>
      <c r="AS2">
        <v>2019</v>
      </c>
      <c r="AT2">
        <v>2020</v>
      </c>
      <c r="AU2">
        <v>2021</v>
      </c>
      <c r="AV2">
        <v>2022</v>
      </c>
      <c r="AW2">
        <v>2023</v>
      </c>
      <c r="AX2">
        <v>2024</v>
      </c>
      <c r="AY2">
        <v>2025</v>
      </c>
      <c r="AZ2">
        <v>2026</v>
      </c>
      <c r="BA2">
        <v>2027</v>
      </c>
      <c r="BB2">
        <v>2028</v>
      </c>
      <c r="BC2">
        <v>2029</v>
      </c>
      <c r="BD2">
        <v>2030</v>
      </c>
      <c r="BE2">
        <v>2031</v>
      </c>
      <c r="BF2">
        <v>2032</v>
      </c>
      <c r="BG2">
        <v>2033</v>
      </c>
      <c r="BH2">
        <v>2034</v>
      </c>
      <c r="BI2">
        <v>2035</v>
      </c>
    </row>
    <row r="3" spans="2:61" x14ac:dyDescent="0.3">
      <c r="B3" t="s">
        <v>33</v>
      </c>
      <c r="C3" s="4">
        <v>23734</v>
      </c>
      <c r="D3" s="4">
        <v>24745</v>
      </c>
      <c r="E3" s="4">
        <v>28768</v>
      </c>
      <c r="F3" s="4">
        <v>41325</v>
      </c>
      <c r="G3" s="4">
        <v>31605</v>
      </c>
      <c r="H3" s="4">
        <v>31864</v>
      </c>
      <c r="I3" s="4">
        <v>33746</v>
      </c>
      <c r="J3" s="4">
        <v>44700</v>
      </c>
      <c r="K3" s="4">
        <v>34283</v>
      </c>
      <c r="L3" s="4">
        <v>35856</v>
      </c>
      <c r="M3" s="4">
        <v>39726</v>
      </c>
      <c r="N3" s="4">
        <v>50542</v>
      </c>
      <c r="O3" s="4">
        <v>41841</v>
      </c>
      <c r="P3" s="4">
        <v>50244</v>
      </c>
      <c r="Q3" s="4">
        <v>52774</v>
      </c>
      <c r="R3" s="4">
        <v>71056</v>
      </c>
      <c r="S3" s="4">
        <v>57491</v>
      </c>
      <c r="T3" s="4">
        <v>58004</v>
      </c>
      <c r="U3" s="4">
        <v>54876</v>
      </c>
      <c r="V3" s="4">
        <v>71416</v>
      </c>
      <c r="W3" s="4">
        <v>56455</v>
      </c>
      <c r="X3" s="4">
        <v>56575</v>
      </c>
      <c r="Y3" s="4">
        <v>59340</v>
      </c>
      <c r="Z3" s="4">
        <v>70531</v>
      </c>
      <c r="AA3" s="4">
        <v>56981</v>
      </c>
      <c r="AB3" s="4">
        <v>59032</v>
      </c>
      <c r="AC3" s="4">
        <v>63171</v>
      </c>
      <c r="AD3" s="4">
        <v>76703</v>
      </c>
      <c r="AE3" s="4">
        <v>60915</v>
      </c>
      <c r="AF3" s="4">
        <v>61569</v>
      </c>
      <c r="AG3" s="4">
        <v>67601</v>
      </c>
      <c r="AH3" s="4">
        <v>82226</v>
      </c>
      <c r="AI3" s="4">
        <f>AE3*1.06</f>
        <v>64569.9</v>
      </c>
      <c r="AJ3" s="4">
        <f t="shared" ref="AJ3:AL3" si="0">AF3*1.06</f>
        <v>65263.140000000007</v>
      </c>
      <c r="AK3" s="4">
        <f t="shared" si="0"/>
        <v>71657.06</v>
      </c>
      <c r="AL3" s="4">
        <f t="shared" si="0"/>
        <v>87159.56</v>
      </c>
      <c r="AN3" s="4">
        <v>70080</v>
      </c>
      <c r="AO3" s="4">
        <v>79268</v>
      </c>
      <c r="AP3" s="4">
        <v>94665</v>
      </c>
      <c r="AQ3" s="4">
        <f>SUM(C3:F3)</f>
        <v>118572</v>
      </c>
      <c r="AR3" s="4">
        <f>SUM(G3:J3)</f>
        <v>141915</v>
      </c>
      <c r="AS3" s="4">
        <f>SUM(K3:N3)</f>
        <v>160407</v>
      </c>
      <c r="AT3" s="4">
        <f>SUM(O3:R3)</f>
        <v>215915</v>
      </c>
      <c r="AU3" s="4">
        <f>SUM(S3:V3)</f>
        <v>241787</v>
      </c>
      <c r="AV3" s="4">
        <f>SUM(W3:Z3)</f>
        <v>242901</v>
      </c>
      <c r="AW3" s="4">
        <f>SUM(AA3:AD3)</f>
        <v>255887</v>
      </c>
      <c r="AX3" s="4">
        <f>SUM(AE3:AH3)</f>
        <v>272311</v>
      </c>
      <c r="AY3" s="4">
        <f>SUM(AI3:AL3)</f>
        <v>288649.66000000003</v>
      </c>
      <c r="AZ3" s="4">
        <f>AY3*1.05</f>
        <v>303082.14300000004</v>
      </c>
      <c r="BA3" s="4">
        <f>AZ3*1.04</f>
        <v>315205.42872000003</v>
      </c>
      <c r="BB3" s="4">
        <f>BA3*1.03</f>
        <v>324661.59158160002</v>
      </c>
      <c r="BC3" s="4">
        <f t="shared" ref="BC3:BD3" si="1">BB3*1.02</f>
        <v>331154.82341323205</v>
      </c>
      <c r="BD3" s="4">
        <f t="shared" si="1"/>
        <v>337777.91988149669</v>
      </c>
      <c r="BE3" s="4">
        <f>BD3*1.02</f>
        <v>344533.47827912663</v>
      </c>
      <c r="BF3" s="4">
        <f>BE3*1.01</f>
        <v>347978.8130619179</v>
      </c>
      <c r="BG3" s="4">
        <f t="shared" ref="BG3:BI3" si="2">BF3*1.01</f>
        <v>351458.60119253705</v>
      </c>
      <c r="BH3" s="4">
        <f t="shared" si="2"/>
        <v>354973.18720446242</v>
      </c>
      <c r="BI3" s="4">
        <f t="shared" si="2"/>
        <v>358522.91907650704</v>
      </c>
    </row>
    <row r="4" spans="2:61" x14ac:dyDescent="0.3">
      <c r="B4" t="s">
        <v>34</v>
      </c>
      <c r="C4" s="4">
        <v>11980</v>
      </c>
      <c r="D4" s="4">
        <v>13210</v>
      </c>
      <c r="E4" s="4">
        <v>14976</v>
      </c>
      <c r="F4" s="4">
        <v>19128</v>
      </c>
      <c r="G4" s="4">
        <v>19437</v>
      </c>
      <c r="H4" s="4">
        <v>21022</v>
      </c>
      <c r="I4" s="4">
        <v>22830</v>
      </c>
      <c r="J4" s="4">
        <v>27683</v>
      </c>
      <c r="K4" s="4">
        <v>25417</v>
      </c>
      <c r="L4" s="4">
        <v>27548</v>
      </c>
      <c r="M4" s="4">
        <v>30255</v>
      </c>
      <c r="N4" s="4">
        <v>36895</v>
      </c>
      <c r="O4" s="4">
        <v>33611</v>
      </c>
      <c r="P4" s="4">
        <v>38668</v>
      </c>
      <c r="Q4" s="4">
        <v>43371</v>
      </c>
      <c r="R4" s="4">
        <v>54499</v>
      </c>
      <c r="S4" s="4">
        <v>51027</v>
      </c>
      <c r="T4" s="4">
        <v>55076</v>
      </c>
      <c r="U4" s="4">
        <v>55936</v>
      </c>
      <c r="V4" s="4">
        <v>65996</v>
      </c>
      <c r="W4" s="4">
        <v>59989</v>
      </c>
      <c r="X4" s="4">
        <v>64659</v>
      </c>
      <c r="Y4" s="4">
        <v>67761</v>
      </c>
      <c r="Z4" s="4">
        <v>78673</v>
      </c>
      <c r="AA4" s="4">
        <v>70377</v>
      </c>
      <c r="AB4" s="4">
        <v>75351</v>
      </c>
      <c r="AC4" s="4">
        <v>79912</v>
      </c>
      <c r="AD4" s="4">
        <v>93258</v>
      </c>
      <c r="AE4" s="4">
        <v>82398</v>
      </c>
      <c r="AF4" s="4">
        <v>86408</v>
      </c>
      <c r="AG4" s="4">
        <v>91276</v>
      </c>
      <c r="AH4" s="4">
        <v>105566</v>
      </c>
      <c r="AI4" s="4">
        <f>AE4*1.13</f>
        <v>93109.739999999991</v>
      </c>
      <c r="AJ4" s="4">
        <f>AF4*1.12</f>
        <v>96776.960000000006</v>
      </c>
      <c r="AK4" s="4">
        <f>AG4*1.12</f>
        <v>102229.12000000001</v>
      </c>
      <c r="AL4" s="4">
        <f>AH4*1.1</f>
        <v>116122.6</v>
      </c>
      <c r="AN4" s="4">
        <v>18908</v>
      </c>
      <c r="AO4" s="4">
        <v>27738</v>
      </c>
      <c r="AP4" s="4">
        <v>41322</v>
      </c>
      <c r="AQ4" s="4">
        <f>SUM(C4:F4)</f>
        <v>59294</v>
      </c>
      <c r="AR4" s="4">
        <f>SUM(G4:J4)</f>
        <v>90972</v>
      </c>
      <c r="AS4" s="4">
        <f>SUM(K4:N4)</f>
        <v>120115</v>
      </c>
      <c r="AT4" s="4">
        <f>SUM(O4:R4)</f>
        <v>170149</v>
      </c>
      <c r="AU4" s="4">
        <f>SUM(S4:V4)</f>
        <v>228035</v>
      </c>
      <c r="AV4" s="4">
        <f>SUM(W4:Z4)</f>
        <v>271082</v>
      </c>
      <c r="AW4" s="4">
        <f>SUM(AA4:AD4)</f>
        <v>318898</v>
      </c>
      <c r="AX4" s="4">
        <f>SUM(AE4:AH4)</f>
        <v>365648</v>
      </c>
      <c r="AY4" s="4">
        <f>SUM(AI4:AL4)</f>
        <v>408238.42000000004</v>
      </c>
      <c r="AZ4" s="4">
        <f>AY4*1.1</f>
        <v>449062.2620000001</v>
      </c>
      <c r="BA4" s="4">
        <f>AZ4*1.08</f>
        <v>484987.24296000012</v>
      </c>
      <c r="BB4" s="4">
        <f>BA4*1.06</f>
        <v>514086.47753760015</v>
      </c>
      <c r="BC4" s="4">
        <f>BB4*1.04</f>
        <v>534649.93663910415</v>
      </c>
      <c r="BD4" s="4">
        <f t="shared" ref="BD4" si="3">BC4*1.03</f>
        <v>550689.43473827734</v>
      </c>
      <c r="BE4" s="4">
        <f>BD4*1.02</f>
        <v>561703.22343304288</v>
      </c>
      <c r="BF4" s="4">
        <f t="shared" ref="BF4" si="4">BE4*1.02</f>
        <v>572937.28790170373</v>
      </c>
      <c r="BG4" s="4">
        <f>BF4*1.01</f>
        <v>578666.66078072076</v>
      </c>
      <c r="BH4" s="4">
        <f t="shared" ref="BH4:BI4" si="5">BG4*1.01</f>
        <v>584453.32738852792</v>
      </c>
      <c r="BI4" s="4">
        <f t="shared" si="5"/>
        <v>590297.86066241318</v>
      </c>
    </row>
    <row r="5" spans="2:61" s="1" customFormat="1" x14ac:dyDescent="0.3">
      <c r="B5" s="1" t="s">
        <v>35</v>
      </c>
      <c r="C5" s="8">
        <f t="shared" ref="C5:R5" si="6">C3+C4</f>
        <v>35714</v>
      </c>
      <c r="D5" s="8">
        <f t="shared" si="6"/>
        <v>37955</v>
      </c>
      <c r="E5" s="8">
        <f t="shared" si="6"/>
        <v>43744</v>
      </c>
      <c r="F5" s="8">
        <f t="shared" si="6"/>
        <v>60453</v>
      </c>
      <c r="G5" s="8">
        <f t="shared" si="6"/>
        <v>51042</v>
      </c>
      <c r="H5" s="8">
        <f t="shared" si="6"/>
        <v>52886</v>
      </c>
      <c r="I5" s="8">
        <f t="shared" si="6"/>
        <v>56576</v>
      </c>
      <c r="J5" s="8">
        <f t="shared" si="6"/>
        <v>72383</v>
      </c>
      <c r="K5" s="8">
        <f t="shared" si="6"/>
        <v>59700</v>
      </c>
      <c r="L5" s="8">
        <f t="shared" si="6"/>
        <v>63404</v>
      </c>
      <c r="M5" s="8">
        <f t="shared" si="6"/>
        <v>69981</v>
      </c>
      <c r="N5" s="8">
        <f t="shared" si="6"/>
        <v>87437</v>
      </c>
      <c r="O5" s="8">
        <f t="shared" si="6"/>
        <v>75452</v>
      </c>
      <c r="P5" s="8">
        <f t="shared" si="6"/>
        <v>88912</v>
      </c>
      <c r="Q5" s="8">
        <f t="shared" si="6"/>
        <v>96145</v>
      </c>
      <c r="R5" s="8">
        <f t="shared" si="6"/>
        <v>125555</v>
      </c>
      <c r="S5" s="8">
        <f t="shared" ref="S5:V5" si="7">S3+S4</f>
        <v>108518</v>
      </c>
      <c r="T5" s="8">
        <f t="shared" ref="T5:U5" si="8">T3+T4</f>
        <v>113080</v>
      </c>
      <c r="U5" s="8">
        <f t="shared" si="8"/>
        <v>110812</v>
      </c>
      <c r="V5" s="8">
        <f t="shared" si="7"/>
        <v>137412</v>
      </c>
      <c r="W5" s="8">
        <f t="shared" ref="W5:X5" si="9">W3+W4</f>
        <v>116444</v>
      </c>
      <c r="X5" s="8">
        <f t="shared" si="9"/>
        <v>121234</v>
      </c>
      <c r="Y5" s="8">
        <f t="shared" ref="Y5" si="10">Y3+Y4</f>
        <v>127101</v>
      </c>
      <c r="Z5" s="8">
        <f t="shared" ref="Z5" si="11">Z3+Z4</f>
        <v>149204</v>
      </c>
      <c r="AA5" s="8">
        <f t="shared" ref="AA5:AB5" si="12">AA3+AA4</f>
        <v>127358</v>
      </c>
      <c r="AB5" s="8">
        <f t="shared" si="12"/>
        <v>134383</v>
      </c>
      <c r="AC5" s="8">
        <f t="shared" ref="AC5" si="13">AC3+AC4</f>
        <v>143083</v>
      </c>
      <c r="AD5" s="8">
        <f t="shared" ref="AD5" si="14">AD3+AD4</f>
        <v>169961</v>
      </c>
      <c r="AE5" s="8">
        <f t="shared" ref="AE5:AL5" si="15">AE3+AE4</f>
        <v>143313</v>
      </c>
      <c r="AF5" s="8">
        <f t="shared" si="15"/>
        <v>147977</v>
      </c>
      <c r="AG5" s="8">
        <f t="shared" si="15"/>
        <v>158877</v>
      </c>
      <c r="AH5" s="8">
        <f t="shared" si="15"/>
        <v>187792</v>
      </c>
      <c r="AI5" s="8">
        <f t="shared" si="15"/>
        <v>157679.63999999998</v>
      </c>
      <c r="AJ5" s="8">
        <f t="shared" si="15"/>
        <v>162040.1</v>
      </c>
      <c r="AK5" s="8">
        <f t="shared" si="15"/>
        <v>173886.18</v>
      </c>
      <c r="AL5" s="8">
        <f t="shared" si="15"/>
        <v>203282.16</v>
      </c>
      <c r="AN5" s="8">
        <f t="shared" ref="AN5:AU5" si="16">AN3+AN4</f>
        <v>88988</v>
      </c>
      <c r="AO5" s="8">
        <f t="shared" si="16"/>
        <v>107006</v>
      </c>
      <c r="AP5" s="8">
        <f t="shared" si="16"/>
        <v>135987</v>
      </c>
      <c r="AQ5" s="8">
        <f t="shared" si="16"/>
        <v>177866</v>
      </c>
      <c r="AR5" s="8">
        <f t="shared" si="16"/>
        <v>232887</v>
      </c>
      <c r="AS5" s="8">
        <f t="shared" si="16"/>
        <v>280522</v>
      </c>
      <c r="AT5" s="8">
        <f t="shared" si="16"/>
        <v>386064</v>
      </c>
      <c r="AU5" s="8">
        <f t="shared" si="16"/>
        <v>469822</v>
      </c>
      <c r="AV5" s="8">
        <f t="shared" ref="AV5:BE5" si="17">AV3+AV4</f>
        <v>513983</v>
      </c>
      <c r="AW5" s="8">
        <f t="shared" si="17"/>
        <v>574785</v>
      </c>
      <c r="AX5" s="8">
        <f t="shared" ref="AX5" si="18">AX3+AX4</f>
        <v>637959</v>
      </c>
      <c r="AY5" s="8">
        <f t="shared" si="17"/>
        <v>696888.08000000007</v>
      </c>
      <c r="AZ5" s="8">
        <f t="shared" si="17"/>
        <v>752144.40500000014</v>
      </c>
      <c r="BA5" s="8">
        <f t="shared" si="17"/>
        <v>800192.67168000014</v>
      </c>
      <c r="BB5" s="8">
        <f t="shared" si="17"/>
        <v>838748.06911920011</v>
      </c>
      <c r="BC5" s="8">
        <f t="shared" si="17"/>
        <v>865804.76005233615</v>
      </c>
      <c r="BD5" s="8">
        <f t="shared" si="17"/>
        <v>888467.35461977404</v>
      </c>
      <c r="BE5" s="8">
        <f t="shared" si="17"/>
        <v>906236.70171216945</v>
      </c>
      <c r="BF5" s="8">
        <f t="shared" ref="BF5:BI5" si="19">BF3+BF4</f>
        <v>920916.10096362163</v>
      </c>
      <c r="BG5" s="8">
        <f t="shared" si="19"/>
        <v>930125.26197325788</v>
      </c>
      <c r="BH5" s="8">
        <f t="shared" si="19"/>
        <v>939426.51459299028</v>
      </c>
      <c r="BI5" s="8">
        <f t="shared" si="19"/>
        <v>948820.77973892028</v>
      </c>
    </row>
    <row r="6" spans="2:61" x14ac:dyDescent="0.3">
      <c r="B6" t="s">
        <v>31</v>
      </c>
      <c r="C6" s="4">
        <v>22440</v>
      </c>
      <c r="D6" s="4">
        <v>23451</v>
      </c>
      <c r="E6" s="4">
        <v>27549</v>
      </c>
      <c r="F6" s="4">
        <v>38494</v>
      </c>
      <c r="G6" s="4">
        <v>30735</v>
      </c>
      <c r="H6" s="4">
        <v>30632</v>
      </c>
      <c r="I6" s="4">
        <v>33003</v>
      </c>
      <c r="J6" s="4">
        <v>44786</v>
      </c>
      <c r="K6" s="4">
        <v>33920</v>
      </c>
      <c r="L6" s="4">
        <v>36337</v>
      </c>
      <c r="M6" s="4">
        <v>41302</v>
      </c>
      <c r="N6" s="4">
        <v>53977</v>
      </c>
      <c r="O6" s="4">
        <v>44257</v>
      </c>
      <c r="P6" s="4">
        <v>52660</v>
      </c>
      <c r="Q6" s="4">
        <v>57106</v>
      </c>
      <c r="R6" s="4">
        <v>79284</v>
      </c>
      <c r="S6" s="4">
        <v>62403</v>
      </c>
      <c r="T6" s="4">
        <v>64176</v>
      </c>
      <c r="U6" s="4">
        <v>62930</v>
      </c>
      <c r="V6" s="4">
        <v>82835</v>
      </c>
      <c r="W6" s="4">
        <v>66499</v>
      </c>
      <c r="X6" s="4">
        <v>66424</v>
      </c>
      <c r="Y6" s="4">
        <v>70268</v>
      </c>
      <c r="Z6" s="4">
        <v>85640</v>
      </c>
      <c r="AA6" s="4">
        <v>67791</v>
      </c>
      <c r="AB6" s="4">
        <v>69373</v>
      </c>
      <c r="AC6" s="4">
        <v>75022</v>
      </c>
      <c r="AD6" s="4">
        <v>92553</v>
      </c>
      <c r="AE6" s="4">
        <v>72633</v>
      </c>
      <c r="AF6" s="4">
        <v>73785</v>
      </c>
      <c r="AG6" s="4">
        <v>80977</v>
      </c>
      <c r="AH6" s="4">
        <v>98893</v>
      </c>
      <c r="AI6" s="4">
        <f>AI5-AI7</f>
        <v>78839.819999999992</v>
      </c>
      <c r="AJ6" s="4">
        <f t="shared" ref="AJ6:AK6" si="20">AJ5-AJ7</f>
        <v>81020.05</v>
      </c>
      <c r="AK6" s="4">
        <f t="shared" si="20"/>
        <v>86943.09</v>
      </c>
      <c r="AL6" s="4">
        <f>AL5-AL7</f>
        <v>105706.72320000001</v>
      </c>
      <c r="AN6" s="4">
        <v>62752</v>
      </c>
      <c r="AO6" s="4">
        <v>71651</v>
      </c>
      <c r="AP6" s="4">
        <v>88265</v>
      </c>
      <c r="AQ6" s="4">
        <f>SUM(C6:F6)</f>
        <v>111934</v>
      </c>
      <c r="AR6" s="4">
        <f>SUM(G6:J6)</f>
        <v>139156</v>
      </c>
      <c r="AS6" s="4">
        <f>SUM(K6:N6)</f>
        <v>165536</v>
      </c>
      <c r="AT6" s="4">
        <f>SUM(O6:R6)</f>
        <v>233307</v>
      </c>
      <c r="AU6" s="4">
        <f>SUM(S6:V6)</f>
        <v>272344</v>
      </c>
      <c r="AV6" s="4">
        <f>SUM(W6:Z6)</f>
        <v>288831</v>
      </c>
      <c r="AW6" s="4">
        <f>SUM(AA6:AD6)</f>
        <v>304739</v>
      </c>
      <c r="AX6" s="4">
        <f>SUM(AE6:AH6)</f>
        <v>326288</v>
      </c>
      <c r="AY6" s="4">
        <f>SUM(AI6:AL6)</f>
        <v>352509.68319999997</v>
      </c>
      <c r="AZ6" s="4">
        <f t="shared" ref="AZ6:BE6" si="21">AZ5-AZ7</f>
        <v>376072.20250000007</v>
      </c>
      <c r="BA6" s="4">
        <f t="shared" si="21"/>
        <v>400096.33584000007</v>
      </c>
      <c r="BB6" s="4">
        <f t="shared" si="21"/>
        <v>419374.03455960006</v>
      </c>
      <c r="BC6" s="4">
        <f t="shared" si="21"/>
        <v>432902.38002616807</v>
      </c>
      <c r="BD6" s="4">
        <f t="shared" si="21"/>
        <v>444233.67730988702</v>
      </c>
      <c r="BE6" s="4">
        <f t="shared" si="21"/>
        <v>453118.35085608473</v>
      </c>
      <c r="BF6" s="4">
        <f t="shared" ref="BF6:BI6" si="22">BF5-BF7</f>
        <v>460458.05048181082</v>
      </c>
      <c r="BG6" s="4">
        <f t="shared" si="22"/>
        <v>465062.63098662894</v>
      </c>
      <c r="BH6" s="4">
        <f t="shared" si="22"/>
        <v>469713.25729649514</v>
      </c>
      <c r="BI6" s="4">
        <f t="shared" si="22"/>
        <v>474410.38986946014</v>
      </c>
    </row>
    <row r="7" spans="2:61" s="1" customFormat="1" x14ac:dyDescent="0.3">
      <c r="B7" s="1" t="s">
        <v>32</v>
      </c>
      <c r="C7" s="8">
        <f t="shared" ref="C7:T7" si="23">C5-C6</f>
        <v>13274</v>
      </c>
      <c r="D7" s="8">
        <f t="shared" si="23"/>
        <v>14504</v>
      </c>
      <c r="E7" s="8">
        <f t="shared" si="23"/>
        <v>16195</v>
      </c>
      <c r="F7" s="8">
        <f t="shared" si="23"/>
        <v>21959</v>
      </c>
      <c r="G7" s="8">
        <f t="shared" si="23"/>
        <v>20307</v>
      </c>
      <c r="H7" s="8">
        <f t="shared" si="23"/>
        <v>22254</v>
      </c>
      <c r="I7" s="8">
        <f t="shared" si="23"/>
        <v>23573</v>
      </c>
      <c r="J7" s="8">
        <f t="shared" si="23"/>
        <v>27597</v>
      </c>
      <c r="K7" s="8">
        <f t="shared" si="23"/>
        <v>25780</v>
      </c>
      <c r="L7" s="8">
        <f t="shared" si="23"/>
        <v>27067</v>
      </c>
      <c r="M7" s="8">
        <f t="shared" si="23"/>
        <v>28679</v>
      </c>
      <c r="N7" s="8">
        <f t="shared" si="23"/>
        <v>33460</v>
      </c>
      <c r="O7" s="8">
        <f t="shared" si="23"/>
        <v>31195</v>
      </c>
      <c r="P7" s="8">
        <f t="shared" si="23"/>
        <v>36252</v>
      </c>
      <c r="Q7" s="8">
        <f t="shared" si="23"/>
        <v>39039</v>
      </c>
      <c r="R7" s="8">
        <f t="shared" si="23"/>
        <v>46271</v>
      </c>
      <c r="S7" s="8">
        <f t="shared" si="23"/>
        <v>46115</v>
      </c>
      <c r="T7" s="8">
        <f t="shared" si="23"/>
        <v>48904</v>
      </c>
      <c r="U7" s="8">
        <f t="shared" ref="U7:V7" si="24">U5-U6</f>
        <v>47882</v>
      </c>
      <c r="V7" s="8">
        <f t="shared" si="24"/>
        <v>54577</v>
      </c>
      <c r="W7" s="8">
        <f t="shared" ref="W7:X7" si="25">W5-W6</f>
        <v>49945</v>
      </c>
      <c r="X7" s="8">
        <f t="shared" si="25"/>
        <v>54810</v>
      </c>
      <c r="Y7" s="8">
        <f t="shared" ref="Y7" si="26">Y5-Y6</f>
        <v>56833</v>
      </c>
      <c r="Z7" s="8">
        <f t="shared" ref="Z7" si="27">Z5-Z6</f>
        <v>63564</v>
      </c>
      <c r="AA7" s="8">
        <f t="shared" ref="AA7:AB7" si="28">AA5-AA6</f>
        <v>59567</v>
      </c>
      <c r="AB7" s="8">
        <f t="shared" si="28"/>
        <v>65010</v>
      </c>
      <c r="AC7" s="8">
        <f t="shared" ref="AC7" si="29">AC5-AC6</f>
        <v>68061</v>
      </c>
      <c r="AD7" s="8">
        <f t="shared" ref="AD7" si="30">AD5-AD6</f>
        <v>77408</v>
      </c>
      <c r="AE7" s="8">
        <f t="shared" ref="AE7:AH7" si="31">AE5-AE6</f>
        <v>70680</v>
      </c>
      <c r="AF7" s="8">
        <f t="shared" si="31"/>
        <v>74192</v>
      </c>
      <c r="AG7" s="8">
        <f t="shared" si="31"/>
        <v>77900</v>
      </c>
      <c r="AH7" s="8">
        <f t="shared" si="31"/>
        <v>88899</v>
      </c>
      <c r="AI7" s="8">
        <f>AI5*0.5</f>
        <v>78839.819999999992</v>
      </c>
      <c r="AJ7" s="8">
        <f t="shared" ref="AJ7:AK7" si="32">AJ5*0.5</f>
        <v>81020.05</v>
      </c>
      <c r="AK7" s="8">
        <f t="shared" si="32"/>
        <v>86943.09</v>
      </c>
      <c r="AL7" s="8">
        <f>AL5*0.48</f>
        <v>97575.436799999996</v>
      </c>
      <c r="AN7" s="8">
        <f t="shared" ref="AN7:AW7" si="33">AN5-AN6</f>
        <v>26236</v>
      </c>
      <c r="AO7" s="8">
        <f t="shared" si="33"/>
        <v>35355</v>
      </c>
      <c r="AP7" s="8">
        <f t="shared" si="33"/>
        <v>47722</v>
      </c>
      <c r="AQ7" s="8">
        <f t="shared" si="33"/>
        <v>65932</v>
      </c>
      <c r="AR7" s="8">
        <f t="shared" si="33"/>
        <v>93731</v>
      </c>
      <c r="AS7" s="8">
        <f t="shared" si="33"/>
        <v>114986</v>
      </c>
      <c r="AT7" s="8">
        <f t="shared" si="33"/>
        <v>152757</v>
      </c>
      <c r="AU7" s="8">
        <f t="shared" si="33"/>
        <v>197478</v>
      </c>
      <c r="AV7" s="8">
        <f t="shared" si="33"/>
        <v>225152</v>
      </c>
      <c r="AW7" s="8">
        <f t="shared" si="33"/>
        <v>270046</v>
      </c>
      <c r="AX7" s="8">
        <f t="shared" ref="AX7:AY7" si="34">AX5-AX6</f>
        <v>311671</v>
      </c>
      <c r="AY7" s="8">
        <f t="shared" si="34"/>
        <v>344378.3968000001</v>
      </c>
      <c r="AZ7" s="8">
        <f>AZ5*0.5</f>
        <v>376072.20250000007</v>
      </c>
      <c r="BA7" s="8">
        <f t="shared" ref="BA7" si="35">BA5*0.5</f>
        <v>400096.33584000007</v>
      </c>
      <c r="BB7" s="8">
        <f>BB5*0.5</f>
        <v>419374.03455960006</v>
      </c>
      <c r="BC7" s="8">
        <f t="shared" ref="BC7:BI7" si="36">BC5*0.5</f>
        <v>432902.38002616807</v>
      </c>
      <c r="BD7" s="8">
        <f t="shared" si="36"/>
        <v>444233.67730988702</v>
      </c>
      <c r="BE7" s="8">
        <f t="shared" si="36"/>
        <v>453118.35085608473</v>
      </c>
      <c r="BF7" s="8">
        <f t="shared" si="36"/>
        <v>460458.05048181082</v>
      </c>
      <c r="BG7" s="8">
        <f t="shared" si="36"/>
        <v>465062.63098662894</v>
      </c>
      <c r="BH7" s="8">
        <f t="shared" si="36"/>
        <v>469713.25729649514</v>
      </c>
      <c r="BI7" s="8">
        <f t="shared" si="36"/>
        <v>474410.38986946014</v>
      </c>
    </row>
    <row r="8" spans="2:61" x14ac:dyDescent="0.3">
      <c r="B8" t="s">
        <v>36</v>
      </c>
      <c r="C8" s="4">
        <v>4697</v>
      </c>
      <c r="D8" s="4">
        <v>5158</v>
      </c>
      <c r="E8" s="4">
        <v>6420</v>
      </c>
      <c r="F8" s="4">
        <v>8974</v>
      </c>
      <c r="G8" s="4">
        <v>7792</v>
      </c>
      <c r="H8" s="4">
        <v>7932</v>
      </c>
      <c r="I8" s="4">
        <v>8275</v>
      </c>
      <c r="J8" s="4">
        <v>10028</v>
      </c>
      <c r="K8" s="4">
        <v>8601</v>
      </c>
      <c r="L8" s="4">
        <v>9271</v>
      </c>
      <c r="M8" s="4">
        <v>10167</v>
      </c>
      <c r="N8" s="4">
        <v>12192</v>
      </c>
      <c r="O8" s="4">
        <v>11531</v>
      </c>
      <c r="P8" s="4">
        <v>13806</v>
      </c>
      <c r="Q8" s="4">
        <v>14705</v>
      </c>
      <c r="R8" s="4">
        <v>18474</v>
      </c>
      <c r="S8" s="4">
        <v>16530</v>
      </c>
      <c r="T8" s="4">
        <v>17638</v>
      </c>
      <c r="U8" s="4">
        <v>18498</v>
      </c>
      <c r="V8" s="4">
        <v>22445</v>
      </c>
      <c r="W8" s="4">
        <v>20271</v>
      </c>
      <c r="X8" s="4">
        <v>20342</v>
      </c>
      <c r="Y8" s="4">
        <v>20583</v>
      </c>
      <c r="Z8" s="4">
        <v>23103</v>
      </c>
      <c r="AA8" s="4">
        <v>20905</v>
      </c>
      <c r="AB8" s="4">
        <v>21305</v>
      </c>
      <c r="AC8" s="4">
        <v>22314</v>
      </c>
      <c r="AD8" s="4">
        <v>26095</v>
      </c>
      <c r="AE8" s="4">
        <v>22317</v>
      </c>
      <c r="AF8" s="4">
        <v>23566</v>
      </c>
      <c r="AG8" s="4">
        <v>24660</v>
      </c>
      <c r="AH8" s="4">
        <v>27962</v>
      </c>
      <c r="AI8" s="4">
        <f>AI5*0.16</f>
        <v>25228.742399999999</v>
      </c>
      <c r="AJ8" s="4">
        <f t="shared" ref="AJ8:AK8" si="37">AJ5*0.16</f>
        <v>25926.416000000001</v>
      </c>
      <c r="AK8" s="4">
        <f t="shared" si="37"/>
        <v>27821.788799999998</v>
      </c>
      <c r="AL8" s="4">
        <f>AL5*0.15</f>
        <v>30492.324000000001</v>
      </c>
      <c r="AN8" s="4">
        <v>10766</v>
      </c>
      <c r="AO8" s="4">
        <v>13410</v>
      </c>
      <c r="AP8" s="4">
        <v>17619</v>
      </c>
      <c r="AQ8" s="4">
        <f>SUM(C8:F8)</f>
        <v>25249</v>
      </c>
      <c r="AR8" s="4">
        <f>SUM(G8:J8)</f>
        <v>34027</v>
      </c>
      <c r="AS8" s="4">
        <f>SUM(K8:N8)</f>
        <v>40231</v>
      </c>
      <c r="AT8" s="4">
        <f>SUM(O8:R8)</f>
        <v>58516</v>
      </c>
      <c r="AU8" s="4">
        <f>SUM(S8:V8)</f>
        <v>75111</v>
      </c>
      <c r="AV8" s="4">
        <f>SUM(W8:Z8)</f>
        <v>84299</v>
      </c>
      <c r="AW8" s="4">
        <f>SUM(AA8:AD8)</f>
        <v>90619</v>
      </c>
      <c r="AX8" s="4">
        <f>SUM(AE8:AH8)</f>
        <v>98505</v>
      </c>
      <c r="AY8" s="4">
        <f>SUM(AI8:AL8)</f>
        <v>109469.27119999999</v>
      </c>
      <c r="AZ8" s="4">
        <f t="shared" ref="AZ8:BE8" si="38">AZ5*0.15</f>
        <v>112821.66075000002</v>
      </c>
      <c r="BA8" s="4">
        <f t="shared" si="38"/>
        <v>120028.90075200002</v>
      </c>
      <c r="BB8" s="4">
        <f t="shared" si="38"/>
        <v>125812.21036788</v>
      </c>
      <c r="BC8" s="4">
        <f t="shared" si="38"/>
        <v>129870.71400785042</v>
      </c>
      <c r="BD8" s="4">
        <f t="shared" si="38"/>
        <v>133270.10319296611</v>
      </c>
      <c r="BE8" s="4">
        <f t="shared" si="38"/>
        <v>135935.50525682542</v>
      </c>
      <c r="BF8" s="4">
        <f t="shared" ref="BF8:BI8" si="39">BF5*0.15</f>
        <v>138137.41514454325</v>
      </c>
      <c r="BG8" s="4">
        <f t="shared" si="39"/>
        <v>139518.78929598868</v>
      </c>
      <c r="BH8" s="4">
        <f t="shared" si="39"/>
        <v>140913.97718894854</v>
      </c>
      <c r="BI8" s="4">
        <f t="shared" si="39"/>
        <v>142323.11696083803</v>
      </c>
    </row>
    <row r="9" spans="2:61" x14ac:dyDescent="0.3">
      <c r="B9" t="s">
        <v>37</v>
      </c>
      <c r="C9" s="4">
        <v>1920</v>
      </c>
      <c r="D9" s="4">
        <v>2229</v>
      </c>
      <c r="E9" s="4">
        <v>2479</v>
      </c>
      <c r="F9" s="4">
        <v>3440</v>
      </c>
      <c r="G9" s="4">
        <v>2699</v>
      </c>
      <c r="H9" s="4">
        <v>2901</v>
      </c>
      <c r="I9" s="4">
        <v>3303</v>
      </c>
      <c r="J9" s="4">
        <v>4911</v>
      </c>
      <c r="K9" s="4">
        <v>7927</v>
      </c>
      <c r="L9" s="4">
        <v>9065</v>
      </c>
      <c r="M9" s="4">
        <v>9200</v>
      </c>
      <c r="N9" s="4">
        <v>9740</v>
      </c>
      <c r="O9" s="4">
        <v>9325</v>
      </c>
      <c r="P9" s="4">
        <v>10388</v>
      </c>
      <c r="Q9" s="4">
        <v>10976</v>
      </c>
      <c r="R9" s="4">
        <v>12049</v>
      </c>
      <c r="S9" s="4">
        <v>12488</v>
      </c>
      <c r="T9" s="4">
        <v>13871</v>
      </c>
      <c r="U9" s="4">
        <v>14380</v>
      </c>
      <c r="V9" s="4">
        <v>15313</v>
      </c>
      <c r="W9" s="4">
        <v>14842</v>
      </c>
      <c r="X9" s="4">
        <v>18072</v>
      </c>
      <c r="Y9" s="4">
        <v>19485</v>
      </c>
      <c r="Z9" s="4">
        <v>20814</v>
      </c>
      <c r="AA9" s="4">
        <v>20450</v>
      </c>
      <c r="AB9" s="4">
        <v>21931</v>
      </c>
      <c r="AC9" s="4">
        <v>21203</v>
      </c>
      <c r="AD9" s="4">
        <v>22038</v>
      </c>
      <c r="AE9" s="4">
        <v>20424</v>
      </c>
      <c r="AF9" s="4">
        <v>22304</v>
      </c>
      <c r="AG9" s="4">
        <v>22245</v>
      </c>
      <c r="AH9" s="4">
        <v>23571</v>
      </c>
      <c r="AI9" s="4">
        <f>AE9*1.07</f>
        <v>21853.68</v>
      </c>
      <c r="AJ9" s="4">
        <f t="shared" ref="AJ9:AK9" si="40">AF9*1.07</f>
        <v>23865.280000000002</v>
      </c>
      <c r="AK9" s="4">
        <f t="shared" si="40"/>
        <v>23802.15</v>
      </c>
      <c r="AL9" s="4">
        <f>AH9*1.04</f>
        <v>24513.84</v>
      </c>
      <c r="AN9" s="4">
        <v>4332</v>
      </c>
      <c r="AO9" s="4">
        <v>5254</v>
      </c>
      <c r="AP9" s="4">
        <v>7233</v>
      </c>
      <c r="AQ9" s="4">
        <f>SUM(C9:F9)</f>
        <v>10068</v>
      </c>
      <c r="AR9" s="4">
        <f>SUM(G9:J9)</f>
        <v>13814</v>
      </c>
      <c r="AS9" s="4">
        <f>SUM(K9:N9)</f>
        <v>35932</v>
      </c>
      <c r="AT9" s="4">
        <f>SUM(O9:R9)</f>
        <v>42738</v>
      </c>
      <c r="AU9" s="4">
        <f>SUM(S9:V9)</f>
        <v>56052</v>
      </c>
      <c r="AV9" s="4">
        <f>SUM(W9:Z9)</f>
        <v>73213</v>
      </c>
      <c r="AW9" s="4">
        <f>SUM(AA9:AD9)</f>
        <v>85622</v>
      </c>
      <c r="AX9" s="4">
        <f>SUM(AE9:AH9)</f>
        <v>88544</v>
      </c>
      <c r="AY9" s="4">
        <f>SUM(AI9:AL9)</f>
        <v>94034.950000000012</v>
      </c>
      <c r="AZ9" s="4">
        <f>AY9*1.04</f>
        <v>97796.348000000013</v>
      </c>
      <c r="BA9" s="4">
        <f>AZ9*1.03</f>
        <v>100730.23844000002</v>
      </c>
      <c r="BB9" s="4">
        <f t="shared" ref="BB9:BE9" si="41">BA9*1.02</f>
        <v>102744.84320880001</v>
      </c>
      <c r="BC9" s="4">
        <f t="shared" si="41"/>
        <v>104799.74007297601</v>
      </c>
      <c r="BD9" s="4">
        <f t="shared" si="41"/>
        <v>106895.73487443554</v>
      </c>
      <c r="BE9" s="4">
        <f t="shared" si="41"/>
        <v>109033.64957192425</v>
      </c>
      <c r="BF9" s="4">
        <f>BE9*1.01</f>
        <v>110123.98606764349</v>
      </c>
      <c r="BG9" s="4">
        <f t="shared" ref="BG9:BI9" si="42">BF9*1.01</f>
        <v>111225.22592831992</v>
      </c>
      <c r="BH9" s="4">
        <f t="shared" si="42"/>
        <v>112337.47818760312</v>
      </c>
      <c r="BI9" s="4">
        <f t="shared" si="42"/>
        <v>113460.85296947915</v>
      </c>
    </row>
    <row r="10" spans="2:61" x14ac:dyDescent="0.3">
      <c r="B10" t="s">
        <v>38</v>
      </c>
      <c r="C10" s="4">
        <v>4813</v>
      </c>
      <c r="D10" s="4">
        <v>5549</v>
      </c>
      <c r="E10" s="4">
        <v>5944</v>
      </c>
      <c r="F10" s="4">
        <v>6314</v>
      </c>
      <c r="G10" s="4">
        <v>6759</v>
      </c>
      <c r="H10" s="4">
        <v>7247</v>
      </c>
      <c r="I10" s="4">
        <v>7162</v>
      </c>
      <c r="J10" s="4">
        <v>7669</v>
      </c>
      <c r="K10" s="4">
        <v>3664</v>
      </c>
      <c r="L10" s="4">
        <v>4291</v>
      </c>
      <c r="M10" s="4">
        <v>4752</v>
      </c>
      <c r="N10" s="4">
        <v>6172</v>
      </c>
      <c r="O10" s="4">
        <v>4828</v>
      </c>
      <c r="P10" s="4">
        <v>4345</v>
      </c>
      <c r="Q10" s="4">
        <v>5434</v>
      </c>
      <c r="R10" s="4">
        <v>7403</v>
      </c>
      <c r="S10" s="4">
        <v>6207</v>
      </c>
      <c r="T10" s="4">
        <v>7524</v>
      </c>
      <c r="U10" s="4">
        <v>8010</v>
      </c>
      <c r="V10" s="4">
        <v>10810</v>
      </c>
      <c r="W10" s="4">
        <v>8320</v>
      </c>
      <c r="X10" s="4">
        <v>10086</v>
      </c>
      <c r="Y10" s="4">
        <v>11014</v>
      </c>
      <c r="Z10" s="4">
        <v>12818</v>
      </c>
      <c r="AA10" s="4">
        <v>10172</v>
      </c>
      <c r="AB10" s="4">
        <v>10745</v>
      </c>
      <c r="AC10" s="4">
        <v>10551</v>
      </c>
      <c r="AD10" s="4">
        <v>12902</v>
      </c>
      <c r="AE10" s="4">
        <v>9662</v>
      </c>
      <c r="AF10" s="4">
        <v>10512</v>
      </c>
      <c r="AG10" s="4">
        <v>10609</v>
      </c>
      <c r="AH10" s="4">
        <v>13124</v>
      </c>
      <c r="AI10" s="4">
        <f>AI5*0.07</f>
        <v>11037.5748</v>
      </c>
      <c r="AJ10" s="4">
        <f t="shared" ref="AJ10:AL10" si="43">AJ5*0.07</f>
        <v>11342.807000000001</v>
      </c>
      <c r="AK10" s="4">
        <f t="shared" si="43"/>
        <v>12172.0326</v>
      </c>
      <c r="AL10" s="4">
        <f t="shared" si="43"/>
        <v>14229.751200000002</v>
      </c>
      <c r="AN10" s="4">
        <v>9275</v>
      </c>
      <c r="AO10" s="4">
        <v>12540</v>
      </c>
      <c r="AP10" s="4">
        <v>16085</v>
      </c>
      <c r="AQ10" s="4">
        <f>SUM(C10:F10)</f>
        <v>22620</v>
      </c>
      <c r="AR10" s="4">
        <f>SUM(G10:J10)</f>
        <v>28837</v>
      </c>
      <c r="AS10" s="4">
        <f>SUM(K10:N10)</f>
        <v>18879</v>
      </c>
      <c r="AT10" s="4">
        <f>SUM(O10:R10)</f>
        <v>22010</v>
      </c>
      <c r="AU10" s="4">
        <f>SUM(S10:V10)</f>
        <v>32551</v>
      </c>
      <c r="AV10" s="4">
        <f>SUM(W10:Z10)</f>
        <v>42238</v>
      </c>
      <c r="AW10" s="4">
        <f>SUM(AA10:AD10)</f>
        <v>44370</v>
      </c>
      <c r="AX10" s="4">
        <f>SUM(AE10:AH10)</f>
        <v>43907</v>
      </c>
      <c r="AY10" s="4">
        <f>SUM(AI10:AL10)</f>
        <v>48782.165600000008</v>
      </c>
      <c r="AZ10" s="4">
        <f t="shared" ref="AZ10:BI10" si="44">AZ5*0.065</f>
        <v>48889.386325000014</v>
      </c>
      <c r="BA10" s="4">
        <f t="shared" si="44"/>
        <v>52012.523659200015</v>
      </c>
      <c r="BB10" s="4">
        <f t="shared" si="44"/>
        <v>54518.624492748007</v>
      </c>
      <c r="BC10" s="4">
        <f t="shared" si="44"/>
        <v>56277.30940340185</v>
      </c>
      <c r="BD10" s="4">
        <f t="shared" si="44"/>
        <v>57750.378050285311</v>
      </c>
      <c r="BE10" s="4">
        <f t="shared" si="44"/>
        <v>58905.385611291014</v>
      </c>
      <c r="BF10" s="4">
        <f t="shared" si="44"/>
        <v>59859.546562635405</v>
      </c>
      <c r="BG10" s="4">
        <f t="shared" si="44"/>
        <v>60458.142028261762</v>
      </c>
      <c r="BH10" s="4">
        <f t="shared" si="44"/>
        <v>61062.72344854437</v>
      </c>
      <c r="BI10" s="4">
        <f t="shared" si="44"/>
        <v>61673.350683029821</v>
      </c>
    </row>
    <row r="11" spans="2:61" x14ac:dyDescent="0.3">
      <c r="B11" t="s">
        <v>39</v>
      </c>
      <c r="C11" s="4">
        <v>795</v>
      </c>
      <c r="D11" s="4">
        <v>874</v>
      </c>
      <c r="E11" s="4">
        <v>960</v>
      </c>
      <c r="F11" s="4">
        <v>1044</v>
      </c>
      <c r="G11" s="4">
        <v>1067</v>
      </c>
      <c r="H11" s="4">
        <v>1111</v>
      </c>
      <c r="I11" s="4">
        <v>1041</v>
      </c>
      <c r="J11" s="4">
        <v>1117</v>
      </c>
      <c r="K11" s="4">
        <v>1173</v>
      </c>
      <c r="L11" s="4">
        <v>1270</v>
      </c>
      <c r="M11" s="4">
        <v>1348</v>
      </c>
      <c r="N11" s="4">
        <v>1412</v>
      </c>
      <c r="O11" s="4">
        <v>1452</v>
      </c>
      <c r="P11" s="4">
        <v>1580</v>
      </c>
      <c r="Q11" s="4">
        <v>1668</v>
      </c>
      <c r="R11" s="4">
        <v>1968</v>
      </c>
      <c r="S11" s="4">
        <v>1987</v>
      </c>
      <c r="T11" s="4">
        <v>2158</v>
      </c>
      <c r="U11" s="4">
        <v>2153</v>
      </c>
      <c r="V11" s="4">
        <v>2525</v>
      </c>
      <c r="W11" s="4">
        <v>2594</v>
      </c>
      <c r="X11" s="4">
        <v>2903</v>
      </c>
      <c r="Y11" s="4">
        <v>3061</v>
      </c>
      <c r="Z11" s="4">
        <v>3333</v>
      </c>
      <c r="AA11" s="4">
        <v>3043</v>
      </c>
      <c r="AB11" s="4">
        <v>3202</v>
      </c>
      <c r="AC11" s="4">
        <v>2561</v>
      </c>
      <c r="AD11" s="4">
        <v>3010</v>
      </c>
      <c r="AE11" s="4">
        <v>2742</v>
      </c>
      <c r="AF11" s="4">
        <v>3041</v>
      </c>
      <c r="AG11" s="4">
        <v>2713</v>
      </c>
      <c r="AH11" s="4">
        <v>2863</v>
      </c>
      <c r="AI11" s="4">
        <f>AE11*1.04</f>
        <v>2851.6800000000003</v>
      </c>
      <c r="AJ11" s="4">
        <f t="shared" ref="AJ11:AL11" si="45">AF11*1.04</f>
        <v>3162.6400000000003</v>
      </c>
      <c r="AK11" s="4">
        <f t="shared" si="45"/>
        <v>2821.52</v>
      </c>
      <c r="AL11" s="4">
        <f t="shared" si="45"/>
        <v>2977.52</v>
      </c>
      <c r="AN11" s="4">
        <v>1552</v>
      </c>
      <c r="AO11" s="4">
        <v>1747</v>
      </c>
      <c r="AP11" s="4">
        <v>2432</v>
      </c>
      <c r="AQ11" s="4">
        <f>SUM(C11:F11)</f>
        <v>3673</v>
      </c>
      <c r="AR11" s="4">
        <f>SUM(G11:J11)</f>
        <v>4336</v>
      </c>
      <c r="AS11" s="4">
        <f>SUM(K11:N11)</f>
        <v>5203</v>
      </c>
      <c r="AT11" s="4">
        <f>SUM(O11:R11)</f>
        <v>6668</v>
      </c>
      <c r="AU11" s="4">
        <f>SUM(S11:V11)</f>
        <v>8823</v>
      </c>
      <c r="AV11" s="4">
        <f>SUM(W11:Z11)</f>
        <v>11891</v>
      </c>
      <c r="AW11" s="4">
        <f>SUM(AA11:AD11)</f>
        <v>11816</v>
      </c>
      <c r="AX11" s="4">
        <f>SUM(AE11:AH11)</f>
        <v>11359</v>
      </c>
      <c r="AY11" s="4">
        <f>SUM(AI11:AL11)</f>
        <v>11813.36</v>
      </c>
      <c r="AZ11" s="4">
        <f>AY11*1.03</f>
        <v>12167.7608</v>
      </c>
      <c r="BA11" s="4">
        <f>AZ11*1.02</f>
        <v>12411.116016</v>
      </c>
      <c r="BB11" s="4">
        <f>BA11*1.02</f>
        <v>12659.338336320001</v>
      </c>
      <c r="BC11" s="4">
        <f>BB11*1.02</f>
        <v>12912.525103046401</v>
      </c>
      <c r="BD11" s="4">
        <f t="shared" ref="BD11:BE11" si="46">BC11*1.01</f>
        <v>13041.650354076864</v>
      </c>
      <c r="BE11" s="4">
        <f t="shared" si="46"/>
        <v>13172.066857617634</v>
      </c>
      <c r="BF11" s="4">
        <f t="shared" ref="BF11" si="47">BE11*1.01</f>
        <v>13303.78752619381</v>
      </c>
      <c r="BG11" s="4">
        <f t="shared" ref="BG11" si="48">BF11*1.01</f>
        <v>13436.825401455748</v>
      </c>
      <c r="BH11" s="4">
        <f t="shared" ref="BH11" si="49">BG11*1.01</f>
        <v>13571.193655470306</v>
      </c>
      <c r="BI11" s="4">
        <f t="shared" ref="BI11" si="50">BH11*1.01</f>
        <v>13706.905592025008</v>
      </c>
    </row>
    <row r="12" spans="2:61" x14ac:dyDescent="0.3">
      <c r="B12" t="s">
        <v>41</v>
      </c>
      <c r="C12" s="4">
        <v>44</v>
      </c>
      <c r="D12" s="4">
        <v>66</v>
      </c>
      <c r="E12" s="4">
        <v>45</v>
      </c>
      <c r="F12" s="4">
        <v>60</v>
      </c>
      <c r="G12" s="4">
        <v>63</v>
      </c>
      <c r="H12" s="4">
        <v>80</v>
      </c>
      <c r="I12" s="4">
        <v>68</v>
      </c>
      <c r="J12" s="4">
        <v>86</v>
      </c>
      <c r="K12" s="4">
        <v>-5</v>
      </c>
      <c r="L12" s="4">
        <v>86</v>
      </c>
      <c r="M12" s="4">
        <v>55</v>
      </c>
      <c r="N12" s="4">
        <v>65</v>
      </c>
      <c r="O12" s="4">
        <v>70</v>
      </c>
      <c r="P12" s="4">
        <v>290</v>
      </c>
      <c r="Q12" s="4">
        <v>62</v>
      </c>
      <c r="R12" s="4">
        <v>-496</v>
      </c>
      <c r="S12" s="4">
        <v>38</v>
      </c>
      <c r="T12" s="4">
        <v>11</v>
      </c>
      <c r="U12" s="4">
        <v>-11</v>
      </c>
      <c r="V12" s="4">
        <v>24</v>
      </c>
      <c r="W12" s="4">
        <v>249</v>
      </c>
      <c r="X12" s="4">
        <v>90</v>
      </c>
      <c r="Y12" s="4">
        <v>165</v>
      </c>
      <c r="Z12" s="4">
        <v>759</v>
      </c>
      <c r="AA12" s="4">
        <v>223</v>
      </c>
      <c r="AB12" s="4">
        <v>146</v>
      </c>
      <c r="AC12" s="4">
        <v>244</v>
      </c>
      <c r="AD12" s="4">
        <v>154</v>
      </c>
      <c r="AE12" s="4">
        <v>228</v>
      </c>
      <c r="AF12" s="4">
        <v>97</v>
      </c>
      <c r="AG12" s="4">
        <v>262</v>
      </c>
      <c r="AH12" s="4">
        <v>176</v>
      </c>
      <c r="AI12" s="4">
        <f>AE12*1.01</f>
        <v>230.28</v>
      </c>
      <c r="AJ12" s="4">
        <f t="shared" ref="AJ12:AL12" si="51">AF12*1.01</f>
        <v>97.97</v>
      </c>
      <c r="AK12" s="4">
        <f t="shared" si="51"/>
        <v>264.62</v>
      </c>
      <c r="AL12" s="4">
        <f t="shared" si="51"/>
        <v>177.76</v>
      </c>
      <c r="AN12" s="4">
        <v>133</v>
      </c>
      <c r="AO12" s="4">
        <v>171</v>
      </c>
      <c r="AP12" s="4">
        <v>167</v>
      </c>
      <c r="AQ12" s="4">
        <f>SUM(C12:F12)</f>
        <v>215</v>
      </c>
      <c r="AR12" s="4">
        <f>SUM(G12:J12)</f>
        <v>297</v>
      </c>
      <c r="AS12" s="4">
        <f>SUM(K12:N12)</f>
        <v>201</v>
      </c>
      <c r="AT12" s="4">
        <f>SUM(O12:R12)</f>
        <v>-74</v>
      </c>
      <c r="AU12" s="4">
        <f>SUM(S12:V12)</f>
        <v>62</v>
      </c>
      <c r="AV12" s="4">
        <f>SUM(W12:Z12)</f>
        <v>1263</v>
      </c>
      <c r="AW12" s="4">
        <f>SUM(AA12:AD12)</f>
        <v>767</v>
      </c>
      <c r="AX12" s="4">
        <f>SUM(AE12:AH12)</f>
        <v>763</v>
      </c>
      <c r="AY12" s="4">
        <f>SUM(AI12:AL12)</f>
        <v>770.63</v>
      </c>
      <c r="AZ12" s="4">
        <f t="shared" ref="AZ12:BE12" si="52">AY12*1.03</f>
        <v>793.74890000000005</v>
      </c>
      <c r="BA12" s="4">
        <f t="shared" si="52"/>
        <v>817.56136700000002</v>
      </c>
      <c r="BB12" s="4">
        <f t="shared" si="52"/>
        <v>842.08820801000002</v>
      </c>
      <c r="BC12" s="4">
        <f t="shared" si="52"/>
        <v>867.35085425030002</v>
      </c>
      <c r="BD12" s="4">
        <f t="shared" si="52"/>
        <v>893.37137987780909</v>
      </c>
      <c r="BE12" s="4">
        <f t="shared" si="52"/>
        <v>920.17252127414338</v>
      </c>
      <c r="BF12" s="4">
        <f t="shared" ref="BF12" si="53">BE12*1.03</f>
        <v>947.77769691236767</v>
      </c>
      <c r="BG12" s="4">
        <f t="shared" ref="BG12" si="54">BF12*1.03</f>
        <v>976.21102781973877</v>
      </c>
      <c r="BH12" s="4">
        <f t="shared" ref="BH12" si="55">BG12*1.03</f>
        <v>1005.4973586543309</v>
      </c>
      <c r="BI12" s="4">
        <f t="shared" ref="BI12" si="56">BH12*1.03</f>
        <v>1035.662279413961</v>
      </c>
    </row>
    <row r="13" spans="2:61" x14ac:dyDescent="0.3">
      <c r="B13" t="s">
        <v>40</v>
      </c>
      <c r="C13" s="4">
        <f t="shared" ref="C13:R13" si="57">SUM(C8:C12)</f>
        <v>12269</v>
      </c>
      <c r="D13" s="4">
        <f t="shared" si="57"/>
        <v>13876</v>
      </c>
      <c r="E13" s="4">
        <f t="shared" si="57"/>
        <v>15848</v>
      </c>
      <c r="F13" s="4">
        <f t="shared" si="57"/>
        <v>19832</v>
      </c>
      <c r="G13" s="4">
        <f t="shared" si="57"/>
        <v>18380</v>
      </c>
      <c r="H13" s="4">
        <f t="shared" si="57"/>
        <v>19271</v>
      </c>
      <c r="I13" s="4">
        <f t="shared" si="57"/>
        <v>19849</v>
      </c>
      <c r="J13" s="4">
        <f t="shared" si="57"/>
        <v>23811</v>
      </c>
      <c r="K13" s="4">
        <f t="shared" si="57"/>
        <v>21360</v>
      </c>
      <c r="L13" s="4">
        <f t="shared" si="57"/>
        <v>23983</v>
      </c>
      <c r="M13" s="4">
        <f t="shared" si="57"/>
        <v>25522</v>
      </c>
      <c r="N13" s="4">
        <f t="shared" si="57"/>
        <v>29581</v>
      </c>
      <c r="O13" s="4">
        <f t="shared" si="57"/>
        <v>27206</v>
      </c>
      <c r="P13" s="4">
        <f t="shared" si="57"/>
        <v>30409</v>
      </c>
      <c r="Q13" s="4">
        <f t="shared" si="57"/>
        <v>32845</v>
      </c>
      <c r="R13" s="4">
        <f t="shared" si="57"/>
        <v>39398</v>
      </c>
      <c r="S13" s="4">
        <f t="shared" ref="S13:V13" si="58">SUM(S8:S12)</f>
        <v>37250</v>
      </c>
      <c r="T13" s="4">
        <f t="shared" ref="T13:U13" si="59">SUM(T8:T12)</f>
        <v>41202</v>
      </c>
      <c r="U13" s="4">
        <f t="shared" si="59"/>
        <v>43030</v>
      </c>
      <c r="V13" s="4">
        <f t="shared" si="58"/>
        <v>51117</v>
      </c>
      <c r="W13" s="4">
        <f t="shared" ref="W13:X13" si="60">SUM(W8:W12)</f>
        <v>46276</v>
      </c>
      <c r="X13" s="4">
        <f t="shared" si="60"/>
        <v>51493</v>
      </c>
      <c r="Y13" s="4">
        <f t="shared" ref="Y13" si="61">SUM(Y8:Y12)</f>
        <v>54308</v>
      </c>
      <c r="Z13" s="4">
        <f t="shared" ref="Z13" si="62">SUM(Z8:Z12)</f>
        <v>60827</v>
      </c>
      <c r="AA13" s="4">
        <f t="shared" ref="AA13:AB13" si="63">SUM(AA8:AA12)</f>
        <v>54793</v>
      </c>
      <c r="AB13" s="4">
        <f t="shared" si="63"/>
        <v>57329</v>
      </c>
      <c r="AC13" s="4">
        <f t="shared" ref="AC13" si="64">SUM(AC8:AC12)</f>
        <v>56873</v>
      </c>
      <c r="AD13" s="4">
        <f t="shared" ref="AD13" si="65">SUM(AD8:AD12)</f>
        <v>64199</v>
      </c>
      <c r="AE13" s="4">
        <f t="shared" ref="AE13:AF13" si="66">SUM(AE8:AE12)</f>
        <v>55373</v>
      </c>
      <c r="AF13" s="4">
        <f t="shared" si="66"/>
        <v>59520</v>
      </c>
      <c r="AG13" s="4">
        <f t="shared" ref="AG13:AH13" si="67">SUM(AG8:AG12)</f>
        <v>60489</v>
      </c>
      <c r="AH13" s="4">
        <f t="shared" si="67"/>
        <v>67696</v>
      </c>
      <c r="AI13" s="4">
        <f t="shared" ref="AI13:AL13" si="68">SUM(AI8:AI12)</f>
        <v>61201.957199999997</v>
      </c>
      <c r="AJ13" s="4">
        <f t="shared" si="68"/>
        <v>64395.113000000005</v>
      </c>
      <c r="AK13" s="4">
        <f t="shared" si="68"/>
        <v>66882.111399999994</v>
      </c>
      <c r="AL13" s="4">
        <f t="shared" si="68"/>
        <v>72391.195200000002</v>
      </c>
      <c r="AM13" s="4"/>
      <c r="AN13" s="4">
        <f t="shared" ref="AN13:AU13" si="69">SUM(AN8:AN12)</f>
        <v>26058</v>
      </c>
      <c r="AO13" s="4">
        <f t="shared" si="69"/>
        <v>33122</v>
      </c>
      <c r="AP13" s="4">
        <f t="shared" si="69"/>
        <v>43536</v>
      </c>
      <c r="AQ13" s="4">
        <f t="shared" si="69"/>
        <v>61825</v>
      </c>
      <c r="AR13" s="4">
        <f t="shared" si="69"/>
        <v>81311</v>
      </c>
      <c r="AS13" s="4">
        <f t="shared" si="69"/>
        <v>100446</v>
      </c>
      <c r="AT13" s="4">
        <f t="shared" si="69"/>
        <v>129858</v>
      </c>
      <c r="AU13" s="4">
        <f t="shared" si="69"/>
        <v>172599</v>
      </c>
      <c r="AV13" s="4">
        <f t="shared" ref="AV13:BE13" si="70">SUM(AV8:AV12)</f>
        <v>212904</v>
      </c>
      <c r="AW13" s="4">
        <f t="shared" si="70"/>
        <v>233194</v>
      </c>
      <c r="AX13" s="4">
        <f t="shared" ref="AX13" si="71">SUM(AX8:AX12)</f>
        <v>243078</v>
      </c>
      <c r="AY13" s="4">
        <f t="shared" si="70"/>
        <v>264870.37680000003</v>
      </c>
      <c r="AZ13" s="4">
        <f t="shared" si="70"/>
        <v>272468.90477500006</v>
      </c>
      <c r="BA13" s="4">
        <f t="shared" si="70"/>
        <v>286000.3402342</v>
      </c>
      <c r="BB13" s="4">
        <f t="shared" si="70"/>
        <v>296577.10461375804</v>
      </c>
      <c r="BC13" s="4">
        <f t="shared" si="70"/>
        <v>304727.63944152498</v>
      </c>
      <c r="BD13" s="4">
        <f t="shared" si="70"/>
        <v>311851.23785164166</v>
      </c>
      <c r="BE13" s="4">
        <f t="shared" si="70"/>
        <v>317966.77981893241</v>
      </c>
      <c r="BF13" s="4">
        <f t="shared" ref="BF13:BI13" si="72">SUM(BF8:BF12)</f>
        <v>322372.51299792831</v>
      </c>
      <c r="BG13" s="4">
        <f t="shared" si="72"/>
        <v>325615.19368184585</v>
      </c>
      <c r="BH13" s="4">
        <f t="shared" si="72"/>
        <v>328890.86983922072</v>
      </c>
      <c r="BI13" s="4">
        <f t="shared" si="72"/>
        <v>332199.88848478597</v>
      </c>
    </row>
    <row r="14" spans="2:61" s="1" customFormat="1" x14ac:dyDescent="0.3">
      <c r="B14" s="1" t="s">
        <v>42</v>
      </c>
      <c r="C14" s="8">
        <f t="shared" ref="C14:R14" si="73">C7-C13</f>
        <v>1005</v>
      </c>
      <c r="D14" s="8">
        <f t="shared" si="73"/>
        <v>628</v>
      </c>
      <c r="E14" s="8">
        <f t="shared" si="73"/>
        <v>347</v>
      </c>
      <c r="F14" s="8">
        <f t="shared" si="73"/>
        <v>2127</v>
      </c>
      <c r="G14" s="8">
        <f t="shared" si="73"/>
        <v>1927</v>
      </c>
      <c r="H14" s="8">
        <f t="shared" si="73"/>
        <v>2983</v>
      </c>
      <c r="I14" s="8">
        <f t="shared" si="73"/>
        <v>3724</v>
      </c>
      <c r="J14" s="8">
        <f t="shared" si="73"/>
        <v>3786</v>
      </c>
      <c r="K14" s="8">
        <f t="shared" si="73"/>
        <v>4420</v>
      </c>
      <c r="L14" s="8">
        <f t="shared" si="73"/>
        <v>3084</v>
      </c>
      <c r="M14" s="8">
        <f t="shared" si="73"/>
        <v>3157</v>
      </c>
      <c r="N14" s="8">
        <f t="shared" si="73"/>
        <v>3879</v>
      </c>
      <c r="O14" s="8">
        <f t="shared" si="73"/>
        <v>3989</v>
      </c>
      <c r="P14" s="8">
        <f t="shared" si="73"/>
        <v>5843</v>
      </c>
      <c r="Q14" s="8">
        <f t="shared" si="73"/>
        <v>6194</v>
      </c>
      <c r="R14" s="8">
        <f t="shared" si="73"/>
        <v>6873</v>
      </c>
      <c r="S14" s="8">
        <f t="shared" ref="S14:V14" si="74">S7-S13</f>
        <v>8865</v>
      </c>
      <c r="T14" s="8">
        <f t="shared" ref="T14:U14" si="75">T7-T13</f>
        <v>7702</v>
      </c>
      <c r="U14" s="8">
        <f t="shared" si="75"/>
        <v>4852</v>
      </c>
      <c r="V14" s="8">
        <f t="shared" si="74"/>
        <v>3460</v>
      </c>
      <c r="W14" s="8">
        <f t="shared" ref="W14:X14" si="76">W7-W13</f>
        <v>3669</v>
      </c>
      <c r="X14" s="8">
        <f t="shared" si="76"/>
        <v>3317</v>
      </c>
      <c r="Y14" s="8">
        <f t="shared" ref="Y14" si="77">Y7-Y13</f>
        <v>2525</v>
      </c>
      <c r="Z14" s="8">
        <f t="shared" ref="Z14" si="78">Z7-Z13</f>
        <v>2737</v>
      </c>
      <c r="AA14" s="8">
        <f t="shared" ref="AA14:AB14" si="79">AA7-AA13</f>
        <v>4774</v>
      </c>
      <c r="AB14" s="8">
        <f t="shared" si="79"/>
        <v>7681</v>
      </c>
      <c r="AC14" s="8">
        <f t="shared" ref="AC14" si="80">AC7-AC13</f>
        <v>11188</v>
      </c>
      <c r="AD14" s="8">
        <f t="shared" ref="AD14" si="81">AD7-AD13</f>
        <v>13209</v>
      </c>
      <c r="AE14" s="8">
        <f t="shared" ref="AE14:AF14" si="82">AE7-AE13</f>
        <v>15307</v>
      </c>
      <c r="AF14" s="8">
        <f t="shared" si="82"/>
        <v>14672</v>
      </c>
      <c r="AG14" s="8">
        <f t="shared" ref="AG14:AH14" si="83">AG7-AG13</f>
        <v>17411</v>
      </c>
      <c r="AH14" s="8">
        <f t="shared" si="83"/>
        <v>21203</v>
      </c>
      <c r="AI14" s="8">
        <f t="shared" ref="AI14:AL14" si="84">AI7-AI13</f>
        <v>17637.862799999995</v>
      </c>
      <c r="AJ14" s="8">
        <f t="shared" si="84"/>
        <v>16624.936999999998</v>
      </c>
      <c r="AK14" s="8">
        <f t="shared" si="84"/>
        <v>20060.978600000002</v>
      </c>
      <c r="AL14" s="8">
        <f t="shared" si="84"/>
        <v>25184.241599999994</v>
      </c>
      <c r="AN14" s="8">
        <f t="shared" ref="AN14:AU14" si="85">AN7-AN13</f>
        <v>178</v>
      </c>
      <c r="AO14" s="8">
        <f t="shared" si="85"/>
        <v>2233</v>
      </c>
      <c r="AP14" s="8">
        <f t="shared" si="85"/>
        <v>4186</v>
      </c>
      <c r="AQ14" s="8">
        <f t="shared" si="85"/>
        <v>4107</v>
      </c>
      <c r="AR14" s="8">
        <f t="shared" si="85"/>
        <v>12420</v>
      </c>
      <c r="AS14" s="8">
        <f t="shared" si="85"/>
        <v>14540</v>
      </c>
      <c r="AT14" s="8">
        <f t="shared" si="85"/>
        <v>22899</v>
      </c>
      <c r="AU14" s="8">
        <f t="shared" si="85"/>
        <v>24879</v>
      </c>
      <c r="AV14" s="8">
        <f t="shared" ref="AV14:BE14" si="86">AV7-AV13</f>
        <v>12248</v>
      </c>
      <c r="AW14" s="8">
        <f t="shared" si="86"/>
        <v>36852</v>
      </c>
      <c r="AX14" s="8">
        <f t="shared" ref="AX14" si="87">AX7-AX13</f>
        <v>68593</v>
      </c>
      <c r="AY14" s="8">
        <f t="shared" si="86"/>
        <v>79508.020000000077</v>
      </c>
      <c r="AZ14" s="8">
        <f t="shared" si="86"/>
        <v>103603.29772500001</v>
      </c>
      <c r="BA14" s="8">
        <f t="shared" si="86"/>
        <v>114095.99560580007</v>
      </c>
      <c r="BB14" s="8">
        <f t="shared" si="86"/>
        <v>122796.92994584201</v>
      </c>
      <c r="BC14" s="8">
        <f t="shared" si="86"/>
        <v>128174.74058464309</v>
      </c>
      <c r="BD14" s="8">
        <f t="shared" si="86"/>
        <v>132382.43945824535</v>
      </c>
      <c r="BE14" s="8">
        <f t="shared" si="86"/>
        <v>135151.57103715232</v>
      </c>
      <c r="BF14" s="8">
        <f t="shared" ref="BF14:BI14" si="88">BF7-BF13</f>
        <v>138085.53748388251</v>
      </c>
      <c r="BG14" s="8">
        <f t="shared" si="88"/>
        <v>139447.43730478309</v>
      </c>
      <c r="BH14" s="8">
        <f t="shared" si="88"/>
        <v>140822.38745727442</v>
      </c>
      <c r="BI14" s="8">
        <f t="shared" si="88"/>
        <v>142210.50138467416</v>
      </c>
    </row>
    <row r="15" spans="2:61" x14ac:dyDescent="0.3">
      <c r="B15" t="s">
        <v>43</v>
      </c>
      <c r="C15" s="4">
        <v>-39</v>
      </c>
      <c r="D15" s="4">
        <v>-44</v>
      </c>
      <c r="E15" s="4">
        <v>-54</v>
      </c>
      <c r="F15" s="4">
        <v>-66</v>
      </c>
      <c r="G15" s="4">
        <v>-80</v>
      </c>
      <c r="H15" s="4">
        <v>-94</v>
      </c>
      <c r="I15" s="4">
        <v>-117</v>
      </c>
      <c r="J15" s="4">
        <v>-150</v>
      </c>
      <c r="K15" s="4">
        <v>-183</v>
      </c>
      <c r="L15" s="4">
        <v>-215</v>
      </c>
      <c r="M15" s="4">
        <v>-224</v>
      </c>
      <c r="N15" s="4">
        <v>-211</v>
      </c>
      <c r="O15" s="4">
        <v>-202</v>
      </c>
      <c r="P15" s="4">
        <v>-135</v>
      </c>
      <c r="Q15" s="4">
        <v>-118</v>
      </c>
      <c r="R15" s="4">
        <v>-100</v>
      </c>
      <c r="S15" s="4">
        <v>-105</v>
      </c>
      <c r="T15" s="4">
        <v>-106</v>
      </c>
      <c r="U15" s="4">
        <v>-119</v>
      </c>
      <c r="V15" s="4">
        <v>-118</v>
      </c>
      <c r="W15" s="4">
        <v>-108</v>
      </c>
      <c r="X15" s="4">
        <v>-159</v>
      </c>
      <c r="Y15" s="4">
        <v>-277</v>
      </c>
      <c r="Z15" s="4">
        <v>-445</v>
      </c>
      <c r="AA15" s="4">
        <v>-611</v>
      </c>
      <c r="AB15" s="4">
        <v>-661</v>
      </c>
      <c r="AC15" s="4">
        <v>-776</v>
      </c>
      <c r="AD15" s="4">
        <v>-901</v>
      </c>
      <c r="AE15" s="4">
        <v>-993</v>
      </c>
      <c r="AF15" s="4">
        <v>-1180</v>
      </c>
      <c r="AG15" s="4">
        <v>-1256</v>
      </c>
      <c r="AH15" s="4">
        <v>-1248</v>
      </c>
      <c r="AI15" s="4">
        <f>AE15*1.05</f>
        <v>-1042.6500000000001</v>
      </c>
      <c r="AJ15" s="4">
        <f t="shared" ref="AJ15:AL15" si="89">AF15*1.05</f>
        <v>-1239</v>
      </c>
      <c r="AK15" s="4">
        <f t="shared" si="89"/>
        <v>-1318.8</v>
      </c>
      <c r="AL15" s="4">
        <f t="shared" si="89"/>
        <v>-1310.4000000000001</v>
      </c>
      <c r="AN15" s="4">
        <v>-39</v>
      </c>
      <c r="AO15" s="4">
        <v>-50</v>
      </c>
      <c r="AP15" s="4">
        <v>-100</v>
      </c>
      <c r="AQ15" s="4">
        <f>SUM(C15:F15)</f>
        <v>-203</v>
      </c>
      <c r="AR15" s="4">
        <f>SUM(G15:J15)</f>
        <v>-441</v>
      </c>
      <c r="AS15" s="4">
        <f>SUM(K15:N15)</f>
        <v>-833</v>
      </c>
      <c r="AT15" s="4">
        <f>SUM(O15:R15)</f>
        <v>-555</v>
      </c>
      <c r="AU15" s="4">
        <f>SUM(S15:V15)</f>
        <v>-448</v>
      </c>
      <c r="AV15" s="4">
        <f>SUM(W15:Z15)</f>
        <v>-989</v>
      </c>
      <c r="AW15" s="4">
        <f>SUM(AA15:AD15)</f>
        <v>-2949</v>
      </c>
      <c r="AX15" s="4">
        <f>SUM(AE15:AH15)</f>
        <v>-4677</v>
      </c>
      <c r="AY15" s="4">
        <f>SUM(AI15:AL15)</f>
        <v>-4910.8500000000004</v>
      </c>
      <c r="AZ15" s="4">
        <f>AY15*1.05</f>
        <v>-5156.3925000000008</v>
      </c>
      <c r="BA15" s="4">
        <f t="shared" ref="BA15:BI15" si="90">AZ15*1.05</f>
        <v>-5414.2121250000009</v>
      </c>
      <c r="BB15" s="4">
        <f t="shared" si="90"/>
        <v>-5684.9227312500016</v>
      </c>
      <c r="BC15" s="4">
        <f t="shared" si="90"/>
        <v>-5969.168867812502</v>
      </c>
      <c r="BD15" s="4">
        <f t="shared" si="90"/>
        <v>-6267.6273112031276</v>
      </c>
      <c r="BE15" s="4">
        <f t="shared" si="90"/>
        <v>-6581.0086767632847</v>
      </c>
      <c r="BF15" s="4">
        <f t="shared" si="90"/>
        <v>-6910.059110601449</v>
      </c>
      <c r="BG15" s="4">
        <f t="shared" si="90"/>
        <v>-7255.5620661315215</v>
      </c>
      <c r="BH15" s="4">
        <f t="shared" si="90"/>
        <v>-7618.3401694380982</v>
      </c>
      <c r="BI15" s="4">
        <f t="shared" si="90"/>
        <v>-7999.2571779100035</v>
      </c>
    </row>
    <row r="16" spans="2:61" x14ac:dyDescent="0.3">
      <c r="B16" t="s">
        <v>44</v>
      </c>
      <c r="C16" s="4">
        <v>139</v>
      </c>
      <c r="D16" s="4">
        <v>143</v>
      </c>
      <c r="E16" s="4">
        <v>228</v>
      </c>
      <c r="F16" s="4">
        <v>339</v>
      </c>
      <c r="G16" s="4">
        <v>330</v>
      </c>
      <c r="H16" s="4">
        <v>343</v>
      </c>
      <c r="I16" s="4">
        <v>358</v>
      </c>
      <c r="J16" s="4">
        <v>387</v>
      </c>
      <c r="K16" s="4">
        <v>366</v>
      </c>
      <c r="L16" s="4">
        <v>383</v>
      </c>
      <c r="M16" s="4">
        <v>396</v>
      </c>
      <c r="N16" s="4">
        <v>455</v>
      </c>
      <c r="O16" s="4">
        <v>402</v>
      </c>
      <c r="P16" s="4">
        <v>403</v>
      </c>
      <c r="Q16" s="4">
        <v>428</v>
      </c>
      <c r="R16" s="4">
        <v>414</v>
      </c>
      <c r="S16" s="4">
        <v>399</v>
      </c>
      <c r="T16" s="4">
        <v>435</v>
      </c>
      <c r="U16" s="4">
        <v>493</v>
      </c>
      <c r="V16" s="4">
        <v>482</v>
      </c>
      <c r="W16" s="4">
        <v>472</v>
      </c>
      <c r="X16" s="4">
        <v>584</v>
      </c>
      <c r="Y16" s="4">
        <v>617</v>
      </c>
      <c r="Z16" s="4">
        <v>694</v>
      </c>
      <c r="AA16" s="4">
        <v>823</v>
      </c>
      <c r="AB16" s="4">
        <v>840</v>
      </c>
      <c r="AC16" s="4">
        <v>806</v>
      </c>
      <c r="AD16" s="4">
        <v>713</v>
      </c>
      <c r="AE16" s="4">
        <v>644</v>
      </c>
      <c r="AF16" s="4">
        <v>589</v>
      </c>
      <c r="AG16" s="4">
        <v>603</v>
      </c>
      <c r="AH16" s="4">
        <v>570</v>
      </c>
      <c r="AI16" s="4">
        <f>AE16*0.98</f>
        <v>631.12</v>
      </c>
      <c r="AJ16" s="4">
        <f t="shared" ref="AJ16:AL16" si="91">AF16*0.98</f>
        <v>577.22</v>
      </c>
      <c r="AK16" s="4">
        <f t="shared" si="91"/>
        <v>590.93999999999994</v>
      </c>
      <c r="AL16" s="4">
        <f t="shared" si="91"/>
        <v>558.6</v>
      </c>
      <c r="AN16" s="4">
        <v>210</v>
      </c>
      <c r="AO16" s="4">
        <v>459</v>
      </c>
      <c r="AP16" s="4">
        <v>484</v>
      </c>
      <c r="AQ16" s="4">
        <f>SUM(C16:F16)</f>
        <v>849</v>
      </c>
      <c r="AR16" s="4">
        <f>SUM(G16:J16)</f>
        <v>1418</v>
      </c>
      <c r="AS16" s="4">
        <f>SUM(K16:N16)</f>
        <v>1600</v>
      </c>
      <c r="AT16" s="4">
        <f>SUM(O16:R16)</f>
        <v>1647</v>
      </c>
      <c r="AU16" s="4">
        <f>SUM(S16:V16)</f>
        <v>1809</v>
      </c>
      <c r="AV16" s="4">
        <f>SUM(W16:Z16)</f>
        <v>2367</v>
      </c>
      <c r="AW16" s="4">
        <f>SUM(AA16:AD16)</f>
        <v>3182</v>
      </c>
      <c r="AX16" s="4">
        <f>SUM(AE16:AH16)</f>
        <v>2406</v>
      </c>
      <c r="AY16" s="4">
        <f>SUM(AI16:AL16)</f>
        <v>2357.88</v>
      </c>
      <c r="AZ16" s="4">
        <f t="shared" ref="AZ16:BI16" si="92">AY16*1.01</f>
        <v>2381.4588000000003</v>
      </c>
      <c r="BA16" s="4">
        <f t="shared" si="92"/>
        <v>2405.2733880000005</v>
      </c>
      <c r="BB16" s="4">
        <f t="shared" si="92"/>
        <v>2429.3261218800008</v>
      </c>
      <c r="BC16" s="4">
        <f t="shared" si="92"/>
        <v>2453.6193830988009</v>
      </c>
      <c r="BD16" s="4">
        <f t="shared" si="92"/>
        <v>2478.1555769297888</v>
      </c>
      <c r="BE16" s="4">
        <f t="shared" si="92"/>
        <v>2502.9371326990868</v>
      </c>
      <c r="BF16" s="4">
        <f t="shared" si="92"/>
        <v>2527.9665040260775</v>
      </c>
      <c r="BG16" s="4">
        <f t="shared" si="92"/>
        <v>2553.2461690663381</v>
      </c>
      <c r="BH16" s="4">
        <f t="shared" si="92"/>
        <v>2578.7786307570013</v>
      </c>
      <c r="BI16" s="4">
        <f t="shared" si="92"/>
        <v>2604.5664170645714</v>
      </c>
    </row>
    <row r="17" spans="2:153" x14ac:dyDescent="0.3">
      <c r="B17" t="s">
        <v>45</v>
      </c>
      <c r="C17" s="4">
        <v>-48</v>
      </c>
      <c r="D17" s="4">
        <v>-137</v>
      </c>
      <c r="E17" s="4">
        <v>-143</v>
      </c>
      <c r="F17" s="4">
        <v>-18</v>
      </c>
      <c r="G17" s="4">
        <v>-239</v>
      </c>
      <c r="H17" s="4">
        <v>129</v>
      </c>
      <c r="I17" s="4">
        <v>93</v>
      </c>
      <c r="J17" s="4">
        <v>199</v>
      </c>
      <c r="K17" s="4">
        <v>-164</v>
      </c>
      <c r="L17" s="4">
        <v>27</v>
      </c>
      <c r="M17" s="4">
        <v>353</v>
      </c>
      <c r="N17" s="4">
        <v>-418</v>
      </c>
      <c r="O17" s="4">
        <v>406</v>
      </c>
      <c r="P17" s="4">
        <v>-646</v>
      </c>
      <c r="Q17" s="4">
        <v>-925</v>
      </c>
      <c r="R17" s="4">
        <v>-1206</v>
      </c>
      <c r="S17" s="4">
        <v>-1697</v>
      </c>
      <c r="T17" s="4">
        <v>-1261</v>
      </c>
      <c r="U17" s="4">
        <v>163</v>
      </c>
      <c r="V17" s="4">
        <v>-11838</v>
      </c>
      <c r="W17" s="4">
        <v>8570</v>
      </c>
      <c r="X17" s="4">
        <v>5545</v>
      </c>
      <c r="Y17" s="4">
        <v>-759</v>
      </c>
      <c r="Z17" s="4">
        <v>3450</v>
      </c>
      <c r="AA17" s="4">
        <v>443</v>
      </c>
      <c r="AB17" s="4">
        <v>-61</v>
      </c>
      <c r="AC17" s="4">
        <v>-1031</v>
      </c>
      <c r="AD17" s="4">
        <v>-289</v>
      </c>
      <c r="AE17" s="4">
        <v>2673</v>
      </c>
      <c r="AF17" s="4">
        <v>18</v>
      </c>
      <c r="AG17" s="4">
        <v>27</v>
      </c>
      <c r="AH17" s="4">
        <v>-468</v>
      </c>
      <c r="AI17" s="4">
        <f>AE17*1.01</f>
        <v>2699.73</v>
      </c>
      <c r="AJ17" s="4">
        <f t="shared" ref="AJ17:AL17" si="93">AF17*1.01</f>
        <v>18.18</v>
      </c>
      <c r="AK17" s="4">
        <f t="shared" si="93"/>
        <v>27.27</v>
      </c>
      <c r="AL17" s="4">
        <f t="shared" si="93"/>
        <v>-472.68</v>
      </c>
      <c r="AN17" s="4">
        <v>118</v>
      </c>
      <c r="AO17" s="4">
        <v>256</v>
      </c>
      <c r="AP17" s="4">
        <v>-90</v>
      </c>
      <c r="AQ17" s="4">
        <f>SUM(C17:F17)</f>
        <v>-346</v>
      </c>
      <c r="AR17" s="4">
        <f>SUM(G17:J17)</f>
        <v>182</v>
      </c>
      <c r="AS17" s="4">
        <f>SUM(K17:N17)</f>
        <v>-202</v>
      </c>
      <c r="AT17" s="4">
        <f>SUM(O17:R17)</f>
        <v>-2371</v>
      </c>
      <c r="AU17" s="4">
        <f>SUM(S17:V17)</f>
        <v>-14633</v>
      </c>
      <c r="AV17" s="4">
        <f>SUM(W17:Z17)</f>
        <v>16806</v>
      </c>
      <c r="AW17" s="4">
        <f>SUM(AA17:AD17)</f>
        <v>-938</v>
      </c>
      <c r="AX17" s="4">
        <f>SUM(AE17:AH17)</f>
        <v>2250</v>
      </c>
      <c r="AY17" s="4">
        <f>SUM(AI17:AL17)</f>
        <v>2272.5</v>
      </c>
      <c r="AZ17" s="4">
        <f t="shared" ref="AZ17:BE17" si="94">AY17*1.01</f>
        <v>2295.2249999999999</v>
      </c>
      <c r="BA17" s="4">
        <f t="shared" si="94"/>
        <v>2318.1772499999997</v>
      </c>
      <c r="BB17" s="4">
        <f t="shared" si="94"/>
        <v>2341.3590224999998</v>
      </c>
      <c r="BC17" s="4">
        <f t="shared" si="94"/>
        <v>2364.7726127249998</v>
      </c>
      <c r="BD17" s="4">
        <f t="shared" si="94"/>
        <v>2388.4203388522496</v>
      </c>
      <c r="BE17" s="4">
        <f t="shared" si="94"/>
        <v>2412.3045422407722</v>
      </c>
      <c r="BF17" s="4">
        <f t="shared" ref="BF17" si="95">BE17*1.01</f>
        <v>2436.42758766318</v>
      </c>
      <c r="BG17" s="4">
        <f t="shared" ref="BG17" si="96">BF17*1.01</f>
        <v>2460.7918635398119</v>
      </c>
      <c r="BH17" s="4">
        <f t="shared" ref="BH17" si="97">BG17*1.01</f>
        <v>2485.39978217521</v>
      </c>
      <c r="BI17" s="4">
        <f t="shared" ref="BI17" si="98">BH17*1.01</f>
        <v>2510.2537799969623</v>
      </c>
    </row>
    <row r="18" spans="2:153" s="1" customFormat="1" x14ac:dyDescent="0.3">
      <c r="B18" s="1" t="s">
        <v>46</v>
      </c>
      <c r="C18" s="8">
        <f t="shared" ref="C18:R18" si="99">C14-C15-C16-C17</f>
        <v>953</v>
      </c>
      <c r="D18" s="8">
        <f t="shared" si="99"/>
        <v>666</v>
      </c>
      <c r="E18" s="8">
        <f t="shared" si="99"/>
        <v>316</v>
      </c>
      <c r="F18" s="8">
        <f t="shared" si="99"/>
        <v>1872</v>
      </c>
      <c r="G18" s="8">
        <f t="shared" si="99"/>
        <v>1916</v>
      </c>
      <c r="H18" s="8">
        <f t="shared" si="99"/>
        <v>2605</v>
      </c>
      <c r="I18" s="8">
        <f t="shared" si="99"/>
        <v>3390</v>
      </c>
      <c r="J18" s="8">
        <f t="shared" si="99"/>
        <v>3350</v>
      </c>
      <c r="K18" s="8">
        <f t="shared" si="99"/>
        <v>4401</v>
      </c>
      <c r="L18" s="8">
        <f t="shared" si="99"/>
        <v>2889</v>
      </c>
      <c r="M18" s="8">
        <f t="shared" si="99"/>
        <v>2632</v>
      </c>
      <c r="N18" s="8">
        <f t="shared" si="99"/>
        <v>4053</v>
      </c>
      <c r="O18" s="8">
        <f t="shared" si="99"/>
        <v>3383</v>
      </c>
      <c r="P18" s="8">
        <f t="shared" si="99"/>
        <v>6221</v>
      </c>
      <c r="Q18" s="8">
        <f t="shared" si="99"/>
        <v>6809</v>
      </c>
      <c r="R18" s="8">
        <f t="shared" si="99"/>
        <v>7765</v>
      </c>
      <c r="S18" s="8">
        <f t="shared" ref="S18:V18" si="100">S14-S15-S16-S17</f>
        <v>10268</v>
      </c>
      <c r="T18" s="8">
        <f t="shared" ref="T18:U18" si="101">T14-T15-T16-T17</f>
        <v>8634</v>
      </c>
      <c r="U18" s="8">
        <f t="shared" si="101"/>
        <v>4315</v>
      </c>
      <c r="V18" s="8">
        <f t="shared" si="100"/>
        <v>14934</v>
      </c>
      <c r="W18" s="8">
        <f t="shared" ref="W18:X18" si="102">W14-W15-W16-W17</f>
        <v>-5265</v>
      </c>
      <c r="X18" s="8">
        <f t="shared" si="102"/>
        <v>-2653</v>
      </c>
      <c r="Y18" s="8">
        <f t="shared" ref="Y18" si="103">Y14-Y15-Y16-Y17</f>
        <v>2944</v>
      </c>
      <c r="Z18" s="8">
        <f t="shared" ref="Z18" si="104">Z14-Z15-Z16-Z17</f>
        <v>-962</v>
      </c>
      <c r="AA18" s="8">
        <f t="shared" ref="AA18:AB18" si="105">AA14-AA15-AA16-AA17</f>
        <v>4119</v>
      </c>
      <c r="AB18" s="8">
        <f t="shared" si="105"/>
        <v>7563</v>
      </c>
      <c r="AC18" s="8">
        <f t="shared" ref="AC18" si="106">AC14-AC15-AC16-AC17</f>
        <v>12189</v>
      </c>
      <c r="AD18" s="8">
        <f t="shared" ref="AD18" si="107">AD14-AD15-AD16-AD17</f>
        <v>13686</v>
      </c>
      <c r="AE18" s="8">
        <f t="shared" ref="AE18:AF18" si="108">AE14-AE15-AE16-AE17</f>
        <v>12983</v>
      </c>
      <c r="AF18" s="8">
        <f t="shared" si="108"/>
        <v>15245</v>
      </c>
      <c r="AG18" s="8">
        <f t="shared" ref="AG18:AL18" si="109">AG14-AG15-AG16-AG17</f>
        <v>18037</v>
      </c>
      <c r="AH18" s="8">
        <f t="shared" si="109"/>
        <v>22349</v>
      </c>
      <c r="AI18" s="8">
        <f t="shared" si="109"/>
        <v>15349.662799999998</v>
      </c>
      <c r="AJ18" s="8">
        <f t="shared" si="109"/>
        <v>17268.536999999997</v>
      </c>
      <c r="AK18" s="8">
        <f t="shared" si="109"/>
        <v>20761.568600000002</v>
      </c>
      <c r="AL18" s="8">
        <f t="shared" si="109"/>
        <v>26408.721599999997</v>
      </c>
      <c r="AN18" s="8">
        <f t="shared" ref="AN18:AU18" si="110">AN14-AN15-AN16-AN17</f>
        <v>-111</v>
      </c>
      <c r="AO18" s="8">
        <f t="shared" si="110"/>
        <v>1568</v>
      </c>
      <c r="AP18" s="8">
        <f t="shared" si="110"/>
        <v>3892</v>
      </c>
      <c r="AQ18" s="8">
        <f t="shared" si="110"/>
        <v>3807</v>
      </c>
      <c r="AR18" s="8">
        <f t="shared" si="110"/>
        <v>11261</v>
      </c>
      <c r="AS18" s="8">
        <f t="shared" si="110"/>
        <v>13975</v>
      </c>
      <c r="AT18" s="8">
        <f t="shared" si="110"/>
        <v>24178</v>
      </c>
      <c r="AU18" s="8">
        <f t="shared" si="110"/>
        <v>38151</v>
      </c>
      <c r="AV18" s="8">
        <f t="shared" ref="AV18:BE18" si="111">AV14-AV15-AV16-AV17</f>
        <v>-5936</v>
      </c>
      <c r="AW18" s="8">
        <f t="shared" si="111"/>
        <v>37557</v>
      </c>
      <c r="AX18" s="8">
        <f t="shared" ref="AX18" si="112">AX14-AX15-AX16-AX17</f>
        <v>68614</v>
      </c>
      <c r="AY18" s="8">
        <f t="shared" si="111"/>
        <v>79788.490000000078</v>
      </c>
      <c r="AZ18" s="8">
        <f t="shared" si="111"/>
        <v>104083.006425</v>
      </c>
      <c r="BA18" s="8">
        <f t="shared" si="111"/>
        <v>114786.75709280008</v>
      </c>
      <c r="BB18" s="8">
        <f t="shared" si="111"/>
        <v>123711.16753271202</v>
      </c>
      <c r="BC18" s="8">
        <f t="shared" si="111"/>
        <v>129325.51745663179</v>
      </c>
      <c r="BD18" s="8">
        <f t="shared" si="111"/>
        <v>133783.49085366644</v>
      </c>
      <c r="BE18" s="8">
        <f t="shared" si="111"/>
        <v>136817.33803897572</v>
      </c>
      <c r="BF18" s="8">
        <f t="shared" ref="BF18:BI18" si="113">BF14-BF15-BF16-BF17</f>
        <v>140031.20250279471</v>
      </c>
      <c r="BG18" s="8">
        <f t="shared" si="113"/>
        <v>141688.96133830847</v>
      </c>
      <c r="BH18" s="8">
        <f t="shared" si="113"/>
        <v>143376.54921378032</v>
      </c>
      <c r="BI18" s="8">
        <f t="shared" si="113"/>
        <v>145094.93836552263</v>
      </c>
    </row>
    <row r="19" spans="2:153" x14ac:dyDescent="0.3">
      <c r="B19" t="s">
        <v>47</v>
      </c>
      <c r="C19" s="4">
        <v>229</v>
      </c>
      <c r="D19" s="4">
        <v>467</v>
      </c>
      <c r="E19" s="4">
        <v>58</v>
      </c>
      <c r="F19" s="4">
        <v>16</v>
      </c>
      <c r="G19" s="4">
        <v>287</v>
      </c>
      <c r="H19" s="4">
        <v>74</v>
      </c>
      <c r="I19" s="4">
        <v>508</v>
      </c>
      <c r="J19" s="4">
        <v>327</v>
      </c>
      <c r="K19" s="4">
        <v>836</v>
      </c>
      <c r="L19" s="4">
        <v>257</v>
      </c>
      <c r="M19" s="4">
        <v>494</v>
      </c>
      <c r="N19" s="4">
        <v>786</v>
      </c>
      <c r="O19" s="4">
        <v>744</v>
      </c>
      <c r="P19" s="4">
        <v>984</v>
      </c>
      <c r="Q19" s="4">
        <v>569</v>
      </c>
      <c r="R19" s="4">
        <v>566</v>
      </c>
      <c r="S19" s="4">
        <v>2156</v>
      </c>
      <c r="T19" s="4">
        <v>868</v>
      </c>
      <c r="U19" s="4">
        <v>1155</v>
      </c>
      <c r="V19" s="4">
        <v>612</v>
      </c>
      <c r="W19" s="4">
        <v>-1422</v>
      </c>
      <c r="X19" s="4">
        <v>-637</v>
      </c>
      <c r="Y19" s="4">
        <v>69</v>
      </c>
      <c r="Z19" s="4">
        <v>-1227</v>
      </c>
      <c r="AA19" s="4">
        <v>948</v>
      </c>
      <c r="AB19" s="4">
        <v>804</v>
      </c>
      <c r="AC19" s="4">
        <v>2306</v>
      </c>
      <c r="AD19" s="4">
        <v>3062</v>
      </c>
      <c r="AE19" s="4">
        <v>2467</v>
      </c>
      <c r="AF19" s="4">
        <v>1767</v>
      </c>
      <c r="AG19" s="4">
        <v>2706</v>
      </c>
      <c r="AH19" s="4">
        <v>2325</v>
      </c>
      <c r="AI19" s="4">
        <f>AI18*0.14</f>
        <v>2148.952792</v>
      </c>
      <c r="AJ19" s="4">
        <f t="shared" ref="AJ19:AL19" si="114">AJ18*0.14</f>
        <v>2417.5951799999998</v>
      </c>
      <c r="AK19" s="4">
        <f t="shared" si="114"/>
        <v>2906.6196040000004</v>
      </c>
      <c r="AL19" s="4">
        <f t="shared" si="114"/>
        <v>3697.2210239999999</v>
      </c>
      <c r="AN19" s="4">
        <v>167</v>
      </c>
      <c r="AO19" s="4">
        <v>950</v>
      </c>
      <c r="AP19" s="4">
        <v>1425</v>
      </c>
      <c r="AQ19" s="4">
        <f>SUM(C19:F19)</f>
        <v>770</v>
      </c>
      <c r="AR19" s="4">
        <f>SUM(G19:J19)</f>
        <v>1196</v>
      </c>
      <c r="AS19" s="4">
        <f>SUM(K19:N19)</f>
        <v>2373</v>
      </c>
      <c r="AT19" s="4">
        <f>SUM(O19:R19)</f>
        <v>2863</v>
      </c>
      <c r="AU19" s="4">
        <f>SUM(S19:V19)</f>
        <v>4791</v>
      </c>
      <c r="AV19" s="4">
        <f>SUM(W19:Z19)</f>
        <v>-3217</v>
      </c>
      <c r="AW19" s="4">
        <f>SUM(AA19:AD19)</f>
        <v>7120</v>
      </c>
      <c r="AX19" s="4">
        <f>SUM(AE19:AH19)</f>
        <v>9265</v>
      </c>
      <c r="AY19" s="4">
        <f>SUM(AI19:AL19)</f>
        <v>11170.3886</v>
      </c>
      <c r="AZ19" s="4">
        <f>AZ18*0.15</f>
        <v>15612.45096375</v>
      </c>
      <c r="BA19" s="4">
        <f t="shared" ref="BA19:BI19" si="115">BA18*0.15</f>
        <v>17218.013563920013</v>
      </c>
      <c r="BB19" s="4">
        <f t="shared" si="115"/>
        <v>18556.675129906802</v>
      </c>
      <c r="BC19" s="4">
        <f t="shared" si="115"/>
        <v>19398.827618494768</v>
      </c>
      <c r="BD19" s="4">
        <f t="shared" si="115"/>
        <v>20067.523628049967</v>
      </c>
      <c r="BE19" s="4">
        <f t="shared" si="115"/>
        <v>20522.600705846358</v>
      </c>
      <c r="BF19" s="4">
        <f t="shared" si="115"/>
        <v>21004.680375419204</v>
      </c>
      <c r="BG19" s="4">
        <f t="shared" si="115"/>
        <v>21253.344200746269</v>
      </c>
      <c r="BH19" s="4">
        <f t="shared" si="115"/>
        <v>21506.482382067046</v>
      </c>
      <c r="BI19" s="4">
        <f t="shared" si="115"/>
        <v>21764.240754828392</v>
      </c>
    </row>
    <row r="20" spans="2:153" x14ac:dyDescent="0.3">
      <c r="B20" t="s">
        <v>48</v>
      </c>
      <c r="C20" s="4">
        <v>0</v>
      </c>
      <c r="D20" s="4">
        <v>2</v>
      </c>
      <c r="E20" s="4">
        <v>2</v>
      </c>
      <c r="F20" s="4">
        <v>0</v>
      </c>
      <c r="G20" s="4">
        <v>0</v>
      </c>
      <c r="H20" s="4">
        <v>-3</v>
      </c>
      <c r="I20" s="4">
        <v>-1</v>
      </c>
      <c r="J20" s="4">
        <v>-4</v>
      </c>
      <c r="K20" s="4">
        <v>4</v>
      </c>
      <c r="L20" s="4">
        <v>7</v>
      </c>
      <c r="M20" s="4">
        <v>4</v>
      </c>
      <c r="N20" s="4">
        <v>-1</v>
      </c>
      <c r="O20" s="4">
        <v>104</v>
      </c>
      <c r="P20" s="4">
        <v>-6</v>
      </c>
      <c r="Q20" s="4">
        <v>-91</v>
      </c>
      <c r="R20" s="4">
        <v>-23</v>
      </c>
      <c r="S20" s="4">
        <v>5</v>
      </c>
      <c r="T20" s="4">
        <v>-12</v>
      </c>
      <c r="U20" s="4">
        <v>4</v>
      </c>
      <c r="V20" s="4">
        <v>-1</v>
      </c>
      <c r="W20" s="4">
        <v>1</v>
      </c>
      <c r="X20" s="4">
        <v>12</v>
      </c>
      <c r="Y20" s="4">
        <v>3</v>
      </c>
      <c r="Z20" s="4">
        <v>-13</v>
      </c>
      <c r="AA20" s="4">
        <v>-1</v>
      </c>
      <c r="AB20" s="4">
        <v>9</v>
      </c>
      <c r="AC20" s="4">
        <v>4</v>
      </c>
      <c r="AD20" s="4">
        <v>0</v>
      </c>
      <c r="AE20" s="4">
        <v>85</v>
      </c>
      <c r="AF20" s="4">
        <v>-7</v>
      </c>
      <c r="AG20" s="4">
        <v>3</v>
      </c>
      <c r="AH20" s="4">
        <v>20</v>
      </c>
      <c r="AI20" s="4">
        <f t="shared" ref="AI20:AL20" si="116">AI18*0.001</f>
        <v>15.349662799999999</v>
      </c>
      <c r="AJ20" s="4">
        <f t="shared" si="116"/>
        <v>17.268536999999998</v>
      </c>
      <c r="AK20" s="4">
        <f t="shared" si="116"/>
        <v>20.761568600000004</v>
      </c>
      <c r="AL20" s="4">
        <f t="shared" si="116"/>
        <v>26.408721599999996</v>
      </c>
      <c r="AN20" s="4">
        <v>-37</v>
      </c>
      <c r="AO20" s="4">
        <v>22</v>
      </c>
      <c r="AP20" s="4">
        <v>96</v>
      </c>
      <c r="AQ20" s="4">
        <f>SUM(C20:F20)</f>
        <v>4</v>
      </c>
      <c r="AR20" s="4">
        <f>SUM(G20:J20)</f>
        <v>-8</v>
      </c>
      <c r="AS20" s="4">
        <f>SUM(K20:N20)</f>
        <v>14</v>
      </c>
      <c r="AT20" s="4">
        <f>SUM(O20:R20)</f>
        <v>-16</v>
      </c>
      <c r="AU20" s="4">
        <f>SUM(S20:V20)</f>
        <v>-4</v>
      </c>
      <c r="AV20" s="4">
        <f>SUM(W20:Z20)</f>
        <v>3</v>
      </c>
      <c r="AW20" s="4">
        <f>SUM(AA20:AD20)</f>
        <v>12</v>
      </c>
      <c r="AX20" s="4">
        <f>SUM(AE20:AH20)</f>
        <v>101</v>
      </c>
      <c r="AY20" s="4">
        <f>SUM(AI20:AL20)</f>
        <v>79.788489999999996</v>
      </c>
      <c r="AZ20" s="4">
        <f t="shared" ref="AZ20:BI20" si="117">AZ18*0.001</f>
        <v>104.08300642500001</v>
      </c>
      <c r="BA20" s="4">
        <f t="shared" si="117"/>
        <v>114.78675709280009</v>
      </c>
      <c r="BB20" s="4">
        <f t="shared" si="117"/>
        <v>123.71116753271203</v>
      </c>
      <c r="BC20" s="4">
        <f t="shared" si="117"/>
        <v>129.32551745663179</v>
      </c>
      <c r="BD20" s="4">
        <f t="shared" si="117"/>
        <v>133.78349085366645</v>
      </c>
      <c r="BE20" s="4">
        <f t="shared" si="117"/>
        <v>136.81733803897572</v>
      </c>
      <c r="BF20" s="4">
        <f t="shared" si="117"/>
        <v>140.03120250279471</v>
      </c>
      <c r="BG20" s="4">
        <f t="shared" si="117"/>
        <v>141.68896133830847</v>
      </c>
      <c r="BH20" s="4">
        <f t="shared" si="117"/>
        <v>143.37654921378032</v>
      </c>
      <c r="BI20" s="4">
        <f t="shared" si="117"/>
        <v>145.09493836552264</v>
      </c>
    </row>
    <row r="21" spans="2:153" s="1" customFormat="1" x14ac:dyDescent="0.3">
      <c r="B21" s="1" t="s">
        <v>49</v>
      </c>
      <c r="C21" s="8">
        <f t="shared" ref="C21:R21" si="118">C18-C19-C20</f>
        <v>724</v>
      </c>
      <c r="D21" s="8">
        <f t="shared" si="118"/>
        <v>197</v>
      </c>
      <c r="E21" s="8">
        <f t="shared" si="118"/>
        <v>256</v>
      </c>
      <c r="F21" s="8">
        <f t="shared" si="118"/>
        <v>1856</v>
      </c>
      <c r="G21" s="8">
        <f t="shared" si="118"/>
        <v>1629</v>
      </c>
      <c r="H21" s="8">
        <f t="shared" si="118"/>
        <v>2534</v>
      </c>
      <c r="I21" s="8">
        <f t="shared" si="118"/>
        <v>2883</v>
      </c>
      <c r="J21" s="8">
        <f t="shared" si="118"/>
        <v>3027</v>
      </c>
      <c r="K21" s="8">
        <f t="shared" si="118"/>
        <v>3561</v>
      </c>
      <c r="L21" s="8">
        <f t="shared" si="118"/>
        <v>2625</v>
      </c>
      <c r="M21" s="8">
        <f t="shared" si="118"/>
        <v>2134</v>
      </c>
      <c r="N21" s="8">
        <f t="shared" si="118"/>
        <v>3268</v>
      </c>
      <c r="O21" s="8">
        <f t="shared" si="118"/>
        <v>2535</v>
      </c>
      <c r="P21" s="8">
        <f t="shared" si="118"/>
        <v>5243</v>
      </c>
      <c r="Q21" s="8">
        <f t="shared" si="118"/>
        <v>6331</v>
      </c>
      <c r="R21" s="8">
        <f t="shared" si="118"/>
        <v>7222</v>
      </c>
      <c r="S21" s="8">
        <f t="shared" ref="S21:V21" si="119">S18-S19-S20</f>
        <v>8107</v>
      </c>
      <c r="T21" s="8">
        <f t="shared" ref="T21:U21" si="120">T18-T19-T20</f>
        <v>7778</v>
      </c>
      <c r="U21" s="8">
        <f t="shared" si="120"/>
        <v>3156</v>
      </c>
      <c r="V21" s="8">
        <f t="shared" si="119"/>
        <v>14323</v>
      </c>
      <c r="W21" s="8">
        <f t="shared" ref="W21:X21" si="121">W18-W19-W20</f>
        <v>-3844</v>
      </c>
      <c r="X21" s="8">
        <f t="shared" si="121"/>
        <v>-2028</v>
      </c>
      <c r="Y21" s="8">
        <f t="shared" ref="Y21" si="122">Y18-Y19-Y20</f>
        <v>2872</v>
      </c>
      <c r="Z21" s="8">
        <f t="shared" ref="Z21" si="123">Z18-Z19-Z20</f>
        <v>278</v>
      </c>
      <c r="AA21" s="8">
        <f t="shared" ref="AA21:AB21" si="124">AA18-AA19-AA20</f>
        <v>3172</v>
      </c>
      <c r="AB21" s="8">
        <f t="shared" si="124"/>
        <v>6750</v>
      </c>
      <c r="AC21" s="8">
        <f t="shared" ref="AC21" si="125">AC18-AC19-AC20</f>
        <v>9879</v>
      </c>
      <c r="AD21" s="8">
        <f t="shared" ref="AD21" si="126">AD18-AD19-AD20</f>
        <v>10624</v>
      </c>
      <c r="AE21" s="8">
        <f t="shared" ref="AE21:AF21" si="127">AE18-AE19-AE20</f>
        <v>10431</v>
      </c>
      <c r="AF21" s="8">
        <f t="shared" si="127"/>
        <v>13485</v>
      </c>
      <c r="AG21" s="8">
        <f t="shared" ref="AG21:AH21" si="128">AG18-AG19-AG20</f>
        <v>15328</v>
      </c>
      <c r="AH21" s="8">
        <f t="shared" si="128"/>
        <v>20004</v>
      </c>
      <c r="AI21" s="8">
        <f t="shared" ref="AI21:AL21" si="129">AI18-AI19-AI20</f>
        <v>13185.360345199999</v>
      </c>
      <c r="AJ21" s="8">
        <f t="shared" si="129"/>
        <v>14833.673282999996</v>
      </c>
      <c r="AK21" s="8">
        <f t="shared" si="129"/>
        <v>17834.187427400004</v>
      </c>
      <c r="AL21" s="8">
        <f t="shared" si="129"/>
        <v>22685.091854399998</v>
      </c>
      <c r="AN21" s="8">
        <f t="shared" ref="AN21:AV21" si="130">AN18-AN19-AN20</f>
        <v>-241</v>
      </c>
      <c r="AO21" s="8">
        <f t="shared" si="130"/>
        <v>596</v>
      </c>
      <c r="AP21" s="8">
        <f t="shared" si="130"/>
        <v>2371</v>
      </c>
      <c r="AQ21" s="8">
        <f t="shared" si="130"/>
        <v>3033</v>
      </c>
      <c r="AR21" s="8">
        <f t="shared" si="130"/>
        <v>10073</v>
      </c>
      <c r="AS21" s="8">
        <f t="shared" si="130"/>
        <v>11588</v>
      </c>
      <c r="AT21" s="8">
        <f t="shared" si="130"/>
        <v>21331</v>
      </c>
      <c r="AU21" s="8">
        <f t="shared" si="130"/>
        <v>33364</v>
      </c>
      <c r="AV21" s="8">
        <f t="shared" si="130"/>
        <v>-2722</v>
      </c>
      <c r="AW21" s="8">
        <f t="shared" ref="AW21:BE21" si="131">AW18-AW19-AW20</f>
        <v>30425</v>
      </c>
      <c r="AX21" s="8">
        <f t="shared" ref="AX21" si="132">AX18-AX19-AX20</f>
        <v>59248</v>
      </c>
      <c r="AY21" s="8">
        <f t="shared" si="131"/>
        <v>68538.312910000066</v>
      </c>
      <c r="AZ21" s="8">
        <f t="shared" si="131"/>
        <v>88366.472454824994</v>
      </c>
      <c r="BA21" s="8">
        <f t="shared" si="131"/>
        <v>97453.956771787256</v>
      </c>
      <c r="BB21" s="8">
        <f t="shared" si="131"/>
        <v>105030.7812352725</v>
      </c>
      <c r="BC21" s="8">
        <f t="shared" si="131"/>
        <v>109797.36432068038</v>
      </c>
      <c r="BD21" s="8">
        <f t="shared" si="131"/>
        <v>113582.18373476282</v>
      </c>
      <c r="BE21" s="8">
        <f t="shared" si="131"/>
        <v>116157.91999509039</v>
      </c>
      <c r="BF21" s="8">
        <f t="shared" ref="BF21:BI21" si="133">BF18-BF19-BF20</f>
        <v>118886.49092487271</v>
      </c>
      <c r="BG21" s="8">
        <f t="shared" si="133"/>
        <v>120293.92817622388</v>
      </c>
      <c r="BH21" s="8">
        <f t="shared" si="133"/>
        <v>121726.6902824995</v>
      </c>
      <c r="BI21" s="8">
        <f t="shared" si="133"/>
        <v>123185.60267232871</v>
      </c>
      <c r="BJ21" s="1">
        <f>BI21*(1+$BL$29)</f>
        <v>121953.74664560542</v>
      </c>
      <c r="BK21" s="1">
        <f t="shared" ref="BK21:DV21" si="134">BJ21*(1+$BL$29)</f>
        <v>120734.20917914937</v>
      </c>
      <c r="BL21" s="1">
        <f t="shared" si="134"/>
        <v>119526.86708735788</v>
      </c>
      <c r="BM21" s="1">
        <f t="shared" si="134"/>
        <v>118331.5984164843</v>
      </c>
      <c r="BN21" s="1">
        <f t="shared" si="134"/>
        <v>117148.28243231945</v>
      </c>
      <c r="BO21" s="1">
        <f t="shared" si="134"/>
        <v>115976.79960799626</v>
      </c>
      <c r="BP21" s="1">
        <f t="shared" si="134"/>
        <v>114817.0316119163</v>
      </c>
      <c r="BQ21" s="1">
        <f t="shared" si="134"/>
        <v>113668.86129579713</v>
      </c>
      <c r="BR21" s="1">
        <f t="shared" si="134"/>
        <v>112532.17268283917</v>
      </c>
      <c r="BS21" s="1">
        <f t="shared" si="134"/>
        <v>111406.85095601078</v>
      </c>
      <c r="BT21" s="1">
        <f t="shared" si="134"/>
        <v>110292.78244645067</v>
      </c>
      <c r="BU21" s="1">
        <f t="shared" si="134"/>
        <v>109189.85462198616</v>
      </c>
      <c r="BV21" s="1">
        <f t="shared" si="134"/>
        <v>108097.9560757663</v>
      </c>
      <c r="BW21" s="1">
        <f t="shared" si="134"/>
        <v>107016.97651500863</v>
      </c>
      <c r="BX21" s="1">
        <f t="shared" si="134"/>
        <v>105946.80674985854</v>
      </c>
      <c r="BY21" s="1">
        <f t="shared" si="134"/>
        <v>104887.33868235996</v>
      </c>
      <c r="BZ21" s="1">
        <f t="shared" si="134"/>
        <v>103838.46529553636</v>
      </c>
      <c r="CA21" s="1">
        <f t="shared" si="134"/>
        <v>102800.08064258099</v>
      </c>
      <c r="CB21" s="1">
        <f t="shared" si="134"/>
        <v>101772.07983615517</v>
      </c>
      <c r="CC21" s="1">
        <f t="shared" si="134"/>
        <v>100754.35903779362</v>
      </c>
      <c r="CD21" s="1">
        <f t="shared" si="134"/>
        <v>99746.815447415676</v>
      </c>
      <c r="CE21" s="1">
        <f t="shared" si="134"/>
        <v>98749.347292941515</v>
      </c>
      <c r="CF21" s="1">
        <f t="shared" si="134"/>
        <v>97761.853820012097</v>
      </c>
      <c r="CG21" s="1">
        <f t="shared" si="134"/>
        <v>96784.235281811969</v>
      </c>
      <c r="CH21" s="1">
        <f t="shared" si="134"/>
        <v>95816.392928993853</v>
      </c>
      <c r="CI21" s="1">
        <f t="shared" si="134"/>
        <v>94858.228999703919</v>
      </c>
      <c r="CJ21" s="1">
        <f t="shared" si="134"/>
        <v>93909.646709706882</v>
      </c>
      <c r="CK21" s="1">
        <f t="shared" si="134"/>
        <v>92970.55024260981</v>
      </c>
      <c r="CL21" s="1">
        <f t="shared" si="134"/>
        <v>92040.844740183718</v>
      </c>
      <c r="CM21" s="1">
        <f t="shared" si="134"/>
        <v>91120.436292781887</v>
      </c>
      <c r="CN21" s="1">
        <f t="shared" si="134"/>
        <v>90209.231929854068</v>
      </c>
      <c r="CO21" s="1">
        <f t="shared" si="134"/>
        <v>89307.139610555532</v>
      </c>
      <c r="CP21" s="1">
        <f t="shared" si="134"/>
        <v>88414.068214449973</v>
      </c>
      <c r="CQ21" s="1">
        <f t="shared" si="134"/>
        <v>87529.927532305475</v>
      </c>
      <c r="CR21" s="1">
        <f t="shared" si="134"/>
        <v>86654.628256982425</v>
      </c>
      <c r="CS21" s="1">
        <f t="shared" si="134"/>
        <v>85788.081974412606</v>
      </c>
      <c r="CT21" s="1">
        <f t="shared" si="134"/>
        <v>84930.201154668481</v>
      </c>
      <c r="CU21" s="1">
        <f t="shared" si="134"/>
        <v>84080.899143121802</v>
      </c>
      <c r="CV21" s="1">
        <f t="shared" si="134"/>
        <v>83240.090151690587</v>
      </c>
      <c r="CW21" s="1">
        <f t="shared" si="134"/>
        <v>82407.689250173687</v>
      </c>
      <c r="CX21" s="1">
        <f t="shared" si="134"/>
        <v>81583.612357671955</v>
      </c>
      <c r="CY21" s="1">
        <f t="shared" si="134"/>
        <v>80767.776234095232</v>
      </c>
      <c r="CZ21" s="1">
        <f t="shared" si="134"/>
        <v>79960.098471754274</v>
      </c>
      <c r="DA21" s="1">
        <f t="shared" si="134"/>
        <v>79160.49748703673</v>
      </c>
      <c r="DB21" s="1">
        <f t="shared" si="134"/>
        <v>78368.892512166363</v>
      </c>
      <c r="DC21" s="1">
        <f t="shared" si="134"/>
        <v>77585.2035870447</v>
      </c>
      <c r="DD21" s="1">
        <f t="shared" si="134"/>
        <v>76809.351551174259</v>
      </c>
      <c r="DE21" s="1">
        <f t="shared" si="134"/>
        <v>76041.258035662511</v>
      </c>
      <c r="DF21" s="1">
        <f t="shared" si="134"/>
        <v>75280.845455305884</v>
      </c>
      <c r="DG21" s="1">
        <f t="shared" si="134"/>
        <v>74528.037000752825</v>
      </c>
      <c r="DH21" s="1">
        <f t="shared" si="134"/>
        <v>73782.756630745294</v>
      </c>
      <c r="DI21" s="1">
        <f t="shared" si="134"/>
        <v>73044.929064437834</v>
      </c>
      <c r="DJ21" s="1">
        <f t="shared" si="134"/>
        <v>72314.479773793457</v>
      </c>
      <c r="DK21" s="1">
        <f t="shared" si="134"/>
        <v>71591.334976055528</v>
      </c>
      <c r="DL21" s="1">
        <f t="shared" si="134"/>
        <v>70875.421626294978</v>
      </c>
      <c r="DM21" s="1">
        <f t="shared" si="134"/>
        <v>70166.667410032023</v>
      </c>
      <c r="DN21" s="1">
        <f t="shared" si="134"/>
        <v>69465.00073593171</v>
      </c>
      <c r="DO21" s="1">
        <f t="shared" si="134"/>
        <v>68770.35072857239</v>
      </c>
      <c r="DP21" s="1">
        <f t="shared" si="134"/>
        <v>68082.647221286665</v>
      </c>
      <c r="DQ21" s="1">
        <f t="shared" si="134"/>
        <v>67401.820749073799</v>
      </c>
      <c r="DR21" s="1">
        <f t="shared" si="134"/>
        <v>66727.802541583063</v>
      </c>
      <c r="DS21" s="1">
        <f t="shared" si="134"/>
        <v>66060.524516167236</v>
      </c>
      <c r="DT21" s="1">
        <f t="shared" si="134"/>
        <v>65399.919271005565</v>
      </c>
      <c r="DU21" s="1">
        <f t="shared" si="134"/>
        <v>64745.920078295509</v>
      </c>
      <c r="DV21" s="1">
        <f t="shared" si="134"/>
        <v>64098.460877512553</v>
      </c>
      <c r="DW21" s="1">
        <f t="shared" ref="DW21:EW21" si="135">DV21*(1+$BL$29)</f>
        <v>63457.476268737424</v>
      </c>
      <c r="DX21" s="1">
        <f t="shared" si="135"/>
        <v>62822.901506050046</v>
      </c>
      <c r="DY21" s="1">
        <f t="shared" si="135"/>
        <v>62194.672490989542</v>
      </c>
      <c r="DZ21" s="1">
        <f t="shared" si="135"/>
        <v>61572.725766079646</v>
      </c>
      <c r="EA21" s="1">
        <f t="shared" si="135"/>
        <v>60956.998508418852</v>
      </c>
      <c r="EB21" s="1">
        <f t="shared" si="135"/>
        <v>60347.42852333466</v>
      </c>
      <c r="EC21" s="1">
        <f t="shared" si="135"/>
        <v>59743.954238101316</v>
      </c>
      <c r="ED21" s="1">
        <f t="shared" si="135"/>
        <v>59146.514695720303</v>
      </c>
      <c r="EE21" s="1">
        <f t="shared" si="135"/>
        <v>58555.049548763098</v>
      </c>
      <c r="EF21" s="1">
        <f t="shared" si="135"/>
        <v>57969.499053275467</v>
      </c>
      <c r="EG21" s="1">
        <f t="shared" si="135"/>
        <v>57389.804062742711</v>
      </c>
      <c r="EH21" s="1">
        <f t="shared" si="135"/>
        <v>56815.906022115283</v>
      </c>
      <c r="EI21" s="1">
        <f t="shared" si="135"/>
        <v>56247.746961894132</v>
      </c>
      <c r="EJ21" s="1">
        <f t="shared" si="135"/>
        <v>55685.269492275191</v>
      </c>
      <c r="EK21" s="1">
        <f t="shared" si="135"/>
        <v>55128.416797352438</v>
      </c>
      <c r="EL21" s="1">
        <f t="shared" si="135"/>
        <v>54577.13262937891</v>
      </c>
      <c r="EM21" s="1">
        <f t="shared" si="135"/>
        <v>54031.361303085119</v>
      </c>
      <c r="EN21" s="1">
        <f t="shared" si="135"/>
        <v>53491.047690054271</v>
      </c>
      <c r="EO21" s="1">
        <f t="shared" si="135"/>
        <v>52956.137213153728</v>
      </c>
      <c r="EP21" s="1">
        <f t="shared" si="135"/>
        <v>52426.57584102219</v>
      </c>
      <c r="EQ21" s="1">
        <f t="shared" si="135"/>
        <v>51902.31008261197</v>
      </c>
      <c r="ER21" s="1">
        <f t="shared" si="135"/>
        <v>51383.286981785852</v>
      </c>
      <c r="ES21" s="1">
        <f t="shared" si="135"/>
        <v>50869.454111967993</v>
      </c>
      <c r="ET21" s="1">
        <f t="shared" si="135"/>
        <v>50360.759570848313</v>
      </c>
      <c r="EU21" s="1">
        <f t="shared" si="135"/>
        <v>49857.15197513983</v>
      </c>
      <c r="EV21" s="1">
        <f t="shared" si="135"/>
        <v>49358.58045538843</v>
      </c>
      <c r="EW21" s="1">
        <f t="shared" si="135"/>
        <v>48864.994650834546</v>
      </c>
    </row>
    <row r="22" spans="2:153" x14ac:dyDescent="0.3">
      <c r="B22" t="s">
        <v>2</v>
      </c>
      <c r="C22" s="4">
        <v>503.6</v>
      </c>
      <c r="D22" s="4">
        <v>503.6</v>
      </c>
      <c r="E22" s="4">
        <v>503.6</v>
      </c>
      <c r="F22" s="4">
        <v>503.6</v>
      </c>
      <c r="G22" s="4">
        <v>503.6</v>
      </c>
      <c r="H22" s="4">
        <v>503.6</v>
      </c>
      <c r="I22" s="4">
        <v>503.6</v>
      </c>
      <c r="J22" s="4">
        <v>503.6</v>
      </c>
      <c r="K22" s="4">
        <v>503.6</v>
      </c>
      <c r="L22" s="4">
        <v>503.6</v>
      </c>
      <c r="M22" s="4">
        <v>503.6</v>
      </c>
      <c r="N22" s="4">
        <v>503.6</v>
      </c>
      <c r="O22" s="4">
        <v>503.6</v>
      </c>
      <c r="P22" s="4">
        <v>503.6</v>
      </c>
      <c r="Q22" s="4">
        <v>503.6</v>
      </c>
      <c r="R22" s="4">
        <v>503.6</v>
      </c>
      <c r="S22" s="4">
        <v>503.6</v>
      </c>
      <c r="T22" s="4">
        <v>505</v>
      </c>
      <c r="U22" s="4">
        <v>508</v>
      </c>
      <c r="V22" s="4">
        <v>508</v>
      </c>
      <c r="W22" s="4">
        <v>509</v>
      </c>
      <c r="X22" s="4">
        <v>10175</v>
      </c>
      <c r="Y22" s="4">
        <v>10191</v>
      </c>
      <c r="Z22" s="4">
        <v>10220</v>
      </c>
      <c r="AA22" s="4">
        <v>10250</v>
      </c>
      <c r="AB22" s="4">
        <v>10285</v>
      </c>
      <c r="AC22" s="4">
        <v>10322</v>
      </c>
      <c r="AD22" s="4">
        <v>10356</v>
      </c>
      <c r="AE22" s="4">
        <v>10393</v>
      </c>
      <c r="AF22" s="4">
        <v>10393</v>
      </c>
      <c r="AG22" s="4">
        <v>10515</v>
      </c>
      <c r="AH22" s="4">
        <v>10552</v>
      </c>
      <c r="AI22" s="4">
        <v>10552</v>
      </c>
      <c r="AJ22" s="4">
        <v>10552</v>
      </c>
      <c r="AK22" s="4">
        <v>10552</v>
      </c>
      <c r="AL22" s="4">
        <v>10552</v>
      </c>
      <c r="AN22" s="4">
        <v>503.6</v>
      </c>
      <c r="AO22" s="4">
        <v>503.6</v>
      </c>
      <c r="AP22" s="4">
        <v>503.6</v>
      </c>
      <c r="AQ22" s="4">
        <v>503.6</v>
      </c>
      <c r="AR22" s="4">
        <v>503.6</v>
      </c>
      <c r="AS22" s="4">
        <v>503.6</v>
      </c>
      <c r="AT22" s="4">
        <v>503.6</v>
      </c>
      <c r="AU22" s="4">
        <v>503.6</v>
      </c>
      <c r="AV22" s="4">
        <v>10220</v>
      </c>
      <c r="AW22" s="4">
        <f>AD22</f>
        <v>10356</v>
      </c>
      <c r="AX22" s="4">
        <v>10515</v>
      </c>
      <c r="AY22" s="4">
        <v>10552</v>
      </c>
      <c r="AZ22" s="4">
        <v>10552</v>
      </c>
      <c r="BA22" s="4">
        <v>10552</v>
      </c>
      <c r="BB22" s="4">
        <v>10552</v>
      </c>
      <c r="BC22" s="4">
        <v>10552</v>
      </c>
      <c r="BD22" s="4">
        <v>10552</v>
      </c>
      <c r="BE22" s="4">
        <v>10552</v>
      </c>
      <c r="BF22" s="4">
        <v>10552</v>
      </c>
      <c r="BG22" s="4">
        <v>10552</v>
      </c>
      <c r="BH22" s="4">
        <v>10552</v>
      </c>
      <c r="BI22" s="4">
        <v>10552</v>
      </c>
    </row>
    <row r="23" spans="2:153" s="1" customFormat="1" x14ac:dyDescent="0.3">
      <c r="B23" s="1" t="s">
        <v>50</v>
      </c>
      <c r="C23" s="6">
        <f t="shared" ref="C23:R23" si="136">C21/C22</f>
        <v>1.437648927720413</v>
      </c>
      <c r="D23" s="6">
        <f t="shared" si="136"/>
        <v>0.39118347895154881</v>
      </c>
      <c r="E23" s="6">
        <f t="shared" si="136"/>
        <v>0.50833995234312945</v>
      </c>
      <c r="F23" s="6">
        <f t="shared" si="136"/>
        <v>3.6854646544876886</v>
      </c>
      <c r="G23" s="6">
        <f t="shared" si="136"/>
        <v>3.2347100873709294</v>
      </c>
      <c r="H23" s="6">
        <f t="shared" si="136"/>
        <v>5.0317712470214451</v>
      </c>
      <c r="I23" s="6">
        <f t="shared" si="136"/>
        <v>5.7247815726767275</v>
      </c>
      <c r="J23" s="6">
        <f t="shared" si="136"/>
        <v>6.0107227958697376</v>
      </c>
      <c r="K23" s="6">
        <f t="shared" si="136"/>
        <v>7.071088165210484</v>
      </c>
      <c r="L23" s="6">
        <f t="shared" si="136"/>
        <v>5.2124702144559167</v>
      </c>
      <c r="M23" s="6">
        <f t="shared" si="136"/>
        <v>4.2374900714853059</v>
      </c>
      <c r="N23" s="6">
        <f t="shared" si="136"/>
        <v>6.4892772041302615</v>
      </c>
      <c r="O23" s="6">
        <f t="shared" si="136"/>
        <v>5.0337569499602859</v>
      </c>
      <c r="P23" s="6">
        <f t="shared" si="136"/>
        <v>10.411040508339951</v>
      </c>
      <c r="Q23" s="6">
        <f t="shared" si="136"/>
        <v>12.571485305798252</v>
      </c>
      <c r="R23" s="6">
        <f t="shared" si="136"/>
        <v>14.340746624305003</v>
      </c>
      <c r="S23" s="6">
        <f t="shared" ref="S23:V23" si="137">S21/S22</f>
        <v>16.098093725178714</v>
      </c>
      <c r="T23" s="6">
        <f t="shared" ref="T23:U23" si="138">T21/T22</f>
        <v>15.401980198019801</v>
      </c>
      <c r="U23" s="6">
        <f t="shared" si="138"/>
        <v>6.21259842519685</v>
      </c>
      <c r="V23" s="6">
        <f t="shared" si="137"/>
        <v>28.194881889763778</v>
      </c>
      <c r="W23" s="6">
        <f t="shared" ref="W23:X23" si="139">W21/W22</f>
        <v>-7.5520628683693518</v>
      </c>
      <c r="X23" s="6">
        <f t="shared" si="139"/>
        <v>-0.19931203931203931</v>
      </c>
      <c r="Y23" s="6">
        <f t="shared" ref="Y23" si="140">Y21/Y22</f>
        <v>0.28181728976547932</v>
      </c>
      <c r="Z23" s="6">
        <f t="shared" ref="Z23" si="141">Z21/Z22</f>
        <v>2.7201565557729943E-2</v>
      </c>
      <c r="AA23" s="6">
        <f t="shared" ref="AA23:AB23" si="142">AA21/AA22</f>
        <v>0.30946341463414634</v>
      </c>
      <c r="AB23" s="6">
        <f t="shared" si="142"/>
        <v>0.65629557608167233</v>
      </c>
      <c r="AC23" s="6">
        <f t="shared" ref="AC23" si="143">AC21/AC22</f>
        <v>0.9570819608602984</v>
      </c>
      <c r="AD23" s="6">
        <f t="shared" ref="AD23" si="144">AD21/AD22</f>
        <v>1.0258787176516029</v>
      </c>
      <c r="AE23" s="6">
        <f t="shared" ref="AE23:AF23" si="145">AE21/AE22</f>
        <v>1.0036563071297988</v>
      </c>
      <c r="AF23" s="6">
        <f t="shared" si="145"/>
        <v>1.2975079380352159</v>
      </c>
      <c r="AG23" s="6">
        <f t="shared" ref="AG23:AH23" si="146">AG21/AG22</f>
        <v>1.4577270565858298</v>
      </c>
      <c r="AH23" s="6">
        <f t="shared" si="146"/>
        <v>1.8957543593631538</v>
      </c>
      <c r="AI23" s="6">
        <f t="shared" ref="AI23:AL23" si="147">AI21/AI22</f>
        <v>1.2495603056482183</v>
      </c>
      <c r="AJ23" s="6">
        <f t="shared" si="147"/>
        <v>1.4057688858036388</v>
      </c>
      <c r="AK23" s="6">
        <f t="shared" si="147"/>
        <v>1.6901239032789996</v>
      </c>
      <c r="AL23" s="6">
        <f t="shared" si="147"/>
        <v>2.149838121152388</v>
      </c>
      <c r="AN23" s="6">
        <f t="shared" ref="AN23:AV23" si="148">AN21/AN22</f>
        <v>-0.4785544082605242</v>
      </c>
      <c r="AO23" s="6">
        <f t="shared" si="148"/>
        <v>1.1834789515488482</v>
      </c>
      <c r="AP23" s="6">
        <f t="shared" si="148"/>
        <v>4.7081016679904684</v>
      </c>
      <c r="AQ23" s="6">
        <f t="shared" si="148"/>
        <v>6.0226370135027798</v>
      </c>
      <c r="AR23" s="6">
        <f t="shared" si="148"/>
        <v>20.001985702938839</v>
      </c>
      <c r="AS23" s="6">
        <f t="shared" si="148"/>
        <v>23.010325655281967</v>
      </c>
      <c r="AT23" s="6">
        <f t="shared" si="148"/>
        <v>42.35702938840349</v>
      </c>
      <c r="AU23" s="6">
        <f t="shared" si="148"/>
        <v>66.25099285146942</v>
      </c>
      <c r="AV23" s="6">
        <f t="shared" si="148"/>
        <v>-0.26634050880626225</v>
      </c>
      <c r="AW23" s="6">
        <f t="shared" ref="AW23:BE23" si="149">AW21/AW22</f>
        <v>2.9379103901120125</v>
      </c>
      <c r="AX23" s="6">
        <f t="shared" ref="AX23" si="150">AX21/AX22</f>
        <v>5.6346172135045176</v>
      </c>
      <c r="AY23" s="6">
        <f t="shared" si="149"/>
        <v>6.4952912158832508</v>
      </c>
      <c r="AZ23" s="6">
        <f t="shared" si="149"/>
        <v>8.3743813926104043</v>
      </c>
      <c r="BA23" s="6">
        <f t="shared" si="149"/>
        <v>9.2355910511549713</v>
      </c>
      <c r="BB23" s="6">
        <f t="shared" si="149"/>
        <v>9.9536373422358331</v>
      </c>
      <c r="BC23" s="6">
        <f t="shared" si="149"/>
        <v>10.405360530769558</v>
      </c>
      <c r="BD23" s="6">
        <f t="shared" si="149"/>
        <v>10.764043189420281</v>
      </c>
      <c r="BE23" s="6">
        <f t="shared" si="149"/>
        <v>11.008142531756102</v>
      </c>
      <c r="BF23" s="6">
        <f t="shared" ref="BF23:BI23" si="151">BF21/BF22</f>
        <v>11.266725826845404</v>
      </c>
      <c r="BG23" s="6">
        <f t="shared" si="151"/>
        <v>11.400106915866555</v>
      </c>
      <c r="BH23" s="6">
        <f t="shared" si="151"/>
        <v>11.535888010092826</v>
      </c>
      <c r="BI23" s="6">
        <f t="shared" si="151"/>
        <v>11.674147334375352</v>
      </c>
    </row>
    <row r="25" spans="2:153" x14ac:dyDescent="0.3">
      <c r="B25" t="s">
        <v>59</v>
      </c>
      <c r="C25" s="10"/>
      <c r="D25" s="10"/>
      <c r="E25" s="10"/>
      <c r="F25" s="10"/>
      <c r="G25" s="10">
        <f>G3/C3-1</f>
        <v>0.33163394286677339</v>
      </c>
      <c r="H25" s="10">
        <f t="shared" ref="H25:V25" si="152">H3/D3-1</f>
        <v>0.28769448373408779</v>
      </c>
      <c r="I25" s="10">
        <f t="shared" si="152"/>
        <v>0.17303948832035587</v>
      </c>
      <c r="J25" s="10">
        <f t="shared" si="152"/>
        <v>8.166969147005454E-2</v>
      </c>
      <c r="K25" s="10">
        <f t="shared" si="152"/>
        <v>8.4733428255022947E-2</v>
      </c>
      <c r="L25" s="10">
        <f t="shared" si="152"/>
        <v>0.12528245041426067</v>
      </c>
      <c r="M25" s="10">
        <f t="shared" si="152"/>
        <v>0.17720618739998817</v>
      </c>
      <c r="N25" s="10">
        <f t="shared" si="152"/>
        <v>0.13069351230425053</v>
      </c>
      <c r="O25" s="10">
        <f t="shared" si="152"/>
        <v>0.22045911968030807</v>
      </c>
      <c r="P25" s="10">
        <f t="shared" si="152"/>
        <v>0.40127175368139234</v>
      </c>
      <c r="Q25" s="10">
        <f t="shared" si="152"/>
        <v>0.32844988168957356</v>
      </c>
      <c r="R25" s="10">
        <f t="shared" si="152"/>
        <v>0.40588025800324479</v>
      </c>
      <c r="S25" s="10">
        <f t="shared" si="152"/>
        <v>0.37403503740350375</v>
      </c>
      <c r="T25" s="10">
        <f t="shared" si="152"/>
        <v>0.15444630204601539</v>
      </c>
      <c r="U25" s="10">
        <f t="shared" si="152"/>
        <v>3.9830219426232549E-2</v>
      </c>
      <c r="V25" s="10">
        <f t="shared" si="152"/>
        <v>5.0664264805224679E-3</v>
      </c>
      <c r="W25" s="10">
        <f t="shared" ref="W25:W27" si="153">W3/S3-1</f>
        <v>-1.8020211859247515E-2</v>
      </c>
      <c r="X25" s="10">
        <f t="shared" ref="X25:X27" si="154">X3/T3-1</f>
        <v>-2.4636231984001111E-2</v>
      </c>
      <c r="Y25" s="10">
        <f t="shared" ref="Y25:Y27" si="155">Y3/U3-1</f>
        <v>8.1347036956046281E-2</v>
      </c>
      <c r="Z25" s="10">
        <f t="shared" ref="Z25:Z27" si="156">Z3/V3-1</f>
        <v>-1.2392181023860194E-2</v>
      </c>
      <c r="AA25" s="10">
        <f t="shared" ref="AA25:AA27" si="157">AA3/W3-1</f>
        <v>9.317155256398868E-3</v>
      </c>
      <c r="AB25" s="10">
        <f t="shared" ref="AB25:AB27" si="158">AB3/X3-1</f>
        <v>4.342907644719407E-2</v>
      </c>
      <c r="AC25" s="10">
        <f t="shared" ref="AC25:AC27" si="159">AC3/Y3-1</f>
        <v>6.4560161779575242E-2</v>
      </c>
      <c r="AD25" s="10">
        <f t="shared" ref="AD25:AD27" si="160">AD3/Z3-1</f>
        <v>8.7507620762501626E-2</v>
      </c>
      <c r="AE25" s="10">
        <f t="shared" ref="AE25:AE27" si="161">AE3/AA3-1</f>
        <v>6.9040557378775347E-2</v>
      </c>
      <c r="AF25" s="10">
        <f t="shared" ref="AF25:AF27" si="162">AF3/AB3-1</f>
        <v>4.2976690608483636E-2</v>
      </c>
      <c r="AG25" s="10">
        <f t="shared" ref="AG25:AG27" si="163">AG3/AC3-1</f>
        <v>7.0127115290243847E-2</v>
      </c>
      <c r="AH25" s="10">
        <f t="shared" ref="AH25:AH27" si="164">AH3/AD3-1</f>
        <v>7.200500632309037E-2</v>
      </c>
      <c r="AI25" s="10">
        <f t="shared" ref="AI25:AI27" si="165">AI3/AE3-1</f>
        <v>6.0000000000000053E-2</v>
      </c>
      <c r="AJ25" s="10">
        <f t="shared" ref="AJ25:AJ27" si="166">AJ3/AF3-1</f>
        <v>6.0000000000000053E-2</v>
      </c>
      <c r="AK25" s="10">
        <f t="shared" ref="AK25:AK27" si="167">AK3/AG3-1</f>
        <v>6.0000000000000053E-2</v>
      </c>
      <c r="AL25" s="10">
        <f t="shared" ref="AL25:AL27" si="168">AL3/AH3-1</f>
        <v>6.0000000000000053E-2</v>
      </c>
      <c r="AN25" s="10"/>
      <c r="AO25" s="10">
        <f>AO3/AN3-1</f>
        <v>0.131107305936073</v>
      </c>
      <c r="AP25" s="10">
        <f t="shared" ref="AP25:BE25" si="169">AP3/AO3-1</f>
        <v>0.19423979411616288</v>
      </c>
      <c r="AQ25" s="10">
        <f t="shared" si="169"/>
        <v>0.25254317857708752</v>
      </c>
      <c r="AR25" s="10">
        <f t="shared" si="169"/>
        <v>0.19686772593867019</v>
      </c>
      <c r="AS25" s="10">
        <f t="shared" si="169"/>
        <v>0.13030335059718845</v>
      </c>
      <c r="AT25" s="10">
        <f t="shared" si="169"/>
        <v>0.34604474867056934</v>
      </c>
      <c r="AU25" s="10">
        <f t="shared" si="169"/>
        <v>0.11982493110714865</v>
      </c>
      <c r="AV25" s="10">
        <f t="shared" si="169"/>
        <v>4.6073610243726471E-3</v>
      </c>
      <c r="AW25" s="10">
        <f t="shared" si="169"/>
        <v>5.3462110077768354E-2</v>
      </c>
      <c r="AX25" s="10">
        <f t="shared" si="169"/>
        <v>6.4184581475416946E-2</v>
      </c>
      <c r="AY25" s="10">
        <f t="shared" si="169"/>
        <v>6.0000000000000053E-2</v>
      </c>
      <c r="AZ25" s="10">
        <f t="shared" si="169"/>
        <v>5.0000000000000044E-2</v>
      </c>
      <c r="BA25" s="10">
        <f t="shared" si="169"/>
        <v>4.0000000000000036E-2</v>
      </c>
      <c r="BB25" s="10">
        <f t="shared" si="169"/>
        <v>3.0000000000000027E-2</v>
      </c>
      <c r="BC25" s="10">
        <f t="shared" si="169"/>
        <v>2.0000000000000018E-2</v>
      </c>
      <c r="BD25" s="10">
        <f t="shared" si="169"/>
        <v>2.0000000000000018E-2</v>
      </c>
      <c r="BE25" s="10">
        <f t="shared" si="169"/>
        <v>2.0000000000000018E-2</v>
      </c>
      <c r="BF25" s="10">
        <f t="shared" ref="BF25:BF27" si="170">BF3/BE3-1</f>
        <v>1.0000000000000009E-2</v>
      </c>
      <c r="BG25" s="10">
        <f t="shared" ref="BG25:BG27" si="171">BG3/BF3-1</f>
        <v>1.0000000000000009E-2</v>
      </c>
      <c r="BH25" s="10">
        <f t="shared" ref="BH25:BH27" si="172">BH3/BG3-1</f>
        <v>1.0000000000000009E-2</v>
      </c>
      <c r="BI25" s="10">
        <f t="shared" ref="BI25:BI27" si="173">BI3/BH3-1</f>
        <v>1.0000000000000009E-2</v>
      </c>
    </row>
    <row r="26" spans="2:153" x14ac:dyDescent="0.3">
      <c r="B26" t="s">
        <v>60</v>
      </c>
      <c r="C26" s="10"/>
      <c r="D26" s="10"/>
      <c r="E26" s="10"/>
      <c r="F26" s="10"/>
      <c r="G26" s="10">
        <f>G4/C4-1</f>
        <v>0.62245409015025044</v>
      </c>
      <c r="H26" s="10">
        <f t="shared" ref="H26:V26" si="174">H4/D4-1</f>
        <v>0.5913701741105224</v>
      </c>
      <c r="I26" s="10">
        <f t="shared" si="174"/>
        <v>0.52443910256410264</v>
      </c>
      <c r="J26" s="10">
        <f t="shared" si="174"/>
        <v>0.44725010455876202</v>
      </c>
      <c r="K26" s="10">
        <f t="shared" si="174"/>
        <v>0.30766064721922115</v>
      </c>
      <c r="L26" s="10">
        <f t="shared" si="174"/>
        <v>0.3104366853772238</v>
      </c>
      <c r="M26" s="10">
        <f t="shared" si="174"/>
        <v>0.32522996057818654</v>
      </c>
      <c r="N26" s="10">
        <f t="shared" si="174"/>
        <v>0.33276740237691005</v>
      </c>
      <c r="O26" s="10">
        <f t="shared" si="174"/>
        <v>0.32238265727662596</v>
      </c>
      <c r="P26" s="10">
        <f t="shared" si="174"/>
        <v>0.40365906780891536</v>
      </c>
      <c r="Q26" s="10">
        <f t="shared" si="174"/>
        <v>0.43351512146752613</v>
      </c>
      <c r="R26" s="10">
        <f t="shared" si="174"/>
        <v>0.47713782355332701</v>
      </c>
      <c r="S26" s="10">
        <f t="shared" si="174"/>
        <v>0.5181636964089138</v>
      </c>
      <c r="T26" s="10">
        <f t="shared" si="174"/>
        <v>0.42433019551049966</v>
      </c>
      <c r="U26" s="10">
        <f t="shared" si="174"/>
        <v>0.28970971386410271</v>
      </c>
      <c r="V26" s="10">
        <f t="shared" si="174"/>
        <v>0.21095799922934355</v>
      </c>
      <c r="W26" s="10">
        <f t="shared" si="153"/>
        <v>0.17563250827993016</v>
      </c>
      <c r="X26" s="10">
        <f t="shared" si="154"/>
        <v>0.17399593289273008</v>
      </c>
      <c r="Y26" s="10">
        <f t="shared" si="155"/>
        <v>0.21140231693363853</v>
      </c>
      <c r="Z26" s="10">
        <f t="shared" si="156"/>
        <v>0.19208739923631746</v>
      </c>
      <c r="AA26" s="10">
        <f t="shared" si="157"/>
        <v>0.17316508026471511</v>
      </c>
      <c r="AB26" s="10">
        <f t="shared" si="158"/>
        <v>0.16535981069920669</v>
      </c>
      <c r="AC26" s="10">
        <f t="shared" si="159"/>
        <v>0.179321438585617</v>
      </c>
      <c r="AD26" s="10">
        <f t="shared" si="160"/>
        <v>0.1853876170986235</v>
      </c>
      <c r="AE26" s="10">
        <f t="shared" si="161"/>
        <v>0.17080864486977276</v>
      </c>
      <c r="AF26" s="10">
        <f t="shared" si="162"/>
        <v>0.14673992382317413</v>
      </c>
      <c r="AG26" s="10">
        <f t="shared" si="163"/>
        <v>0.14220642706977671</v>
      </c>
      <c r="AH26" s="10">
        <f t="shared" si="164"/>
        <v>0.13197795363400466</v>
      </c>
      <c r="AI26" s="10">
        <f t="shared" si="165"/>
        <v>0.12999999999999989</v>
      </c>
      <c r="AJ26" s="10">
        <f t="shared" si="166"/>
        <v>0.12000000000000011</v>
      </c>
      <c r="AK26" s="10">
        <f t="shared" si="167"/>
        <v>0.12000000000000011</v>
      </c>
      <c r="AL26" s="10">
        <f t="shared" si="168"/>
        <v>0.10000000000000009</v>
      </c>
      <c r="AN26" s="10"/>
      <c r="AO26" s="10">
        <f t="shared" ref="AO26:BE26" si="175">AO4/AN4-1</f>
        <v>0.46699809604400255</v>
      </c>
      <c r="AP26" s="10">
        <f t="shared" si="175"/>
        <v>0.48972528661042602</v>
      </c>
      <c r="AQ26" s="10">
        <f t="shared" si="175"/>
        <v>0.43492570543536124</v>
      </c>
      <c r="AR26" s="10">
        <f t="shared" si="175"/>
        <v>0.53425304415286545</v>
      </c>
      <c r="AS26" s="10">
        <f t="shared" si="175"/>
        <v>0.3203513168887131</v>
      </c>
      <c r="AT26" s="10">
        <f t="shared" si="175"/>
        <v>0.41655080547808354</v>
      </c>
      <c r="AU26" s="10">
        <f t="shared" si="175"/>
        <v>0.34020770030972858</v>
      </c>
      <c r="AV26" s="10">
        <f t="shared" si="175"/>
        <v>0.18877365316727701</v>
      </c>
      <c r="AW26" s="10">
        <f t="shared" si="175"/>
        <v>0.17638943197999124</v>
      </c>
      <c r="AX26" s="10">
        <f t="shared" si="175"/>
        <v>0.14659859892504823</v>
      </c>
      <c r="AY26" s="10">
        <f t="shared" si="175"/>
        <v>0.11647929155909531</v>
      </c>
      <c r="AZ26" s="10">
        <f t="shared" si="175"/>
        <v>0.10000000000000009</v>
      </c>
      <c r="BA26" s="10">
        <f t="shared" si="175"/>
        <v>8.0000000000000071E-2</v>
      </c>
      <c r="BB26" s="10">
        <f t="shared" si="175"/>
        <v>6.0000000000000053E-2</v>
      </c>
      <c r="BC26" s="10">
        <f t="shared" si="175"/>
        <v>4.0000000000000036E-2</v>
      </c>
      <c r="BD26" s="10">
        <f t="shared" si="175"/>
        <v>3.0000000000000027E-2</v>
      </c>
      <c r="BE26" s="10">
        <f t="shared" si="175"/>
        <v>2.0000000000000018E-2</v>
      </c>
      <c r="BF26" s="10">
        <f t="shared" si="170"/>
        <v>2.0000000000000018E-2</v>
      </c>
      <c r="BG26" s="10">
        <f t="shared" si="171"/>
        <v>1.0000000000000009E-2</v>
      </c>
      <c r="BH26" s="10">
        <f t="shared" si="172"/>
        <v>1.0000000000000009E-2</v>
      </c>
      <c r="BI26" s="10">
        <f t="shared" si="173"/>
        <v>1.0000000000000009E-2</v>
      </c>
    </row>
    <row r="27" spans="2:153" x14ac:dyDescent="0.3">
      <c r="B27" s="1" t="s">
        <v>51</v>
      </c>
      <c r="C27" s="10"/>
      <c r="D27" s="10"/>
      <c r="E27" s="10"/>
      <c r="F27" s="10"/>
      <c r="G27" s="10">
        <f>G5/C5-1</f>
        <v>0.42918743349946809</v>
      </c>
      <c r="H27" s="10">
        <f t="shared" ref="H27:V27" si="176">H5/D5-1</f>
        <v>0.39338690554604128</v>
      </c>
      <c r="I27" s="10">
        <f t="shared" si="176"/>
        <v>0.29334308705193846</v>
      </c>
      <c r="J27" s="10">
        <f t="shared" si="176"/>
        <v>0.19734339073329688</v>
      </c>
      <c r="K27" s="10">
        <f t="shared" si="176"/>
        <v>0.16962501469378166</v>
      </c>
      <c r="L27" s="10">
        <f t="shared" si="176"/>
        <v>0.1988806111258179</v>
      </c>
      <c r="M27" s="10">
        <f t="shared" si="176"/>
        <v>0.23693792420814486</v>
      </c>
      <c r="N27" s="10">
        <f t="shared" si="176"/>
        <v>0.20797701117665746</v>
      </c>
      <c r="O27" s="10">
        <f t="shared" si="176"/>
        <v>0.26385259631490787</v>
      </c>
      <c r="P27" s="10">
        <f t="shared" si="176"/>
        <v>0.40230900258658764</v>
      </c>
      <c r="Q27" s="10">
        <f t="shared" si="176"/>
        <v>0.37387290836084075</v>
      </c>
      <c r="R27" s="10">
        <f t="shared" si="176"/>
        <v>0.43594816839553041</v>
      </c>
      <c r="S27" s="10">
        <f t="shared" si="176"/>
        <v>0.43823888034777081</v>
      </c>
      <c r="T27" s="10">
        <f t="shared" si="176"/>
        <v>0.27181932697498645</v>
      </c>
      <c r="U27" s="10">
        <f t="shared" si="176"/>
        <v>0.15255083467679031</v>
      </c>
      <c r="V27" s="10">
        <f t="shared" si="176"/>
        <v>9.4436701047349692E-2</v>
      </c>
      <c r="W27" s="10">
        <f t="shared" si="153"/>
        <v>7.3038574245747334E-2</v>
      </c>
      <c r="X27" s="10">
        <f t="shared" si="154"/>
        <v>7.2108241952600016E-2</v>
      </c>
      <c r="Y27" s="10">
        <f t="shared" si="155"/>
        <v>0.14699671515720314</v>
      </c>
      <c r="Z27" s="10">
        <f t="shared" si="156"/>
        <v>8.5814921549791867E-2</v>
      </c>
      <c r="AA27" s="10">
        <f t="shared" si="157"/>
        <v>9.3727456975026602E-2</v>
      </c>
      <c r="AB27" s="10">
        <f t="shared" si="158"/>
        <v>0.10845967302901816</v>
      </c>
      <c r="AC27" s="10">
        <f t="shared" si="159"/>
        <v>0.125742519728405</v>
      </c>
      <c r="AD27" s="10">
        <f t="shared" si="160"/>
        <v>0.13911825420230017</v>
      </c>
      <c r="AE27" s="10">
        <f t="shared" si="161"/>
        <v>0.12527677884388888</v>
      </c>
      <c r="AF27" s="10">
        <f t="shared" si="162"/>
        <v>0.10115862869559389</v>
      </c>
      <c r="AG27" s="10">
        <f t="shared" si="163"/>
        <v>0.11038348371225104</v>
      </c>
      <c r="AH27" s="10">
        <f t="shared" si="164"/>
        <v>0.10491230341078239</v>
      </c>
      <c r="AI27" s="10">
        <f t="shared" si="165"/>
        <v>0.10024659312134965</v>
      </c>
      <c r="AJ27" s="10">
        <f t="shared" si="166"/>
        <v>9.5035715009765154E-2</v>
      </c>
      <c r="AK27" s="10">
        <f t="shared" si="167"/>
        <v>9.4470439396514339E-2</v>
      </c>
      <c r="AL27" s="10">
        <f t="shared" si="168"/>
        <v>8.2485728891539489E-2</v>
      </c>
      <c r="AN27" s="10"/>
      <c r="AO27" s="10">
        <f t="shared" ref="AO27:BE27" si="177">AO5/AN5-1</f>
        <v>0.20247673843664304</v>
      </c>
      <c r="AP27" s="10">
        <f t="shared" si="177"/>
        <v>0.27083528026465808</v>
      </c>
      <c r="AQ27" s="10">
        <f t="shared" si="177"/>
        <v>0.30796326119408479</v>
      </c>
      <c r="AR27" s="10">
        <f t="shared" si="177"/>
        <v>0.3093396152159491</v>
      </c>
      <c r="AS27" s="10">
        <f t="shared" si="177"/>
        <v>0.20454125820676983</v>
      </c>
      <c r="AT27" s="10">
        <f t="shared" si="177"/>
        <v>0.37623430604373276</v>
      </c>
      <c r="AU27" s="10">
        <f t="shared" si="177"/>
        <v>0.21695366571345676</v>
      </c>
      <c r="AV27" s="10">
        <f t="shared" si="177"/>
        <v>9.399517263985091E-2</v>
      </c>
      <c r="AW27" s="10">
        <f t="shared" si="177"/>
        <v>0.1182957412988368</v>
      </c>
      <c r="AX27" s="10">
        <f t="shared" si="177"/>
        <v>0.1099089224666614</v>
      </c>
      <c r="AY27" s="10">
        <f t="shared" si="177"/>
        <v>9.2371265238048395E-2</v>
      </c>
      <c r="AZ27" s="10">
        <f t="shared" si="177"/>
        <v>7.9290099207895759E-2</v>
      </c>
      <c r="BA27" s="10">
        <f t="shared" si="177"/>
        <v>6.3881704577726683E-2</v>
      </c>
      <c r="BB27" s="10">
        <f t="shared" si="177"/>
        <v>4.8182642510650631E-2</v>
      </c>
      <c r="BC27" s="10">
        <f t="shared" si="177"/>
        <v>3.2258424107669548E-2</v>
      </c>
      <c r="BD27" s="10">
        <f t="shared" si="177"/>
        <v>2.617517899308841E-2</v>
      </c>
      <c r="BE27" s="10">
        <f t="shared" si="177"/>
        <v>2.0000000000000018E-2</v>
      </c>
      <c r="BF27" s="10">
        <f t="shared" si="170"/>
        <v>1.619819548658552E-2</v>
      </c>
      <c r="BG27" s="10">
        <f t="shared" si="171"/>
        <v>1.0000000000000009E-2</v>
      </c>
      <c r="BH27" s="10">
        <f t="shared" si="172"/>
        <v>9.9999999999997868E-3</v>
      </c>
      <c r="BI27" s="10">
        <f t="shared" si="173"/>
        <v>1.0000000000000009E-2</v>
      </c>
    </row>
    <row r="28" spans="2:153" x14ac:dyDescent="0.3">
      <c r="B28" s="1" t="s">
        <v>52</v>
      </c>
      <c r="C28" s="10">
        <f t="shared" ref="C28:F28" si="178">C7/C5</f>
        <v>0.37167497339978722</v>
      </c>
      <c r="D28" s="10">
        <f t="shared" si="178"/>
        <v>0.38213674087735477</v>
      </c>
      <c r="E28" s="10">
        <f t="shared" si="178"/>
        <v>0.37022220190197513</v>
      </c>
      <c r="F28" s="10">
        <f t="shared" si="178"/>
        <v>0.36324086480406265</v>
      </c>
      <c r="G28" s="10">
        <f>G7/G5</f>
        <v>0.39784883037498531</v>
      </c>
      <c r="H28" s="10">
        <f t="shared" ref="H28:V28" si="179">H7/H5</f>
        <v>0.4207918919941005</v>
      </c>
      <c r="I28" s="10">
        <f t="shared" si="179"/>
        <v>0.4166607748868778</v>
      </c>
      <c r="J28" s="10">
        <f t="shared" si="179"/>
        <v>0.38126355635991876</v>
      </c>
      <c r="K28" s="10">
        <f t="shared" si="179"/>
        <v>0.4318257956448911</v>
      </c>
      <c r="L28" s="10">
        <f t="shared" si="179"/>
        <v>0.42689735663365086</v>
      </c>
      <c r="M28" s="10">
        <f t="shared" si="179"/>
        <v>0.40981123447792972</v>
      </c>
      <c r="N28" s="10">
        <f t="shared" si="179"/>
        <v>0.38267552637899288</v>
      </c>
      <c r="O28" s="10">
        <f t="shared" si="179"/>
        <v>0.41344165827280921</v>
      </c>
      <c r="P28" s="10">
        <f t="shared" si="179"/>
        <v>0.40772899046247973</v>
      </c>
      <c r="Q28" s="10">
        <f t="shared" si="179"/>
        <v>0.40604295595194756</v>
      </c>
      <c r="R28" s="10">
        <f t="shared" si="179"/>
        <v>0.36853171916689897</v>
      </c>
      <c r="S28" s="10">
        <f t="shared" si="179"/>
        <v>0.42495254243535635</v>
      </c>
      <c r="T28" s="10">
        <f t="shared" si="179"/>
        <v>0.43247258577997877</v>
      </c>
      <c r="U28" s="10">
        <f t="shared" si="179"/>
        <v>0.43210121647475003</v>
      </c>
      <c r="V28" s="10">
        <f t="shared" si="179"/>
        <v>0.39717783017494834</v>
      </c>
      <c r="W28" s="10">
        <f t="shared" ref="W28:AE28" si="180">W7/W5</f>
        <v>0.42891862182680085</v>
      </c>
      <c r="X28" s="10">
        <f t="shared" si="180"/>
        <v>0.4521008957883102</v>
      </c>
      <c r="Y28" s="10">
        <f t="shared" si="180"/>
        <v>0.44714833085498934</v>
      </c>
      <c r="Z28" s="10">
        <f t="shared" si="180"/>
        <v>0.42602075011393797</v>
      </c>
      <c r="AA28" s="10">
        <f t="shared" si="180"/>
        <v>0.46771306082067871</v>
      </c>
      <c r="AB28" s="10">
        <f t="shared" si="180"/>
        <v>0.48376654785203488</v>
      </c>
      <c r="AC28" s="10">
        <f t="shared" si="180"/>
        <v>0.47567495789157344</v>
      </c>
      <c r="AD28" s="10">
        <f t="shared" si="180"/>
        <v>0.45544566106342044</v>
      </c>
      <c r="AE28" s="10">
        <f t="shared" si="180"/>
        <v>0.49318624269954575</v>
      </c>
      <c r="AF28" s="10">
        <f t="shared" ref="AF28:AH28" si="181">AF7/AF5</f>
        <v>0.50137521371564497</v>
      </c>
      <c r="AG28" s="10">
        <f t="shared" si="181"/>
        <v>0.49031640829069029</v>
      </c>
      <c r="AH28" s="10">
        <f t="shared" si="181"/>
        <v>0.47339077276987307</v>
      </c>
      <c r="AI28" s="10">
        <f t="shared" ref="AI28:AL28" si="182">AI7/AI5</f>
        <v>0.5</v>
      </c>
      <c r="AJ28" s="10">
        <f t="shared" si="182"/>
        <v>0.5</v>
      </c>
      <c r="AK28" s="10">
        <f t="shared" si="182"/>
        <v>0.5</v>
      </c>
      <c r="AL28" s="10">
        <f t="shared" si="182"/>
        <v>0.48</v>
      </c>
      <c r="AN28" s="10">
        <f t="shared" ref="AN28:BE28" si="183">AN7/AN5</f>
        <v>0.29482626871038792</v>
      </c>
      <c r="AO28" s="10">
        <f t="shared" si="183"/>
        <v>0.33040203353083003</v>
      </c>
      <c r="AP28" s="10">
        <f t="shared" si="183"/>
        <v>0.35093060366064405</v>
      </c>
      <c r="AQ28" s="10">
        <f t="shared" si="183"/>
        <v>0.3706835482891615</v>
      </c>
      <c r="AR28" s="10">
        <f t="shared" si="183"/>
        <v>0.40247416128852193</v>
      </c>
      <c r="AS28" s="10">
        <f t="shared" si="183"/>
        <v>0.40990011478600608</v>
      </c>
      <c r="AT28" s="10">
        <f t="shared" si="183"/>
        <v>0.3956779186870571</v>
      </c>
      <c r="AU28" s="10">
        <f t="shared" si="183"/>
        <v>0.42032514441639601</v>
      </c>
      <c r="AV28" s="10">
        <f t="shared" si="183"/>
        <v>0.43805339865326287</v>
      </c>
      <c r="AW28" s="10">
        <f t="shared" si="183"/>
        <v>0.46982088955000567</v>
      </c>
      <c r="AX28" s="10">
        <f t="shared" si="183"/>
        <v>0.48854393464156787</v>
      </c>
      <c r="AY28" s="10">
        <f t="shared" si="183"/>
        <v>0.49416600266717153</v>
      </c>
      <c r="AZ28" s="10">
        <f t="shared" si="183"/>
        <v>0.5</v>
      </c>
      <c r="BA28" s="10">
        <f t="shared" si="183"/>
        <v>0.5</v>
      </c>
      <c r="BB28" s="10">
        <f t="shared" si="183"/>
        <v>0.5</v>
      </c>
      <c r="BC28" s="10">
        <f t="shared" si="183"/>
        <v>0.5</v>
      </c>
      <c r="BD28" s="10">
        <f t="shared" si="183"/>
        <v>0.5</v>
      </c>
      <c r="BE28" s="10">
        <f t="shared" si="183"/>
        <v>0.5</v>
      </c>
      <c r="BF28" s="10">
        <f t="shared" ref="BF28:BI28" si="184">BF7/BF5</f>
        <v>0.5</v>
      </c>
      <c r="BG28" s="10">
        <f t="shared" si="184"/>
        <v>0.5</v>
      </c>
      <c r="BH28" s="10">
        <f t="shared" si="184"/>
        <v>0.5</v>
      </c>
      <c r="BI28" s="10">
        <f t="shared" si="184"/>
        <v>0.5</v>
      </c>
    </row>
    <row r="29" spans="2:153" x14ac:dyDescent="0.3">
      <c r="B29" t="s">
        <v>53</v>
      </c>
      <c r="C29" s="10">
        <f t="shared" ref="C29:F29" si="185">C14/C5</f>
        <v>2.8140225121800973E-2</v>
      </c>
      <c r="D29" s="10">
        <f t="shared" si="185"/>
        <v>1.6545909629824794E-2</v>
      </c>
      <c r="E29" s="10">
        <f t="shared" si="185"/>
        <v>7.932516459400147E-3</v>
      </c>
      <c r="F29" s="10">
        <f t="shared" si="185"/>
        <v>3.5184358096372388E-2</v>
      </c>
      <c r="G29" s="10">
        <f>G14/G5</f>
        <v>3.7753222836095765E-2</v>
      </c>
      <c r="H29" s="10">
        <f t="shared" ref="H29:V29" si="186">H14/H5</f>
        <v>5.6404341413606625E-2</v>
      </c>
      <c r="I29" s="10">
        <f t="shared" si="186"/>
        <v>6.5822963800904979E-2</v>
      </c>
      <c r="J29" s="10">
        <f t="shared" si="186"/>
        <v>5.230509926363925E-2</v>
      </c>
      <c r="K29" s="10">
        <f t="shared" si="186"/>
        <v>7.4036850921273031E-2</v>
      </c>
      <c r="L29" s="10">
        <f t="shared" si="186"/>
        <v>4.8640464324017411E-2</v>
      </c>
      <c r="M29" s="10">
        <f t="shared" si="186"/>
        <v>4.5112244752147014E-2</v>
      </c>
      <c r="N29" s="10">
        <f t="shared" si="186"/>
        <v>4.4363370197971111E-2</v>
      </c>
      <c r="O29" s="10">
        <f t="shared" si="186"/>
        <v>5.2868048560674334E-2</v>
      </c>
      <c r="P29" s="10">
        <f t="shared" si="186"/>
        <v>6.5716663667446468E-2</v>
      </c>
      <c r="Q29" s="10">
        <f t="shared" si="186"/>
        <v>6.4423526964480726E-2</v>
      </c>
      <c r="R29" s="10">
        <f t="shared" si="186"/>
        <v>5.4740950181195493E-2</v>
      </c>
      <c r="S29" s="10">
        <f t="shared" si="186"/>
        <v>8.1691516614755155E-2</v>
      </c>
      <c r="T29" s="10">
        <f t="shared" si="186"/>
        <v>6.8111071807569867E-2</v>
      </c>
      <c r="U29" s="10">
        <f t="shared" si="186"/>
        <v>4.3785871566256365E-2</v>
      </c>
      <c r="V29" s="10">
        <f t="shared" si="186"/>
        <v>2.5179751404535267E-2</v>
      </c>
      <c r="W29" s="10">
        <f t="shared" ref="W29:AE29" si="187">W14/W5</f>
        <v>3.1508708048504003E-2</v>
      </c>
      <c r="X29" s="10">
        <f t="shared" si="187"/>
        <v>2.7360311463780786E-2</v>
      </c>
      <c r="Y29" s="10">
        <f t="shared" si="187"/>
        <v>1.986609074672898E-2</v>
      </c>
      <c r="Z29" s="10">
        <f t="shared" si="187"/>
        <v>1.8344012224873328E-2</v>
      </c>
      <c r="AA29" s="10">
        <f t="shared" si="187"/>
        <v>3.7484885126964934E-2</v>
      </c>
      <c r="AB29" s="10">
        <f t="shared" si="187"/>
        <v>5.7157527365812637E-2</v>
      </c>
      <c r="AC29" s="10">
        <f t="shared" si="187"/>
        <v>7.8192377850618167E-2</v>
      </c>
      <c r="AD29" s="10">
        <f t="shared" si="187"/>
        <v>7.771782938438819E-2</v>
      </c>
      <c r="AE29" s="10">
        <f t="shared" si="187"/>
        <v>0.10680817511321374</v>
      </c>
      <c r="AF29" s="10">
        <f t="shared" ref="AF29:AH29" si="188">AF14/AF5</f>
        <v>9.9150543665569649E-2</v>
      </c>
      <c r="AG29" s="10">
        <f t="shared" si="188"/>
        <v>0.1095879202150091</v>
      </c>
      <c r="AH29" s="10">
        <f t="shared" si="188"/>
        <v>0.1129068330919315</v>
      </c>
      <c r="AI29" s="10">
        <f t="shared" ref="AI29:AL29" si="189">AI14/AI5</f>
        <v>0.11185884747073241</v>
      </c>
      <c r="AJ29" s="10">
        <f t="shared" si="189"/>
        <v>0.10259767181086656</v>
      </c>
      <c r="AK29" s="10">
        <f t="shared" si="189"/>
        <v>0.11536844733721796</v>
      </c>
      <c r="AL29" s="10">
        <f t="shared" si="189"/>
        <v>0.12388810508506991</v>
      </c>
      <c r="AN29" s="10">
        <f t="shared" ref="AN29:BE29" si="190">AN14/AN5</f>
        <v>2.000269699285297E-3</v>
      </c>
      <c r="AO29" s="10">
        <f t="shared" si="190"/>
        <v>2.0867988710913405E-2</v>
      </c>
      <c r="AP29" s="10">
        <f t="shared" si="190"/>
        <v>3.0782354195621642E-2</v>
      </c>
      <c r="AQ29" s="10">
        <f t="shared" si="190"/>
        <v>2.3090416380870993E-2</v>
      </c>
      <c r="AR29" s="10">
        <f t="shared" si="190"/>
        <v>5.3330585219441187E-2</v>
      </c>
      <c r="AS29" s="10">
        <f t="shared" si="190"/>
        <v>5.1831941879781268E-2</v>
      </c>
      <c r="AT29" s="10">
        <f t="shared" si="190"/>
        <v>5.9313999751336569E-2</v>
      </c>
      <c r="AU29" s="10">
        <f t="shared" si="190"/>
        <v>5.2954097509269465E-2</v>
      </c>
      <c r="AV29" s="10">
        <f t="shared" si="190"/>
        <v>2.3829581912242232E-2</v>
      </c>
      <c r="AW29" s="10">
        <f t="shared" si="190"/>
        <v>6.4114407996033296E-2</v>
      </c>
      <c r="AX29" s="10">
        <f t="shared" si="190"/>
        <v>0.1075194487420038</v>
      </c>
      <c r="AY29" s="10">
        <f t="shared" si="190"/>
        <v>0.11409008459435849</v>
      </c>
      <c r="AZ29" s="10">
        <f t="shared" si="190"/>
        <v>0.13774389204557069</v>
      </c>
      <c r="BA29" s="10">
        <f t="shared" si="190"/>
        <v>0.1425856542353183</v>
      </c>
      <c r="BB29" s="10">
        <f t="shared" si="190"/>
        <v>0.14640502251742354</v>
      </c>
      <c r="BC29" s="10">
        <f t="shared" si="190"/>
        <v>0.1480411595067867</v>
      </c>
      <c r="BD29" s="10">
        <f t="shared" si="190"/>
        <v>0.1490009045013245</v>
      </c>
      <c r="BE29" s="10">
        <f t="shared" si="190"/>
        <v>0.14913495644328684</v>
      </c>
      <c r="BF29" s="10">
        <f t="shared" ref="BF29:BI29" si="191">BF14/BF5</f>
        <v>0.14994366733233738</v>
      </c>
      <c r="BG29" s="10">
        <f t="shared" si="191"/>
        <v>0.14992328776120517</v>
      </c>
      <c r="BH29" s="10">
        <f t="shared" si="191"/>
        <v>0.14990250463420887</v>
      </c>
      <c r="BI29" s="10">
        <f t="shared" si="191"/>
        <v>0.14988130996014351</v>
      </c>
      <c r="BK29" t="s">
        <v>61</v>
      </c>
      <c r="BL29" s="10">
        <v>-0.01</v>
      </c>
    </row>
    <row r="30" spans="2:153" x14ac:dyDescent="0.3">
      <c r="B30" t="s">
        <v>54</v>
      </c>
      <c r="C30" s="10">
        <f t="shared" ref="C30:F30" si="192">C8/C5</f>
        <v>0.1315170521364171</v>
      </c>
      <c r="D30" s="10">
        <f t="shared" si="192"/>
        <v>0.13589777367935713</v>
      </c>
      <c r="E30" s="10">
        <f t="shared" si="192"/>
        <v>0.1467629846378932</v>
      </c>
      <c r="F30" s="10">
        <f t="shared" si="192"/>
        <v>0.14844590012075495</v>
      </c>
      <c r="G30" s="10">
        <f>G8/G5</f>
        <v>0.15265859488264566</v>
      </c>
      <c r="H30" s="10">
        <f t="shared" ref="H30:V30" si="193">H8/H5</f>
        <v>0.1499829822637371</v>
      </c>
      <c r="I30" s="10">
        <f t="shared" si="193"/>
        <v>0.14626343325791855</v>
      </c>
      <c r="J30" s="10">
        <f t="shared" si="193"/>
        <v>0.13854081759529172</v>
      </c>
      <c r="K30" s="10">
        <f t="shared" si="193"/>
        <v>0.14407035175879396</v>
      </c>
      <c r="L30" s="10">
        <f t="shared" si="193"/>
        <v>0.14622105860828971</v>
      </c>
      <c r="M30" s="10">
        <f t="shared" si="193"/>
        <v>0.14528229090753206</v>
      </c>
      <c r="N30" s="10">
        <f t="shared" si="193"/>
        <v>0.13943753788441965</v>
      </c>
      <c r="O30" s="10">
        <f t="shared" si="193"/>
        <v>0.15282563749138525</v>
      </c>
      <c r="P30" s="10">
        <f t="shared" si="193"/>
        <v>0.15527712794673384</v>
      </c>
      <c r="Q30" s="10">
        <f t="shared" si="193"/>
        <v>0.15294607103853555</v>
      </c>
      <c r="R30" s="10">
        <f t="shared" si="193"/>
        <v>0.1471387041535582</v>
      </c>
      <c r="S30" s="10">
        <f t="shared" si="193"/>
        <v>0.15232495991448422</v>
      </c>
      <c r="T30" s="10">
        <f t="shared" si="193"/>
        <v>0.15597806862398303</v>
      </c>
      <c r="U30" s="10">
        <f t="shared" si="193"/>
        <v>0.16693137927300292</v>
      </c>
      <c r="V30" s="10">
        <f t="shared" si="193"/>
        <v>0.16334090181352429</v>
      </c>
      <c r="W30" s="10">
        <f t="shared" ref="W30:AE30" si="194">W8/W5</f>
        <v>0.17408367970870117</v>
      </c>
      <c r="X30" s="10">
        <f t="shared" si="194"/>
        <v>0.1677912136859297</v>
      </c>
      <c r="Y30" s="10">
        <f t="shared" si="194"/>
        <v>0.16194207756036538</v>
      </c>
      <c r="Z30" s="10">
        <f t="shared" si="194"/>
        <v>0.15484169325219163</v>
      </c>
      <c r="AA30" s="10">
        <f t="shared" si="194"/>
        <v>0.16414359521977417</v>
      </c>
      <c r="AB30" s="10">
        <f t="shared" si="194"/>
        <v>0.15853939858464242</v>
      </c>
      <c r="AC30" s="10">
        <f t="shared" si="194"/>
        <v>0.15595144077213924</v>
      </c>
      <c r="AD30" s="10">
        <f t="shared" si="194"/>
        <v>0.15353522278640394</v>
      </c>
      <c r="AE30" s="10">
        <f t="shared" si="194"/>
        <v>0.15572209080823093</v>
      </c>
      <c r="AF30" s="10">
        <f t="shared" ref="AF30:AH30" si="195">AF8/AF5</f>
        <v>0.1592544787365604</v>
      </c>
      <c r="AG30" s="10">
        <f t="shared" si="195"/>
        <v>0.15521441114824674</v>
      </c>
      <c r="AH30" s="10">
        <f t="shared" si="195"/>
        <v>0.14889878163074038</v>
      </c>
      <c r="AI30" s="10">
        <f t="shared" ref="AI30:AL30" si="196">AI8/AI5</f>
        <v>0.16</v>
      </c>
      <c r="AJ30" s="10">
        <f t="shared" si="196"/>
        <v>0.16</v>
      </c>
      <c r="AK30" s="10">
        <f t="shared" si="196"/>
        <v>0.16</v>
      </c>
      <c r="AL30" s="10">
        <f t="shared" si="196"/>
        <v>0.15</v>
      </c>
      <c r="AN30" s="10">
        <f t="shared" ref="AN30:BE30" si="197">AN8/AN5</f>
        <v>0.12098260439609836</v>
      </c>
      <c r="AO30" s="10">
        <f t="shared" si="197"/>
        <v>0.1253200755097845</v>
      </c>
      <c r="AP30" s="10">
        <f t="shared" si="197"/>
        <v>0.12956385536852788</v>
      </c>
      <c r="AQ30" s="10">
        <f t="shared" si="197"/>
        <v>0.14195517974205302</v>
      </c>
      <c r="AR30" s="10">
        <f t="shared" si="197"/>
        <v>0.14610948657503425</v>
      </c>
      <c r="AS30" s="10">
        <f t="shared" si="197"/>
        <v>0.14341477673765338</v>
      </c>
      <c r="AT30" s="10">
        <f t="shared" si="197"/>
        <v>0.15157072402503211</v>
      </c>
      <c r="AU30" s="10">
        <f t="shared" si="197"/>
        <v>0.15987118525739535</v>
      </c>
      <c r="AV30" s="10">
        <f t="shared" si="197"/>
        <v>0.16401126107283703</v>
      </c>
      <c r="AW30" s="10">
        <f t="shared" si="197"/>
        <v>0.1576572109571405</v>
      </c>
      <c r="AX30" s="10">
        <f t="shared" si="197"/>
        <v>0.15440647439725749</v>
      </c>
      <c r="AY30" s="10">
        <f t="shared" si="197"/>
        <v>0.15708300133358569</v>
      </c>
      <c r="AZ30" s="10">
        <f t="shared" si="197"/>
        <v>0.15</v>
      </c>
      <c r="BA30" s="10">
        <f t="shared" si="197"/>
        <v>0.15</v>
      </c>
      <c r="BB30" s="10">
        <f t="shared" si="197"/>
        <v>0.15</v>
      </c>
      <c r="BC30" s="10">
        <f t="shared" si="197"/>
        <v>0.15</v>
      </c>
      <c r="BD30" s="10">
        <f t="shared" si="197"/>
        <v>0.15</v>
      </c>
      <c r="BE30" s="10">
        <f t="shared" si="197"/>
        <v>0.15</v>
      </c>
      <c r="BF30" s="10">
        <f t="shared" ref="BF30:BI30" si="198">BF8/BF5</f>
        <v>0.15</v>
      </c>
      <c r="BG30" s="10">
        <f t="shared" si="198"/>
        <v>0.15</v>
      </c>
      <c r="BH30" s="10">
        <f t="shared" si="198"/>
        <v>0.15</v>
      </c>
      <c r="BI30" s="10">
        <f t="shared" si="198"/>
        <v>0.15</v>
      </c>
      <c r="BK30" t="s">
        <v>62</v>
      </c>
      <c r="BL30" s="10">
        <v>0.05</v>
      </c>
    </row>
    <row r="31" spans="2:153" x14ac:dyDescent="0.3">
      <c r="B31" t="s">
        <v>55</v>
      </c>
      <c r="C31" s="10"/>
      <c r="D31" s="10"/>
      <c r="E31" s="10"/>
      <c r="F31" s="10"/>
      <c r="G31" s="10">
        <f>G9/C9-1</f>
        <v>0.4057291666666667</v>
      </c>
      <c r="H31" s="10">
        <f t="shared" ref="H31:V31" si="199">H9/D9-1</f>
        <v>0.30148048452220721</v>
      </c>
      <c r="I31" s="10">
        <f t="shared" si="199"/>
        <v>0.33239209358612354</v>
      </c>
      <c r="J31" s="10">
        <f t="shared" si="199"/>
        <v>0.42761627906976751</v>
      </c>
      <c r="K31" s="10">
        <f t="shared" si="199"/>
        <v>1.9370137087810302</v>
      </c>
      <c r="L31" s="10">
        <f t="shared" si="199"/>
        <v>2.1247845570492934</v>
      </c>
      <c r="M31" s="10">
        <f t="shared" si="199"/>
        <v>1.7853466545564638</v>
      </c>
      <c r="N31" s="10">
        <f t="shared" si="199"/>
        <v>0.98330278965587459</v>
      </c>
      <c r="O31" s="10">
        <f t="shared" si="199"/>
        <v>0.17635927841554189</v>
      </c>
      <c r="P31" s="10">
        <f t="shared" si="199"/>
        <v>0.14594594594594601</v>
      </c>
      <c r="Q31" s="10">
        <f t="shared" si="199"/>
        <v>0.19304347826086965</v>
      </c>
      <c r="R31" s="10">
        <f t="shared" si="199"/>
        <v>0.23706365503080074</v>
      </c>
      <c r="S31" s="10">
        <f t="shared" si="199"/>
        <v>0.33919571045576413</v>
      </c>
      <c r="T31" s="10">
        <f t="shared" si="199"/>
        <v>0.33529072006160954</v>
      </c>
      <c r="U31" s="10">
        <f t="shared" si="199"/>
        <v>0.310131195335277</v>
      </c>
      <c r="V31" s="10">
        <f t="shared" si="199"/>
        <v>0.27089385011204259</v>
      </c>
      <c r="W31" s="10">
        <f t="shared" ref="W31" si="200">W9/S9-1</f>
        <v>0.18850096092248569</v>
      </c>
      <c r="X31" s="10">
        <f t="shared" ref="X31" si="201">X9/T9-1</f>
        <v>0.3028620863672411</v>
      </c>
      <c r="Y31" s="10">
        <f t="shared" ref="Y31" si="202">Y9/U9-1</f>
        <v>0.35500695410292082</v>
      </c>
      <c r="Z31" s="10">
        <f t="shared" ref="Z31" si="203">Z9/V9-1</f>
        <v>0.35923724939593815</v>
      </c>
      <c r="AA31" s="10">
        <f t="shared" ref="AA31" si="204">AA9/W9-1</f>
        <v>0.37784665139469076</v>
      </c>
      <c r="AB31" s="10">
        <f t="shared" ref="AB31" si="205">AB9/X9-1</f>
        <v>0.21353474988933163</v>
      </c>
      <c r="AC31" s="10">
        <f t="shared" ref="AC31" si="206">AC9/Y9-1</f>
        <v>8.8170387477546797E-2</v>
      </c>
      <c r="AD31" s="10">
        <f t="shared" ref="AD31" si="207">AD9/Z9-1</f>
        <v>5.880657249927923E-2</v>
      </c>
      <c r="AE31" s="10">
        <f t="shared" ref="AE31" si="208">AE9/AA9-1</f>
        <v>-1.2713936430317485E-3</v>
      </c>
      <c r="AF31" s="10">
        <f t="shared" ref="AF31" si="209">AF9/AB9-1</f>
        <v>1.7007888377182923E-2</v>
      </c>
      <c r="AG31" s="10">
        <f t="shared" ref="AG31" si="210">AG9/AC9-1</f>
        <v>4.9143989058152204E-2</v>
      </c>
      <c r="AH31" s="10">
        <f t="shared" ref="AH31" si="211">AH9/AD9-1</f>
        <v>6.9561666212905049E-2</v>
      </c>
      <c r="AI31" s="10">
        <f t="shared" ref="AI31" si="212">AI9/AE9-1</f>
        <v>7.0000000000000062E-2</v>
      </c>
      <c r="AJ31" s="10">
        <f t="shared" ref="AJ31" si="213">AJ9/AF9-1</f>
        <v>7.0000000000000062E-2</v>
      </c>
      <c r="AK31" s="10">
        <f t="shared" ref="AK31" si="214">AK9/AG9-1</f>
        <v>7.0000000000000062E-2</v>
      </c>
      <c r="AL31" s="10">
        <f t="shared" ref="AL31" si="215">AL9/AH9-1</f>
        <v>4.0000000000000036E-2</v>
      </c>
      <c r="AN31" s="10"/>
      <c r="AO31" s="10">
        <f t="shared" ref="AO31:BE31" si="216">AO9/AN9-1</f>
        <v>0.21283471837488466</v>
      </c>
      <c r="AP31" s="10">
        <f t="shared" si="216"/>
        <v>0.37666539779215835</v>
      </c>
      <c r="AQ31" s="10">
        <f t="shared" si="216"/>
        <v>0.3919535462463708</v>
      </c>
      <c r="AR31" s="10">
        <f t="shared" si="216"/>
        <v>0.37206992451330945</v>
      </c>
      <c r="AS31" s="10">
        <f t="shared" si="216"/>
        <v>1.6011292891269728</v>
      </c>
      <c r="AT31" s="10">
        <f t="shared" si="216"/>
        <v>0.18941333630190349</v>
      </c>
      <c r="AU31" s="10">
        <f t="shared" si="216"/>
        <v>0.31152604239786608</v>
      </c>
      <c r="AV31" s="10">
        <f t="shared" si="216"/>
        <v>0.3061621351602084</v>
      </c>
      <c r="AW31" s="10">
        <f t="shared" si="216"/>
        <v>0.16949175692841445</v>
      </c>
      <c r="AX31" s="10">
        <f t="shared" si="216"/>
        <v>3.4126743126766446E-2</v>
      </c>
      <c r="AY31" s="10">
        <f t="shared" si="216"/>
        <v>6.2013801048066641E-2</v>
      </c>
      <c r="AZ31" s="10">
        <f t="shared" si="216"/>
        <v>4.0000000000000036E-2</v>
      </c>
      <c r="BA31" s="10">
        <f t="shared" si="216"/>
        <v>3.0000000000000027E-2</v>
      </c>
      <c r="BB31" s="10">
        <f t="shared" si="216"/>
        <v>2.0000000000000018E-2</v>
      </c>
      <c r="BC31" s="10">
        <f t="shared" si="216"/>
        <v>2.0000000000000018E-2</v>
      </c>
      <c r="BD31" s="10">
        <f t="shared" si="216"/>
        <v>2.0000000000000018E-2</v>
      </c>
      <c r="BE31" s="10">
        <f t="shared" si="216"/>
        <v>2.0000000000000018E-2</v>
      </c>
      <c r="BF31" s="10">
        <f t="shared" ref="BF31" si="217">BF9/BE9-1</f>
        <v>1.0000000000000009E-2</v>
      </c>
      <c r="BG31" s="10">
        <f t="shared" ref="BG31" si="218">BG9/BF9-1</f>
        <v>1.0000000000000009E-2</v>
      </c>
      <c r="BH31" s="10">
        <f t="shared" ref="BH31" si="219">BH9/BG9-1</f>
        <v>1.0000000000000009E-2</v>
      </c>
      <c r="BI31" s="10">
        <f t="shared" ref="BI31" si="220">BI9/BH9-1</f>
        <v>1.0000000000000009E-2</v>
      </c>
      <c r="BK31" t="s">
        <v>63</v>
      </c>
      <c r="BL31" s="4">
        <f>NPV(BL30,AX21:EW21)</f>
        <v>2015684.0210538863</v>
      </c>
    </row>
    <row r="32" spans="2:153" x14ac:dyDescent="0.3">
      <c r="B32" t="s">
        <v>56</v>
      </c>
      <c r="C32" s="10">
        <f t="shared" ref="C32:F32" si="221">C10/C5</f>
        <v>0.13476507812062496</v>
      </c>
      <c r="D32" s="10">
        <f t="shared" si="221"/>
        <v>0.14619944671321303</v>
      </c>
      <c r="E32" s="10">
        <f t="shared" si="221"/>
        <v>0.13588149231894661</v>
      </c>
      <c r="F32" s="10">
        <f t="shared" si="221"/>
        <v>0.10444477527996957</v>
      </c>
      <c r="G32" s="10">
        <f>G10/G5</f>
        <v>0.13242035970377336</v>
      </c>
      <c r="H32" s="10">
        <f t="shared" ref="H32:V32" si="222">H10/H5</f>
        <v>0.13703059410808152</v>
      </c>
      <c r="I32" s="10">
        <f t="shared" si="222"/>
        <v>0.12659078054298642</v>
      </c>
      <c r="J32" s="10">
        <f t="shared" si="222"/>
        <v>0.10595029219568131</v>
      </c>
      <c r="K32" s="10">
        <f t="shared" si="222"/>
        <v>6.137353433835846E-2</v>
      </c>
      <c r="L32" s="10">
        <f t="shared" si="222"/>
        <v>6.767711816289193E-2</v>
      </c>
      <c r="M32" s="10">
        <f t="shared" si="222"/>
        <v>6.7904145410897246E-2</v>
      </c>
      <c r="N32" s="10">
        <f t="shared" si="222"/>
        <v>7.0587966192801679E-2</v>
      </c>
      <c r="O32" s="10">
        <f t="shared" si="222"/>
        <v>6.3987700789906163E-2</v>
      </c>
      <c r="P32" s="10">
        <f t="shared" si="222"/>
        <v>4.8868544178513586E-2</v>
      </c>
      <c r="Q32" s="10">
        <f t="shared" si="222"/>
        <v>5.6518799729575124E-2</v>
      </c>
      <c r="R32" s="10">
        <f t="shared" si="222"/>
        <v>5.8962207797379637E-2</v>
      </c>
      <c r="S32" s="10">
        <f t="shared" si="222"/>
        <v>5.7197884221972389E-2</v>
      </c>
      <c r="T32" s="10">
        <f t="shared" si="222"/>
        <v>6.6536964980544747E-2</v>
      </c>
      <c r="U32" s="10">
        <f t="shared" si="222"/>
        <v>7.2284590116593869E-2</v>
      </c>
      <c r="V32" s="10">
        <f t="shared" si="222"/>
        <v>7.8668529677175206E-2</v>
      </c>
      <c r="W32" s="10">
        <f t="shared" ref="W32:AE32" si="223">W10/W5</f>
        <v>7.1450654391810656E-2</v>
      </c>
      <c r="X32" s="10">
        <f t="shared" si="223"/>
        <v>8.3194483395747074E-2</v>
      </c>
      <c r="Y32" s="10">
        <f t="shared" si="223"/>
        <v>8.6655494449296225E-2</v>
      </c>
      <c r="Z32" s="10">
        <f t="shared" si="223"/>
        <v>8.5909224953754595E-2</v>
      </c>
      <c r="AA32" s="10">
        <f t="shared" si="223"/>
        <v>7.9869344681920251E-2</v>
      </c>
      <c r="AB32" s="10">
        <f t="shared" si="223"/>
        <v>7.9958030405631667E-2</v>
      </c>
      <c r="AC32" s="10">
        <f t="shared" si="223"/>
        <v>7.3740416401668965E-2</v>
      </c>
      <c r="AD32" s="10">
        <f t="shared" si="223"/>
        <v>7.5911532645724603E-2</v>
      </c>
      <c r="AE32" s="10">
        <f t="shared" si="223"/>
        <v>6.7418866397326138E-2</v>
      </c>
      <c r="AF32" s="10">
        <f t="shared" ref="AF32:AH32" si="224">AF10/AF5</f>
        <v>7.1038066726585886E-2</v>
      </c>
      <c r="AG32" s="10">
        <f t="shared" si="224"/>
        <v>6.6774926515480532E-2</v>
      </c>
      <c r="AH32" s="10">
        <f t="shared" si="224"/>
        <v>6.9885831132316611E-2</v>
      </c>
      <c r="AI32" s="10">
        <f t="shared" ref="AI32:AL32" si="225">AI10/AI5</f>
        <v>7.0000000000000007E-2</v>
      </c>
      <c r="AJ32" s="10">
        <f t="shared" si="225"/>
        <v>7.0000000000000007E-2</v>
      </c>
      <c r="AK32" s="10">
        <f t="shared" si="225"/>
        <v>7.0000000000000007E-2</v>
      </c>
      <c r="AL32" s="10">
        <f t="shared" si="225"/>
        <v>7.0000000000000007E-2</v>
      </c>
      <c r="AN32" s="10">
        <f t="shared" ref="AN32:BE32" si="226">AN10/AN5</f>
        <v>0.10422753629702881</v>
      </c>
      <c r="AO32" s="10">
        <f t="shared" si="226"/>
        <v>0.11718969029774032</v>
      </c>
      <c r="AP32" s="10">
        <f t="shared" si="226"/>
        <v>0.11828336532168517</v>
      </c>
      <c r="AQ32" s="10">
        <f t="shared" si="226"/>
        <v>0.12717438970910686</v>
      </c>
      <c r="AR32" s="10">
        <f t="shared" si="226"/>
        <v>0.12382400048091993</v>
      </c>
      <c r="AS32" s="10">
        <f t="shared" si="226"/>
        <v>6.7299534439366607E-2</v>
      </c>
      <c r="AT32" s="10">
        <f t="shared" si="226"/>
        <v>5.7011272742343237E-2</v>
      </c>
      <c r="AU32" s="10">
        <f t="shared" si="226"/>
        <v>6.9283686161993263E-2</v>
      </c>
      <c r="AV32" s="10">
        <f t="shared" si="226"/>
        <v>8.2177815219569517E-2</v>
      </c>
      <c r="AW32" s="10">
        <f t="shared" si="226"/>
        <v>7.7194081265168718E-2</v>
      </c>
      <c r="AX32" s="10">
        <f t="shared" si="226"/>
        <v>6.8824172086293947E-2</v>
      </c>
      <c r="AY32" s="10">
        <f t="shared" si="226"/>
        <v>7.0000000000000007E-2</v>
      </c>
      <c r="AZ32" s="10">
        <f t="shared" si="226"/>
        <v>6.5000000000000002E-2</v>
      </c>
      <c r="BA32" s="10">
        <f t="shared" si="226"/>
        <v>6.5000000000000002E-2</v>
      </c>
      <c r="BB32" s="10">
        <f t="shared" si="226"/>
        <v>6.5000000000000002E-2</v>
      </c>
      <c r="BC32" s="10">
        <f t="shared" si="226"/>
        <v>6.5000000000000002E-2</v>
      </c>
      <c r="BD32" s="10">
        <f t="shared" si="226"/>
        <v>6.5000000000000002E-2</v>
      </c>
      <c r="BE32" s="10">
        <f t="shared" si="226"/>
        <v>6.5000000000000002E-2</v>
      </c>
      <c r="BF32" s="10">
        <f t="shared" ref="BF32:BI32" si="227">BF10/BF5</f>
        <v>6.5000000000000002E-2</v>
      </c>
      <c r="BG32" s="10">
        <f t="shared" si="227"/>
        <v>6.5000000000000002E-2</v>
      </c>
      <c r="BH32" s="10">
        <f t="shared" si="227"/>
        <v>6.5000000000000002E-2</v>
      </c>
      <c r="BI32" s="10">
        <f t="shared" si="227"/>
        <v>6.5000000000000002E-2</v>
      </c>
      <c r="BK32" t="s">
        <v>64</v>
      </c>
      <c r="BL32" s="4">
        <f>Main!D8</f>
        <v>48579</v>
      </c>
    </row>
    <row r="33" spans="2:64" x14ac:dyDescent="0.3">
      <c r="B33" t="s">
        <v>57</v>
      </c>
      <c r="C33" s="10"/>
      <c r="D33" s="10"/>
      <c r="E33" s="10"/>
      <c r="F33" s="10"/>
      <c r="G33" s="10">
        <f>G11/C11-1</f>
        <v>0.34213836477987414</v>
      </c>
      <c r="H33" s="10">
        <f t="shared" ref="H33:V33" si="228">H11/D11-1</f>
        <v>0.27116704805491998</v>
      </c>
      <c r="I33" s="10">
        <f t="shared" si="228"/>
        <v>8.4375000000000089E-2</v>
      </c>
      <c r="J33" s="10">
        <f t="shared" si="228"/>
        <v>6.9923371647509613E-2</v>
      </c>
      <c r="K33" s="10">
        <f t="shared" si="228"/>
        <v>9.9343955014058016E-2</v>
      </c>
      <c r="L33" s="10">
        <f t="shared" si="228"/>
        <v>0.14311431143114306</v>
      </c>
      <c r="M33" s="10">
        <f t="shared" si="228"/>
        <v>0.29490874159462055</v>
      </c>
      <c r="N33" s="10">
        <f t="shared" si="228"/>
        <v>0.26410026857654434</v>
      </c>
      <c r="O33" s="10">
        <f t="shared" si="228"/>
        <v>0.23785166240409206</v>
      </c>
      <c r="P33" s="10">
        <f t="shared" si="228"/>
        <v>0.24409448818897639</v>
      </c>
      <c r="Q33" s="10">
        <f t="shared" si="228"/>
        <v>0.23738872403560829</v>
      </c>
      <c r="R33" s="10">
        <f t="shared" si="228"/>
        <v>0.39376770538243622</v>
      </c>
      <c r="S33" s="10">
        <f t="shared" si="228"/>
        <v>0.36845730027548207</v>
      </c>
      <c r="T33" s="10">
        <f t="shared" si="228"/>
        <v>0.36582278481012653</v>
      </c>
      <c r="U33" s="10">
        <f t="shared" si="228"/>
        <v>0.29076738609112707</v>
      </c>
      <c r="V33" s="10">
        <f t="shared" si="228"/>
        <v>0.28302845528455278</v>
      </c>
      <c r="W33" s="10">
        <f t="shared" ref="W33" si="229">W11/S11-1</f>
        <v>0.30548565676899853</v>
      </c>
      <c r="X33" s="10">
        <f t="shared" ref="X33" si="230">X11/T11-1</f>
        <v>0.34522706209453191</v>
      </c>
      <c r="Y33" s="10">
        <f t="shared" ref="Y33" si="231">Y11/U11-1</f>
        <v>0.42173711100789602</v>
      </c>
      <c r="Z33" s="10">
        <f t="shared" ref="Z33" si="232">Z11/V11-1</f>
        <v>0.32000000000000006</v>
      </c>
      <c r="AA33" s="10">
        <f t="shared" ref="AA33" si="233">AA11/W11-1</f>
        <v>0.17309175019275247</v>
      </c>
      <c r="AB33" s="10">
        <f t="shared" ref="AB33" si="234">AB11/X11-1</f>
        <v>0.10299689975887016</v>
      </c>
      <c r="AC33" s="10">
        <f t="shared" ref="AC33" si="235">AC11/Y11-1</f>
        <v>-0.16334531198954594</v>
      </c>
      <c r="AD33" s="10">
        <f t="shared" ref="AD33" si="236">AD11/Z11-1</f>
        <v>-9.6909690969096962E-2</v>
      </c>
      <c r="AE33" s="10">
        <f t="shared" ref="AE33" si="237">AE11/AA11-1</f>
        <v>-9.8915543871179734E-2</v>
      </c>
      <c r="AF33" s="10">
        <f t="shared" ref="AF33" si="238">AF11/AB11-1</f>
        <v>-5.0281074328544673E-2</v>
      </c>
      <c r="AG33" s="10">
        <f t="shared" ref="AG33" si="239">AG11/AC11-1</f>
        <v>5.9351815696993437E-2</v>
      </c>
      <c r="AH33" s="10">
        <f t="shared" ref="AH33" si="240">AH11/AD11-1</f>
        <v>-4.8837209302325602E-2</v>
      </c>
      <c r="AI33" s="10">
        <f t="shared" ref="AI33" si="241">AI11/AE11-1</f>
        <v>4.0000000000000036E-2</v>
      </c>
      <c r="AJ33" s="10">
        <f t="shared" ref="AJ33" si="242">AJ11/AF11-1</f>
        <v>4.0000000000000036E-2</v>
      </c>
      <c r="AK33" s="10">
        <f t="shared" ref="AK33" si="243">AK11/AG11-1</f>
        <v>4.0000000000000036E-2</v>
      </c>
      <c r="AL33" s="10">
        <f t="shared" ref="AL33" si="244">AL11/AH11-1</f>
        <v>4.0000000000000036E-2</v>
      </c>
      <c r="AN33" s="10"/>
      <c r="AO33" s="10">
        <f t="shared" ref="AO33:BE33" si="245">AO11/AN11-1</f>
        <v>0.12564432989690721</v>
      </c>
      <c r="AP33" s="10">
        <f t="shared" si="245"/>
        <v>0.39210074413279905</v>
      </c>
      <c r="AQ33" s="10">
        <f t="shared" si="245"/>
        <v>0.51027960526315796</v>
      </c>
      <c r="AR33" s="10">
        <f t="shared" si="245"/>
        <v>0.18050639803974944</v>
      </c>
      <c r="AS33" s="10">
        <f t="shared" si="245"/>
        <v>0.19995387453874547</v>
      </c>
      <c r="AT33" s="10">
        <f t="shared" si="245"/>
        <v>0.28156832596578907</v>
      </c>
      <c r="AU33" s="10">
        <f t="shared" si="245"/>
        <v>0.32318536292741462</v>
      </c>
      <c r="AV33" s="10">
        <f t="shared" si="245"/>
        <v>0.34772753031848569</v>
      </c>
      <c r="AW33" s="10">
        <f t="shared" si="245"/>
        <v>-6.3072912286603611E-3</v>
      </c>
      <c r="AX33" s="10">
        <f t="shared" si="245"/>
        <v>-3.8676371022342559E-2</v>
      </c>
      <c r="AY33" s="10">
        <f t="shared" si="245"/>
        <v>4.0000000000000036E-2</v>
      </c>
      <c r="AZ33" s="10">
        <f t="shared" si="245"/>
        <v>3.0000000000000027E-2</v>
      </c>
      <c r="BA33" s="10">
        <f t="shared" si="245"/>
        <v>2.0000000000000018E-2</v>
      </c>
      <c r="BB33" s="10">
        <f t="shared" si="245"/>
        <v>2.0000000000000018E-2</v>
      </c>
      <c r="BC33" s="10">
        <f t="shared" si="245"/>
        <v>2.0000000000000018E-2</v>
      </c>
      <c r="BD33" s="10">
        <f t="shared" si="245"/>
        <v>1.0000000000000009E-2</v>
      </c>
      <c r="BE33" s="10">
        <f t="shared" si="245"/>
        <v>1.0000000000000009E-2</v>
      </c>
      <c r="BF33" s="10">
        <f t="shared" ref="BF33" si="246">BF11/BE11-1</f>
        <v>1.0000000000000009E-2</v>
      </c>
      <c r="BG33" s="10">
        <f t="shared" ref="BG33" si="247">BG11/BF11-1</f>
        <v>1.0000000000000009E-2</v>
      </c>
      <c r="BH33" s="10">
        <f t="shared" ref="BH33" si="248">BH11/BG11-1</f>
        <v>1.0000000000000009E-2</v>
      </c>
      <c r="BI33" s="10">
        <f t="shared" ref="BI33" si="249">BI11/BH11-1</f>
        <v>1.0000000000000009E-2</v>
      </c>
      <c r="BK33" t="s">
        <v>65</v>
      </c>
      <c r="BL33" s="4">
        <f>BL31+BL32</f>
        <v>2064263.0210538863</v>
      </c>
    </row>
    <row r="34" spans="2:64" x14ac:dyDescent="0.3">
      <c r="B34" t="s">
        <v>47</v>
      </c>
      <c r="C34" s="10">
        <f t="shared" ref="C34:V34" si="250">C19/C18</f>
        <v>0.2402938090241343</v>
      </c>
      <c r="D34" s="10">
        <f t="shared" si="250"/>
        <v>0.70120120120120122</v>
      </c>
      <c r="E34" s="10">
        <f t="shared" si="250"/>
        <v>0.18354430379746836</v>
      </c>
      <c r="F34" s="10">
        <f t="shared" si="250"/>
        <v>8.5470085470085479E-3</v>
      </c>
      <c r="G34" s="10">
        <f t="shared" si="250"/>
        <v>0.14979123173277661</v>
      </c>
      <c r="H34" s="10">
        <f t="shared" si="250"/>
        <v>2.8406909788867563E-2</v>
      </c>
      <c r="I34" s="10">
        <f t="shared" si="250"/>
        <v>0.14985250737463127</v>
      </c>
      <c r="J34" s="10">
        <f t="shared" si="250"/>
        <v>9.7611940298507463E-2</v>
      </c>
      <c r="K34" s="10">
        <f t="shared" si="250"/>
        <v>0.18995682799363781</v>
      </c>
      <c r="L34" s="10">
        <f t="shared" si="250"/>
        <v>8.8958116995500172E-2</v>
      </c>
      <c r="M34" s="10">
        <f t="shared" si="250"/>
        <v>0.18768996960486323</v>
      </c>
      <c r="N34" s="10">
        <f t="shared" si="250"/>
        <v>0.19393042190969653</v>
      </c>
      <c r="O34" s="10">
        <f t="shared" si="250"/>
        <v>0.21992314513745195</v>
      </c>
      <c r="P34" s="10">
        <f t="shared" si="250"/>
        <v>0.1581739270213792</v>
      </c>
      <c r="Q34" s="10">
        <f t="shared" si="250"/>
        <v>8.3565868703186955E-2</v>
      </c>
      <c r="R34" s="10">
        <f t="shared" si="250"/>
        <v>7.2891178364455897E-2</v>
      </c>
      <c r="S34" s="10">
        <f t="shared" si="250"/>
        <v>0.20997273081417997</v>
      </c>
      <c r="T34" s="10">
        <f t="shared" si="250"/>
        <v>0.1005327773917072</v>
      </c>
      <c r="U34" s="10">
        <f t="shared" si="250"/>
        <v>0.26767091541135574</v>
      </c>
      <c r="V34" s="10">
        <f t="shared" si="250"/>
        <v>4.0980313378867012E-2</v>
      </c>
      <c r="W34" s="10">
        <f t="shared" ref="W34:AE34" si="251">W19/W18</f>
        <v>0.27008547008547007</v>
      </c>
      <c r="X34" s="10">
        <f t="shared" si="251"/>
        <v>0.24010554089709762</v>
      </c>
      <c r="Y34" s="10">
        <f t="shared" si="251"/>
        <v>2.34375E-2</v>
      </c>
      <c r="Z34" s="10">
        <f t="shared" si="251"/>
        <v>1.2754677754677755</v>
      </c>
      <c r="AA34" s="10">
        <f t="shared" si="251"/>
        <v>0.23015294974508377</v>
      </c>
      <c r="AB34" s="10">
        <f t="shared" si="251"/>
        <v>0.10630702102340341</v>
      </c>
      <c r="AC34" s="10">
        <f t="shared" si="251"/>
        <v>0.18918697185987365</v>
      </c>
      <c r="AD34" s="10">
        <f t="shared" si="251"/>
        <v>0.22373228116323249</v>
      </c>
      <c r="AE34" s="10">
        <f t="shared" si="251"/>
        <v>0.1900177154740815</v>
      </c>
      <c r="AF34" s="10">
        <f t="shared" ref="AF34:AH34" si="252">AF19/AF18</f>
        <v>0.11590685470646113</v>
      </c>
      <c r="AG34" s="10">
        <f t="shared" si="252"/>
        <v>0.15002494871652713</v>
      </c>
      <c r="AH34" s="10">
        <f t="shared" si="252"/>
        <v>0.10403150029084075</v>
      </c>
      <c r="AI34" s="10">
        <f t="shared" ref="AI34:AL34" si="253">AI19/AI18</f>
        <v>0.14000000000000001</v>
      </c>
      <c r="AJ34" s="10">
        <f t="shared" si="253"/>
        <v>0.14000000000000001</v>
      </c>
      <c r="AK34" s="10">
        <f t="shared" si="253"/>
        <v>0.14000000000000001</v>
      </c>
      <c r="AL34" s="10">
        <f t="shared" si="253"/>
        <v>0.14000000000000001</v>
      </c>
      <c r="AN34" s="10">
        <f t="shared" ref="AN34:BE34" si="254">AN19/AN18</f>
        <v>-1.5045045045045045</v>
      </c>
      <c r="AO34" s="10">
        <f t="shared" si="254"/>
        <v>0.60586734693877553</v>
      </c>
      <c r="AP34" s="10">
        <f t="shared" si="254"/>
        <v>0.36613566289825283</v>
      </c>
      <c r="AQ34" s="10">
        <f t="shared" si="254"/>
        <v>0.20225899658523772</v>
      </c>
      <c r="AR34" s="10">
        <f t="shared" si="254"/>
        <v>0.106207264008525</v>
      </c>
      <c r="AS34" s="10">
        <f t="shared" si="254"/>
        <v>0.16980322003577816</v>
      </c>
      <c r="AT34" s="10">
        <f t="shared" si="254"/>
        <v>0.1184134337000579</v>
      </c>
      <c r="AU34" s="10">
        <f t="shared" si="254"/>
        <v>0.12557993237398757</v>
      </c>
      <c r="AV34" s="10">
        <f t="shared" si="254"/>
        <v>0.54194743935309975</v>
      </c>
      <c r="AW34" s="10">
        <f t="shared" si="254"/>
        <v>0.18957850733551668</v>
      </c>
      <c r="AX34" s="10">
        <f t="shared" si="254"/>
        <v>0.13503075174162707</v>
      </c>
      <c r="AY34" s="10">
        <f t="shared" si="254"/>
        <v>0.13999999999999987</v>
      </c>
      <c r="AZ34" s="10">
        <f t="shared" si="254"/>
        <v>0.15</v>
      </c>
      <c r="BA34" s="10">
        <f t="shared" si="254"/>
        <v>0.15</v>
      </c>
      <c r="BB34" s="10">
        <f t="shared" si="254"/>
        <v>0.15</v>
      </c>
      <c r="BC34" s="10">
        <f t="shared" si="254"/>
        <v>0.15</v>
      </c>
      <c r="BD34" s="10">
        <f t="shared" si="254"/>
        <v>0.15</v>
      </c>
      <c r="BE34" s="10">
        <f t="shared" si="254"/>
        <v>0.15</v>
      </c>
      <c r="BF34" s="10">
        <f t="shared" ref="BF34:BI34" si="255">BF19/BF18</f>
        <v>0.15</v>
      </c>
      <c r="BG34" s="10">
        <f t="shared" si="255"/>
        <v>0.15</v>
      </c>
      <c r="BH34" s="10">
        <f t="shared" si="255"/>
        <v>0.15</v>
      </c>
      <c r="BI34" s="10">
        <f t="shared" si="255"/>
        <v>0.15</v>
      </c>
      <c r="BK34" t="s">
        <v>66</v>
      </c>
      <c r="BL34" s="3">
        <f>BL33/BE22</f>
        <v>195.6276555206488</v>
      </c>
    </row>
    <row r="35" spans="2:64" x14ac:dyDescent="0.3">
      <c r="B35" t="s">
        <v>58</v>
      </c>
      <c r="C35" s="10">
        <f t="shared" ref="C35:F35" si="256">C21/C5</f>
        <v>2.027216217729742E-2</v>
      </c>
      <c r="D35" s="10">
        <f t="shared" si="256"/>
        <v>5.1903570017125542E-3</v>
      </c>
      <c r="E35" s="10">
        <f t="shared" si="256"/>
        <v>5.8522311631309439E-3</v>
      </c>
      <c r="F35" s="10">
        <f t="shared" si="256"/>
        <v>3.0701536731014178E-2</v>
      </c>
      <c r="G35" s="10">
        <f>G21/G5</f>
        <v>3.1914893617021274E-2</v>
      </c>
      <c r="H35" s="10">
        <f t="shared" ref="H35:V35" si="257">H21/H5</f>
        <v>4.791438187800174E-2</v>
      </c>
      <c r="I35" s="10">
        <f t="shared" si="257"/>
        <v>5.0958003393665158E-2</v>
      </c>
      <c r="J35" s="10">
        <f t="shared" si="257"/>
        <v>4.1819211693353411E-2</v>
      </c>
      <c r="K35" s="10">
        <f t="shared" si="257"/>
        <v>5.9648241206030149E-2</v>
      </c>
      <c r="L35" s="10">
        <f t="shared" si="257"/>
        <v>4.1401173427544007E-2</v>
      </c>
      <c r="M35" s="10">
        <f t="shared" si="257"/>
        <v>3.0493991226189964E-2</v>
      </c>
      <c r="N35" s="10">
        <f t="shared" si="257"/>
        <v>3.7375481775449755E-2</v>
      </c>
      <c r="O35" s="10">
        <f t="shared" si="257"/>
        <v>3.3597518952446587E-2</v>
      </c>
      <c r="P35" s="10">
        <f t="shared" si="257"/>
        <v>5.896841821126507E-2</v>
      </c>
      <c r="Q35" s="10">
        <f t="shared" si="257"/>
        <v>6.5848458058141351E-2</v>
      </c>
      <c r="R35" s="10">
        <f t="shared" si="257"/>
        <v>5.7520608498267692E-2</v>
      </c>
      <c r="S35" s="10">
        <f t="shared" si="257"/>
        <v>7.470650030409702E-2</v>
      </c>
      <c r="T35" s="10">
        <f t="shared" si="257"/>
        <v>6.8783162362928904E-2</v>
      </c>
      <c r="U35" s="10">
        <f t="shared" si="257"/>
        <v>2.8480669963541854E-2</v>
      </c>
      <c r="V35" s="10">
        <f t="shared" si="257"/>
        <v>0.1042339824760574</v>
      </c>
      <c r="W35" s="10">
        <f t="shared" ref="W35:AE35" si="258">W21/W5</f>
        <v>-3.3011576380062517E-2</v>
      </c>
      <c r="X35" s="10">
        <f t="shared" si="258"/>
        <v>-1.6727980599501788E-2</v>
      </c>
      <c r="Y35" s="10">
        <f t="shared" si="258"/>
        <v>2.2596203019645794E-2</v>
      </c>
      <c r="Z35" s="10">
        <f t="shared" si="258"/>
        <v>1.8632208251789495E-3</v>
      </c>
      <c r="AA35" s="10">
        <f t="shared" si="258"/>
        <v>2.4906170008951147E-2</v>
      </c>
      <c r="AB35" s="10">
        <f t="shared" si="258"/>
        <v>5.0229567728060844E-2</v>
      </c>
      <c r="AC35" s="10">
        <f t="shared" si="258"/>
        <v>6.9043841686293975E-2</v>
      </c>
      <c r="AD35" s="10">
        <f t="shared" si="258"/>
        <v>6.2508457822676972E-2</v>
      </c>
      <c r="AE35" s="10">
        <f t="shared" si="258"/>
        <v>7.2784743882271671E-2</v>
      </c>
      <c r="AF35" s="10">
        <f t="shared" ref="AF35:AH35" si="259">AF21/AF5</f>
        <v>9.1129026808220201E-2</v>
      </c>
      <c r="AG35" s="10">
        <f t="shared" si="259"/>
        <v>9.6477148989469838E-2</v>
      </c>
      <c r="AH35" s="10">
        <f t="shared" si="259"/>
        <v>0.10652210956803272</v>
      </c>
      <c r="AI35" s="10">
        <f t="shared" ref="AI35:AL35" si="260">AI21/AI5</f>
        <v>8.3621197671430503E-2</v>
      </c>
      <c r="AJ35" s="10">
        <f t="shared" si="260"/>
        <v>9.1543224689444133E-2</v>
      </c>
      <c r="AK35" s="10">
        <f t="shared" si="260"/>
        <v>0.10256242001175714</v>
      </c>
      <c r="AL35" s="10">
        <f t="shared" si="260"/>
        <v>0.11159411064109116</v>
      </c>
      <c r="AN35" s="10">
        <f t="shared" ref="AN35:BE35" si="261">AN21/AN5</f>
        <v>-2.7082303231896437E-3</v>
      </c>
      <c r="AO35" s="10">
        <f t="shared" si="261"/>
        <v>5.5697811337681999E-3</v>
      </c>
      <c r="AP35" s="10">
        <f t="shared" si="261"/>
        <v>1.7435490157147373E-2</v>
      </c>
      <c r="AQ35" s="10">
        <f t="shared" si="261"/>
        <v>1.7052162864178651E-2</v>
      </c>
      <c r="AR35" s="10">
        <f t="shared" si="261"/>
        <v>4.3252736305590261E-2</v>
      </c>
      <c r="AS35" s="10">
        <f t="shared" si="261"/>
        <v>4.1308703060722513E-2</v>
      </c>
      <c r="AT35" s="10">
        <f t="shared" si="261"/>
        <v>5.5252496995316841E-2</v>
      </c>
      <c r="AU35" s="10">
        <f t="shared" si="261"/>
        <v>7.1014128755145567E-2</v>
      </c>
      <c r="AV35" s="10">
        <f t="shared" si="261"/>
        <v>-5.2958950004183018E-3</v>
      </c>
      <c r="AW35" s="10">
        <f t="shared" si="261"/>
        <v>5.2932835755978319E-2</v>
      </c>
      <c r="AX35" s="10">
        <f t="shared" si="261"/>
        <v>9.2871171971866534E-2</v>
      </c>
      <c r="AY35" s="10">
        <f t="shared" si="261"/>
        <v>9.834909632835169E-2</v>
      </c>
      <c r="AZ35" s="10">
        <f t="shared" si="261"/>
        <v>0.11748604638603272</v>
      </c>
      <c r="BA35" s="10">
        <f t="shared" si="261"/>
        <v>0.12178811456393772</v>
      </c>
      <c r="BB35" s="10">
        <f t="shared" si="261"/>
        <v>0.12522327633560951</v>
      </c>
      <c r="BC35" s="10">
        <f t="shared" si="261"/>
        <v>0.12681538539247966</v>
      </c>
      <c r="BD35" s="10">
        <f t="shared" si="261"/>
        <v>0.12784058203620899</v>
      </c>
      <c r="BE35" s="10">
        <f t="shared" si="261"/>
        <v>0.12817613739945768</v>
      </c>
      <c r="BF35" s="10">
        <f>BJ21/BF5</f>
        <v>0.13242655494674957</v>
      </c>
      <c r="BG35" s="10">
        <f t="shared" ref="BG35:BI35" si="262">BG21/BG5</f>
        <v>0.12933089025129871</v>
      </c>
      <c r="BH35" s="10">
        <f t="shared" si="262"/>
        <v>0.1295755318714184</v>
      </c>
      <c r="BI35" s="10">
        <f t="shared" si="262"/>
        <v>0.12983021167203435</v>
      </c>
      <c r="BK35" t="s">
        <v>67</v>
      </c>
      <c r="BL35" s="3">
        <f>Main!D3</f>
        <v>179.8</v>
      </c>
    </row>
    <row r="36" spans="2:64" x14ac:dyDescent="0.3">
      <c r="BK36" s="1" t="s">
        <v>68</v>
      </c>
      <c r="BL36" s="13">
        <f>BL34/BL35-1</f>
        <v>8.8029229814509335E-2</v>
      </c>
    </row>
    <row r="37" spans="2:64" x14ac:dyDescent="0.3">
      <c r="BK37" t="s">
        <v>69</v>
      </c>
      <c r="BL37" s="5" t="s">
        <v>88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2021-04-17T08:36:20Z</dcterms:created>
  <dcterms:modified xsi:type="dcterms:W3CDTF">2025-04-08T11:24:30Z</dcterms:modified>
</cp:coreProperties>
</file>