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3F3063F-2427-4C03-B441-2A37F087B486}" xr6:coauthVersionLast="46" xr6:coauthVersionMax="46" xr10:uidLastSave="{00000000-0000-0000-0000-000000000000}"/>
  <bookViews>
    <workbookView xWindow="-108" yWindow="-108" windowWidth="23256" windowHeight="12576" activeTab="1" xr2:uid="{A2EACA76-D932-43E7-A191-A760E80361AB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W3" i="2"/>
  <c r="Y3" i="2" s="1"/>
  <c r="Z3" i="2" s="1"/>
  <c r="AA3" i="2" s="1"/>
  <c r="K5" i="2"/>
  <c r="AE29" i="2" l="1"/>
  <c r="R16" i="2"/>
  <c r="R15" i="2"/>
  <c r="R13" i="2"/>
  <c r="R12" i="2"/>
  <c r="R11" i="2"/>
  <c r="R9" i="2"/>
  <c r="K24" i="2"/>
  <c r="K10" i="2"/>
  <c r="K14" i="2" s="1"/>
  <c r="K22" i="2"/>
  <c r="N25" i="2"/>
  <c r="H26" i="2"/>
  <c r="G26" i="2"/>
  <c r="F26" i="2"/>
  <c r="E26" i="2"/>
  <c r="G25" i="2"/>
  <c r="E25" i="2"/>
  <c r="C25" i="2"/>
  <c r="G24" i="2"/>
  <c r="E24" i="2"/>
  <c r="G21" i="2"/>
  <c r="E21" i="2"/>
  <c r="D16" i="2"/>
  <c r="D15" i="2"/>
  <c r="D13" i="2"/>
  <c r="D12" i="2"/>
  <c r="D11" i="2"/>
  <c r="D9" i="2"/>
  <c r="D8" i="2"/>
  <c r="D7" i="2"/>
  <c r="D6" i="2"/>
  <c r="F24" i="2" s="1"/>
  <c r="D4" i="2"/>
  <c r="D3" i="2"/>
  <c r="F16" i="2"/>
  <c r="F15" i="2"/>
  <c r="F13" i="2"/>
  <c r="F12" i="2"/>
  <c r="F11" i="2"/>
  <c r="F9" i="2"/>
  <c r="F8" i="2"/>
  <c r="F7" i="2"/>
  <c r="F25" i="2" s="1"/>
  <c r="F6" i="2"/>
  <c r="F4" i="2"/>
  <c r="F3" i="2"/>
  <c r="F5" i="2" s="1"/>
  <c r="F22" i="2" s="1"/>
  <c r="C5" i="2"/>
  <c r="C10" i="2" s="1"/>
  <c r="C14" i="2" s="1"/>
  <c r="C17" i="2" s="1"/>
  <c r="C19" i="2" s="1"/>
  <c r="E5" i="2"/>
  <c r="E10" i="2" s="1"/>
  <c r="E14" i="2" s="1"/>
  <c r="E17" i="2" s="1"/>
  <c r="E19" i="2" s="1"/>
  <c r="Q26" i="2"/>
  <c r="P26" i="2"/>
  <c r="O26" i="2"/>
  <c r="Q24" i="2"/>
  <c r="P24" i="2"/>
  <c r="O24" i="2"/>
  <c r="Q21" i="2"/>
  <c r="P21" i="2"/>
  <c r="O21" i="2"/>
  <c r="Q25" i="2"/>
  <c r="P25" i="2"/>
  <c r="O25" i="2"/>
  <c r="N5" i="2"/>
  <c r="N10" i="2" s="1"/>
  <c r="N14" i="2" s="1"/>
  <c r="N17" i="2" s="1"/>
  <c r="N19" i="2" s="1"/>
  <c r="O5" i="2"/>
  <c r="O10" i="2" s="1"/>
  <c r="O14" i="2" s="1"/>
  <c r="O17" i="2" s="1"/>
  <c r="O19" i="2" s="1"/>
  <c r="J16" i="2"/>
  <c r="J15" i="2"/>
  <c r="J13" i="2"/>
  <c r="J12" i="2"/>
  <c r="J11" i="2"/>
  <c r="J9" i="2"/>
  <c r="J8" i="2"/>
  <c r="L8" i="2" s="1"/>
  <c r="R8" i="2" s="1"/>
  <c r="J7" i="2"/>
  <c r="J6" i="2"/>
  <c r="J4" i="2"/>
  <c r="J3" i="2"/>
  <c r="L3" i="2" s="1"/>
  <c r="R3" i="2" s="1"/>
  <c r="S3" i="2" s="1"/>
  <c r="K26" i="2"/>
  <c r="I26" i="2"/>
  <c r="I24" i="2"/>
  <c r="I25" i="2"/>
  <c r="I21" i="2"/>
  <c r="H16" i="2"/>
  <c r="H15" i="2"/>
  <c r="H13" i="2"/>
  <c r="H12" i="2"/>
  <c r="H11" i="2"/>
  <c r="H9" i="2"/>
  <c r="H8" i="2"/>
  <c r="H7" i="2"/>
  <c r="H25" i="2" s="1"/>
  <c r="H6" i="2"/>
  <c r="H24" i="2" s="1"/>
  <c r="H4" i="2"/>
  <c r="H3" i="2"/>
  <c r="H21" i="2" s="1"/>
  <c r="G5" i="2"/>
  <c r="G10" i="2" s="1"/>
  <c r="G14" i="2" s="1"/>
  <c r="G17" i="2" s="1"/>
  <c r="G19" i="2" s="1"/>
  <c r="I5" i="2"/>
  <c r="I10" i="2" s="1"/>
  <c r="I14" i="2" s="1"/>
  <c r="I17" i="2" s="1"/>
  <c r="I19" i="2" s="1"/>
  <c r="P5" i="2"/>
  <c r="P10" i="2" s="1"/>
  <c r="P14" i="2" s="1"/>
  <c r="P27" i="2" s="1"/>
  <c r="Q5" i="2"/>
  <c r="Q10" i="2" s="1"/>
  <c r="Q14" i="2" s="1"/>
  <c r="Q17" i="2" s="1"/>
  <c r="F3" i="1"/>
  <c r="D8" i="1"/>
  <c r="AE26" i="2" s="1"/>
  <c r="D5" i="1"/>
  <c r="R26" i="2" l="1"/>
  <c r="S8" i="2"/>
  <c r="T8" i="2" s="1"/>
  <c r="S7" i="2"/>
  <c r="S25" i="2" s="1"/>
  <c r="S5" i="2"/>
  <c r="T3" i="2"/>
  <c r="U3" i="2" s="1"/>
  <c r="V3" i="2" s="1"/>
  <c r="AB3" i="2" s="1"/>
  <c r="L6" i="2"/>
  <c r="R6" i="2" s="1"/>
  <c r="S6" i="2" s="1"/>
  <c r="T6" i="2" s="1"/>
  <c r="U6" i="2" s="1"/>
  <c r="C23" i="2"/>
  <c r="E23" i="2"/>
  <c r="C27" i="2"/>
  <c r="C22" i="2"/>
  <c r="G23" i="2"/>
  <c r="E27" i="2"/>
  <c r="E22" i="2"/>
  <c r="F21" i="2"/>
  <c r="G27" i="2"/>
  <c r="L7" i="2"/>
  <c r="L25" i="2" s="1"/>
  <c r="L5" i="2"/>
  <c r="L4" i="2" s="1"/>
  <c r="G22" i="2"/>
  <c r="U8" i="2"/>
  <c r="K27" i="2"/>
  <c r="K17" i="2"/>
  <c r="K19" i="2" s="1"/>
  <c r="S21" i="2"/>
  <c r="R7" i="2"/>
  <c r="R25" i="2" s="1"/>
  <c r="D9" i="1"/>
  <c r="L26" i="2"/>
  <c r="R21" i="2"/>
  <c r="D25" i="2"/>
  <c r="D5" i="2"/>
  <c r="F10" i="2"/>
  <c r="K23" i="2"/>
  <c r="K25" i="2"/>
  <c r="P23" i="2"/>
  <c r="O22" i="2"/>
  <c r="N27" i="2"/>
  <c r="Q23" i="2"/>
  <c r="P22" i="2"/>
  <c r="Q22" i="2"/>
  <c r="J21" i="2"/>
  <c r="J26" i="2"/>
  <c r="O27" i="2"/>
  <c r="Q27" i="2"/>
  <c r="N23" i="2"/>
  <c r="H5" i="2"/>
  <c r="H22" i="2" s="1"/>
  <c r="N22" i="2"/>
  <c r="O23" i="2"/>
  <c r="I22" i="2"/>
  <c r="J5" i="2"/>
  <c r="J22" i="2" s="1"/>
  <c r="J24" i="2"/>
  <c r="P17" i="2"/>
  <c r="P19" i="2" s="1"/>
  <c r="R4" i="2"/>
  <c r="R5" i="2" s="1"/>
  <c r="R22" i="2" s="1"/>
  <c r="I23" i="2"/>
  <c r="I27" i="2"/>
  <c r="K21" i="2"/>
  <c r="L21" i="2"/>
  <c r="J25" i="2"/>
  <c r="Q19" i="2"/>
  <c r="F14" i="2" l="1"/>
  <c r="F23" i="2"/>
  <c r="R24" i="2"/>
  <c r="T24" i="2"/>
  <c r="L22" i="2"/>
  <c r="L10" i="2"/>
  <c r="L14" i="2" s="1"/>
  <c r="L27" i="2" s="1"/>
  <c r="H10" i="2"/>
  <c r="H23" i="2" s="1"/>
  <c r="L24" i="2"/>
  <c r="T7" i="2"/>
  <c r="J10" i="2"/>
  <c r="S24" i="2"/>
  <c r="T21" i="2"/>
  <c r="T26" i="2"/>
  <c r="S26" i="2"/>
  <c r="L23" i="2"/>
  <c r="L17" i="2"/>
  <c r="L19" i="2" s="1"/>
  <c r="V8" i="2"/>
  <c r="W8" i="2" s="1"/>
  <c r="U26" i="2"/>
  <c r="U24" i="2"/>
  <c r="V6" i="2"/>
  <c r="S10" i="2"/>
  <c r="S22" i="2"/>
  <c r="R10" i="2"/>
  <c r="R14" i="2" s="1"/>
  <c r="R27" i="2" s="1"/>
  <c r="U7" i="2"/>
  <c r="T25" i="2"/>
  <c r="T5" i="2"/>
  <c r="T22" i="2" s="1"/>
  <c r="S4" i="2"/>
  <c r="D10" i="2"/>
  <c r="D22" i="2"/>
  <c r="H14" i="2"/>
  <c r="H27" i="2" s="1"/>
  <c r="J14" i="2"/>
  <c r="J23" i="2"/>
  <c r="V26" i="2" l="1"/>
  <c r="F17" i="2"/>
  <c r="F19" i="2" s="1"/>
  <c r="F27" i="2"/>
  <c r="X8" i="2"/>
  <c r="W26" i="2"/>
  <c r="V24" i="2"/>
  <c r="W6" i="2"/>
  <c r="S14" i="2"/>
  <c r="S23" i="2"/>
  <c r="R23" i="2"/>
  <c r="T4" i="2"/>
  <c r="R17" i="2"/>
  <c r="R19" i="2" s="1"/>
  <c r="T10" i="2"/>
  <c r="T14" i="2" s="1"/>
  <c r="V7" i="2"/>
  <c r="U25" i="2"/>
  <c r="U5" i="2"/>
  <c r="U4" i="2" s="1"/>
  <c r="U21" i="2"/>
  <c r="D14" i="2"/>
  <c r="D23" i="2"/>
  <c r="H17" i="2"/>
  <c r="H19" i="2" s="1"/>
  <c r="J17" i="2"/>
  <c r="J19" i="2" s="1"/>
  <c r="J27" i="2"/>
  <c r="Y8" i="2" l="1"/>
  <c r="X26" i="2"/>
  <c r="T23" i="2"/>
  <c r="W24" i="2"/>
  <c r="X6" i="2"/>
  <c r="W7" i="2"/>
  <c r="V25" i="2"/>
  <c r="V5" i="2"/>
  <c r="V21" i="2"/>
  <c r="S27" i="2"/>
  <c r="S17" i="2"/>
  <c r="S19" i="2" s="1"/>
  <c r="U10" i="2"/>
  <c r="U22" i="2"/>
  <c r="T27" i="2"/>
  <c r="T17" i="2"/>
  <c r="D17" i="2"/>
  <c r="D19" i="2" s="1"/>
  <c r="D27" i="2"/>
  <c r="Z8" i="2" l="1"/>
  <c r="AA8" i="2" s="1"/>
  <c r="Y26" i="2"/>
  <c r="Y6" i="2"/>
  <c r="X24" i="2"/>
  <c r="U23" i="2"/>
  <c r="U14" i="2"/>
  <c r="U15" i="2" s="1"/>
  <c r="U27" i="2" s="1"/>
  <c r="V22" i="2"/>
  <c r="V4" i="2"/>
  <c r="V10" i="2"/>
  <c r="X7" i="2"/>
  <c r="W21" i="2"/>
  <c r="W25" i="2"/>
  <c r="W5" i="2"/>
  <c r="T19" i="2"/>
  <c r="AB8" i="2" l="1"/>
  <c r="AB26" i="2" s="1"/>
  <c r="AA26" i="2"/>
  <c r="Z26" i="2"/>
  <c r="U17" i="2"/>
  <c r="U19" i="2" s="1"/>
  <c r="Z6" i="2"/>
  <c r="Y24" i="2"/>
  <c r="V23" i="2"/>
  <c r="V14" i="2"/>
  <c r="X25" i="2"/>
  <c r="X21" i="2"/>
  <c r="Y7" i="2"/>
  <c r="X5" i="2"/>
  <c r="W4" i="2"/>
  <c r="W10" i="2"/>
  <c r="W22" i="2"/>
  <c r="AA6" i="2" l="1"/>
  <c r="Z24" i="2"/>
  <c r="W14" i="2"/>
  <c r="W15" i="2" s="1"/>
  <c r="W27" i="2" s="1"/>
  <c r="W23" i="2"/>
  <c r="X4" i="2"/>
  <c r="X22" i="2"/>
  <c r="X10" i="2"/>
  <c r="Y21" i="2"/>
  <c r="Z7" i="2"/>
  <c r="Y25" i="2"/>
  <c r="Y5" i="2"/>
  <c r="V15" i="2"/>
  <c r="V27" i="2" s="1"/>
  <c r="AB6" i="2" l="1"/>
  <c r="AB24" i="2" s="1"/>
  <c r="AA24" i="2"/>
  <c r="Z5" i="2"/>
  <c r="Z21" i="2"/>
  <c r="Z25" i="2"/>
  <c r="AA7" i="2"/>
  <c r="X23" i="2"/>
  <c r="X14" i="2"/>
  <c r="X15" i="2" s="1"/>
  <c r="X27" i="2" s="1"/>
  <c r="Y4" i="2"/>
  <c r="Y10" i="2"/>
  <c r="Y22" i="2"/>
  <c r="W17" i="2"/>
  <c r="W19" i="2" s="1"/>
  <c r="V17" i="2"/>
  <c r="V19" i="2" s="1"/>
  <c r="AA25" i="2" l="1"/>
  <c r="AA5" i="2"/>
  <c r="AA21" i="2"/>
  <c r="AB7" i="2"/>
  <c r="Y14" i="2"/>
  <c r="Y15" i="2" s="1"/>
  <c r="Y27" i="2" s="1"/>
  <c r="Y23" i="2"/>
  <c r="X17" i="2"/>
  <c r="X19" i="2" s="1"/>
  <c r="Z4" i="2"/>
  <c r="Z22" i="2"/>
  <c r="Z10" i="2"/>
  <c r="AB25" i="2" l="1"/>
  <c r="AB5" i="2"/>
  <c r="AB21" i="2"/>
  <c r="Y17" i="2"/>
  <c r="Y19" i="2" s="1"/>
  <c r="Z14" i="2"/>
  <c r="Z15" i="2" s="1"/>
  <c r="Z27" i="2" s="1"/>
  <c r="Z23" i="2"/>
  <c r="AA10" i="2"/>
  <c r="AA22" i="2"/>
  <c r="AA4" i="2"/>
  <c r="AA14" i="2" l="1"/>
  <c r="AA15" i="2" s="1"/>
  <c r="AA27" i="2" s="1"/>
  <c r="AA23" i="2"/>
  <c r="AB4" i="2"/>
  <c r="AB10" i="2"/>
  <c r="AB22" i="2"/>
  <c r="Z17" i="2"/>
  <c r="Z19" i="2" s="1"/>
  <c r="AA17" i="2" l="1"/>
  <c r="AA19" i="2" s="1"/>
  <c r="AB14" i="2"/>
  <c r="AB15" i="2" s="1"/>
  <c r="AB27" i="2" s="1"/>
  <c r="AB23" i="2"/>
  <c r="AB17" i="2" l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AE25" i="2" s="1"/>
  <c r="AE27" i="2" s="1"/>
  <c r="AE28" i="2" s="1"/>
  <c r="AE30" i="2" s="1"/>
  <c r="AB19" i="2" l="1"/>
</calcChain>
</file>

<file path=xl/sharedStrings.xml><?xml version="1.0" encoding="utf-8"?>
<sst xmlns="http://schemas.openxmlformats.org/spreadsheetml/2006/main" count="58" uniqueCount="53">
  <si>
    <t>ATA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</si>
  <si>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</si>
  <si>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</si>
  <si>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</si>
  <si>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</si>
  <si>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</si>
  <si>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</si>
  <si>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</si>
  <si>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</si>
  <si>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</si>
  <si>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</si>
  <si>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</si>
  <si>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H118</t>
  </si>
  <si>
    <t>H218</t>
  </si>
  <si>
    <t>H119</t>
  </si>
  <si>
    <t>H219</t>
  </si>
  <si>
    <t>H120</t>
  </si>
  <si>
    <t>H220</t>
  </si>
  <si>
    <t>Cost of sales</t>
  </si>
  <si>
    <t>Gross profit</t>
  </si>
  <si>
    <t>R&amp;D</t>
  </si>
  <si>
    <t>S&amp;M</t>
  </si>
  <si>
    <t>G&amp;A</t>
  </si>
  <si>
    <t>Other operating income</t>
  </si>
  <si>
    <t>Operating profit</t>
  </si>
  <si>
    <t>Interest expense</t>
  </si>
  <si>
    <t>Financial income</t>
  </si>
  <si>
    <t>Pretax profit</t>
  </si>
  <si>
    <t>Taxes</t>
  </si>
  <si>
    <t>Net profit</t>
  </si>
  <si>
    <t>EPS</t>
  </si>
  <si>
    <t>Other income</t>
  </si>
  <si>
    <t>MI</t>
  </si>
  <si>
    <t>Revenue y/y</t>
  </si>
  <si>
    <t>Gross Margin</t>
  </si>
  <si>
    <t>Operating Margin</t>
  </si>
  <si>
    <t>R&amp;D y/y</t>
  </si>
  <si>
    <t>S&amp;M Margin</t>
  </si>
  <si>
    <t>G&amp;A y/y</t>
  </si>
  <si>
    <t>H116</t>
  </si>
  <si>
    <t>H117</t>
  </si>
  <si>
    <t>H216</t>
  </si>
  <si>
    <t>H217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</si>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</sst>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0</xdr:rowOff>
    </xdr:from>
    <xdr:to>
      <xdr:col>11</xdr:col>
      <xdr:colOff>22860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B59465E-5D82-4E63-A5D8-0862BD1C3A1A}"/>
            </a:ext>
          </a:extLst>
        </xdr:cNvPr>
        <xdr:cNvCxnSpPr/>
      </xdr:nvCxnSpPr>
      <xdr:spPr>
        <a:xfrm>
          <a:off x="855726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0</xdr:row>
      <xdr:rowOff>0</xdr:rowOff>
    </xdr:from>
    <xdr:to>
      <xdr:col>18</xdr:col>
      <xdr:colOff>22860</xdr:colOff>
      <xdr:row>33</xdr:row>
      <xdr:rowOff>30480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DF5FD0-63DB-4AFA-B6E6-498298C585C3}"/>
            </a:ext>
          </a:extLst>
        </xdr:cNvPr>
        <xdr:cNvCxnSpPr/>
      </xdr:nvCxnSpPr>
      <xdr:spPr>
        <a:xfrm>
          <a:off x="12938760" y="0"/>
          <a:ext cx="0" cy="606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4728-CD81-4E9E-B524-BF3DFAE4C59E}">
  <dimension ref="B2:G9"/>
  <sheetViews>
    <sheetView workbookViewId="0">
      <selection activeCell="D6" sqref="D6"/>
    </sheetView>
  </sheetViews>
  <sheetFormatPr defaultRowHeight="14.4" x14ac:dyDescent="0.3"/>
  <cols>
    <col min="5" max="7" width="15.77734375" style="5" customWidth="1"/>
  </cols>
  <sheetData>
    <row r="2" spans="2:7" x14ac:dyDescent="0.3">
      <c r="E2" s="5" t="s">
        <v>8</v>
      </c>
      <c r="F2" s="5" t="s">
        <v>9</v>
      </c>
      <c r="G2" s="5" t="s">
        <v>10</v>
      </c>
    </row>
    <row r="3" spans="2:7" x14ac:dyDescent="0.3">
      <c r="B3" s="1" t="s">
        <v>0</v>
      </c>
      <c r="C3" t="s">
        <v>1</v>
      </c>
      <c r="D3" s="2">
        <v>0.73199999999999998</v>
      </c>
      <c r="E3" s="6">
        <v>44279</v>
      </c>
      <c r="F3" s="6">
        <f ca="1">TODAY()</f>
        <v>44279</v>
      </c>
      <c r="G3" s="6">
        <v>44406</v>
      </c>
    </row>
    <row r="4" spans="2:7" x14ac:dyDescent="0.3">
      <c r="C4" t="s">
        <v>2</v>
      </c>
      <c r="D4" s="3">
        <v>256.3</v>
      </c>
      <c r="E4" s="5" t="s">
        <v>16</v>
      </c>
    </row>
    <row r="5" spans="2:7" x14ac:dyDescent="0.3">
      <c r="C5" t="s">
        <v>3</v>
      </c>
      <c r="D5" s="3">
        <f>D3*D4</f>
        <v>187.61160000000001</v>
      </c>
    </row>
    <row r="6" spans="2:7" x14ac:dyDescent="0.3">
      <c r="C6" t="s">
        <v>4</v>
      </c>
      <c r="D6" s="3">
        <v>1.2</v>
      </c>
      <c r="E6" s="5" t="s">
        <v>16</v>
      </c>
    </row>
    <row r="7" spans="2:7" x14ac:dyDescent="0.3">
      <c r="C7" t="s">
        <v>5</v>
      </c>
      <c r="D7" s="3">
        <v>1.2</v>
      </c>
      <c r="E7" s="5" t="s">
        <v>16</v>
      </c>
    </row>
    <row r="8" spans="2:7" x14ac:dyDescent="0.3">
      <c r="C8" t="s">
        <v>6</v>
      </c>
      <c r="D8" s="3">
        <f>D6-D7</f>
        <v>0</v>
      </c>
    </row>
    <row r="9" spans="2:7" x14ac:dyDescent="0.3">
      <c r="C9" t="s">
        <v>7</v>
      </c>
      <c r="D9" s="3">
        <f>D5-D8</f>
        <v>187.61160000000001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4710-FD62-42E2-A9D0-F0D51D46A8E8}">
  <dimension ref="B1:EK31"/>
  <sheetViews>
    <sheetView tabSelected="1" workbookViewId="0">
      <pane xSplit="2" ySplit="2" topLeftCell="M5" activePane="bottomRight" state="frozen"/>
      <selection pane="topRight" activeCell="C1" sqref="C1"/>
      <selection pane="bottomLeft" activeCell="A3" sqref="A3"/>
      <selection pane="bottomRight" activeCell="M17" sqref="M17"/>
    </sheetView>
  </sheetViews>
  <sheetFormatPr defaultRowHeight="14.4" x14ac:dyDescent="0.3"/>
  <cols>
    <col min="2" max="2" width="20.5546875" bestFit="1" customWidth="1"/>
    <col min="3" max="12" width="10.5546875" customWidth="1"/>
    <col min="30" max="30" width="11.88671875" bestFit="1" customWidth="1"/>
    <col min="31" max="31" width="16.21875" bestFit="1" customWidth="1"/>
  </cols>
  <sheetData>
    <row r="1" spans="2:28" x14ac:dyDescent="0.3">
      <c r="C1" s="4">
        <v>42643</v>
      </c>
      <c r="D1" s="4">
        <v>42825</v>
      </c>
      <c r="E1" s="4">
        <v>43008</v>
      </c>
      <c r="F1" s="4">
        <v>43190</v>
      </c>
      <c r="G1" s="4">
        <v>43373</v>
      </c>
      <c r="H1" s="4">
        <v>43555</v>
      </c>
      <c r="I1" s="4">
        <v>43738</v>
      </c>
      <c r="J1" s="4">
        <v>43921</v>
      </c>
      <c r="K1" s="4">
        <v>44104</v>
      </c>
      <c r="L1" s="4">
        <v>44286</v>
      </c>
    </row>
    <row r="2" spans="2:28" x14ac:dyDescent="0.3">
      <c r="C2" s="7" t="s">
        <v>39</v>
      </c>
      <c r="D2" s="7" t="s">
        <v>41</v>
      </c>
      <c r="E2" s="7" t="s">
        <v>40</v>
      </c>
      <c r="F2" s="7" t="s">
        <v>42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</row>
    <row r="3" spans="2:28" x14ac:dyDescent="0.3">
      <c r="B3" t="s">
        <v>11</v>
      </c>
      <c r="C3" s="3">
        <v>6</v>
      </c>
      <c r="D3" s="3">
        <f>N3-C3</f>
        <v>9.4</v>
      </c>
      <c r="E3" s="3">
        <v>8.5</v>
      </c>
      <c r="F3" s="3">
        <f>O3-E3</f>
        <v>9.5</v>
      </c>
      <c r="G3" s="3">
        <v>10.8</v>
      </c>
      <c r="H3" s="3">
        <f>P3-G3</f>
        <v>9.8000000000000007</v>
      </c>
      <c r="I3" s="3">
        <v>10.7</v>
      </c>
      <c r="J3" s="3">
        <f>Q3-I3</f>
        <v>13.3</v>
      </c>
      <c r="K3" s="3">
        <v>7.8</v>
      </c>
      <c r="L3" s="3">
        <f>J3*1.1</f>
        <v>14.630000000000003</v>
      </c>
      <c r="N3" s="3">
        <v>15.4</v>
      </c>
      <c r="O3" s="3">
        <v>18</v>
      </c>
      <c r="P3" s="3">
        <v>20.6</v>
      </c>
      <c r="Q3" s="3">
        <v>24</v>
      </c>
      <c r="R3" s="3">
        <f>SUM(K3:L3)</f>
        <v>22.430000000000003</v>
      </c>
      <c r="S3" s="3">
        <f>R3*1.3</f>
        <v>29.159000000000006</v>
      </c>
      <c r="T3" s="3">
        <f>S3*1.2</f>
        <v>34.990800000000007</v>
      </c>
      <c r="U3" s="3">
        <f>T3*1.18</f>
        <v>41.289144000000007</v>
      </c>
      <c r="V3" s="3">
        <f>U3*1.15</f>
        <v>47.482515600000006</v>
      </c>
      <c r="W3" s="3">
        <f>V3*1.13</f>
        <v>53.655242628000003</v>
      </c>
      <c r="X3" s="3">
        <f>W3*1.11</f>
        <v>59.557319317080008</v>
      </c>
      <c r="Y3" s="3">
        <f>X3*1.1</f>
        <v>65.513051248788017</v>
      </c>
      <c r="Z3" s="3">
        <f>Y3*1.08</f>
        <v>70.754095348691067</v>
      </c>
      <c r="AA3" s="3">
        <f>Z3*1.08</f>
        <v>76.414422976586351</v>
      </c>
      <c r="AB3" s="3">
        <f>AA3*1.08</f>
        <v>82.527576814713271</v>
      </c>
    </row>
    <row r="4" spans="2:28" x14ac:dyDescent="0.3">
      <c r="B4" t="s">
        <v>18</v>
      </c>
      <c r="C4" s="3">
        <v>1.1000000000000001</v>
      </c>
      <c r="D4" s="3">
        <f>N4-C4</f>
        <v>2.8</v>
      </c>
      <c r="E4" s="3">
        <v>1.1000000000000001</v>
      </c>
      <c r="F4" s="3">
        <f>O4-E4</f>
        <v>1.1000000000000001</v>
      </c>
      <c r="G4" s="3">
        <v>2.7</v>
      </c>
      <c r="H4" s="3">
        <f>P4-G4</f>
        <v>1.1999999999999997</v>
      </c>
      <c r="I4" s="3">
        <v>1.3</v>
      </c>
      <c r="J4" s="3">
        <f>Q4-I4</f>
        <v>1.0999999999999999</v>
      </c>
      <c r="K4" s="3">
        <v>1.5</v>
      </c>
      <c r="L4" s="3">
        <f>L3-L5</f>
        <v>2.9260000000000002</v>
      </c>
      <c r="N4" s="3">
        <v>3.9</v>
      </c>
      <c r="O4" s="3">
        <v>2.2000000000000002</v>
      </c>
      <c r="P4" s="3">
        <v>3.9</v>
      </c>
      <c r="Q4" s="3">
        <v>2.4</v>
      </c>
      <c r="R4" s="3">
        <f>SUM(K4:L4)</f>
        <v>4.4260000000000002</v>
      </c>
      <c r="S4" s="3">
        <f>S3-S5</f>
        <v>5.2486200000000025</v>
      </c>
      <c r="T4" s="3">
        <f t="shared" ref="T4:V4" si="0">T3-T5</f>
        <v>6.2983440000000037</v>
      </c>
      <c r="U4" s="3">
        <f t="shared" si="0"/>
        <v>7.4320459200000002</v>
      </c>
      <c r="V4" s="3">
        <f t="shared" si="0"/>
        <v>8.5468528080000041</v>
      </c>
      <c r="W4" s="3">
        <f>W3-W5</f>
        <v>9.6579436730400019</v>
      </c>
      <c r="X4" s="3">
        <f>X3-X5</f>
        <v>10.720317477074403</v>
      </c>
      <c r="Y4" s="3">
        <f>Y3-Y5</f>
        <v>11.792349224781844</v>
      </c>
      <c r="Z4" s="3">
        <f>Z3-Z5</f>
        <v>12.735737162764394</v>
      </c>
      <c r="AA4" s="3">
        <f>AA3-AA5</f>
        <v>13.754596135785548</v>
      </c>
      <c r="AB4" s="3">
        <f>AB3-AB5</f>
        <v>14.854963826648387</v>
      </c>
    </row>
    <row r="5" spans="2:28" s="1" customFormat="1" x14ac:dyDescent="0.3">
      <c r="B5" s="1" t="s">
        <v>19</v>
      </c>
      <c r="C5" s="10">
        <f t="shared" ref="C5:K5" si="1">C3-C4</f>
        <v>4.9000000000000004</v>
      </c>
      <c r="D5" s="10">
        <f t="shared" si="1"/>
        <v>6.6000000000000005</v>
      </c>
      <c r="E5" s="10">
        <f t="shared" si="1"/>
        <v>7.4</v>
      </c>
      <c r="F5" s="10">
        <f t="shared" si="1"/>
        <v>8.4</v>
      </c>
      <c r="G5" s="10">
        <f t="shared" si="1"/>
        <v>8.1000000000000014</v>
      </c>
      <c r="H5" s="10">
        <f t="shared" si="1"/>
        <v>8.6000000000000014</v>
      </c>
      <c r="I5" s="10">
        <f t="shared" si="1"/>
        <v>9.3999999999999986</v>
      </c>
      <c r="J5" s="10">
        <f t="shared" si="1"/>
        <v>12.200000000000001</v>
      </c>
      <c r="K5" s="10">
        <f t="shared" si="1"/>
        <v>6.3</v>
      </c>
      <c r="L5" s="10">
        <f>L3*0.8</f>
        <v>11.704000000000002</v>
      </c>
      <c r="N5" s="10">
        <f>N3-N4</f>
        <v>11.5</v>
      </c>
      <c r="O5" s="10">
        <f>O3-O4</f>
        <v>15.8</v>
      </c>
      <c r="P5" s="10">
        <f>P3-P4</f>
        <v>16.700000000000003</v>
      </c>
      <c r="Q5" s="10">
        <f>Q3-Q4</f>
        <v>21.6</v>
      </c>
      <c r="R5" s="10">
        <f>R3-R4</f>
        <v>18.004000000000005</v>
      </c>
      <c r="S5" s="10">
        <f>S3*0.82</f>
        <v>23.910380000000004</v>
      </c>
      <c r="T5" s="10">
        <f>T3*0.82</f>
        <v>28.692456000000004</v>
      </c>
      <c r="U5" s="10">
        <f t="shared" ref="U5:V5" si="2">U3*0.82</f>
        <v>33.857098080000007</v>
      </c>
      <c r="V5" s="10">
        <f t="shared" si="2"/>
        <v>38.935662792000002</v>
      </c>
      <c r="W5" s="10">
        <f>W3*0.82</f>
        <v>43.997298954960002</v>
      </c>
      <c r="X5" s="10">
        <f>X3*0.82</f>
        <v>48.837001840005605</v>
      </c>
      <c r="Y5" s="10">
        <f>Y3*0.82</f>
        <v>53.720702024006172</v>
      </c>
      <c r="Z5" s="10">
        <f>Z3*0.82</f>
        <v>58.018358185926672</v>
      </c>
      <c r="AA5" s="10">
        <f>AA3*0.82</f>
        <v>62.659826840800804</v>
      </c>
      <c r="AB5" s="10">
        <f>AB3*0.82</f>
        <v>67.672612988064884</v>
      </c>
    </row>
    <row r="6" spans="2:28" x14ac:dyDescent="0.3">
      <c r="B6" t="s">
        <v>20</v>
      </c>
      <c r="C6" s="3">
        <v>2</v>
      </c>
      <c r="D6" s="3">
        <f>N6-C6</f>
        <v>1.7999999999999998</v>
      </c>
      <c r="E6" s="3">
        <v>2.2000000000000002</v>
      </c>
      <c r="F6" s="3">
        <f>O6-E6</f>
        <v>2.7</v>
      </c>
      <c r="G6" s="3">
        <v>3.1</v>
      </c>
      <c r="H6" s="3">
        <f>P6-G6</f>
        <v>4.3000000000000007</v>
      </c>
      <c r="I6" s="3">
        <v>4.5999999999999996</v>
      </c>
      <c r="J6" s="3">
        <f>Q6-I6</f>
        <v>5.2000000000000011</v>
      </c>
      <c r="K6" s="3">
        <v>4</v>
      </c>
      <c r="L6" s="3">
        <f>J6*1.05</f>
        <v>5.4600000000000017</v>
      </c>
      <c r="N6" s="3">
        <v>3.8</v>
      </c>
      <c r="O6" s="3">
        <v>4.9000000000000004</v>
      </c>
      <c r="P6" s="3">
        <v>7.4</v>
      </c>
      <c r="Q6" s="3">
        <v>9.8000000000000007</v>
      </c>
      <c r="R6" s="3">
        <f>SUM(K6:L6)</f>
        <v>9.4600000000000009</v>
      </c>
      <c r="S6" s="3">
        <f>R6*1.1</f>
        <v>10.406000000000002</v>
      </c>
      <c r="T6" s="3">
        <f>S6*1.08</f>
        <v>11.238480000000003</v>
      </c>
      <c r="U6" s="3">
        <f>T6*1.05</f>
        <v>11.800404000000004</v>
      </c>
      <c r="V6" s="3">
        <f>U6*1.03</f>
        <v>12.154416120000004</v>
      </c>
      <c r="W6" s="3">
        <f>V6*1.02</f>
        <v>12.397504442400004</v>
      </c>
      <c r="X6" s="3">
        <f>W6*1.01</f>
        <v>12.521479486824004</v>
      </c>
      <c r="Y6" s="3">
        <f t="shared" ref="Y6:AB6" si="3">X6*1.01</f>
        <v>12.646694281692245</v>
      </c>
      <c r="Z6" s="3">
        <f t="shared" si="3"/>
        <v>12.773161224509167</v>
      </c>
      <c r="AA6" s="3">
        <f t="shared" si="3"/>
        <v>12.900892836754259</v>
      </c>
      <c r="AB6" s="3">
        <f t="shared" si="3"/>
        <v>13.029901765121803</v>
      </c>
    </row>
    <row r="7" spans="2:28" x14ac:dyDescent="0.3">
      <c r="B7" t="s">
        <v>21</v>
      </c>
      <c r="C7" s="3">
        <v>0.6</v>
      </c>
      <c r="D7" s="3">
        <f>N7-C7</f>
        <v>1.4</v>
      </c>
      <c r="E7" s="3">
        <v>1.9</v>
      </c>
      <c r="F7" s="3">
        <f>O7-E7</f>
        <v>2.6</v>
      </c>
      <c r="G7" s="3">
        <v>1.5</v>
      </c>
      <c r="H7" s="3">
        <f>P7-G7</f>
        <v>2.2000000000000002</v>
      </c>
      <c r="I7" s="3">
        <v>2</v>
      </c>
      <c r="J7" s="3">
        <f>Q7-I7</f>
        <v>2.2000000000000002</v>
      </c>
      <c r="K7" s="3">
        <v>1.5</v>
      </c>
      <c r="L7" s="3">
        <f>L3*0.23</f>
        <v>3.3649000000000009</v>
      </c>
      <c r="N7" s="3">
        <v>2</v>
      </c>
      <c r="O7" s="3">
        <v>4.5</v>
      </c>
      <c r="P7" s="3">
        <v>3.7</v>
      </c>
      <c r="Q7" s="3">
        <v>4.2</v>
      </c>
      <c r="R7" s="3">
        <f>SUM(K7:L7)</f>
        <v>4.8649000000000004</v>
      </c>
      <c r="S7" s="3">
        <f>S3*0.2</f>
        <v>5.8318000000000012</v>
      </c>
      <c r="T7" s="3">
        <f>T3*0.18</f>
        <v>6.2983440000000011</v>
      </c>
      <c r="U7" s="3">
        <f>U3*0.16</f>
        <v>6.6062630400000018</v>
      </c>
      <c r="V7" s="3">
        <f>V3*0.15</f>
        <v>7.1223773400000008</v>
      </c>
      <c r="W7" s="3">
        <f>W3*0.15</f>
        <v>8.0482863941999998</v>
      </c>
      <c r="X7" s="3">
        <f>X3*0.15</f>
        <v>8.9335978975620005</v>
      </c>
      <c r="Y7" s="3">
        <f>Y3*0.15</f>
        <v>9.8269576873182025</v>
      </c>
      <c r="Z7" s="3">
        <f>Z3*0.15</f>
        <v>10.613114302303659</v>
      </c>
      <c r="AA7" s="3">
        <f>AA3*0.15</f>
        <v>11.462163446487953</v>
      </c>
      <c r="AB7" s="3">
        <f>AB3*0.15</f>
        <v>12.37913652220699</v>
      </c>
    </row>
    <row r="8" spans="2:28" x14ac:dyDescent="0.3">
      <c r="B8" t="s">
        <v>22</v>
      </c>
      <c r="C8" s="3">
        <v>2</v>
      </c>
      <c r="D8" s="3">
        <f>N8-C8</f>
        <v>2.0999999999999996</v>
      </c>
      <c r="E8" s="3">
        <v>1.7</v>
      </c>
      <c r="F8" s="3">
        <f>O8-E8</f>
        <v>2.0999999999999996</v>
      </c>
      <c r="G8" s="3">
        <v>1.7</v>
      </c>
      <c r="H8" s="3">
        <f>P8-G8</f>
        <v>2.2000000000000002</v>
      </c>
      <c r="I8" s="3">
        <v>2.1</v>
      </c>
      <c r="J8" s="3">
        <f>Q8-I8</f>
        <v>2.6</v>
      </c>
      <c r="K8" s="3">
        <v>2</v>
      </c>
      <c r="L8" s="3">
        <f>J8*1.1</f>
        <v>2.8600000000000003</v>
      </c>
      <c r="N8" s="3">
        <v>4.0999999999999996</v>
      </c>
      <c r="O8" s="3">
        <v>3.8</v>
      </c>
      <c r="P8" s="3">
        <v>3.9</v>
      </c>
      <c r="Q8" s="3">
        <v>4.7</v>
      </c>
      <c r="R8" s="3">
        <f>SUM(K8:L8)</f>
        <v>4.8600000000000003</v>
      </c>
      <c r="S8" s="3">
        <f>R8*1.1</f>
        <v>5.346000000000001</v>
      </c>
      <c r="T8" s="3">
        <f>S8*1.08</f>
        <v>5.7736800000000015</v>
      </c>
      <c r="U8" s="3">
        <f>T8*1.05</f>
        <v>6.0623640000000014</v>
      </c>
      <c r="V8" s="3">
        <f>U8*1.04</f>
        <v>6.3048585600000013</v>
      </c>
      <c r="W8" s="3">
        <f>V8*1.03</f>
        <v>6.4940043168000017</v>
      </c>
      <c r="X8" s="3">
        <f>W8*1.02</f>
        <v>6.6238844031360022</v>
      </c>
      <c r="Y8" s="3">
        <f>X8*1.01</f>
        <v>6.690123247167362</v>
      </c>
      <c r="Z8" s="3">
        <f t="shared" ref="Z8:AB8" si="4">Y8*1.01</f>
        <v>6.7570244796390355</v>
      </c>
      <c r="AA8" s="3">
        <f t="shared" si="4"/>
        <v>6.8245947244354257</v>
      </c>
      <c r="AB8" s="3">
        <f t="shared" si="4"/>
        <v>6.8928406716797799</v>
      </c>
    </row>
    <row r="9" spans="2:28" x14ac:dyDescent="0.3">
      <c r="B9" t="s">
        <v>23</v>
      </c>
      <c r="C9" s="3">
        <v>0.1</v>
      </c>
      <c r="D9" s="3">
        <f>N9-C9</f>
        <v>-0.4</v>
      </c>
      <c r="E9" s="3">
        <v>0.4</v>
      </c>
      <c r="F9" s="3">
        <f>O9-E9</f>
        <v>-0.10000000000000003</v>
      </c>
      <c r="G9" s="3">
        <v>-0.5</v>
      </c>
      <c r="H9" s="3">
        <f>P9-G9</f>
        <v>-0.89999999999999991</v>
      </c>
      <c r="I9" s="3">
        <v>0</v>
      </c>
      <c r="J9" s="3">
        <f>Q9-I9</f>
        <v>0.1</v>
      </c>
      <c r="K9" s="3">
        <v>0</v>
      </c>
      <c r="L9" s="3">
        <v>0</v>
      </c>
      <c r="N9" s="3">
        <v>-0.3</v>
      </c>
      <c r="O9" s="3">
        <v>0.3</v>
      </c>
      <c r="P9" s="3">
        <v>-1.4</v>
      </c>
      <c r="Q9" s="3">
        <v>0.1</v>
      </c>
      <c r="R9" s="3">
        <f>SUM(K9:L9)</f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</row>
    <row r="10" spans="2:28" s="1" customFormat="1" x14ac:dyDescent="0.3">
      <c r="B10" s="1" t="s">
        <v>24</v>
      </c>
      <c r="C10" s="10">
        <f t="shared" ref="C10:J10" si="5">C5-C6-C7-C8-C9</f>
        <v>0.20000000000000026</v>
      </c>
      <c r="D10" s="10">
        <f t="shared" si="5"/>
        <v>1.7000000000000011</v>
      </c>
      <c r="E10" s="10">
        <f t="shared" si="5"/>
        <v>1.2000000000000002</v>
      </c>
      <c r="F10" s="10">
        <f t="shared" si="5"/>
        <v>1.1000000000000005</v>
      </c>
      <c r="G10" s="10">
        <f t="shared" si="5"/>
        <v>2.3000000000000016</v>
      </c>
      <c r="H10" s="10">
        <f t="shared" si="5"/>
        <v>0.80000000000000027</v>
      </c>
      <c r="I10" s="10">
        <f t="shared" si="5"/>
        <v>0.69999999999999885</v>
      </c>
      <c r="J10" s="10">
        <f t="shared" si="5"/>
        <v>2.0999999999999996</v>
      </c>
      <c r="K10" s="10">
        <f t="shared" ref="K10:L10" si="6">K5-K6-K7-K8-K9</f>
        <v>-1.2000000000000002</v>
      </c>
      <c r="L10" s="10">
        <f t="shared" si="6"/>
        <v>1.9099999999999451E-2</v>
      </c>
      <c r="N10" s="10">
        <f t="shared" ref="N10:S10" si="7">N5-N6-N7-N8-N9</f>
        <v>1.9000000000000006</v>
      </c>
      <c r="O10" s="10">
        <f t="shared" si="7"/>
        <v>2.3000000000000007</v>
      </c>
      <c r="P10" s="10">
        <f t="shared" si="7"/>
        <v>3.1000000000000023</v>
      </c>
      <c r="Q10" s="10">
        <f t="shared" si="7"/>
        <v>2.8000000000000003</v>
      </c>
      <c r="R10" s="10">
        <f t="shared" si="7"/>
        <v>-1.1808999999999967</v>
      </c>
      <c r="S10" s="10">
        <f t="shared" si="7"/>
        <v>2.326579999999999</v>
      </c>
      <c r="T10" s="10">
        <f t="shared" ref="T10:AB10" si="8">T5-T6-T7-T8-T9</f>
        <v>5.3819519999999992</v>
      </c>
      <c r="U10" s="10">
        <f t="shared" si="8"/>
        <v>9.3880670399999993</v>
      </c>
      <c r="V10" s="10">
        <f t="shared" si="8"/>
        <v>13.354010771999997</v>
      </c>
      <c r="W10" s="10">
        <f t="shared" si="8"/>
        <v>17.057503801559996</v>
      </c>
      <c r="X10" s="10">
        <f t="shared" si="8"/>
        <v>20.758040052483594</v>
      </c>
      <c r="Y10" s="10">
        <f t="shared" si="8"/>
        <v>24.556926807828361</v>
      </c>
      <c r="Z10" s="10">
        <f t="shared" si="8"/>
        <v>27.875058179474813</v>
      </c>
      <c r="AA10" s="10">
        <f t="shared" si="8"/>
        <v>31.472175833123163</v>
      </c>
      <c r="AB10" s="10">
        <f t="shared" si="8"/>
        <v>35.370734029056308</v>
      </c>
    </row>
    <row r="11" spans="2:28" s="8" customFormat="1" x14ac:dyDescent="0.3">
      <c r="B11" s="8" t="s">
        <v>31</v>
      </c>
      <c r="C11" s="11">
        <v>-7.6</v>
      </c>
      <c r="D11" s="3">
        <f>N11-C11</f>
        <v>1</v>
      </c>
      <c r="E11" s="11">
        <v>-0.1</v>
      </c>
      <c r="F11" s="3">
        <f>O11-E11</f>
        <v>-0.1</v>
      </c>
      <c r="G11" s="11">
        <v>0.2</v>
      </c>
      <c r="H11" s="3">
        <f>P11-G11</f>
        <v>0.39999999999999997</v>
      </c>
      <c r="I11" s="11">
        <v>0</v>
      </c>
      <c r="J11" s="3">
        <f>Q11-I11</f>
        <v>0</v>
      </c>
      <c r="K11" s="11">
        <v>0</v>
      </c>
      <c r="L11" s="11">
        <v>0</v>
      </c>
      <c r="N11" s="11">
        <v>-6.6</v>
      </c>
      <c r="O11" s="11">
        <v>-0.2</v>
      </c>
      <c r="P11" s="11">
        <v>0.6</v>
      </c>
      <c r="Q11" s="11">
        <v>0</v>
      </c>
      <c r="R11" s="3">
        <f>SUM(K11:L11)</f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</row>
    <row r="12" spans="2:28" x14ac:dyDescent="0.3">
      <c r="B12" t="s">
        <v>25</v>
      </c>
      <c r="C12" s="3">
        <v>0.5</v>
      </c>
      <c r="D12" s="3">
        <f>N12-C12</f>
        <v>0.30000000000000004</v>
      </c>
      <c r="E12" s="3">
        <v>0.1</v>
      </c>
      <c r="F12" s="3">
        <f>O12-E12</f>
        <v>0.1</v>
      </c>
      <c r="G12" s="3">
        <v>0</v>
      </c>
      <c r="H12" s="3">
        <f>P12-G12</f>
        <v>0</v>
      </c>
      <c r="I12" s="3">
        <v>0</v>
      </c>
      <c r="J12" s="3">
        <f>Q12-I12</f>
        <v>0</v>
      </c>
      <c r="K12" s="3">
        <v>0.1</v>
      </c>
      <c r="L12" s="3">
        <v>0</v>
      </c>
      <c r="N12" s="3">
        <v>0.8</v>
      </c>
      <c r="O12" s="3">
        <v>0.2</v>
      </c>
      <c r="P12" s="3">
        <v>0</v>
      </c>
      <c r="Q12" s="3">
        <v>0</v>
      </c>
      <c r="R12" s="3">
        <f>SUM(K12:L12)</f>
        <v>0.1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</row>
    <row r="13" spans="2:28" x14ac:dyDescent="0.3">
      <c r="B13" t="s">
        <v>26</v>
      </c>
      <c r="C13" s="3">
        <v>0</v>
      </c>
      <c r="D13" s="3">
        <f>N13-C13</f>
        <v>0</v>
      </c>
      <c r="E13" s="3">
        <v>0.1</v>
      </c>
      <c r="F13" s="3">
        <f>O13-E13</f>
        <v>0</v>
      </c>
      <c r="G13" s="3">
        <v>0</v>
      </c>
      <c r="H13" s="3">
        <f>P13-G13</f>
        <v>0.4</v>
      </c>
      <c r="I13" s="3">
        <v>0.5</v>
      </c>
      <c r="J13" s="3">
        <f>Q13-I13</f>
        <v>0.30000000000000004</v>
      </c>
      <c r="K13" s="3">
        <v>0.3</v>
      </c>
      <c r="L13" s="3">
        <v>0</v>
      </c>
      <c r="N13" s="3">
        <v>0</v>
      </c>
      <c r="O13" s="3">
        <v>0.1</v>
      </c>
      <c r="P13" s="3">
        <v>0.4</v>
      </c>
      <c r="Q13" s="3">
        <v>0.8</v>
      </c>
      <c r="R13" s="3">
        <f>SUM(K13:L13)</f>
        <v>0.3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</row>
    <row r="14" spans="2:28" s="1" customFormat="1" x14ac:dyDescent="0.3">
      <c r="B14" s="1" t="s">
        <v>27</v>
      </c>
      <c r="C14" s="10">
        <f t="shared" ref="C14:J14" si="9">C10-C11-C12-C13</f>
        <v>7.3</v>
      </c>
      <c r="D14" s="10">
        <f t="shared" si="9"/>
        <v>0.40000000000000102</v>
      </c>
      <c r="E14" s="10">
        <f t="shared" si="9"/>
        <v>1.1000000000000001</v>
      </c>
      <c r="F14" s="10">
        <f t="shared" si="9"/>
        <v>1.1000000000000005</v>
      </c>
      <c r="G14" s="10">
        <f t="shared" si="9"/>
        <v>2.1000000000000014</v>
      </c>
      <c r="H14" s="10">
        <f t="shared" si="9"/>
        <v>0</v>
      </c>
      <c r="I14" s="10">
        <f t="shared" si="9"/>
        <v>0.19999999999999885</v>
      </c>
      <c r="J14" s="10">
        <f t="shared" si="9"/>
        <v>1.7999999999999996</v>
      </c>
      <c r="K14" s="10">
        <f t="shared" ref="K14:L14" si="10">K10-K11-K12-K13</f>
        <v>-1.6000000000000003</v>
      </c>
      <c r="L14" s="10">
        <f t="shared" si="10"/>
        <v>1.9099999999999451E-2</v>
      </c>
      <c r="N14" s="10">
        <f t="shared" ref="N14:S14" si="11">N10-N11-N12-N13</f>
        <v>7.7</v>
      </c>
      <c r="O14" s="10">
        <f t="shared" si="11"/>
        <v>2.2000000000000006</v>
      </c>
      <c r="P14" s="10">
        <f t="shared" si="11"/>
        <v>2.1000000000000023</v>
      </c>
      <c r="Q14" s="10">
        <f t="shared" si="11"/>
        <v>2</v>
      </c>
      <c r="R14" s="10">
        <f t="shared" si="11"/>
        <v>-1.5808999999999969</v>
      </c>
      <c r="S14" s="10">
        <f t="shared" si="11"/>
        <v>2.326579999999999</v>
      </c>
      <c r="T14" s="10">
        <f t="shared" ref="T14:AB14" si="12">T10-T11-T12-T13</f>
        <v>5.3819519999999992</v>
      </c>
      <c r="U14" s="10">
        <f t="shared" si="12"/>
        <v>9.3880670399999993</v>
      </c>
      <c r="V14" s="10">
        <f t="shared" si="12"/>
        <v>13.354010771999997</v>
      </c>
      <c r="W14" s="10">
        <f t="shared" si="12"/>
        <v>17.057503801559996</v>
      </c>
      <c r="X14" s="10">
        <f t="shared" si="12"/>
        <v>20.758040052483594</v>
      </c>
      <c r="Y14" s="10">
        <f t="shared" si="12"/>
        <v>24.556926807828361</v>
      </c>
      <c r="Z14" s="10">
        <f t="shared" si="12"/>
        <v>27.875058179474813</v>
      </c>
      <c r="AA14" s="10">
        <f t="shared" si="12"/>
        <v>31.472175833123163</v>
      </c>
      <c r="AB14" s="10">
        <f t="shared" si="12"/>
        <v>35.370734029056308</v>
      </c>
    </row>
    <row r="15" spans="2:28" x14ac:dyDescent="0.3">
      <c r="B15" t="s">
        <v>28</v>
      </c>
      <c r="C15" s="3">
        <v>0</v>
      </c>
      <c r="D15" s="3">
        <f>N15-C15</f>
        <v>0</v>
      </c>
      <c r="E15" s="3">
        <v>0</v>
      </c>
      <c r="F15" s="3">
        <f>O15-E15</f>
        <v>0</v>
      </c>
      <c r="G15" s="3">
        <v>0.2</v>
      </c>
      <c r="H15" s="3">
        <f>P15-G15</f>
        <v>-0.8</v>
      </c>
      <c r="I15" s="3">
        <v>0</v>
      </c>
      <c r="J15" s="3">
        <f>Q15-I15</f>
        <v>0.1</v>
      </c>
      <c r="K15" s="3">
        <v>0</v>
      </c>
      <c r="L15" s="3">
        <v>0</v>
      </c>
      <c r="N15" s="3">
        <v>0</v>
      </c>
      <c r="O15" s="3">
        <v>0</v>
      </c>
      <c r="P15" s="3">
        <v>-0.6</v>
      </c>
      <c r="Q15" s="3">
        <v>0.1</v>
      </c>
      <c r="R15" s="3">
        <f>SUM(K15:L15)</f>
        <v>0</v>
      </c>
      <c r="S15" s="3">
        <v>0</v>
      </c>
      <c r="T15" s="3">
        <v>0</v>
      </c>
      <c r="U15" s="3">
        <f t="shared" ref="U15:AB15" si="13">U14*0.2</f>
        <v>1.877613408</v>
      </c>
      <c r="V15" s="3">
        <f t="shared" si="13"/>
        <v>2.6708021543999996</v>
      </c>
      <c r="W15" s="3">
        <f t="shared" si="13"/>
        <v>3.4115007603119993</v>
      </c>
      <c r="X15" s="3">
        <f t="shared" si="13"/>
        <v>4.1516080104967186</v>
      </c>
      <c r="Y15" s="3">
        <f t="shared" si="13"/>
        <v>4.9113853615656726</v>
      </c>
      <c r="Z15" s="3">
        <f t="shared" si="13"/>
        <v>5.5750116358949633</v>
      </c>
      <c r="AA15" s="3">
        <f t="shared" si="13"/>
        <v>6.2944351666246332</v>
      </c>
      <c r="AB15" s="3">
        <f t="shared" si="13"/>
        <v>7.074146805811262</v>
      </c>
    </row>
    <row r="16" spans="2:28" x14ac:dyDescent="0.3">
      <c r="B16" t="s">
        <v>32</v>
      </c>
      <c r="C16" s="3">
        <v>0</v>
      </c>
      <c r="D16" s="3">
        <f>N16-C16</f>
        <v>0</v>
      </c>
      <c r="E16" s="3">
        <v>0</v>
      </c>
      <c r="F16" s="3">
        <f>O16-E16</f>
        <v>0</v>
      </c>
      <c r="G16" s="3">
        <v>0</v>
      </c>
      <c r="H16" s="3">
        <f>P16-G16</f>
        <v>-0.3</v>
      </c>
      <c r="I16" s="3">
        <v>0</v>
      </c>
      <c r="J16" s="3">
        <f>Q16-I16</f>
        <v>0</v>
      </c>
      <c r="K16" s="3">
        <v>-0.1</v>
      </c>
      <c r="L16" s="3">
        <v>0</v>
      </c>
      <c r="N16" s="3">
        <v>0</v>
      </c>
      <c r="O16" s="3">
        <v>0</v>
      </c>
      <c r="P16" s="3">
        <v>-0.3</v>
      </c>
      <c r="Q16" s="3">
        <v>0</v>
      </c>
      <c r="R16" s="3">
        <f>SUM(K16:L16)</f>
        <v>-0.1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</row>
    <row r="17" spans="2:141" s="1" customFormat="1" x14ac:dyDescent="0.3">
      <c r="B17" s="1" t="s">
        <v>29</v>
      </c>
      <c r="C17" s="10">
        <f t="shared" ref="C17:J17" si="14">C14-C15-C16</f>
        <v>7.3</v>
      </c>
      <c r="D17" s="10">
        <f t="shared" si="14"/>
        <v>0.40000000000000102</v>
      </c>
      <c r="E17" s="10">
        <f t="shared" si="14"/>
        <v>1.1000000000000001</v>
      </c>
      <c r="F17" s="10">
        <f t="shared" si="14"/>
        <v>1.1000000000000005</v>
      </c>
      <c r="G17" s="10">
        <f t="shared" si="14"/>
        <v>1.9000000000000015</v>
      </c>
      <c r="H17" s="10">
        <f t="shared" si="14"/>
        <v>1.1000000000000001</v>
      </c>
      <c r="I17" s="10">
        <f t="shared" si="14"/>
        <v>0.19999999999999885</v>
      </c>
      <c r="J17" s="10">
        <f t="shared" si="14"/>
        <v>1.6999999999999995</v>
      </c>
      <c r="K17" s="10">
        <f t="shared" ref="K17:L17" si="15">K14-K15-K16</f>
        <v>-1.5000000000000002</v>
      </c>
      <c r="L17" s="10">
        <f t="shared" si="15"/>
        <v>1.9099999999999451E-2</v>
      </c>
      <c r="N17" s="10">
        <f t="shared" ref="N17:S17" si="16">N14-N15-N16</f>
        <v>7.7</v>
      </c>
      <c r="O17" s="10">
        <f t="shared" si="16"/>
        <v>2.2000000000000006</v>
      </c>
      <c r="P17" s="10">
        <f t="shared" si="16"/>
        <v>3.0000000000000022</v>
      </c>
      <c r="Q17" s="10">
        <f t="shared" si="16"/>
        <v>1.9</v>
      </c>
      <c r="R17" s="10">
        <f t="shared" si="16"/>
        <v>-1.4808999999999968</v>
      </c>
      <c r="S17" s="10">
        <f t="shared" si="16"/>
        <v>2.326579999999999</v>
      </c>
      <c r="T17" s="10">
        <f t="shared" ref="T17:AB17" si="17">T14-T15-T16</f>
        <v>5.3819519999999992</v>
      </c>
      <c r="U17" s="10">
        <f t="shared" si="17"/>
        <v>7.510453631999999</v>
      </c>
      <c r="V17" s="10">
        <f t="shared" si="17"/>
        <v>10.683208617599998</v>
      </c>
      <c r="W17" s="10">
        <f t="shared" si="17"/>
        <v>13.646003041247997</v>
      </c>
      <c r="X17" s="10">
        <f t="shared" si="17"/>
        <v>16.606432041986874</v>
      </c>
      <c r="Y17" s="10">
        <f t="shared" si="17"/>
        <v>19.64554144626269</v>
      </c>
      <c r="Z17" s="10">
        <f t="shared" si="17"/>
        <v>22.30004654357985</v>
      </c>
      <c r="AA17" s="10">
        <f t="shared" si="17"/>
        <v>25.177740666498529</v>
      </c>
      <c r="AB17" s="10">
        <f t="shared" si="17"/>
        <v>28.296587223245048</v>
      </c>
      <c r="AC17" s="1">
        <f>AB17*(1+$AE$23)</f>
        <v>28.013621351012596</v>
      </c>
      <c r="AD17" s="1">
        <f t="shared" ref="AD17:CO17" si="18">AC17*(1+$AE$23)</f>
        <v>27.73348513750247</v>
      </c>
      <c r="AE17" s="1">
        <f t="shared" si="18"/>
        <v>27.456150286127446</v>
      </c>
      <c r="AF17" s="1">
        <f t="shared" si="18"/>
        <v>27.181588783266172</v>
      </c>
      <c r="AG17" s="1">
        <f t="shared" si="18"/>
        <v>26.909772895433509</v>
      </c>
      <c r="AH17" s="1">
        <f t="shared" si="18"/>
        <v>26.640675166479173</v>
      </c>
      <c r="AI17" s="1">
        <f t="shared" si="18"/>
        <v>26.374268414814381</v>
      </c>
      <c r="AJ17" s="1">
        <f t="shared" si="18"/>
        <v>26.110525730666236</v>
      </c>
      <c r="AK17" s="1">
        <f t="shared" si="18"/>
        <v>25.849420473359572</v>
      </c>
      <c r="AL17" s="1">
        <f t="shared" si="18"/>
        <v>25.590926268625978</v>
      </c>
      <c r="AM17" s="1">
        <f t="shared" si="18"/>
        <v>25.335017005939719</v>
      </c>
      <c r="AN17" s="1">
        <f t="shared" si="18"/>
        <v>25.08166683588032</v>
      </c>
      <c r="AO17" s="1">
        <f t="shared" si="18"/>
        <v>24.830850167521515</v>
      </c>
      <c r="AP17" s="1">
        <f t="shared" si="18"/>
        <v>24.5825416658463</v>
      </c>
      <c r="AQ17" s="1">
        <f t="shared" si="18"/>
        <v>24.336716249187837</v>
      </c>
      <c r="AR17" s="1">
        <f t="shared" si="18"/>
        <v>24.093349086695959</v>
      </c>
      <c r="AS17" s="1">
        <f t="shared" si="18"/>
        <v>23.852415595828997</v>
      </c>
      <c r="AT17" s="1">
        <f t="shared" si="18"/>
        <v>23.613891439870706</v>
      </c>
      <c r="AU17" s="1">
        <f t="shared" si="18"/>
        <v>23.377752525471998</v>
      </c>
      <c r="AV17" s="1">
        <f t="shared" si="18"/>
        <v>23.143975000217278</v>
      </c>
      <c r="AW17" s="1">
        <f t="shared" si="18"/>
        <v>22.912535250215104</v>
      </c>
      <c r="AX17" s="1">
        <f t="shared" si="18"/>
        <v>22.683409897712952</v>
      </c>
      <c r="AY17" s="1">
        <f t="shared" si="18"/>
        <v>22.456575798735823</v>
      </c>
      <c r="AZ17" s="1">
        <f t="shared" si="18"/>
        <v>22.232010040748463</v>
      </c>
      <c r="BA17" s="1">
        <f t="shared" si="18"/>
        <v>22.00968994034098</v>
      </c>
      <c r="BB17" s="1">
        <f t="shared" si="18"/>
        <v>21.789593040937572</v>
      </c>
      <c r="BC17" s="1">
        <f t="shared" si="18"/>
        <v>21.571697110528195</v>
      </c>
      <c r="BD17" s="1">
        <f t="shared" si="18"/>
        <v>21.355980139422911</v>
      </c>
      <c r="BE17" s="1">
        <f t="shared" si="18"/>
        <v>21.142420338028682</v>
      </c>
      <c r="BF17" s="1">
        <f t="shared" si="18"/>
        <v>20.930996134648396</v>
      </c>
      <c r="BG17" s="1">
        <f t="shared" si="18"/>
        <v>20.721686173301912</v>
      </c>
      <c r="BH17" s="1">
        <f t="shared" si="18"/>
        <v>20.514469311568892</v>
      </c>
      <c r="BI17" s="1">
        <f t="shared" si="18"/>
        <v>20.309324618453203</v>
      </c>
      <c r="BJ17" s="1">
        <f t="shared" si="18"/>
        <v>20.10623137226867</v>
      </c>
      <c r="BK17" s="1">
        <f t="shared" si="18"/>
        <v>19.905169058545983</v>
      </c>
      <c r="BL17" s="1">
        <f t="shared" si="18"/>
        <v>19.706117367960523</v>
      </c>
      <c r="BM17" s="1">
        <f t="shared" si="18"/>
        <v>19.50905619428092</v>
      </c>
      <c r="BN17" s="1">
        <f t="shared" si="18"/>
        <v>19.31396563233811</v>
      </c>
      <c r="BO17" s="1">
        <f t="shared" si="18"/>
        <v>19.120825976014729</v>
      </c>
      <c r="BP17" s="1">
        <f t="shared" si="18"/>
        <v>18.92961771625458</v>
      </c>
      <c r="BQ17" s="1">
        <f t="shared" si="18"/>
        <v>18.740321539092033</v>
      </c>
      <c r="BR17" s="1">
        <f t="shared" si="18"/>
        <v>18.552918323701114</v>
      </c>
      <c r="BS17" s="1">
        <f t="shared" si="18"/>
        <v>18.367389140464102</v>
      </c>
      <c r="BT17" s="1">
        <f t="shared" si="18"/>
        <v>18.18371524905946</v>
      </c>
      <c r="BU17" s="1">
        <f t="shared" si="18"/>
        <v>18.001878096568866</v>
      </c>
      <c r="BV17" s="1">
        <f t="shared" si="18"/>
        <v>17.821859315603177</v>
      </c>
      <c r="BW17" s="1">
        <f t="shared" si="18"/>
        <v>17.643640722447145</v>
      </c>
      <c r="BX17" s="1">
        <f t="shared" si="18"/>
        <v>17.467204315222673</v>
      </c>
      <c r="BY17" s="1">
        <f t="shared" si="18"/>
        <v>17.292532272070446</v>
      </c>
      <c r="BZ17" s="1">
        <f t="shared" si="18"/>
        <v>17.119606949349741</v>
      </c>
      <c r="CA17" s="1">
        <f t="shared" si="18"/>
        <v>16.948410879856244</v>
      </c>
      <c r="CB17" s="1">
        <f t="shared" si="18"/>
        <v>16.77892677105768</v>
      </c>
      <c r="CC17" s="1">
        <f t="shared" si="18"/>
        <v>16.611137503347102</v>
      </c>
      <c r="CD17" s="1">
        <f t="shared" si="18"/>
        <v>16.445026128313632</v>
      </c>
      <c r="CE17" s="1">
        <f t="shared" si="18"/>
        <v>16.280575867030496</v>
      </c>
      <c r="CF17" s="1">
        <f t="shared" si="18"/>
        <v>16.11777010836019</v>
      </c>
      <c r="CG17" s="1">
        <f t="shared" si="18"/>
        <v>15.956592407276588</v>
      </c>
      <c r="CH17" s="1">
        <f t="shared" si="18"/>
        <v>15.797026483203823</v>
      </c>
      <c r="CI17" s="1">
        <f t="shared" si="18"/>
        <v>15.639056218371785</v>
      </c>
      <c r="CJ17" s="1">
        <f t="shared" si="18"/>
        <v>15.482665656188066</v>
      </c>
      <c r="CK17" s="1">
        <f t="shared" si="18"/>
        <v>15.327838999626186</v>
      </c>
      <c r="CL17" s="1">
        <f t="shared" si="18"/>
        <v>15.174560609629925</v>
      </c>
      <c r="CM17" s="1">
        <f t="shared" si="18"/>
        <v>15.022815003533626</v>
      </c>
      <c r="CN17" s="1">
        <f t="shared" si="18"/>
        <v>14.872586853498291</v>
      </c>
      <c r="CO17" s="1">
        <f t="shared" si="18"/>
        <v>14.723860984963308</v>
      </c>
      <c r="CP17" s="1">
        <f t="shared" ref="CP17:EK17" si="19">CO17*(1+$AE$23)</f>
        <v>14.576622375113674</v>
      </c>
      <c r="CQ17" s="1">
        <f t="shared" si="19"/>
        <v>14.430856151362537</v>
      </c>
      <c r="CR17" s="1">
        <f t="shared" si="19"/>
        <v>14.286547589848912</v>
      </c>
      <c r="CS17" s="1">
        <f t="shared" si="19"/>
        <v>14.143682113950423</v>
      </c>
      <c r="CT17" s="1">
        <f t="shared" si="19"/>
        <v>14.002245292810919</v>
      </c>
      <c r="CU17" s="1">
        <f t="shared" si="19"/>
        <v>13.86222283988281</v>
      </c>
      <c r="CV17" s="1">
        <f t="shared" si="19"/>
        <v>13.723600611483981</v>
      </c>
      <c r="CW17" s="1">
        <f t="shared" si="19"/>
        <v>13.586364605369141</v>
      </c>
      <c r="CX17" s="1">
        <f t="shared" si="19"/>
        <v>13.45050095931545</v>
      </c>
      <c r="CY17" s="1">
        <f t="shared" si="19"/>
        <v>13.315995949722295</v>
      </c>
      <c r="CZ17" s="1">
        <f t="shared" si="19"/>
        <v>13.182835990225071</v>
      </c>
      <c r="DA17" s="1">
        <f t="shared" si="19"/>
        <v>13.05100763032282</v>
      </c>
      <c r="DB17" s="1">
        <f t="shared" si="19"/>
        <v>12.920497554019592</v>
      </c>
      <c r="DC17" s="1">
        <f t="shared" si="19"/>
        <v>12.791292578479396</v>
      </c>
      <c r="DD17" s="1">
        <f t="shared" si="19"/>
        <v>12.663379652694601</v>
      </c>
      <c r="DE17" s="1">
        <f t="shared" si="19"/>
        <v>12.536745856167656</v>
      </c>
      <c r="DF17" s="1">
        <f t="shared" si="19"/>
        <v>12.411378397605979</v>
      </c>
      <c r="DG17" s="1">
        <f t="shared" si="19"/>
        <v>12.287264613629919</v>
      </c>
      <c r="DH17" s="1">
        <f t="shared" si="19"/>
        <v>12.16439196749362</v>
      </c>
      <c r="DI17" s="1">
        <f t="shared" si="19"/>
        <v>12.042748047818684</v>
      </c>
      <c r="DJ17" s="1">
        <f t="shared" si="19"/>
        <v>11.922320567340497</v>
      </c>
      <c r="DK17" s="1">
        <f t="shared" si="19"/>
        <v>11.803097361667092</v>
      </c>
      <c r="DL17" s="1">
        <f t="shared" si="19"/>
        <v>11.685066388050421</v>
      </c>
      <c r="DM17" s="1">
        <f t="shared" si="19"/>
        <v>11.568215724169917</v>
      </c>
      <c r="DN17" s="1">
        <f t="shared" si="19"/>
        <v>11.452533566928219</v>
      </c>
      <c r="DO17" s="1">
        <f t="shared" si="19"/>
        <v>11.338008231258936</v>
      </c>
      <c r="DP17" s="1">
        <f t="shared" si="19"/>
        <v>11.224628148946346</v>
      </c>
      <c r="DQ17" s="1">
        <f t="shared" si="19"/>
        <v>11.112381867456882</v>
      </c>
      <c r="DR17" s="1">
        <f t="shared" si="19"/>
        <v>11.001258048782313</v>
      </c>
      <c r="DS17" s="1">
        <f t="shared" si="19"/>
        <v>10.891245468294491</v>
      </c>
      <c r="DT17" s="1">
        <f t="shared" si="19"/>
        <v>10.782333013611545</v>
      </c>
      <c r="DU17" s="1">
        <f t="shared" si="19"/>
        <v>10.67450968347543</v>
      </c>
      <c r="DV17" s="1">
        <f t="shared" si="19"/>
        <v>10.567764586640676</v>
      </c>
      <c r="DW17" s="1">
        <f t="shared" si="19"/>
        <v>10.462086940774268</v>
      </c>
      <c r="DX17" s="1">
        <f t="shared" si="19"/>
        <v>10.357466071366526</v>
      </c>
      <c r="DY17" s="1">
        <f t="shared" si="19"/>
        <v>10.25389141065286</v>
      </c>
      <c r="DZ17" s="1">
        <f t="shared" si="19"/>
        <v>10.151352496546332</v>
      </c>
      <c r="EA17" s="1">
        <f t="shared" si="19"/>
        <v>10.049838971580868</v>
      </c>
      <c r="EB17" s="1">
        <f t="shared" si="19"/>
        <v>9.9493405818650604</v>
      </c>
      <c r="EC17" s="1">
        <f t="shared" si="19"/>
        <v>9.8498471760464099</v>
      </c>
      <c r="ED17" s="1">
        <f t="shared" si="19"/>
        <v>9.7513487042859452</v>
      </c>
      <c r="EE17" s="1">
        <f t="shared" si="19"/>
        <v>9.6538352172430866</v>
      </c>
      <c r="EF17" s="1">
        <f t="shared" si="19"/>
        <v>9.557296865070656</v>
      </c>
      <c r="EG17" s="1">
        <f t="shared" si="19"/>
        <v>9.461723896419949</v>
      </c>
      <c r="EH17" s="1">
        <f t="shared" si="19"/>
        <v>9.36710665745575</v>
      </c>
      <c r="EI17" s="1">
        <f t="shared" si="19"/>
        <v>9.2734355908811921</v>
      </c>
      <c r="EJ17" s="1">
        <f t="shared" si="19"/>
        <v>9.1807012349723802</v>
      </c>
      <c r="EK17" s="1">
        <f t="shared" si="19"/>
        <v>9.0888942226226561</v>
      </c>
    </row>
    <row r="18" spans="2:141" x14ac:dyDescent="0.3">
      <c r="B18" t="s">
        <v>2</v>
      </c>
      <c r="C18" s="3">
        <v>256</v>
      </c>
      <c r="D18" s="3">
        <v>256</v>
      </c>
      <c r="E18" s="3">
        <v>256</v>
      </c>
      <c r="F18" s="3">
        <v>256</v>
      </c>
      <c r="G18" s="3">
        <v>256</v>
      </c>
      <c r="H18" s="3">
        <v>256</v>
      </c>
      <c r="I18" s="3">
        <v>256</v>
      </c>
      <c r="J18" s="3">
        <v>256</v>
      </c>
      <c r="K18" s="3">
        <v>256</v>
      </c>
      <c r="L18" s="3">
        <v>256</v>
      </c>
      <c r="N18" s="3">
        <v>256</v>
      </c>
      <c r="O18" s="3">
        <v>256</v>
      </c>
      <c r="P18" s="3">
        <v>256</v>
      </c>
      <c r="Q18" s="3">
        <v>256</v>
      </c>
      <c r="R18" s="3">
        <v>256</v>
      </c>
      <c r="S18" s="3">
        <v>256</v>
      </c>
      <c r="T18" s="3">
        <v>256</v>
      </c>
      <c r="U18" s="3">
        <v>256</v>
      </c>
      <c r="V18" s="3">
        <v>256</v>
      </c>
      <c r="W18" s="3">
        <v>256</v>
      </c>
      <c r="X18" s="3">
        <v>256</v>
      </c>
      <c r="Y18" s="3">
        <v>256</v>
      </c>
      <c r="Z18" s="3">
        <v>256</v>
      </c>
      <c r="AA18" s="3">
        <v>256</v>
      </c>
      <c r="AB18" s="3">
        <v>256</v>
      </c>
    </row>
    <row r="19" spans="2:141" s="1" customFormat="1" x14ac:dyDescent="0.3">
      <c r="B19" s="1" t="s">
        <v>30</v>
      </c>
      <c r="C19" s="9">
        <f t="shared" ref="C19:J19" si="20">C17/C18</f>
        <v>2.8515624999999999E-2</v>
      </c>
      <c r="D19" s="9">
        <f t="shared" si="20"/>
        <v>1.562500000000004E-3</v>
      </c>
      <c r="E19" s="9">
        <f t="shared" si="20"/>
        <v>4.2968750000000003E-3</v>
      </c>
      <c r="F19" s="9">
        <f t="shared" si="20"/>
        <v>4.2968750000000021E-3</v>
      </c>
      <c r="G19" s="9">
        <f t="shared" si="20"/>
        <v>7.4218750000000057E-3</v>
      </c>
      <c r="H19" s="9">
        <f t="shared" si="20"/>
        <v>4.2968750000000003E-3</v>
      </c>
      <c r="I19" s="9">
        <f t="shared" si="20"/>
        <v>7.8124999999999549E-4</v>
      </c>
      <c r="J19" s="9">
        <f t="shared" si="20"/>
        <v>6.6406249999999981E-3</v>
      </c>
      <c r="K19" s="9">
        <f t="shared" ref="K19:L19" si="21">K17/K18</f>
        <v>-5.8593750000000009E-3</v>
      </c>
      <c r="L19" s="9">
        <f t="shared" si="21"/>
        <v>7.4609374999997854E-5</v>
      </c>
      <c r="N19" s="9">
        <f t="shared" ref="N19:S19" si="22">N17/N18</f>
        <v>3.0078125000000001E-2</v>
      </c>
      <c r="O19" s="9">
        <f t="shared" si="22"/>
        <v>8.5937500000000024E-3</v>
      </c>
      <c r="P19" s="9">
        <f t="shared" si="22"/>
        <v>1.1718750000000009E-2</v>
      </c>
      <c r="Q19" s="9">
        <f t="shared" si="22"/>
        <v>7.4218749999999997E-3</v>
      </c>
      <c r="R19" s="9">
        <f t="shared" si="22"/>
        <v>-5.7847656249999874E-3</v>
      </c>
      <c r="S19" s="9">
        <f t="shared" si="22"/>
        <v>9.088203124999996E-3</v>
      </c>
      <c r="T19" s="9">
        <f t="shared" ref="T19:AB19" si="23">T17/T18</f>
        <v>2.1023249999999997E-2</v>
      </c>
      <c r="U19" s="9">
        <f t="shared" si="23"/>
        <v>2.9337709499999996E-2</v>
      </c>
      <c r="V19" s="9">
        <f t="shared" si="23"/>
        <v>4.1731283662499993E-2</v>
      </c>
      <c r="W19" s="9">
        <f t="shared" si="23"/>
        <v>5.330469937987499E-2</v>
      </c>
      <c r="X19" s="9">
        <f t="shared" si="23"/>
        <v>6.4868875164011228E-2</v>
      </c>
      <c r="Y19" s="9">
        <f t="shared" si="23"/>
        <v>7.6740396274463635E-2</v>
      </c>
      <c r="Z19" s="9">
        <f t="shared" si="23"/>
        <v>8.7109556810858788E-2</v>
      </c>
      <c r="AA19" s="9">
        <f t="shared" si="23"/>
        <v>9.835054947850988E-2</v>
      </c>
      <c r="AB19" s="9">
        <f t="shared" si="23"/>
        <v>0.11053354384080097</v>
      </c>
    </row>
    <row r="21" spans="2:141" x14ac:dyDescent="0.3">
      <c r="B21" s="1" t="s">
        <v>33</v>
      </c>
      <c r="C21" s="12"/>
      <c r="D21" s="12"/>
      <c r="E21" s="12">
        <f t="shared" ref="E21:H21" si="24">E3/C3-1</f>
        <v>0.41666666666666674</v>
      </c>
      <c r="F21" s="12">
        <f t="shared" si="24"/>
        <v>1.0638297872340496E-2</v>
      </c>
      <c r="G21" s="12">
        <f t="shared" si="24"/>
        <v>0.2705882352941178</v>
      </c>
      <c r="H21" s="12">
        <f t="shared" si="24"/>
        <v>3.1578947368421151E-2</v>
      </c>
      <c r="I21" s="12">
        <f>I3/G3-1</f>
        <v>-9.2592592592594114E-3</v>
      </c>
      <c r="J21" s="12">
        <f t="shared" ref="J21:L21" si="25">J3/H3-1</f>
        <v>0.35714285714285721</v>
      </c>
      <c r="K21" s="12">
        <f t="shared" si="25"/>
        <v>-0.27102803738317749</v>
      </c>
      <c r="L21" s="12">
        <f t="shared" si="25"/>
        <v>0.10000000000000009</v>
      </c>
      <c r="N21" s="12"/>
      <c r="O21" s="12">
        <f>O3/N3-1</f>
        <v>0.16883116883116878</v>
      </c>
      <c r="P21" s="12">
        <f t="shared" ref="P21:V21" si="26">P3/O3-1</f>
        <v>0.1444444444444446</v>
      </c>
      <c r="Q21" s="12">
        <f t="shared" si="26"/>
        <v>0.16504854368932032</v>
      </c>
      <c r="R21" s="12">
        <f t="shared" si="26"/>
        <v>-6.5416666666666567E-2</v>
      </c>
      <c r="S21" s="12">
        <f t="shared" si="26"/>
        <v>0.30000000000000004</v>
      </c>
      <c r="T21" s="12">
        <f t="shared" si="26"/>
        <v>0.19999999999999996</v>
      </c>
      <c r="U21" s="12">
        <f t="shared" si="26"/>
        <v>0.17999999999999994</v>
      </c>
      <c r="V21" s="12">
        <f t="shared" si="26"/>
        <v>0.14999999999999991</v>
      </c>
      <c r="W21" s="12">
        <f>W3/V3-1</f>
        <v>0.12999999999999989</v>
      </c>
      <c r="X21" s="12">
        <f>X3/W3-1</f>
        <v>0.1100000000000001</v>
      </c>
      <c r="Y21" s="12">
        <f>Y3/X3-1</f>
        <v>0.10000000000000009</v>
      </c>
      <c r="Z21" s="12">
        <f>Z3/Y3-1</f>
        <v>8.0000000000000071E-2</v>
      </c>
      <c r="AA21" s="12">
        <f>AA3/Z3-1</f>
        <v>8.0000000000000071E-2</v>
      </c>
      <c r="AB21" s="12">
        <f>AB3/AA3-1</f>
        <v>8.0000000000000071E-2</v>
      </c>
    </row>
    <row r="22" spans="2:141" x14ac:dyDescent="0.3">
      <c r="B22" s="1" t="s">
        <v>34</v>
      </c>
      <c r="C22" s="12">
        <f t="shared" ref="C22:H22" si="27">C5/C3</f>
        <v>0.81666666666666676</v>
      </c>
      <c r="D22" s="12">
        <f t="shared" si="27"/>
        <v>0.7021276595744681</v>
      </c>
      <c r="E22" s="12">
        <f t="shared" si="27"/>
        <v>0.87058823529411766</v>
      </c>
      <c r="F22" s="12">
        <f t="shared" si="27"/>
        <v>0.88421052631578956</v>
      </c>
      <c r="G22" s="12">
        <f t="shared" si="27"/>
        <v>0.75000000000000011</v>
      </c>
      <c r="H22" s="12">
        <f t="shared" si="27"/>
        <v>0.87755102040816335</v>
      </c>
      <c r="I22" s="12">
        <f t="shared" ref="I22:L22" si="28">I5/I3</f>
        <v>0.87850467289719614</v>
      </c>
      <c r="J22" s="12">
        <f t="shared" si="28"/>
        <v>0.91729323308270683</v>
      </c>
      <c r="K22" s="12">
        <f t="shared" si="28"/>
        <v>0.80769230769230771</v>
      </c>
      <c r="L22" s="12">
        <f t="shared" si="28"/>
        <v>0.8</v>
      </c>
      <c r="N22" s="12">
        <f t="shared" ref="N22:V22" si="29">N5/N3</f>
        <v>0.74675324675324672</v>
      </c>
      <c r="O22" s="12">
        <f t="shared" si="29"/>
        <v>0.87777777777777777</v>
      </c>
      <c r="P22" s="12">
        <f t="shared" si="29"/>
        <v>0.81067961165048552</v>
      </c>
      <c r="Q22" s="12">
        <f t="shared" si="29"/>
        <v>0.9</v>
      </c>
      <c r="R22" s="12">
        <f t="shared" si="29"/>
        <v>0.80267498885421318</v>
      </c>
      <c r="S22" s="12">
        <f t="shared" si="29"/>
        <v>0.82</v>
      </c>
      <c r="T22" s="12">
        <f t="shared" si="29"/>
        <v>0.82</v>
      </c>
      <c r="U22" s="12">
        <f t="shared" si="29"/>
        <v>0.82000000000000006</v>
      </c>
      <c r="V22" s="12">
        <f t="shared" si="29"/>
        <v>0.82</v>
      </c>
      <c r="W22" s="12">
        <f>W5/W3</f>
        <v>0.82</v>
      </c>
      <c r="X22" s="12">
        <f>X5/X3</f>
        <v>0.82</v>
      </c>
      <c r="Y22" s="12">
        <f>Y5/Y3</f>
        <v>0.82</v>
      </c>
      <c r="Z22" s="12">
        <f>Z5/Z3</f>
        <v>0.82</v>
      </c>
      <c r="AA22" s="12">
        <f>AA5/AA3</f>
        <v>0.82</v>
      </c>
      <c r="AB22" s="12">
        <f>AB5/AB3</f>
        <v>0.82000000000000006</v>
      </c>
    </row>
    <row r="23" spans="2:141" x14ac:dyDescent="0.3">
      <c r="B23" s="8" t="s">
        <v>35</v>
      </c>
      <c r="C23" s="12">
        <f t="shared" ref="C23:H23" si="30">C10/C3</f>
        <v>3.3333333333333375E-2</v>
      </c>
      <c r="D23" s="12">
        <f t="shared" si="30"/>
        <v>0.18085106382978733</v>
      </c>
      <c r="E23" s="12">
        <f t="shared" si="30"/>
        <v>0.14117647058823532</v>
      </c>
      <c r="F23" s="12">
        <f t="shared" si="30"/>
        <v>0.11578947368421058</v>
      </c>
      <c r="G23" s="12">
        <f t="shared" si="30"/>
        <v>0.2129629629629631</v>
      </c>
      <c r="H23" s="12">
        <f t="shared" si="30"/>
        <v>8.1632653061224511E-2</v>
      </c>
      <c r="I23" s="12">
        <f t="shared" ref="I23:L23" si="31">I10/I3</f>
        <v>6.5420560747663448E-2</v>
      </c>
      <c r="J23" s="12">
        <f t="shared" si="31"/>
        <v>0.15789473684210523</v>
      </c>
      <c r="K23" s="12">
        <f t="shared" si="31"/>
        <v>-0.15384615384615388</v>
      </c>
      <c r="L23" s="12">
        <f t="shared" si="31"/>
        <v>1.3055365686944257E-3</v>
      </c>
      <c r="N23" s="12">
        <f t="shared" ref="N23:V23" si="32">N10/N3</f>
        <v>0.12337662337662342</v>
      </c>
      <c r="O23" s="12">
        <f t="shared" si="32"/>
        <v>0.12777777777777782</v>
      </c>
      <c r="P23" s="12">
        <f t="shared" si="32"/>
        <v>0.15048543689320398</v>
      </c>
      <c r="Q23" s="12">
        <f t="shared" si="32"/>
        <v>0.11666666666666668</v>
      </c>
      <c r="R23" s="12">
        <f t="shared" si="32"/>
        <v>-5.2648238965670821E-2</v>
      </c>
      <c r="S23" s="12">
        <f t="shared" si="32"/>
        <v>7.978943036455291E-2</v>
      </c>
      <c r="T23" s="12">
        <f t="shared" si="32"/>
        <v>0.15381048732809763</v>
      </c>
      <c r="U23" s="12">
        <f t="shared" si="32"/>
        <v>0.22737373872415464</v>
      </c>
      <c r="V23" s="12">
        <f t="shared" si="32"/>
        <v>0.28124059147363278</v>
      </c>
      <c r="W23" s="12">
        <f>W10/W3</f>
        <v>0.31790935919947799</v>
      </c>
      <c r="X23" s="12">
        <f>X10/X3</f>
        <v>0.34853885786848282</v>
      </c>
      <c r="Y23" s="12">
        <f>Y10/Y3</f>
        <v>0.3748402240428797</v>
      </c>
      <c r="Z23" s="12">
        <f>Z10/Z3</f>
        <v>0.39397095026232282</v>
      </c>
      <c r="AA23" s="12">
        <f>AA10/AA3</f>
        <v>0.41186172200457954</v>
      </c>
      <c r="AB23" s="12">
        <f>AB10/AB3</f>
        <v>0.42859290668946798</v>
      </c>
      <c r="AD23" t="s">
        <v>43</v>
      </c>
      <c r="AE23" s="12">
        <v>-0.01</v>
      </c>
    </row>
    <row r="24" spans="2:141" x14ac:dyDescent="0.3">
      <c r="B24" s="8" t="s">
        <v>36</v>
      </c>
      <c r="C24" s="12"/>
      <c r="D24" s="12"/>
      <c r="E24" s="12">
        <f t="shared" ref="E24" si="33">E6/C6-1</f>
        <v>0.10000000000000009</v>
      </c>
      <c r="F24" s="12">
        <f t="shared" ref="F24" si="34">F6/D6-1</f>
        <v>0.50000000000000022</v>
      </c>
      <c r="G24" s="12">
        <f t="shared" ref="G24" si="35">G6/E6-1</f>
        <v>0.40909090909090895</v>
      </c>
      <c r="H24" s="12">
        <f t="shared" ref="H24" si="36">H6/F6-1</f>
        <v>0.59259259259259278</v>
      </c>
      <c r="I24" s="12">
        <f t="shared" ref="I24:L24" si="37">I6/G6-1</f>
        <v>0.48387096774193528</v>
      </c>
      <c r="J24" s="12">
        <f t="shared" si="37"/>
        <v>0.2093023255813955</v>
      </c>
      <c r="K24" s="12">
        <f t="shared" si="37"/>
        <v>-0.13043478260869557</v>
      </c>
      <c r="L24" s="12">
        <f t="shared" si="37"/>
        <v>5.0000000000000044E-2</v>
      </c>
      <c r="N24" s="12"/>
      <c r="O24" s="12">
        <f t="shared" ref="O24:AB24" si="38">O6/N6-1</f>
        <v>0.28947368421052655</v>
      </c>
      <c r="P24" s="12">
        <f t="shared" si="38"/>
        <v>0.51020408163265296</v>
      </c>
      <c r="Q24" s="12">
        <f t="shared" si="38"/>
        <v>0.32432432432432434</v>
      </c>
      <c r="R24" s="12">
        <f t="shared" si="38"/>
        <v>-3.469387755102038E-2</v>
      </c>
      <c r="S24" s="12">
        <f t="shared" si="38"/>
        <v>0.10000000000000009</v>
      </c>
      <c r="T24" s="12">
        <f t="shared" si="38"/>
        <v>8.0000000000000071E-2</v>
      </c>
      <c r="U24" s="12">
        <f t="shared" si="38"/>
        <v>5.0000000000000044E-2</v>
      </c>
      <c r="V24" s="12">
        <f t="shared" si="38"/>
        <v>3.0000000000000027E-2</v>
      </c>
      <c r="W24" s="12">
        <f t="shared" si="38"/>
        <v>2.0000000000000018E-2</v>
      </c>
      <c r="X24" s="12">
        <f t="shared" si="38"/>
        <v>1.0000000000000009E-2</v>
      </c>
      <c r="Y24" s="12">
        <f t="shared" si="38"/>
        <v>1.0000000000000009E-2</v>
      </c>
      <c r="Z24" s="12">
        <f t="shared" si="38"/>
        <v>1.0000000000000009E-2</v>
      </c>
      <c r="AA24" s="12">
        <f t="shared" si="38"/>
        <v>1.0000000000000009E-2</v>
      </c>
      <c r="AB24" s="12">
        <f t="shared" si="38"/>
        <v>1.0000000000000009E-2</v>
      </c>
      <c r="AD24" t="s">
        <v>44</v>
      </c>
      <c r="AE24" s="12">
        <v>0.11</v>
      </c>
    </row>
    <row r="25" spans="2:141" x14ac:dyDescent="0.3">
      <c r="B25" s="8" t="s">
        <v>37</v>
      </c>
      <c r="C25" s="12">
        <f t="shared" ref="C25:H25" si="39">C7/C3</f>
        <v>9.9999999999999992E-2</v>
      </c>
      <c r="D25" s="12">
        <f t="shared" si="39"/>
        <v>0.14893617021276595</v>
      </c>
      <c r="E25" s="12">
        <f t="shared" si="39"/>
        <v>0.22352941176470587</v>
      </c>
      <c r="F25" s="12">
        <f t="shared" si="39"/>
        <v>0.27368421052631581</v>
      </c>
      <c r="G25" s="12">
        <f t="shared" si="39"/>
        <v>0.13888888888888887</v>
      </c>
      <c r="H25" s="12">
        <f t="shared" si="39"/>
        <v>0.22448979591836735</v>
      </c>
      <c r="I25" s="12">
        <f t="shared" ref="I25:L25" si="40">I7/I3</f>
        <v>0.18691588785046731</v>
      </c>
      <c r="J25" s="12">
        <f t="shared" si="40"/>
        <v>0.16541353383458646</v>
      </c>
      <c r="K25" s="12">
        <f t="shared" si="40"/>
        <v>0.19230769230769232</v>
      </c>
      <c r="L25" s="12">
        <f t="shared" si="40"/>
        <v>0.23</v>
      </c>
      <c r="N25" s="12">
        <f t="shared" ref="N25:V25" si="41">N7/N3</f>
        <v>0.12987012987012986</v>
      </c>
      <c r="O25" s="12">
        <f t="shared" si="41"/>
        <v>0.25</v>
      </c>
      <c r="P25" s="12">
        <f t="shared" si="41"/>
        <v>0.1796116504854369</v>
      </c>
      <c r="Q25" s="12">
        <f t="shared" si="41"/>
        <v>0.17500000000000002</v>
      </c>
      <c r="R25" s="12">
        <f t="shared" si="41"/>
        <v>0.21689255461435575</v>
      </c>
      <c r="S25" s="12">
        <f t="shared" si="41"/>
        <v>0.2</v>
      </c>
      <c r="T25" s="12">
        <f t="shared" si="41"/>
        <v>0.18</v>
      </c>
      <c r="U25" s="12">
        <f t="shared" si="41"/>
        <v>0.16</v>
      </c>
      <c r="V25" s="12">
        <f t="shared" si="41"/>
        <v>0.15</v>
      </c>
      <c r="W25" s="12">
        <f>W7/W3</f>
        <v>0.15</v>
      </c>
      <c r="X25" s="12">
        <f>X7/X3</f>
        <v>0.15</v>
      </c>
      <c r="Y25" s="12">
        <f>Y7/Y3</f>
        <v>0.15</v>
      </c>
      <c r="Z25" s="12">
        <f>Z7/Z3</f>
        <v>0.15</v>
      </c>
      <c r="AA25" s="12">
        <f>AA7/AA3</f>
        <v>0.15</v>
      </c>
      <c r="AB25" s="12">
        <f>AB7/AB3</f>
        <v>0.15</v>
      </c>
      <c r="AD25" t="s">
        <v>45</v>
      </c>
      <c r="AE25" s="3">
        <f>NPV(AE24,R17:EK17)</f>
        <v>140.22728292232921</v>
      </c>
    </row>
    <row r="26" spans="2:141" x14ac:dyDescent="0.3">
      <c r="B26" s="8" t="s">
        <v>38</v>
      </c>
      <c r="C26" s="12"/>
      <c r="D26" s="12"/>
      <c r="E26" s="12">
        <f t="shared" ref="E26" si="42">E8/C8-1</f>
        <v>-0.15000000000000002</v>
      </c>
      <c r="F26" s="12">
        <f t="shared" ref="F26" si="43">F8/D8-1</f>
        <v>0</v>
      </c>
      <c r="G26" s="12">
        <f t="shared" ref="G26" si="44">G8/E8-1</f>
        <v>0</v>
      </c>
      <c r="H26" s="12">
        <f t="shared" ref="H26" si="45">H8/F8-1</f>
        <v>4.7619047619047894E-2</v>
      </c>
      <c r="I26" s="12">
        <f t="shared" ref="I26:L26" si="46">I8/G8-1</f>
        <v>0.23529411764705888</v>
      </c>
      <c r="J26" s="12">
        <f t="shared" si="46"/>
        <v>0.18181818181818166</v>
      </c>
      <c r="K26" s="12">
        <f t="shared" si="46"/>
        <v>-4.7619047619047672E-2</v>
      </c>
      <c r="L26" s="12">
        <f t="shared" si="46"/>
        <v>0.10000000000000009</v>
      </c>
      <c r="N26" s="12"/>
      <c r="O26" s="12">
        <f t="shared" ref="O26:AB26" si="47">O8/N8-1</f>
        <v>-7.3170731707317027E-2</v>
      </c>
      <c r="P26" s="12">
        <f t="shared" si="47"/>
        <v>2.6315789473684292E-2</v>
      </c>
      <c r="Q26" s="12">
        <f t="shared" si="47"/>
        <v>0.20512820512820529</v>
      </c>
      <c r="R26" s="12">
        <f t="shared" si="47"/>
        <v>3.4042553191489411E-2</v>
      </c>
      <c r="S26" s="12">
        <f t="shared" si="47"/>
        <v>0.10000000000000009</v>
      </c>
      <c r="T26" s="12">
        <f t="shared" si="47"/>
        <v>8.0000000000000071E-2</v>
      </c>
      <c r="U26" s="12">
        <f t="shared" si="47"/>
        <v>5.0000000000000044E-2</v>
      </c>
      <c r="V26" s="12">
        <f t="shared" si="47"/>
        <v>4.0000000000000036E-2</v>
      </c>
      <c r="W26" s="12">
        <f t="shared" si="47"/>
        <v>3.0000000000000027E-2</v>
      </c>
      <c r="X26" s="12">
        <f t="shared" si="47"/>
        <v>2.0000000000000018E-2</v>
      </c>
      <c r="Y26" s="12">
        <f t="shared" si="47"/>
        <v>1.0000000000000009E-2</v>
      </c>
      <c r="Z26" s="12">
        <f t="shared" si="47"/>
        <v>1.0000000000000009E-2</v>
      </c>
      <c r="AA26" s="12">
        <f t="shared" si="47"/>
        <v>1.0000000000000009E-2</v>
      </c>
      <c r="AB26" s="12">
        <f t="shared" si="47"/>
        <v>1.0000000000000009E-2</v>
      </c>
      <c r="AD26" t="s">
        <v>46</v>
      </c>
      <c r="AE26" s="3">
        <f>Main!D8</f>
        <v>0</v>
      </c>
    </row>
    <row r="27" spans="2:141" x14ac:dyDescent="0.3">
      <c r="B27" s="8" t="s">
        <v>28</v>
      </c>
      <c r="C27" s="12">
        <f t="shared" ref="C27:H27" si="48">C15/C14</f>
        <v>0</v>
      </c>
      <c r="D27" s="12">
        <f t="shared" si="48"/>
        <v>0</v>
      </c>
      <c r="E27" s="12">
        <f t="shared" si="48"/>
        <v>0</v>
      </c>
      <c r="F27" s="12">
        <f t="shared" si="48"/>
        <v>0</v>
      </c>
      <c r="G27" s="12">
        <f t="shared" si="48"/>
        <v>9.5238095238095177E-2</v>
      </c>
      <c r="H27" s="12" t="e">
        <f t="shared" si="48"/>
        <v>#DIV/0!</v>
      </c>
      <c r="I27" s="12">
        <f t="shared" ref="I27:L27" si="49">I15/I14</f>
        <v>0</v>
      </c>
      <c r="J27" s="12">
        <f t="shared" si="49"/>
        <v>5.5555555555555573E-2</v>
      </c>
      <c r="K27" s="12">
        <f t="shared" si="49"/>
        <v>0</v>
      </c>
      <c r="L27" s="12">
        <f t="shared" si="49"/>
        <v>0</v>
      </c>
      <c r="N27" s="12">
        <f t="shared" ref="N27:AB27" si="50">N15/N14</f>
        <v>0</v>
      </c>
      <c r="O27" s="12">
        <f t="shared" si="50"/>
        <v>0</v>
      </c>
      <c r="P27" s="12">
        <f t="shared" si="50"/>
        <v>-0.28571428571428537</v>
      </c>
      <c r="Q27" s="12">
        <f t="shared" si="50"/>
        <v>0.05</v>
      </c>
      <c r="R27" s="12">
        <f t="shared" si="50"/>
        <v>0</v>
      </c>
      <c r="S27" s="12">
        <f t="shared" si="50"/>
        <v>0</v>
      </c>
      <c r="T27" s="12">
        <f t="shared" si="50"/>
        <v>0</v>
      </c>
      <c r="U27" s="12">
        <f t="shared" si="50"/>
        <v>0.2</v>
      </c>
      <c r="V27" s="12">
        <f t="shared" si="50"/>
        <v>0.2</v>
      </c>
      <c r="W27" s="12">
        <f t="shared" si="50"/>
        <v>0.2</v>
      </c>
      <c r="X27" s="12">
        <f t="shared" si="50"/>
        <v>0.19999999999999998</v>
      </c>
      <c r="Y27" s="12">
        <f t="shared" si="50"/>
        <v>0.2</v>
      </c>
      <c r="Z27" s="12">
        <f t="shared" si="50"/>
        <v>0.20000000000000004</v>
      </c>
      <c r="AA27" s="12">
        <f t="shared" si="50"/>
        <v>0.2</v>
      </c>
      <c r="AB27" s="12">
        <f t="shared" si="50"/>
        <v>0.2</v>
      </c>
      <c r="AD27" t="s">
        <v>47</v>
      </c>
      <c r="AE27" s="3">
        <f>AE25+AE26</f>
        <v>140.22728292232921</v>
      </c>
    </row>
    <row r="28" spans="2:141" x14ac:dyDescent="0.3">
      <c r="AD28" t="s">
        <v>48</v>
      </c>
      <c r="AE28" s="2">
        <f>AE27/AB18</f>
        <v>0.54776282391534847</v>
      </c>
    </row>
    <row r="29" spans="2:141" x14ac:dyDescent="0.3">
      <c r="AD29" t="s">
        <v>49</v>
      </c>
      <c r="AE29" s="2">
        <f>Main!D3</f>
        <v>0.73199999999999998</v>
      </c>
    </row>
    <row r="30" spans="2:141" x14ac:dyDescent="0.3">
      <c r="AD30" s="1" t="s">
        <v>50</v>
      </c>
      <c r="AE30" s="13">
        <f>AE28/AE29-1</f>
        <v>-0.25169013126318518</v>
      </c>
    </row>
    <row r="31" spans="2:141" x14ac:dyDescent="0.3">
      <c r="AD31" t="s">
        <v>51</v>
      </c>
      <c r="AE31" s="7" t="s">
        <v>52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2021-02-06T13:30:22Z</dcterms:created>
  <dcterms:modified xsi:type="dcterms:W3CDTF">2021-03-24T19:24:33Z</dcterms:modified>
</cp:coreProperties>
</file>