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1CAFFD3E-CB82-40C6-8FB9-EFD75161EEA0}" xr6:coauthVersionLast="47" xr6:coauthVersionMax="47" xr10:uidLastSave="{00000000-0000-0000-0000-000000000000}"/>
  <bookViews>
    <workbookView xWindow="-108" yWindow="-108" windowWidth="23256" windowHeight="12576" activeTab="1" xr2:uid="{68AA3929-73E6-4438-95A1-D0E468F7EDEB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1" l="1"/>
  <c r="AG7" i="1" s="1"/>
  <c r="AH7" i="1" s="1"/>
  <c r="AI7" i="1" s="1"/>
  <c r="AJ7" i="1" s="1"/>
  <c r="AK7" i="1" s="1"/>
  <c r="AL7" i="1" s="1"/>
  <c r="AE7" i="1"/>
  <c r="AD7" i="1"/>
  <c r="AC7" i="1"/>
  <c r="AB3" i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B7" i="1"/>
  <c r="L5" i="1"/>
  <c r="L14" i="1"/>
  <c r="L13" i="1"/>
  <c r="L11" i="1"/>
  <c r="L10" i="1"/>
  <c r="L9" i="1"/>
  <c r="L7" i="1"/>
  <c r="L6" i="1"/>
  <c r="L4" i="1"/>
  <c r="L3" i="1"/>
  <c r="K5" i="1"/>
  <c r="J5" i="1"/>
  <c r="P14" i="1"/>
  <c r="P13" i="1"/>
  <c r="P11" i="1"/>
  <c r="P10" i="1"/>
  <c r="P9" i="1"/>
  <c r="P7" i="1"/>
  <c r="R23" i="1" s="1"/>
  <c r="P6" i="1"/>
  <c r="P4" i="1"/>
  <c r="P3" i="1"/>
  <c r="R19" i="1" s="1"/>
  <c r="N14" i="1"/>
  <c r="N13" i="1"/>
  <c r="N11" i="1"/>
  <c r="N10" i="1"/>
  <c r="N9" i="1"/>
  <c r="N7" i="1"/>
  <c r="N6" i="1"/>
  <c r="N4" i="1"/>
  <c r="N3" i="1"/>
  <c r="M5" i="1"/>
  <c r="M8" i="1" s="1"/>
  <c r="O5" i="1"/>
  <c r="O8" i="1" s="1"/>
  <c r="O12" i="1" s="1"/>
  <c r="O15" i="1" s="1"/>
  <c r="O17" i="1" s="1"/>
  <c r="Y5" i="1"/>
  <c r="Y8" i="1" s="1"/>
  <c r="Y12" i="1" s="1"/>
  <c r="Y15" i="1" s="1"/>
  <c r="Y17" i="1" s="1"/>
  <c r="Z5" i="1"/>
  <c r="Z8" i="1" s="1"/>
  <c r="Z12" i="1" s="1"/>
  <c r="Z15" i="1" s="1"/>
  <c r="Z17" i="1" s="1"/>
  <c r="AA5" i="1"/>
  <c r="AA8" i="1" s="1"/>
  <c r="AA12" i="1" s="1"/>
  <c r="AA15" i="1" s="1"/>
  <c r="AA17" i="1" s="1"/>
  <c r="J3" i="1"/>
  <c r="L19" i="1" s="1"/>
  <c r="R25" i="1"/>
  <c r="Q25" i="1"/>
  <c r="R24" i="1"/>
  <c r="Q24" i="1"/>
  <c r="Q23" i="1"/>
  <c r="O23" i="1"/>
  <c r="M23" i="1"/>
  <c r="R22" i="1"/>
  <c r="Q22" i="1"/>
  <c r="O22" i="1"/>
  <c r="M22" i="1"/>
  <c r="R21" i="1"/>
  <c r="Q21" i="1"/>
  <c r="R20" i="1"/>
  <c r="Q20" i="1"/>
  <c r="Q19" i="1"/>
  <c r="O19" i="1"/>
  <c r="M19" i="1"/>
  <c r="D6" i="2"/>
  <c r="K23" i="1"/>
  <c r="J14" i="1"/>
  <c r="J13" i="1"/>
  <c r="J11" i="1"/>
  <c r="J10" i="1"/>
  <c r="J9" i="1"/>
  <c r="J7" i="1"/>
  <c r="L23" i="1" s="1"/>
  <c r="J6" i="1"/>
  <c r="J4" i="1"/>
  <c r="AB6" i="1" l="1"/>
  <c r="AB5" i="1"/>
  <c r="P23" i="1"/>
  <c r="P5" i="1"/>
  <c r="P22" i="1"/>
  <c r="N23" i="1"/>
  <c r="N5" i="1"/>
  <c r="N8" i="1" s="1"/>
  <c r="P19" i="1"/>
  <c r="N22" i="1"/>
  <c r="M20" i="1"/>
  <c r="M12" i="1"/>
  <c r="M21" i="1"/>
  <c r="O20" i="1"/>
  <c r="O21" i="1"/>
  <c r="N19" i="1"/>
  <c r="K20" i="1"/>
  <c r="K22" i="1"/>
  <c r="K19" i="1"/>
  <c r="I22" i="1"/>
  <c r="G22" i="1"/>
  <c r="E22" i="1"/>
  <c r="C22" i="1"/>
  <c r="I23" i="1"/>
  <c r="G23" i="1"/>
  <c r="E23" i="1"/>
  <c r="I19" i="1"/>
  <c r="G19" i="1"/>
  <c r="E19" i="1"/>
  <c r="D14" i="1"/>
  <c r="D13" i="1"/>
  <c r="D11" i="1"/>
  <c r="D10" i="1"/>
  <c r="D6" i="1"/>
  <c r="D4" i="1"/>
  <c r="D3" i="1"/>
  <c r="F14" i="1"/>
  <c r="F13" i="1"/>
  <c r="F11" i="1"/>
  <c r="F10" i="1"/>
  <c r="F7" i="1"/>
  <c r="F6" i="1"/>
  <c r="F4" i="1"/>
  <c r="F3" i="1"/>
  <c r="F19" i="1" s="1"/>
  <c r="C9" i="1"/>
  <c r="D9" i="1" s="1"/>
  <c r="C5" i="1"/>
  <c r="C8" i="1" s="1"/>
  <c r="E9" i="1"/>
  <c r="F9" i="1" s="1"/>
  <c r="E5" i="1"/>
  <c r="E8" i="1" s="1"/>
  <c r="E21" i="1" s="1"/>
  <c r="H14" i="1"/>
  <c r="H13" i="1"/>
  <c r="H11" i="1"/>
  <c r="H10" i="1"/>
  <c r="H9" i="1"/>
  <c r="H7" i="1"/>
  <c r="H6" i="1"/>
  <c r="H4" i="1"/>
  <c r="H3" i="1"/>
  <c r="G5" i="1"/>
  <c r="G8" i="1" s="1"/>
  <c r="G12" i="1" s="1"/>
  <c r="G15" i="1" s="1"/>
  <c r="I5" i="1"/>
  <c r="I8" i="1" s="1"/>
  <c r="I12" i="1" s="1"/>
  <c r="I15" i="1" s="1"/>
  <c r="P20" i="1" l="1"/>
  <c r="P8" i="1"/>
  <c r="P12" i="1" s="1"/>
  <c r="P15" i="1" s="1"/>
  <c r="P17" i="1" s="1"/>
  <c r="N12" i="1"/>
  <c r="N15" i="1" s="1"/>
  <c r="N21" i="1"/>
  <c r="N20" i="1"/>
  <c r="M15" i="1"/>
  <c r="M24" i="1"/>
  <c r="O24" i="1"/>
  <c r="D22" i="1"/>
  <c r="C12" i="1"/>
  <c r="C15" i="1" s="1"/>
  <c r="C17" i="1" s="1"/>
  <c r="I21" i="1"/>
  <c r="F22" i="1"/>
  <c r="D5" i="1"/>
  <c r="D20" i="1" s="1"/>
  <c r="K8" i="1"/>
  <c r="L22" i="1"/>
  <c r="L8" i="1"/>
  <c r="L20" i="1"/>
  <c r="G20" i="1"/>
  <c r="H22" i="1"/>
  <c r="H23" i="1"/>
  <c r="J19" i="1"/>
  <c r="J20" i="1"/>
  <c r="J22" i="1"/>
  <c r="C20" i="1"/>
  <c r="I20" i="1"/>
  <c r="H19" i="1"/>
  <c r="C21" i="1"/>
  <c r="G24" i="1"/>
  <c r="H5" i="1"/>
  <c r="H20" i="1" s="1"/>
  <c r="I17" i="1"/>
  <c r="I25" i="1"/>
  <c r="F5" i="1"/>
  <c r="F20" i="1" s="1"/>
  <c r="E20" i="1"/>
  <c r="I24" i="1"/>
  <c r="G17" i="1"/>
  <c r="G25" i="1"/>
  <c r="G21" i="1"/>
  <c r="E12" i="1"/>
  <c r="P24" i="1" l="1"/>
  <c r="P21" i="1"/>
  <c r="N24" i="1"/>
  <c r="N17" i="1"/>
  <c r="N25" i="1"/>
  <c r="M25" i="1"/>
  <c r="M17" i="1"/>
  <c r="O25" i="1"/>
  <c r="P25" i="1"/>
  <c r="C25" i="1"/>
  <c r="C24" i="1"/>
  <c r="K21" i="1"/>
  <c r="K12" i="1"/>
  <c r="L12" i="1"/>
  <c r="L21" i="1"/>
  <c r="X5" i="1"/>
  <c r="H8" i="1"/>
  <c r="H12" i="1" s="1"/>
  <c r="E15" i="1"/>
  <c r="E24" i="1"/>
  <c r="F8" i="1"/>
  <c r="J8" i="1"/>
  <c r="J23" i="1"/>
  <c r="H21" i="1" l="1"/>
  <c r="K24" i="1"/>
  <c r="L15" i="1"/>
  <c r="J21" i="1"/>
  <c r="J12" i="1"/>
  <c r="E17" i="1"/>
  <c r="E25" i="1"/>
  <c r="H15" i="1"/>
  <c r="H24" i="1"/>
  <c r="F12" i="1"/>
  <c r="F21" i="1"/>
  <c r="AO27" i="1"/>
  <c r="X23" i="1"/>
  <c r="AB11" i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Y23" i="1"/>
  <c r="T22" i="1"/>
  <c r="U19" i="1"/>
  <c r="T7" i="1"/>
  <c r="T5" i="1"/>
  <c r="U7" i="1"/>
  <c r="U5" i="1"/>
  <c r="U22" i="1"/>
  <c r="V22" i="1"/>
  <c r="V19" i="1"/>
  <c r="W23" i="1"/>
  <c r="W22" i="1"/>
  <c r="W19" i="1"/>
  <c r="V5" i="1"/>
  <c r="V8" i="1" s="1"/>
  <c r="V12" i="1" s="1"/>
  <c r="V15" i="1" s="1"/>
  <c r="V25" i="1" s="1"/>
  <c r="W5" i="1"/>
  <c r="W20" i="1" s="1"/>
  <c r="F3" i="2"/>
  <c r="D8" i="2"/>
  <c r="AO24" i="1" s="1"/>
  <c r="D5" i="2"/>
  <c r="K15" i="1" l="1"/>
  <c r="L17" i="1"/>
  <c r="L25" i="1"/>
  <c r="L24" i="1"/>
  <c r="J24" i="1"/>
  <c r="V23" i="1"/>
  <c r="D7" i="1"/>
  <c r="T8" i="1"/>
  <c r="F15" i="1"/>
  <c r="F24" i="1"/>
  <c r="H17" i="1"/>
  <c r="H25" i="1"/>
  <c r="D9" i="2"/>
  <c r="U23" i="1"/>
  <c r="X19" i="1"/>
  <c r="X22" i="1"/>
  <c r="W8" i="1"/>
  <c r="X20" i="1"/>
  <c r="Y22" i="1"/>
  <c r="T20" i="1"/>
  <c r="U8" i="1"/>
  <c r="U12" i="1" s="1"/>
  <c r="U20" i="1"/>
  <c r="V17" i="1"/>
  <c r="V21" i="1"/>
  <c r="V24" i="1"/>
  <c r="V20" i="1"/>
  <c r="K17" i="1" l="1"/>
  <c r="K25" i="1"/>
  <c r="F17" i="1"/>
  <c r="F25" i="1"/>
  <c r="F23" i="1"/>
  <c r="D8" i="1"/>
  <c r="T12" i="1"/>
  <c r="T24" i="1" s="1"/>
  <c r="T21" i="1"/>
  <c r="J15" i="1"/>
  <c r="X8" i="1"/>
  <c r="X12" i="1" s="1"/>
  <c r="U21" i="1"/>
  <c r="Z23" i="1"/>
  <c r="W12" i="1"/>
  <c r="W21" i="1"/>
  <c r="Y19" i="1"/>
  <c r="U15" i="1"/>
  <c r="U24" i="1"/>
  <c r="J17" i="1" l="1"/>
  <c r="J25" i="1"/>
  <c r="D12" i="1"/>
  <c r="D21" i="1"/>
  <c r="U17" i="1"/>
  <c r="U25" i="1"/>
  <c r="T15" i="1"/>
  <c r="X21" i="1"/>
  <c r="X24" i="1"/>
  <c r="Z19" i="1"/>
  <c r="Z22" i="1"/>
  <c r="Y20" i="1"/>
  <c r="W24" i="1"/>
  <c r="W15" i="1"/>
  <c r="AA23" i="1"/>
  <c r="AH23" i="1" l="1"/>
  <c r="W17" i="1"/>
  <c r="W25" i="1"/>
  <c r="T17" i="1"/>
  <c r="T25" i="1"/>
  <c r="D15" i="1"/>
  <c r="D24" i="1"/>
  <c r="X15" i="1"/>
  <c r="AC5" i="1"/>
  <c r="AA19" i="1"/>
  <c r="AA22" i="1"/>
  <c r="Y21" i="1"/>
  <c r="AB23" i="1"/>
  <c r="Z20" i="1"/>
  <c r="AI23" i="1" l="1"/>
  <c r="AD5" i="1"/>
  <c r="D17" i="1"/>
  <c r="D25" i="1"/>
  <c r="X17" i="1"/>
  <c r="X25" i="1"/>
  <c r="AB22" i="1"/>
  <c r="AC6" i="1"/>
  <c r="AC23" i="1"/>
  <c r="AB19" i="1"/>
  <c r="AA20" i="1"/>
  <c r="Z21" i="1"/>
  <c r="AJ23" i="1" l="1"/>
  <c r="AE5" i="1"/>
  <c r="AC19" i="1"/>
  <c r="AC22" i="1"/>
  <c r="AB8" i="1"/>
  <c r="AB20" i="1"/>
  <c r="AB4" i="1"/>
  <c r="AA21" i="1"/>
  <c r="AD23" i="1"/>
  <c r="AL23" i="1" l="1"/>
  <c r="AK23" i="1"/>
  <c r="AF5" i="1"/>
  <c r="AD6" i="1"/>
  <c r="AD22" i="1" s="1"/>
  <c r="AE6" i="1"/>
  <c r="AB21" i="1"/>
  <c r="AE23" i="1"/>
  <c r="AD19" i="1"/>
  <c r="AC20" i="1"/>
  <c r="AC8" i="1"/>
  <c r="AC4" i="1"/>
  <c r="AF23" i="1" l="1"/>
  <c r="AG23" i="1"/>
  <c r="AD20" i="1"/>
  <c r="AD4" i="1"/>
  <c r="AD8" i="1"/>
  <c r="AC21" i="1"/>
  <c r="AF6" i="1"/>
  <c r="AE4" i="1"/>
  <c r="AE19" i="1"/>
  <c r="AE22" i="1"/>
  <c r="AE8" i="1" l="1"/>
  <c r="AE20" i="1"/>
  <c r="AD21" i="1"/>
  <c r="AF19" i="1"/>
  <c r="AF22" i="1"/>
  <c r="AH5" i="1" l="1"/>
  <c r="AG5" i="1"/>
  <c r="AH19" i="1"/>
  <c r="AI5" i="1"/>
  <c r="AG6" i="1"/>
  <c r="AG22" i="1" s="1"/>
  <c r="AG19" i="1"/>
  <c r="AF8" i="1"/>
  <c r="AF20" i="1"/>
  <c r="AF4" i="1"/>
  <c r="AE21" i="1"/>
  <c r="AH6" i="1" l="1"/>
  <c r="AH22" i="1" s="1"/>
  <c r="AH8" i="1"/>
  <c r="AH20" i="1"/>
  <c r="AI19" i="1"/>
  <c r="AJ5" i="1"/>
  <c r="AI6" i="1"/>
  <c r="AI22" i="1" s="1"/>
  <c r="AI4" i="1"/>
  <c r="AH4" i="1"/>
  <c r="AF21" i="1"/>
  <c r="AG4" i="1"/>
  <c r="AG20" i="1"/>
  <c r="AG8" i="1"/>
  <c r="AI8" i="1" l="1"/>
  <c r="AI20" i="1"/>
  <c r="AJ19" i="1"/>
  <c r="AK5" i="1"/>
  <c r="AJ6" i="1"/>
  <c r="AJ22" i="1" s="1"/>
  <c r="AJ4" i="1"/>
  <c r="AH21" i="1"/>
  <c r="AG21" i="1"/>
  <c r="AI21" i="1" l="1"/>
  <c r="AJ20" i="1"/>
  <c r="AJ8" i="1"/>
  <c r="AK19" i="1"/>
  <c r="AL5" i="1"/>
  <c r="AK6" i="1"/>
  <c r="AK22" i="1" s="1"/>
  <c r="AK4" i="1"/>
  <c r="AJ21" i="1" l="1"/>
  <c r="AL19" i="1"/>
  <c r="AL4" i="1"/>
  <c r="AL6" i="1"/>
  <c r="AL22" i="1" s="1"/>
  <c r="AK8" i="1"/>
  <c r="AK20" i="1"/>
  <c r="Y24" i="1"/>
  <c r="AB10" i="1"/>
  <c r="AL20" i="1" l="1"/>
  <c r="AL8" i="1"/>
  <c r="AK21" i="1"/>
  <c r="Z24" i="1"/>
  <c r="AB12" i="1"/>
  <c r="AB14" i="1" s="1"/>
  <c r="AC10" i="1"/>
  <c r="AA24" i="1"/>
  <c r="AL21" i="1" l="1"/>
  <c r="Y25" i="1"/>
  <c r="AC12" i="1"/>
  <c r="AC14" i="1" s="1"/>
  <c r="AD10" i="1"/>
  <c r="AB13" i="1"/>
  <c r="AB24" i="1" s="1"/>
  <c r="Z25" i="1"/>
  <c r="AA25" i="1" l="1"/>
  <c r="AB15" i="1"/>
  <c r="AD12" i="1"/>
  <c r="AD14" i="1" s="1"/>
  <c r="AE10" i="1"/>
  <c r="AC13" i="1"/>
  <c r="AC24" i="1" s="1"/>
  <c r="AB17" i="1" l="1"/>
  <c r="AB25" i="1"/>
  <c r="AF10" i="1"/>
  <c r="AE12" i="1"/>
  <c r="AE14" i="1" s="1"/>
  <c r="AD13" i="1"/>
  <c r="AD24" i="1" s="1"/>
  <c r="AC15" i="1"/>
  <c r="AC25" i="1" s="1"/>
  <c r="AC17" i="1" l="1"/>
  <c r="AD15" i="1"/>
  <c r="AE13" i="1"/>
  <c r="AE24" i="1" s="1"/>
  <c r="AF12" i="1"/>
  <c r="AF14" i="1" s="1"/>
  <c r="AG10" i="1"/>
  <c r="AG12" i="1" l="1"/>
  <c r="AG14" i="1" s="1"/>
  <c r="AH10" i="1"/>
  <c r="AD17" i="1"/>
  <c r="AD25" i="1"/>
  <c r="AE15" i="1"/>
  <c r="AF13" i="1"/>
  <c r="AF24" i="1" s="1"/>
  <c r="AG13" i="1" l="1"/>
  <c r="AG24" i="1" s="1"/>
  <c r="AI10" i="1"/>
  <c r="AH12" i="1"/>
  <c r="AE17" i="1"/>
  <c r="AE25" i="1"/>
  <c r="AF15" i="1"/>
  <c r="AG15" i="1" l="1"/>
  <c r="AG25" i="1" s="1"/>
  <c r="AH14" i="1"/>
  <c r="AH13" i="1"/>
  <c r="AH24" i="1" s="1"/>
  <c r="AJ10" i="1"/>
  <c r="AI12" i="1"/>
  <c r="AF17" i="1"/>
  <c r="AF25" i="1"/>
  <c r="AG17" i="1" l="1"/>
  <c r="AK10" i="1"/>
  <c r="AJ12" i="1"/>
  <c r="AI14" i="1"/>
  <c r="AI13" i="1"/>
  <c r="AI24" i="1" s="1"/>
  <c r="AH15" i="1"/>
  <c r="AI15" i="1" l="1"/>
  <c r="AI25" i="1" s="1"/>
  <c r="AH25" i="1"/>
  <c r="AH17" i="1"/>
  <c r="AJ14" i="1"/>
  <c r="AJ13" i="1"/>
  <c r="AJ24" i="1" s="1"/>
  <c r="AL10" i="1"/>
  <c r="AL12" i="1" s="1"/>
  <c r="AK12" i="1"/>
  <c r="AI17" i="1" l="1"/>
  <c r="AJ15" i="1"/>
  <c r="AJ17" i="1" s="1"/>
  <c r="AK13" i="1"/>
  <c r="AK24" i="1" s="1"/>
  <c r="AK14" i="1"/>
  <c r="AL13" i="1"/>
  <c r="AL24" i="1" s="1"/>
  <c r="AL14" i="1"/>
  <c r="AJ25" i="1" l="1"/>
  <c r="AK15" i="1"/>
  <c r="AK17" i="1" s="1"/>
  <c r="AL15" i="1"/>
  <c r="AK25" i="1" l="1"/>
  <c r="AL17" i="1"/>
  <c r="AL25" i="1"/>
  <c r="AM15" i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AO23" i="1" l="1"/>
  <c r="AO25" i="1" s="1"/>
  <c r="AO26" i="1" s="1"/>
  <c r="AO28" i="1" s="1"/>
</calcChain>
</file>

<file path=xl/sharedStrings.xml><?xml version="1.0" encoding="utf-8"?>
<sst xmlns="http://schemas.openxmlformats.org/spreadsheetml/2006/main" count="62" uniqueCount="57">
  <si>
    <t>Revenue</t>
  </si>
  <si>
    <t>BOO</t>
  </si>
  <si>
    <t>Price</t>
  </si>
  <si>
    <t>Shares</t>
  </si>
  <si>
    <t>MC</t>
  </si>
  <si>
    <t>Cash</t>
  </si>
  <si>
    <t>Net Cash</t>
  </si>
  <si>
    <t>EV</t>
  </si>
  <si>
    <t>Debt</t>
  </si>
  <si>
    <t>Time last checked</t>
  </si>
  <si>
    <t>Today</t>
  </si>
  <si>
    <t>Earnings</t>
  </si>
  <si>
    <t>Cost of sales</t>
  </si>
  <si>
    <t>Gross profit</t>
  </si>
  <si>
    <t>Taxes</t>
  </si>
  <si>
    <t>Distribution expenses</t>
  </si>
  <si>
    <t>Administrative expenses</t>
  </si>
  <si>
    <t>Operating profit</t>
  </si>
  <si>
    <t>Other income</t>
  </si>
  <si>
    <t>Finance income</t>
  </si>
  <si>
    <t>Finance expense</t>
  </si>
  <si>
    <t>Pretax profit</t>
  </si>
  <si>
    <t>Net profit</t>
  </si>
  <si>
    <t>EPS</t>
  </si>
  <si>
    <t>Revenue y/y</t>
  </si>
  <si>
    <t>Gross Margin</t>
  </si>
  <si>
    <t>Operating Margin</t>
  </si>
  <si>
    <t>Distribution Margin</t>
  </si>
  <si>
    <t>Administrative y/y</t>
  </si>
  <si>
    <t>MI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</si>
  <si>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</si>
  <si>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</si>
  <si>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</si>
  <si>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</si>
  <si>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</si>
  <si>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</si>
  <si>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</si>
  <si>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</si>
  <si>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</si>
  <si>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H120</t>
  </si>
  <si>
    <t>H118</t>
  </si>
  <si>
    <t>H218</t>
  </si>
  <si>
    <t>H119</t>
  </si>
  <si>
    <t>H219</t>
  </si>
  <si>
    <t>H220</t>
  </si>
  <si>
    <t>H121</t>
  </si>
  <si>
    <t>H221</t>
  </si>
  <si>
    <t>Net Margin</t>
  </si>
  <si>
    <t>H122</t>
  </si>
  <si>
    <t>H222</t>
  </si>
  <si>
    <t>H224</t>
  </si>
  <si>
    <t>H123</t>
  </si>
  <si>
    <t>H223</t>
  </si>
  <si>
    <t>H124</t>
  </si>
  <si>
    <t>H125</t>
  </si>
  <si>
    <t>H225</t>
  </si>
  <si>
    <t>Heavily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</si>
</sst>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[$£-8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4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</xdr:colOff>
      <xdr:row>0</xdr:row>
      <xdr:rowOff>0</xdr:rowOff>
    </xdr:from>
    <xdr:to>
      <xdr:col>16</xdr:col>
      <xdr:colOff>22860</xdr:colOff>
      <xdr:row>33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5630201-A7D6-40BB-A330-7A2D30B8A89D}"/>
            </a:ext>
          </a:extLst>
        </xdr:cNvPr>
        <xdr:cNvCxnSpPr/>
      </xdr:nvCxnSpPr>
      <xdr:spPr>
        <a:xfrm>
          <a:off x="1219200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</xdr:colOff>
      <xdr:row>0</xdr:row>
      <xdr:rowOff>0</xdr:rowOff>
    </xdr:from>
    <xdr:to>
      <xdr:col>27</xdr:col>
      <xdr:colOff>22860</xdr:colOff>
      <xdr:row>33</xdr:row>
      <xdr:rowOff>83820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ACD97B1-6CED-4CB9-AF1B-BF351539D225}"/>
            </a:ext>
          </a:extLst>
        </xdr:cNvPr>
        <xdr:cNvCxnSpPr/>
      </xdr:nvCxnSpPr>
      <xdr:spPr>
        <a:xfrm>
          <a:off x="20154900" y="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3943-1E61-49D7-8185-4963FC53B877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5" customWidth="1"/>
  </cols>
  <sheetData>
    <row r="2" spans="2:7" x14ac:dyDescent="0.3">
      <c r="E2" s="5" t="s">
        <v>9</v>
      </c>
      <c r="F2" s="5" t="s">
        <v>10</v>
      </c>
      <c r="G2" s="5" t="s">
        <v>11</v>
      </c>
    </row>
    <row r="3" spans="2:7" x14ac:dyDescent="0.3">
      <c r="B3" s="2" t="s">
        <v>1</v>
      </c>
      <c r="C3" t="s">
        <v>2</v>
      </c>
      <c r="D3" s="3">
        <v>0.2828</v>
      </c>
      <c r="E3" s="6">
        <v>45518</v>
      </c>
      <c r="F3" s="6">
        <f ca="1">TODAY()</f>
        <v>45518</v>
      </c>
      <c r="G3" s="6">
        <v>45560</v>
      </c>
    </row>
    <row r="4" spans="2:7" x14ac:dyDescent="0.3">
      <c r="C4" t="s">
        <v>3</v>
      </c>
      <c r="D4" s="4">
        <v>1199.5</v>
      </c>
      <c r="E4" s="5" t="s">
        <v>50</v>
      </c>
    </row>
    <row r="5" spans="2:7" x14ac:dyDescent="0.3">
      <c r="C5" t="s">
        <v>4</v>
      </c>
      <c r="D5" s="4">
        <f>D3*D4</f>
        <v>339.21859999999998</v>
      </c>
    </row>
    <row r="6" spans="2:7" x14ac:dyDescent="0.3">
      <c r="C6" t="s">
        <v>5</v>
      </c>
      <c r="D6" s="4">
        <f>230+29.6</f>
        <v>259.60000000000002</v>
      </c>
      <c r="E6" s="5" t="s">
        <v>50</v>
      </c>
    </row>
    <row r="7" spans="2:7" x14ac:dyDescent="0.3">
      <c r="C7" t="s">
        <v>8</v>
      </c>
      <c r="D7" s="4">
        <v>325</v>
      </c>
      <c r="E7" s="5" t="s">
        <v>50</v>
      </c>
    </row>
    <row r="8" spans="2:7" x14ac:dyDescent="0.3">
      <c r="C8" t="s">
        <v>6</v>
      </c>
      <c r="D8" s="4">
        <f>D6-D7</f>
        <v>-65.399999999999977</v>
      </c>
    </row>
    <row r="9" spans="2:7" x14ac:dyDescent="0.3">
      <c r="C9" t="s">
        <v>7</v>
      </c>
      <c r="D9" s="4">
        <f>D5-D8</f>
        <v>404.61859999999996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6881-A15E-4282-8705-0090110E9F5B}">
  <dimension ref="B1:FC29"/>
  <sheetViews>
    <sheetView tabSelected="1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C6" sqref="AC6"/>
    </sheetView>
  </sheetViews>
  <sheetFormatPr defaultRowHeight="14.4" x14ac:dyDescent="0.3"/>
  <cols>
    <col min="2" max="2" width="20.77734375" bestFit="1" customWidth="1"/>
    <col min="3" max="19" width="10.5546875" customWidth="1"/>
    <col min="20" max="38" width="10.5546875" bestFit="1" customWidth="1"/>
    <col min="40" max="40" width="12" bestFit="1" customWidth="1"/>
    <col min="41" max="41" width="16.44140625" bestFit="1" customWidth="1"/>
  </cols>
  <sheetData>
    <row r="1" spans="2:159" x14ac:dyDescent="0.3">
      <c r="C1" s="1">
        <v>42978</v>
      </c>
      <c r="D1" s="1">
        <v>43159</v>
      </c>
      <c r="E1" s="1">
        <v>43343</v>
      </c>
      <c r="F1" s="1">
        <v>43524</v>
      </c>
      <c r="G1" s="1">
        <v>43708</v>
      </c>
      <c r="H1" s="1">
        <v>43890</v>
      </c>
      <c r="I1" s="1">
        <v>44074</v>
      </c>
      <c r="J1" s="1">
        <v>44255</v>
      </c>
      <c r="K1" s="1">
        <v>44439</v>
      </c>
      <c r="L1" s="1">
        <v>44620</v>
      </c>
      <c r="M1" s="1">
        <v>44804</v>
      </c>
      <c r="N1" s="1">
        <v>44985</v>
      </c>
      <c r="O1" s="1">
        <v>45169</v>
      </c>
      <c r="P1" s="1">
        <v>45351</v>
      </c>
      <c r="Q1" s="1">
        <v>45535</v>
      </c>
      <c r="R1" s="1">
        <v>45716</v>
      </c>
      <c r="S1" s="1"/>
      <c r="T1" s="1">
        <v>42794</v>
      </c>
      <c r="U1" s="1">
        <v>43159</v>
      </c>
      <c r="V1" s="1">
        <v>43524</v>
      </c>
      <c r="W1" s="1">
        <v>43890</v>
      </c>
      <c r="X1" s="1">
        <v>44255</v>
      </c>
      <c r="Y1" s="1">
        <v>44620</v>
      </c>
      <c r="Z1" s="1">
        <v>44985</v>
      </c>
      <c r="AA1" s="1">
        <v>45351</v>
      </c>
      <c r="AB1" s="1">
        <v>45716</v>
      </c>
      <c r="AC1" s="1">
        <v>46081</v>
      </c>
      <c r="AD1" s="1">
        <v>46446</v>
      </c>
      <c r="AE1" s="1">
        <v>46812</v>
      </c>
      <c r="AF1" s="1">
        <v>47177</v>
      </c>
      <c r="AG1" s="1">
        <v>47542</v>
      </c>
      <c r="AH1" s="1">
        <v>47907</v>
      </c>
      <c r="AI1" s="1">
        <v>48273</v>
      </c>
      <c r="AJ1" s="1">
        <v>48638</v>
      </c>
      <c r="AK1" s="1">
        <v>49003</v>
      </c>
      <c r="AL1" s="1">
        <v>49368</v>
      </c>
    </row>
    <row r="2" spans="2:159" x14ac:dyDescent="0.3">
      <c r="C2" s="11" t="s">
        <v>40</v>
      </c>
      <c r="D2" s="11" t="s">
        <v>41</v>
      </c>
      <c r="E2" s="11" t="s">
        <v>42</v>
      </c>
      <c r="F2" s="11" t="s">
        <v>43</v>
      </c>
      <c r="G2" s="11" t="s">
        <v>39</v>
      </c>
      <c r="H2" s="11" t="s">
        <v>44</v>
      </c>
      <c r="I2" s="11" t="s">
        <v>45</v>
      </c>
      <c r="J2" s="11" t="s">
        <v>46</v>
      </c>
      <c r="K2" s="11" t="s">
        <v>48</v>
      </c>
      <c r="L2" s="11" t="s">
        <v>49</v>
      </c>
      <c r="M2" s="11" t="s">
        <v>51</v>
      </c>
      <c r="N2" s="11" t="s">
        <v>52</v>
      </c>
      <c r="O2" s="11" t="s">
        <v>53</v>
      </c>
      <c r="P2" s="11" t="s">
        <v>50</v>
      </c>
      <c r="Q2" s="11" t="s">
        <v>54</v>
      </c>
      <c r="R2" s="11" t="s">
        <v>55</v>
      </c>
      <c r="S2" s="11"/>
      <c r="T2">
        <v>2017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v>2023</v>
      </c>
      <c r="AA2"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  <c r="AH2">
        <v>2031</v>
      </c>
      <c r="AI2">
        <v>2032</v>
      </c>
      <c r="AJ2">
        <v>2033</v>
      </c>
      <c r="AK2">
        <v>2034</v>
      </c>
      <c r="AL2">
        <v>2035</v>
      </c>
    </row>
    <row r="3" spans="2:159" s="2" customFormat="1" x14ac:dyDescent="0.3">
      <c r="B3" s="2" t="s">
        <v>0</v>
      </c>
      <c r="C3" s="8">
        <v>262.89999999999998</v>
      </c>
      <c r="D3" s="8">
        <f>U3-C3</f>
        <v>316.89999999999998</v>
      </c>
      <c r="E3" s="8">
        <v>395.3</v>
      </c>
      <c r="F3" s="8">
        <f>V3-E3</f>
        <v>461.59999999999997</v>
      </c>
      <c r="G3" s="8">
        <v>564.9</v>
      </c>
      <c r="H3" s="8">
        <f>W3-G3</f>
        <v>670.00000000000011</v>
      </c>
      <c r="I3" s="8">
        <v>816.5</v>
      </c>
      <c r="J3" s="8">
        <f>X3-I3</f>
        <v>928.8</v>
      </c>
      <c r="K3" s="8">
        <v>975.9</v>
      </c>
      <c r="L3" s="8">
        <f>Y3-K3</f>
        <v>1006.9</v>
      </c>
      <c r="M3" s="8">
        <v>882.4</v>
      </c>
      <c r="N3" s="8">
        <f>Z3-M3</f>
        <v>886.30000000000007</v>
      </c>
      <c r="O3" s="8">
        <v>729.1</v>
      </c>
      <c r="P3" s="8">
        <f>AA3-O3</f>
        <v>731.9</v>
      </c>
      <c r="Q3" s="8"/>
      <c r="R3" s="8"/>
      <c r="S3" s="8"/>
      <c r="T3" s="8">
        <v>294.60000000000002</v>
      </c>
      <c r="U3" s="8">
        <v>579.79999999999995</v>
      </c>
      <c r="V3" s="8">
        <v>856.9</v>
      </c>
      <c r="W3" s="8">
        <v>1234.9000000000001</v>
      </c>
      <c r="X3" s="8">
        <v>1745.3</v>
      </c>
      <c r="Y3" s="8">
        <v>1982.8</v>
      </c>
      <c r="Z3" s="8">
        <v>1768.7</v>
      </c>
      <c r="AA3" s="8">
        <v>1461</v>
      </c>
      <c r="AB3" s="8">
        <f>AA3*1.02</f>
        <v>1490.22</v>
      </c>
      <c r="AC3" s="8">
        <f>AB3*1.01</f>
        <v>1505.1222</v>
      </c>
      <c r="AD3" s="8">
        <f t="shared" ref="AD3:AL3" si="0">AC3*1.01</f>
        <v>1520.1734220000001</v>
      </c>
      <c r="AE3" s="8">
        <f t="shared" si="0"/>
        <v>1535.37515622</v>
      </c>
      <c r="AF3" s="8">
        <f t="shared" si="0"/>
        <v>1550.7289077821999</v>
      </c>
      <c r="AG3" s="8">
        <f t="shared" si="0"/>
        <v>1566.2361968600219</v>
      </c>
      <c r="AH3" s="8">
        <f t="shared" si="0"/>
        <v>1581.8985588286221</v>
      </c>
      <c r="AI3" s="8">
        <f t="shared" si="0"/>
        <v>1597.7175444169084</v>
      </c>
      <c r="AJ3" s="8">
        <f t="shared" si="0"/>
        <v>1613.6947198610774</v>
      </c>
      <c r="AK3" s="8">
        <f t="shared" si="0"/>
        <v>1629.8316670596882</v>
      </c>
      <c r="AL3" s="8">
        <f t="shared" si="0"/>
        <v>1646.1299837302852</v>
      </c>
    </row>
    <row r="4" spans="2:159" x14ac:dyDescent="0.3">
      <c r="B4" t="s">
        <v>12</v>
      </c>
      <c r="C4" s="4">
        <v>122.6</v>
      </c>
      <c r="D4" s="4">
        <f>U4-C4</f>
        <v>150.79999999999998</v>
      </c>
      <c r="E4" s="4">
        <v>176.7</v>
      </c>
      <c r="F4" s="4">
        <f>V4-E4</f>
        <v>211.2</v>
      </c>
      <c r="G4" s="4">
        <v>258.3</v>
      </c>
      <c r="H4" s="4">
        <f>W4-G4</f>
        <v>310.3</v>
      </c>
      <c r="I4" s="4">
        <v>367.3</v>
      </c>
      <c r="J4" s="4">
        <f>X4-I4</f>
        <v>432.8</v>
      </c>
      <c r="K4" s="4">
        <v>442.6</v>
      </c>
      <c r="L4" s="14">
        <f>Y4-K4</f>
        <v>499.1</v>
      </c>
      <c r="M4" s="4">
        <v>418.9</v>
      </c>
      <c r="N4" s="14">
        <f>Z4-M4</f>
        <v>454.6</v>
      </c>
      <c r="O4" s="4">
        <v>339.9</v>
      </c>
      <c r="P4" s="14">
        <f>AA4-O4</f>
        <v>365</v>
      </c>
      <c r="Q4" s="4"/>
      <c r="R4" s="4"/>
      <c r="S4" s="4"/>
      <c r="T4" s="4">
        <v>133.80000000000001</v>
      </c>
      <c r="U4" s="4">
        <v>273.39999999999998</v>
      </c>
      <c r="V4" s="4">
        <v>387.9</v>
      </c>
      <c r="W4" s="4">
        <v>568.6</v>
      </c>
      <c r="X4" s="4">
        <v>800.1</v>
      </c>
      <c r="Y4" s="4">
        <v>941.7</v>
      </c>
      <c r="Z4" s="4">
        <v>873.5</v>
      </c>
      <c r="AA4" s="4">
        <v>704.9</v>
      </c>
      <c r="AB4" s="4">
        <f t="shared" ref="Z4:AG4" si="1">AB3-AB5</f>
        <v>670.59899999999993</v>
      </c>
      <c r="AC4" s="4">
        <f t="shared" si="1"/>
        <v>677.30498999999998</v>
      </c>
      <c r="AD4" s="4">
        <f t="shared" si="1"/>
        <v>684.07803990000002</v>
      </c>
      <c r="AE4" s="4">
        <f t="shared" si="1"/>
        <v>690.91882029899989</v>
      </c>
      <c r="AF4" s="4">
        <f t="shared" si="1"/>
        <v>697.82800850198987</v>
      </c>
      <c r="AG4" s="4">
        <f t="shared" si="1"/>
        <v>704.80628858700982</v>
      </c>
      <c r="AH4" s="4">
        <f t="shared" ref="AH4:AL4" si="2">AH3-AH5</f>
        <v>711.8543514728799</v>
      </c>
      <c r="AI4" s="4">
        <f t="shared" si="2"/>
        <v>718.9728949876087</v>
      </c>
      <c r="AJ4" s="4">
        <f t="shared" si="2"/>
        <v>726.1626239374848</v>
      </c>
      <c r="AK4" s="4">
        <f t="shared" si="2"/>
        <v>733.42425017685969</v>
      </c>
      <c r="AL4" s="4">
        <f t="shared" si="2"/>
        <v>740.75849267862827</v>
      </c>
    </row>
    <row r="5" spans="2:159" s="2" customFormat="1" x14ac:dyDescent="0.3">
      <c r="B5" s="2" t="s">
        <v>13</v>
      </c>
      <c r="C5" s="8">
        <f t="shared" ref="C5:L5" si="3">C3-C4</f>
        <v>140.29999999999998</v>
      </c>
      <c r="D5" s="8">
        <f t="shared" si="3"/>
        <v>166.1</v>
      </c>
      <c r="E5" s="8">
        <f t="shared" si="3"/>
        <v>218.60000000000002</v>
      </c>
      <c r="F5" s="8">
        <f t="shared" si="3"/>
        <v>250.39999999999998</v>
      </c>
      <c r="G5" s="8">
        <f t="shared" si="3"/>
        <v>306.59999999999997</v>
      </c>
      <c r="H5" s="8">
        <f t="shared" si="3"/>
        <v>359.7000000000001</v>
      </c>
      <c r="I5" s="8">
        <f t="shared" si="3"/>
        <v>449.2</v>
      </c>
      <c r="J5" s="8">
        <f t="shared" si="3"/>
        <v>495.99999999999994</v>
      </c>
      <c r="K5" s="8">
        <f t="shared" si="3"/>
        <v>533.29999999999995</v>
      </c>
      <c r="L5" s="8">
        <f t="shared" si="3"/>
        <v>507.79999999999995</v>
      </c>
      <c r="M5" s="8">
        <f t="shared" ref="M5:O5" si="4">M3-M4</f>
        <v>463.5</v>
      </c>
      <c r="N5" s="8">
        <f t="shared" ref="N5" si="5">N3-N4</f>
        <v>431.70000000000005</v>
      </c>
      <c r="O5" s="8">
        <f t="shared" si="4"/>
        <v>389.20000000000005</v>
      </c>
      <c r="P5" s="8">
        <f t="shared" ref="P5" si="6">P3-P4</f>
        <v>366.9</v>
      </c>
      <c r="Q5" s="8"/>
      <c r="R5" s="8"/>
      <c r="S5" s="8"/>
      <c r="T5" s="8">
        <f>T3-T4</f>
        <v>160.80000000000001</v>
      </c>
      <c r="U5" s="8">
        <f>U3-U4</f>
        <v>306.39999999999998</v>
      </c>
      <c r="V5" s="8">
        <f>V3-V4</f>
        <v>469</v>
      </c>
      <c r="W5" s="8">
        <f>W3-W4</f>
        <v>666.30000000000007</v>
      </c>
      <c r="X5" s="8">
        <f>X3-X4</f>
        <v>945.19999999999993</v>
      </c>
      <c r="Y5" s="8">
        <f t="shared" ref="Y5" si="7">Y3-Y4</f>
        <v>1041.0999999999999</v>
      </c>
      <c r="Z5" s="8">
        <f t="shared" ref="Z5:AA5" si="8">Z3-Z4</f>
        <v>895.2</v>
      </c>
      <c r="AA5" s="8">
        <f t="shared" si="8"/>
        <v>756.1</v>
      </c>
      <c r="AB5" s="8">
        <f>AB3*0.55</f>
        <v>819.62100000000009</v>
      </c>
      <c r="AC5" s="8">
        <f t="shared" ref="AC5:AG5" si="9">AC3*0.55</f>
        <v>827.81721000000005</v>
      </c>
      <c r="AD5" s="8">
        <f t="shared" si="9"/>
        <v>836.09538210000005</v>
      </c>
      <c r="AE5" s="8">
        <f t="shared" si="9"/>
        <v>844.45633592100012</v>
      </c>
      <c r="AF5" s="8">
        <f t="shared" si="9"/>
        <v>852.90089928021007</v>
      </c>
      <c r="AG5" s="8">
        <f t="shared" si="9"/>
        <v>861.42990827301207</v>
      </c>
      <c r="AH5" s="8">
        <f t="shared" ref="AH5:AL5" si="10">AH3*0.55</f>
        <v>870.04420735574217</v>
      </c>
      <c r="AI5" s="8">
        <f t="shared" si="10"/>
        <v>878.74464942929967</v>
      </c>
      <c r="AJ5" s="8">
        <f t="shared" si="10"/>
        <v>887.53209592359258</v>
      </c>
      <c r="AK5" s="8">
        <f t="shared" si="10"/>
        <v>896.40741688282856</v>
      </c>
      <c r="AL5" s="8">
        <f t="shared" si="10"/>
        <v>905.3714910516569</v>
      </c>
    </row>
    <row r="6" spans="2:159" x14ac:dyDescent="0.3">
      <c r="B6" t="s">
        <v>15</v>
      </c>
      <c r="C6" s="4">
        <v>56</v>
      </c>
      <c r="D6" s="4">
        <f>U6-C6</f>
        <v>70.8</v>
      </c>
      <c r="E6" s="4">
        <v>97.8</v>
      </c>
      <c r="F6" s="4">
        <f>V6-E6</f>
        <v>109.3</v>
      </c>
      <c r="G6" s="4">
        <v>130</v>
      </c>
      <c r="H6" s="4">
        <f>W6-G6</f>
        <v>148.30000000000001</v>
      </c>
      <c r="I6" s="4">
        <v>198.6</v>
      </c>
      <c r="J6" s="4">
        <f>X6-I6</f>
        <v>223.4</v>
      </c>
      <c r="K6" s="4">
        <v>247.3</v>
      </c>
      <c r="L6" s="14">
        <f>Y6-K6</f>
        <v>269.2</v>
      </c>
      <c r="M6" s="4">
        <v>224.8</v>
      </c>
      <c r="N6" s="14">
        <f>Z6-M6</f>
        <v>223.09999999999997</v>
      </c>
      <c r="O6" s="4">
        <v>189.9</v>
      </c>
      <c r="P6" s="14">
        <f>AA6-O6</f>
        <v>241.6</v>
      </c>
      <c r="Q6" s="4"/>
      <c r="R6" s="4"/>
      <c r="S6" s="4"/>
      <c r="T6" s="4">
        <v>66.900000000000006</v>
      </c>
      <c r="U6" s="4">
        <v>126.8</v>
      </c>
      <c r="V6" s="4">
        <v>207.1</v>
      </c>
      <c r="W6" s="4">
        <v>278.3</v>
      </c>
      <c r="X6" s="4">
        <v>422</v>
      </c>
      <c r="Y6" s="4">
        <v>516.5</v>
      </c>
      <c r="Z6" s="4">
        <v>447.9</v>
      </c>
      <c r="AA6" s="4">
        <v>431.5</v>
      </c>
      <c r="AB6" s="4">
        <f>AB3*0.25</f>
        <v>372.55500000000001</v>
      </c>
      <c r="AC6" s="4">
        <f t="shared" ref="AB6:AC6" si="11">AC3*0.23</f>
        <v>346.17810600000001</v>
      </c>
      <c r="AD6" s="4">
        <f t="shared" ref="AD6:AG6" si="12">AD3*0.22</f>
        <v>334.43815284000004</v>
      </c>
      <c r="AE6" s="4">
        <f t="shared" si="12"/>
        <v>337.78253436839998</v>
      </c>
      <c r="AF6" s="4">
        <f t="shared" si="12"/>
        <v>341.16035971208402</v>
      </c>
      <c r="AG6" s="4">
        <f t="shared" si="12"/>
        <v>344.57196330920482</v>
      </c>
      <c r="AH6" s="4">
        <f t="shared" ref="AH6:AL6" si="13">AH3*0.22</f>
        <v>348.01768294229686</v>
      </c>
      <c r="AI6" s="4">
        <f t="shared" si="13"/>
        <v>351.49785977171985</v>
      </c>
      <c r="AJ6" s="4">
        <f t="shared" si="13"/>
        <v>355.01283836943702</v>
      </c>
      <c r="AK6" s="4">
        <f t="shared" si="13"/>
        <v>358.56296675313143</v>
      </c>
      <c r="AL6" s="4">
        <f t="shared" si="13"/>
        <v>362.14859642066273</v>
      </c>
    </row>
    <row r="7" spans="2:159" x14ac:dyDescent="0.3">
      <c r="B7" t="s">
        <v>16</v>
      </c>
      <c r="C7" s="4">
        <v>62.1</v>
      </c>
      <c r="D7" s="4">
        <f>U7-C7</f>
        <v>74.900000000000006</v>
      </c>
      <c r="E7" s="4">
        <v>94.5</v>
      </c>
      <c r="F7" s="4">
        <f>V7-E7</f>
        <v>109</v>
      </c>
      <c r="G7" s="4">
        <v>132.1</v>
      </c>
      <c r="H7" s="4">
        <f>W7-G7</f>
        <v>165.20000000000002</v>
      </c>
      <c r="I7" s="4">
        <v>183</v>
      </c>
      <c r="J7" s="4">
        <f>X7-I7</f>
        <v>217.10000000000002</v>
      </c>
      <c r="K7" s="4">
        <v>261</v>
      </c>
      <c r="L7" s="14">
        <f>Y7-K7</f>
        <v>254.29999999999995</v>
      </c>
      <c r="M7" s="4">
        <v>250.5</v>
      </c>
      <c r="N7" s="14">
        <f>Z7-M7</f>
        <v>279.20000000000005</v>
      </c>
      <c r="O7" s="4">
        <v>230.8</v>
      </c>
      <c r="P7" s="14">
        <f>AA7-O7</f>
        <v>242</v>
      </c>
      <c r="Q7" s="4"/>
      <c r="R7" s="4"/>
      <c r="S7" s="4"/>
      <c r="T7" s="4">
        <f>68.1+0.4</f>
        <v>68.5</v>
      </c>
      <c r="U7" s="4">
        <f>132.6+4.4</f>
        <v>137</v>
      </c>
      <c r="V7" s="4">
        <v>203.5</v>
      </c>
      <c r="W7" s="4">
        <v>297.3</v>
      </c>
      <c r="X7" s="4">
        <v>400.1</v>
      </c>
      <c r="Y7" s="4">
        <v>515.29999999999995</v>
      </c>
      <c r="Z7" s="4">
        <v>529.70000000000005</v>
      </c>
      <c r="AA7" s="4">
        <v>472.8</v>
      </c>
      <c r="AB7" s="4">
        <f>AA7*0.9</f>
        <v>425.52000000000004</v>
      </c>
      <c r="AC7" s="4">
        <f>AB7*1.03</f>
        <v>438.28560000000004</v>
      </c>
      <c r="AD7" s="4">
        <f>AC7*1.02</f>
        <v>447.05131200000005</v>
      </c>
      <c r="AE7" s="4">
        <f>AD7*1.01</f>
        <v>451.52182512000007</v>
      </c>
      <c r="AF7" s="4">
        <f t="shared" ref="AF7:AL7" si="14">AE7*1.01</f>
        <v>456.03704337120007</v>
      </c>
      <c r="AG7" s="4">
        <f t="shared" si="14"/>
        <v>460.59741380491209</v>
      </c>
      <c r="AH7" s="4">
        <f t="shared" si="14"/>
        <v>465.20338794296123</v>
      </c>
      <c r="AI7" s="4">
        <f t="shared" si="14"/>
        <v>469.85542182239084</v>
      </c>
      <c r="AJ7" s="4">
        <f t="shared" si="14"/>
        <v>474.55397604061477</v>
      </c>
      <c r="AK7" s="4">
        <f t="shared" si="14"/>
        <v>479.2995158010209</v>
      </c>
      <c r="AL7" s="4">
        <f t="shared" si="14"/>
        <v>484.09251095903113</v>
      </c>
    </row>
    <row r="8" spans="2:159" s="2" customFormat="1" x14ac:dyDescent="0.3">
      <c r="B8" s="2" t="s">
        <v>17</v>
      </c>
      <c r="C8" s="8">
        <f t="shared" ref="C8:L8" si="15">C5-C6-C7</f>
        <v>22.199999999999982</v>
      </c>
      <c r="D8" s="8">
        <f t="shared" si="15"/>
        <v>20.399999999999991</v>
      </c>
      <c r="E8" s="8">
        <f t="shared" si="15"/>
        <v>26.300000000000026</v>
      </c>
      <c r="F8" s="8">
        <f t="shared" si="15"/>
        <v>32.099999999999966</v>
      </c>
      <c r="G8" s="8">
        <f t="shared" si="15"/>
        <v>44.499999999999972</v>
      </c>
      <c r="H8" s="8">
        <f t="shared" si="15"/>
        <v>46.200000000000074</v>
      </c>
      <c r="I8" s="8">
        <f t="shared" si="15"/>
        <v>67.599999999999994</v>
      </c>
      <c r="J8" s="8">
        <f t="shared" si="15"/>
        <v>55.499999999999886</v>
      </c>
      <c r="K8" s="8">
        <f t="shared" si="15"/>
        <v>24.999999999999943</v>
      </c>
      <c r="L8" s="8">
        <f t="shared" si="15"/>
        <v>-15.699999999999989</v>
      </c>
      <c r="M8" s="8">
        <f t="shared" ref="M8:O8" si="16">M5-M6-M7</f>
        <v>-11.800000000000011</v>
      </c>
      <c r="N8" s="8">
        <f t="shared" ref="N8" si="17">N5-N6-N7</f>
        <v>-70.599999999999966</v>
      </c>
      <c r="O8" s="8">
        <f t="shared" si="16"/>
        <v>-31.499999999999972</v>
      </c>
      <c r="P8" s="8">
        <f t="shared" ref="P8" si="18">P5-P6-P7</f>
        <v>-116.70000000000002</v>
      </c>
      <c r="Q8" s="8"/>
      <c r="R8" s="8"/>
      <c r="S8" s="8"/>
      <c r="T8" s="8">
        <f>T5-T6-T7</f>
        <v>25.400000000000006</v>
      </c>
      <c r="U8" s="8">
        <f>U5-U6-U7</f>
        <v>42.599999999999966</v>
      </c>
      <c r="V8" s="8">
        <f>V5-V6-V7</f>
        <v>58.399999999999977</v>
      </c>
      <c r="W8" s="8">
        <f>W5-W6-W7</f>
        <v>90.700000000000045</v>
      </c>
      <c r="X8" s="8">
        <f t="shared" ref="X8:AG8" si="19">X5-X6-X7</f>
        <v>123.09999999999991</v>
      </c>
      <c r="Y8" s="8">
        <f t="shared" ref="Y8:Z8" si="20">Y5-Y6-Y7</f>
        <v>9.2999999999999545</v>
      </c>
      <c r="Z8" s="8">
        <f t="shared" si="20"/>
        <v>-82.399999999999977</v>
      </c>
      <c r="AA8" s="8">
        <f t="shared" si="19"/>
        <v>-148.19999999999999</v>
      </c>
      <c r="AB8" s="8">
        <f t="shared" si="19"/>
        <v>21.546000000000049</v>
      </c>
      <c r="AC8" s="8">
        <f t="shared" si="19"/>
        <v>43.353503999999987</v>
      </c>
      <c r="AD8" s="8">
        <f t="shared" si="19"/>
        <v>54.605917259999956</v>
      </c>
      <c r="AE8" s="8">
        <f t="shared" si="19"/>
        <v>55.151976432600065</v>
      </c>
      <c r="AF8" s="8">
        <f t="shared" si="19"/>
        <v>55.703496196925983</v>
      </c>
      <c r="AG8" s="8">
        <f t="shared" si="19"/>
        <v>56.260531158895219</v>
      </c>
      <c r="AH8" s="8">
        <f t="shared" ref="AH8:AL8" si="21">AH5-AH6-AH7</f>
        <v>56.82313647048403</v>
      </c>
      <c r="AI8" s="8">
        <f t="shared" si="21"/>
        <v>57.391367835188987</v>
      </c>
      <c r="AJ8" s="8">
        <f t="shared" si="21"/>
        <v>57.965281513540731</v>
      </c>
      <c r="AK8" s="8">
        <f t="shared" si="21"/>
        <v>58.544934328676277</v>
      </c>
      <c r="AL8" s="8">
        <f t="shared" si="21"/>
        <v>59.130383671963102</v>
      </c>
    </row>
    <row r="9" spans="2:159" x14ac:dyDescent="0.3">
      <c r="B9" t="s">
        <v>18</v>
      </c>
      <c r="C9" s="4">
        <f>-0.1+2.2</f>
        <v>2.1</v>
      </c>
      <c r="D9" s="4">
        <f>U9-C9</f>
        <v>-2.3000000000000003</v>
      </c>
      <c r="E9" s="4">
        <f>-0.1+2.2</f>
        <v>2.1</v>
      </c>
      <c r="F9" s="4">
        <f>V9-E9</f>
        <v>-2.3000000000000003</v>
      </c>
      <c r="G9" s="4">
        <v>-0.1</v>
      </c>
      <c r="H9" s="4">
        <f>W9-G9</f>
        <v>-0.1</v>
      </c>
      <c r="I9" s="4">
        <v>-0.1</v>
      </c>
      <c r="J9" s="4">
        <f>X9-I9</f>
        <v>-0.9</v>
      </c>
      <c r="K9" s="4">
        <v>0</v>
      </c>
      <c r="L9" s="14">
        <f>Y9-K9</f>
        <v>-0.1</v>
      </c>
      <c r="M9" s="4">
        <v>0</v>
      </c>
      <c r="N9" s="14">
        <f>Z9-M9</f>
        <v>-0.2</v>
      </c>
      <c r="O9" s="4">
        <v>-10.3</v>
      </c>
      <c r="P9" s="14">
        <f>AA9-O9</f>
        <v>9</v>
      </c>
      <c r="Q9" s="4"/>
      <c r="R9" s="4"/>
      <c r="S9" s="4"/>
      <c r="T9" s="4">
        <v>-4.9000000000000004</v>
      </c>
      <c r="U9" s="4">
        <v>-0.2</v>
      </c>
      <c r="V9" s="4">
        <v>-0.2</v>
      </c>
      <c r="W9" s="4">
        <v>-0.2</v>
      </c>
      <c r="X9" s="4">
        <v>-1</v>
      </c>
      <c r="Y9" s="4">
        <v>-0.1</v>
      </c>
      <c r="Z9" s="4">
        <v>-0.2</v>
      </c>
      <c r="AA9" s="4">
        <v>-1.3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</row>
    <row r="10" spans="2:159" x14ac:dyDescent="0.3">
      <c r="B10" t="s">
        <v>19</v>
      </c>
      <c r="C10" s="4">
        <v>-0.6</v>
      </c>
      <c r="D10" s="4">
        <f>U10-C10</f>
        <v>-0.20000000000000007</v>
      </c>
      <c r="E10" s="4">
        <v>-0.6</v>
      </c>
      <c r="F10" s="4">
        <f>V10-E10</f>
        <v>-0.70000000000000007</v>
      </c>
      <c r="G10" s="4">
        <v>-0.8</v>
      </c>
      <c r="H10" s="4">
        <f>W10-G10</f>
        <v>-0.89999999999999991</v>
      </c>
      <c r="I10" s="4">
        <v>-0.6</v>
      </c>
      <c r="J10" s="4">
        <f>X10-I10</f>
        <v>-0.30000000000000004</v>
      </c>
      <c r="K10" s="4">
        <v>-0.2</v>
      </c>
      <c r="L10" s="14">
        <f>Y10-K10</f>
        <v>0.2</v>
      </c>
      <c r="M10" s="4">
        <v>-0.5</v>
      </c>
      <c r="N10" s="14">
        <f>Z10-M10</f>
        <v>-3</v>
      </c>
      <c r="O10" s="4">
        <v>-6</v>
      </c>
      <c r="P10" s="14">
        <f>AA10-O10</f>
        <v>-3.5</v>
      </c>
      <c r="Q10" s="4"/>
      <c r="R10" s="4"/>
      <c r="S10" s="13"/>
      <c r="T10" s="4">
        <v>-0.6</v>
      </c>
      <c r="U10" s="4">
        <v>-0.8</v>
      </c>
      <c r="V10" s="4">
        <v>-1.3</v>
      </c>
      <c r="W10" s="4">
        <v>-1.7</v>
      </c>
      <c r="X10" s="4">
        <v>-0.9</v>
      </c>
      <c r="Y10" s="4">
        <v>0</v>
      </c>
      <c r="Z10" s="4">
        <v>-3.5</v>
      </c>
      <c r="AA10" s="4">
        <v>-9.5</v>
      </c>
      <c r="AB10" s="4">
        <f t="shared" ref="Z10:AG10" si="22">AA10*1.01</f>
        <v>-9.5950000000000006</v>
      </c>
      <c r="AC10" s="4">
        <f t="shared" si="22"/>
        <v>-9.6909500000000008</v>
      </c>
      <c r="AD10" s="4">
        <f t="shared" si="22"/>
        <v>-9.7878595000000015</v>
      </c>
      <c r="AE10" s="4">
        <f t="shared" si="22"/>
        <v>-9.8857380950000024</v>
      </c>
      <c r="AF10" s="4">
        <f t="shared" si="22"/>
        <v>-9.9845954759500017</v>
      </c>
      <c r="AG10" s="4">
        <f t="shared" si="22"/>
        <v>-10.084441430709502</v>
      </c>
      <c r="AH10" s="4">
        <f t="shared" ref="AH10" si="23">AG10*1.01</f>
        <v>-10.185285845016598</v>
      </c>
      <c r="AI10" s="4">
        <f t="shared" ref="AI10" si="24">AH10*1.01</f>
        <v>-10.287138703466763</v>
      </c>
      <c r="AJ10" s="4">
        <f t="shared" ref="AJ10" si="25">AI10*1.01</f>
        <v>-10.390010090501431</v>
      </c>
      <c r="AK10" s="4">
        <f t="shared" ref="AK10" si="26">AJ10*1.01</f>
        <v>-10.493910191406444</v>
      </c>
      <c r="AL10" s="4">
        <f t="shared" ref="AL10" si="27">AK10*1.01</f>
        <v>-10.598849293320509</v>
      </c>
    </row>
    <row r="11" spans="2:159" x14ac:dyDescent="0.3">
      <c r="B11" t="s">
        <v>20</v>
      </c>
      <c r="C11" s="4">
        <v>0.1</v>
      </c>
      <c r="D11" s="4">
        <f>U11-C11</f>
        <v>0.1</v>
      </c>
      <c r="E11" s="4">
        <v>0.1</v>
      </c>
      <c r="F11" s="4">
        <f>V11-E11</f>
        <v>0</v>
      </c>
      <c r="G11" s="4">
        <v>0.2</v>
      </c>
      <c r="H11" s="4">
        <f>W11-G11</f>
        <v>0.2</v>
      </c>
      <c r="I11" s="4">
        <v>0.2</v>
      </c>
      <c r="J11" s="4">
        <f>X11-I11</f>
        <v>9.9999999999999978E-2</v>
      </c>
      <c r="K11" s="4">
        <v>0.6</v>
      </c>
      <c r="L11" s="14">
        <f>Y11-K11</f>
        <v>1</v>
      </c>
      <c r="M11" s="4">
        <v>3.9</v>
      </c>
      <c r="N11" s="14">
        <f>Z11-M11</f>
        <v>8.1</v>
      </c>
      <c r="O11" s="4">
        <v>11.2</v>
      </c>
      <c r="P11" s="14">
        <f>AA11-O11</f>
        <v>11.3</v>
      </c>
      <c r="Q11" s="4"/>
      <c r="R11" s="4"/>
      <c r="S11" s="4"/>
      <c r="T11" s="4">
        <v>0</v>
      </c>
      <c r="U11" s="4">
        <v>0.2</v>
      </c>
      <c r="V11" s="4">
        <v>0.1</v>
      </c>
      <c r="W11" s="4">
        <v>0.4</v>
      </c>
      <c r="X11" s="4">
        <v>0.3</v>
      </c>
      <c r="Y11" s="4">
        <v>1.6</v>
      </c>
      <c r="Z11" s="4">
        <v>12</v>
      </c>
      <c r="AA11" s="4">
        <v>22.5</v>
      </c>
      <c r="AB11" s="4">
        <f t="shared" ref="Z11:AG11" si="28">AA11*0.9</f>
        <v>20.25</v>
      </c>
      <c r="AC11" s="4">
        <f t="shared" si="28"/>
        <v>18.225000000000001</v>
      </c>
      <c r="AD11" s="4">
        <f t="shared" si="28"/>
        <v>16.402500000000003</v>
      </c>
      <c r="AE11" s="4">
        <f t="shared" si="28"/>
        <v>14.762250000000003</v>
      </c>
      <c r="AF11" s="4">
        <f t="shared" si="28"/>
        <v>13.286025000000004</v>
      </c>
      <c r="AG11" s="4">
        <f t="shared" si="28"/>
        <v>11.957422500000003</v>
      </c>
      <c r="AH11" s="4">
        <f t="shared" ref="AH11" si="29">AG11*0.9</f>
        <v>10.761680250000003</v>
      </c>
      <c r="AI11" s="4">
        <f t="shared" ref="AI11" si="30">AH11*0.9</f>
        <v>9.6855122250000036</v>
      </c>
      <c r="AJ11" s="4">
        <f t="shared" ref="AJ11" si="31">AI11*0.9</f>
        <v>8.7169610025000033</v>
      </c>
      <c r="AK11" s="4">
        <f t="shared" ref="AK11" si="32">AJ11*0.9</f>
        <v>7.8452649022500029</v>
      </c>
      <c r="AL11" s="4">
        <f t="shared" ref="AL11" si="33">AK11*0.9</f>
        <v>7.0607384120250032</v>
      </c>
    </row>
    <row r="12" spans="2:159" s="2" customFormat="1" x14ac:dyDescent="0.3">
      <c r="B12" s="2" t="s">
        <v>21</v>
      </c>
      <c r="C12" s="8">
        <f t="shared" ref="C12:L12" si="34">C8-C9-C10-C11</f>
        <v>20.59999999999998</v>
      </c>
      <c r="D12" s="8">
        <f t="shared" si="34"/>
        <v>22.79999999999999</v>
      </c>
      <c r="E12" s="8">
        <f t="shared" si="34"/>
        <v>24.700000000000024</v>
      </c>
      <c r="F12" s="8">
        <f t="shared" si="34"/>
        <v>35.099999999999966</v>
      </c>
      <c r="G12" s="8">
        <f t="shared" si="34"/>
        <v>45.199999999999967</v>
      </c>
      <c r="H12" s="8">
        <f t="shared" si="34"/>
        <v>47.000000000000071</v>
      </c>
      <c r="I12" s="8">
        <f t="shared" si="34"/>
        <v>68.09999999999998</v>
      </c>
      <c r="J12" s="8">
        <f t="shared" si="34"/>
        <v>56.599999999999881</v>
      </c>
      <c r="K12" s="8">
        <f t="shared" si="34"/>
        <v>24.599999999999941</v>
      </c>
      <c r="L12" s="8">
        <f t="shared" si="34"/>
        <v>-16.79999999999999</v>
      </c>
      <c r="M12" s="8">
        <f t="shared" ref="M12:O12" si="35">M8-M9-M10-M11</f>
        <v>-15.200000000000012</v>
      </c>
      <c r="N12" s="8">
        <f t="shared" ref="N12" si="36">N8-N9-N10-N11</f>
        <v>-75.499999999999957</v>
      </c>
      <c r="O12" s="8">
        <f t="shared" si="35"/>
        <v>-26.39999999999997</v>
      </c>
      <c r="P12" s="8">
        <f t="shared" ref="P12" si="37">P8-P9-P10-P11</f>
        <v>-133.50000000000003</v>
      </c>
      <c r="Q12" s="8"/>
      <c r="R12" s="8"/>
      <c r="S12" s="8"/>
      <c r="T12" s="8">
        <f>T8-T9-T10-T11</f>
        <v>30.900000000000006</v>
      </c>
      <c r="U12" s="8">
        <f>U8-U9-U10-U11</f>
        <v>43.399999999999963</v>
      </c>
      <c r="V12" s="8">
        <f>V8-V9-V10-V11</f>
        <v>59.799999999999976</v>
      </c>
      <c r="W12" s="8">
        <f>W8-W9-W10-W11</f>
        <v>92.200000000000045</v>
      </c>
      <c r="X12" s="8">
        <f>X8-X9-X10-X11</f>
        <v>124.69999999999992</v>
      </c>
      <c r="Y12" s="8">
        <f t="shared" ref="Y12:Z12" si="38">Y8-Y9-Y10-Y11</f>
        <v>7.7999999999999545</v>
      </c>
      <c r="Z12" s="8">
        <f t="shared" si="38"/>
        <v>-90.699999999999974</v>
      </c>
      <c r="AA12" s="8">
        <f t="shared" ref="Y12:AG12" si="39">AA8-AA9-AA10-AA11</f>
        <v>-159.89999999999998</v>
      </c>
      <c r="AB12" s="8">
        <f t="shared" si="39"/>
        <v>10.891000000000048</v>
      </c>
      <c r="AC12" s="8">
        <f t="shared" si="39"/>
        <v>34.819453999999986</v>
      </c>
      <c r="AD12" s="8">
        <f t="shared" si="39"/>
        <v>47.991276759999948</v>
      </c>
      <c r="AE12" s="8">
        <f t="shared" si="39"/>
        <v>50.275464527600072</v>
      </c>
      <c r="AF12" s="8">
        <f t="shared" si="39"/>
        <v>52.402066672875982</v>
      </c>
      <c r="AG12" s="8">
        <f t="shared" si="39"/>
        <v>54.387550089604716</v>
      </c>
      <c r="AH12" s="8">
        <f t="shared" ref="AH12:AL12" si="40">AH8-AH9-AH10-AH11</f>
        <v>56.246742065500619</v>
      </c>
      <c r="AI12" s="8">
        <f t="shared" si="40"/>
        <v>57.99299431365575</v>
      </c>
      <c r="AJ12" s="8">
        <f t="shared" si="40"/>
        <v>59.638330601542165</v>
      </c>
      <c r="AK12" s="8">
        <f t="shared" si="40"/>
        <v>61.193579617832718</v>
      </c>
      <c r="AL12" s="8">
        <f t="shared" si="40"/>
        <v>62.668494553258611</v>
      </c>
    </row>
    <row r="13" spans="2:159" x14ac:dyDescent="0.3">
      <c r="B13" t="s">
        <v>14</v>
      </c>
      <c r="C13" s="4">
        <v>4.9000000000000004</v>
      </c>
      <c r="D13" s="4">
        <f>U13-C13</f>
        <v>2.3999999999999995</v>
      </c>
      <c r="E13" s="4">
        <v>4.9000000000000004</v>
      </c>
      <c r="F13" s="4">
        <f>V13-E13</f>
        <v>7.5</v>
      </c>
      <c r="G13" s="4">
        <v>9.1</v>
      </c>
      <c r="H13" s="4">
        <f>W13-G13</f>
        <v>10.200000000000001</v>
      </c>
      <c r="I13" s="4">
        <v>16.100000000000001</v>
      </c>
      <c r="J13" s="4">
        <f>X13-I13</f>
        <v>15.2</v>
      </c>
      <c r="K13" s="4">
        <v>6.8</v>
      </c>
      <c r="L13" s="14">
        <f>Y13-K13</f>
        <v>5.0000000000000009</v>
      </c>
      <c r="M13" s="4">
        <v>-0.5</v>
      </c>
      <c r="N13" s="14">
        <f>Z13-M13</f>
        <v>-14.6</v>
      </c>
      <c r="O13" s="4">
        <v>-4.0999999999999996</v>
      </c>
      <c r="P13" s="14">
        <f>AA13-O13</f>
        <v>-14.9</v>
      </c>
      <c r="Q13" s="4"/>
      <c r="R13" s="4"/>
      <c r="S13" s="4"/>
      <c r="T13" s="4">
        <v>6.3</v>
      </c>
      <c r="U13" s="4">
        <v>7.3</v>
      </c>
      <c r="V13" s="4">
        <v>12.4</v>
      </c>
      <c r="W13" s="4">
        <v>19.3</v>
      </c>
      <c r="X13" s="4">
        <v>31.3</v>
      </c>
      <c r="Y13" s="4">
        <v>11.8</v>
      </c>
      <c r="Z13" s="4">
        <v>-15.1</v>
      </c>
      <c r="AA13" s="4">
        <v>-19</v>
      </c>
      <c r="AB13" s="4">
        <f t="shared" ref="Z13:AG13" si="41">AB12*0.21</f>
        <v>2.28711000000001</v>
      </c>
      <c r="AC13" s="4">
        <f t="shared" si="41"/>
        <v>7.3120853399999968</v>
      </c>
      <c r="AD13" s="4">
        <f t="shared" si="41"/>
        <v>10.078168119599988</v>
      </c>
      <c r="AE13" s="4">
        <f t="shared" si="41"/>
        <v>10.557847550796014</v>
      </c>
      <c r="AF13" s="4">
        <f t="shared" si="41"/>
        <v>11.004434001303956</v>
      </c>
      <c r="AG13" s="4">
        <f t="shared" si="41"/>
        <v>11.42138551881699</v>
      </c>
      <c r="AH13" s="4">
        <f t="shared" ref="AH13:AL13" si="42">AH12*0.21</f>
        <v>11.81181583375513</v>
      </c>
      <c r="AI13" s="4">
        <f t="shared" si="42"/>
        <v>12.178528805867707</v>
      </c>
      <c r="AJ13" s="4">
        <f t="shared" si="42"/>
        <v>12.524049426323854</v>
      </c>
      <c r="AK13" s="4">
        <f t="shared" si="42"/>
        <v>12.850651719744871</v>
      </c>
      <c r="AL13" s="4">
        <f t="shared" si="42"/>
        <v>13.160383856184309</v>
      </c>
    </row>
    <row r="14" spans="2:159" x14ac:dyDescent="0.3">
      <c r="B14" t="s">
        <v>29</v>
      </c>
      <c r="C14" s="4">
        <v>3.5</v>
      </c>
      <c r="D14" s="4">
        <f>U14-C14</f>
        <v>0.79999999999999982</v>
      </c>
      <c r="E14" s="4">
        <v>3.5</v>
      </c>
      <c r="F14" s="4">
        <f>V14-E14</f>
        <v>0.39999999999999991</v>
      </c>
      <c r="G14" s="4">
        <v>2.6</v>
      </c>
      <c r="H14" s="4">
        <f>W14-G14</f>
        <v>6.6</v>
      </c>
      <c r="I14" s="4">
        <v>2.7</v>
      </c>
      <c r="J14" s="4">
        <f>X14-I14</f>
        <v>0</v>
      </c>
      <c r="K14" s="4">
        <v>0</v>
      </c>
      <c r="L14" s="14">
        <f>Y14-K14</f>
        <v>0</v>
      </c>
      <c r="M14" s="4">
        <v>0</v>
      </c>
      <c r="N14" s="14">
        <f>Z14-M14</f>
        <v>0</v>
      </c>
      <c r="O14" s="4">
        <v>0</v>
      </c>
      <c r="P14" s="14">
        <f>AA14-O14</f>
        <v>-3.1</v>
      </c>
      <c r="Q14" s="4"/>
      <c r="R14" s="4"/>
      <c r="S14" s="4"/>
      <c r="T14" s="4">
        <v>0.2</v>
      </c>
      <c r="U14" s="4">
        <v>4.3</v>
      </c>
      <c r="V14" s="4">
        <v>3.9</v>
      </c>
      <c r="W14" s="4">
        <v>9.1999999999999993</v>
      </c>
      <c r="X14" s="4">
        <v>2.7</v>
      </c>
      <c r="Y14" s="4">
        <v>0</v>
      </c>
      <c r="Z14" s="4">
        <v>0</v>
      </c>
      <c r="AA14" s="4">
        <v>-3.1</v>
      </c>
      <c r="AB14" s="4">
        <f t="shared" ref="Z14:AG14" si="43">AB12*0.03</f>
        <v>0.32673000000000141</v>
      </c>
      <c r="AC14" s="4">
        <f t="shared" si="43"/>
        <v>1.0445836199999996</v>
      </c>
      <c r="AD14" s="4">
        <f t="shared" si="43"/>
        <v>1.4397383027999984</v>
      </c>
      <c r="AE14" s="4">
        <f t="shared" si="43"/>
        <v>1.5082639358280021</v>
      </c>
      <c r="AF14" s="4">
        <f t="shared" si="43"/>
        <v>1.5720620001862795</v>
      </c>
      <c r="AG14" s="4">
        <f t="shared" si="43"/>
        <v>1.6316265026881414</v>
      </c>
      <c r="AH14" s="4">
        <f t="shared" ref="AH14:AL14" si="44">AH12*0.03</f>
        <v>1.6874022619650184</v>
      </c>
      <c r="AI14" s="4">
        <f t="shared" si="44"/>
        <v>1.7397898294096725</v>
      </c>
      <c r="AJ14" s="4">
        <f t="shared" si="44"/>
        <v>1.7891499180462649</v>
      </c>
      <c r="AK14" s="4">
        <f t="shared" si="44"/>
        <v>1.8358073885349815</v>
      </c>
      <c r="AL14" s="4">
        <f t="shared" si="44"/>
        <v>1.8800548365977583</v>
      </c>
    </row>
    <row r="15" spans="2:159" s="2" customFormat="1" x14ac:dyDescent="0.3">
      <c r="B15" s="2" t="s">
        <v>22</v>
      </c>
      <c r="C15" s="8">
        <f t="shared" ref="C15:J15" si="45">C12-C13-C14</f>
        <v>12.19999999999998</v>
      </c>
      <c r="D15" s="8">
        <f t="shared" si="45"/>
        <v>19.599999999999991</v>
      </c>
      <c r="E15" s="8">
        <f t="shared" si="45"/>
        <v>16.300000000000026</v>
      </c>
      <c r="F15" s="8">
        <f t="shared" si="45"/>
        <v>27.199999999999967</v>
      </c>
      <c r="G15" s="8">
        <f t="shared" si="45"/>
        <v>33.499999999999964</v>
      </c>
      <c r="H15" s="8">
        <f t="shared" si="45"/>
        <v>30.200000000000067</v>
      </c>
      <c r="I15" s="8">
        <f t="shared" si="45"/>
        <v>49.299999999999976</v>
      </c>
      <c r="J15" s="8">
        <f t="shared" si="45"/>
        <v>41.399999999999878</v>
      </c>
      <c r="K15" s="8">
        <f t="shared" ref="K15:L15" si="46">K12-K13-K14</f>
        <v>17.79999999999994</v>
      </c>
      <c r="L15" s="8">
        <f t="shared" si="46"/>
        <v>-21.79999999999999</v>
      </c>
      <c r="M15" s="8">
        <f t="shared" ref="M15:O15" si="47">M12-M13-M14</f>
        <v>-14.700000000000012</v>
      </c>
      <c r="N15" s="8">
        <f t="shared" ref="N15" si="48">N12-N13-N14</f>
        <v>-60.899999999999956</v>
      </c>
      <c r="O15" s="8">
        <f t="shared" si="47"/>
        <v>-22.299999999999969</v>
      </c>
      <c r="P15" s="8">
        <f t="shared" ref="P15" si="49">P12-P13-P14</f>
        <v>-115.50000000000003</v>
      </c>
      <c r="Q15" s="8"/>
      <c r="R15" s="8"/>
      <c r="S15" s="8"/>
      <c r="T15" s="8">
        <f>T12-T13-T14</f>
        <v>24.400000000000006</v>
      </c>
      <c r="U15" s="8">
        <f>U12-U13-U14</f>
        <v>31.799999999999965</v>
      </c>
      <c r="V15" s="8">
        <f>V12-V13-V14</f>
        <v>43.499999999999979</v>
      </c>
      <c r="W15" s="8">
        <f>W12-W13-W14</f>
        <v>63.700000000000045</v>
      </c>
      <c r="X15" s="8">
        <f>X12-X13-X14</f>
        <v>90.699999999999918</v>
      </c>
      <c r="Y15" s="8">
        <f t="shared" ref="Y15:Z15" si="50">Y12-Y13-Y14</f>
        <v>-4.0000000000000462</v>
      </c>
      <c r="Z15" s="8">
        <f t="shared" si="50"/>
        <v>-75.59999999999998</v>
      </c>
      <c r="AA15" s="8">
        <f t="shared" ref="Y15:AG15" si="51">AA12-AA13-AA14</f>
        <v>-137.79999999999998</v>
      </c>
      <c r="AB15" s="8">
        <f t="shared" si="51"/>
        <v>8.2771600000000376</v>
      </c>
      <c r="AC15" s="8">
        <f t="shared" si="51"/>
        <v>26.462785039999989</v>
      </c>
      <c r="AD15" s="8">
        <f t="shared" si="51"/>
        <v>36.473370337599967</v>
      </c>
      <c r="AE15" s="8">
        <f t="shared" si="51"/>
        <v>38.209353040976055</v>
      </c>
      <c r="AF15" s="8">
        <f t="shared" si="51"/>
        <v>39.825570671385748</v>
      </c>
      <c r="AG15" s="8">
        <f t="shared" si="51"/>
        <v>41.334538068099583</v>
      </c>
      <c r="AH15" s="8">
        <f t="shared" ref="AH15:AL15" si="52">AH12-AH13-AH14</f>
        <v>42.747523969780474</v>
      </c>
      <c r="AI15" s="8">
        <f t="shared" si="52"/>
        <v>44.07467567837837</v>
      </c>
      <c r="AJ15" s="8">
        <f t="shared" si="52"/>
        <v>45.325131257172046</v>
      </c>
      <c r="AK15" s="8">
        <f t="shared" si="52"/>
        <v>46.50712050955287</v>
      </c>
      <c r="AL15" s="8">
        <f t="shared" si="52"/>
        <v>47.628055860476543</v>
      </c>
      <c r="AM15" s="2">
        <f>AL15*(1+$AO$21)</f>
        <v>47.15177530187178</v>
      </c>
      <c r="AN15" s="2">
        <f>AM15*(1+$AO$21)</f>
        <v>46.680257548853064</v>
      </c>
      <c r="AO15" s="2">
        <f>AN15*(1+$AO$21)</f>
        <v>46.213454973364534</v>
      </c>
      <c r="AP15" s="2">
        <f>AO15*(1+$AO$21)</f>
        <v>45.751320423630887</v>
      </c>
      <c r="AQ15" s="2">
        <f>AP15*(1+$AO$21)</f>
        <v>45.29380721939458</v>
      </c>
      <c r="AR15" s="2">
        <f>AQ15*(1+$AO$21)</f>
        <v>44.840869147200635</v>
      </c>
      <c r="AS15" s="2">
        <f>AR15*(1+$AO$21)</f>
        <v>44.392460455728632</v>
      </c>
      <c r="AT15" s="2">
        <f>AS15*(1+$AO$21)</f>
        <v>43.948535851171343</v>
      </c>
      <c r="AU15" s="2">
        <f>AT15*(1+$AO$21)</f>
        <v>43.509050492659632</v>
      </c>
      <c r="AV15" s="2">
        <f>AU15*(1+$AO$21)</f>
        <v>43.073959987733033</v>
      </c>
      <c r="AW15" s="2">
        <f>AV15*(1+$AO$21)</f>
        <v>42.643220387855706</v>
      </c>
      <c r="AX15" s="2">
        <f>AW15*(1+$AO$21)</f>
        <v>42.216788183977151</v>
      </c>
      <c r="AY15" s="2">
        <f>AX15*(1+$AO$21)</f>
        <v>41.794620302137382</v>
      </c>
      <c r="AZ15" s="2">
        <f>AY15*(1+$AO$21)</f>
        <v>41.376674099116009</v>
      </c>
      <c r="BA15" s="2">
        <f>AZ15*(1+$AO$21)</f>
        <v>40.962907358124852</v>
      </c>
      <c r="BB15" s="2">
        <f>BA15*(1+$AO$21)</f>
        <v>40.553278284543602</v>
      </c>
      <c r="BC15" s="2">
        <f>BB15*(1+$AO$21)</f>
        <v>40.147745501698168</v>
      </c>
      <c r="BD15" s="2">
        <f>BC15*(1+$AO$21)</f>
        <v>39.746268046681188</v>
      </c>
      <c r="BE15" s="2">
        <f>BD15*(1+$AO$21)</f>
        <v>39.348805366214378</v>
      </c>
      <c r="BF15" s="2">
        <f>BE15*(1+$AO$21)</f>
        <v>38.955317312552232</v>
      </c>
      <c r="BG15" s="2">
        <f>BF15*(1+$AO$21)</f>
        <v>38.565764139426712</v>
      </c>
      <c r="BH15" s="2">
        <f>BG15*(1+$AO$21)</f>
        <v>38.180106498032444</v>
      </c>
      <c r="BI15" s="2">
        <f>BH15*(1+$AO$21)</f>
        <v>37.798305433052121</v>
      </c>
      <c r="BJ15" s="2">
        <f>BI15*(1+$AO$21)</f>
        <v>37.4203223787216</v>
      </c>
      <c r="BK15" s="2">
        <f>BJ15*(1+$AO$21)</f>
        <v>37.046119154934381</v>
      </c>
      <c r="BL15" s="2">
        <f>BK15*(1+$AO$21)</f>
        <v>36.675657963385035</v>
      </c>
      <c r="BM15" s="2">
        <f>BL15*(1+$AO$21)</f>
        <v>36.308901383751184</v>
      </c>
      <c r="BN15" s="2">
        <f>BM15*(1+$AO$21)</f>
        <v>35.945812369913675</v>
      </c>
      <c r="BO15" s="2">
        <f>BN15*(1+$AO$21)</f>
        <v>35.58635424621454</v>
      </c>
      <c r="BP15" s="2">
        <f>BO15*(1+$AO$21)</f>
        <v>35.230490703752395</v>
      </c>
      <c r="BQ15" s="2">
        <f>BP15*(1+$AO$21)</f>
        <v>34.878185796714874</v>
      </c>
      <c r="BR15" s="2">
        <f>BQ15*(1+$AO$21)</f>
        <v>34.529403938747727</v>
      </c>
      <c r="BS15" s="2">
        <f>BR15*(1+$AO$21)</f>
        <v>34.184109899360251</v>
      </c>
      <c r="BT15" s="2">
        <f>BS15*(1+$AO$21)</f>
        <v>33.842268800366647</v>
      </c>
      <c r="BU15" s="2">
        <f>BT15*(1+$AO$21)</f>
        <v>33.503846112362979</v>
      </c>
      <c r="BV15" s="2">
        <f>BU15*(1+$AO$21)</f>
        <v>33.168807651239348</v>
      </c>
      <c r="BW15" s="2">
        <f>BV15*(1+$AO$21)</f>
        <v>32.837119574726955</v>
      </c>
      <c r="BX15" s="2">
        <f>BW15*(1+$AO$21)</f>
        <v>32.508748378979682</v>
      </c>
      <c r="BY15" s="2">
        <f>BX15*(1+$AO$21)</f>
        <v>32.183660895189888</v>
      </c>
      <c r="BZ15" s="2">
        <f>BY15*(1+$AO$21)</f>
        <v>31.86182428623799</v>
      </c>
      <c r="CA15" s="2">
        <f>BZ15*(1+$AO$21)</f>
        <v>31.543206043375609</v>
      </c>
      <c r="CB15" s="2">
        <f>CA15*(1+$AO$21)</f>
        <v>31.227773982941851</v>
      </c>
      <c r="CC15" s="2">
        <f>CB15*(1+$AO$21)</f>
        <v>30.915496243112432</v>
      </c>
      <c r="CD15" s="2">
        <f>CC15*(1+$AO$21)</f>
        <v>30.606341280681306</v>
      </c>
      <c r="CE15" s="2">
        <f>CD15*(1+$AO$21)</f>
        <v>30.300277867874492</v>
      </c>
      <c r="CF15" s="2">
        <f>CE15*(1+$AO$21)</f>
        <v>29.997275089195746</v>
      </c>
      <c r="CG15" s="2">
        <f>CF15*(1+$AO$21)</f>
        <v>29.697302338303789</v>
      </c>
      <c r="CH15" s="2">
        <f>CG15*(1+$AO$21)</f>
        <v>29.40032931492075</v>
      </c>
      <c r="CI15" s="2">
        <f>CH15*(1+$AO$21)</f>
        <v>29.106326021771544</v>
      </c>
      <c r="CJ15" s="2">
        <f>CI15*(1+$AO$21)</f>
        <v>28.815262761553829</v>
      </c>
      <c r="CK15" s="2">
        <f>CJ15*(1+$AO$21)</f>
        <v>28.52711013393829</v>
      </c>
      <c r="CL15" s="2">
        <f>CK15*(1+$AO$21)</f>
        <v>28.241839032598907</v>
      </c>
      <c r="CM15" s="2">
        <f>CL15*(1+$AO$21)</f>
        <v>27.959420642272917</v>
      </c>
      <c r="CN15" s="2">
        <f>CM15*(1+$AO$21)</f>
        <v>27.679826435850188</v>
      </c>
      <c r="CO15" s="2">
        <f>CN15*(1+$AO$21)</f>
        <v>27.403028171491687</v>
      </c>
      <c r="CP15" s="2">
        <f>CO15*(1+$AO$21)</f>
        <v>27.12899788977677</v>
      </c>
      <c r="CQ15" s="2">
        <f>CP15*(1+$AO$21)</f>
        <v>26.857707910879</v>
      </c>
      <c r="CR15" s="2">
        <f>CQ15*(1+$AO$21)</f>
        <v>26.589130831770209</v>
      </c>
      <c r="CS15" s="2">
        <f>CR15*(1+$AO$21)</f>
        <v>26.323239523452507</v>
      </c>
      <c r="CT15" s="2">
        <f>CS15*(1+$AO$21)</f>
        <v>26.060007128217983</v>
      </c>
      <c r="CU15" s="2">
        <f>CT15*(1+$AO$21)</f>
        <v>25.799407056935802</v>
      </c>
      <c r="CV15" s="2">
        <f>CU15*(1+$AO$21)</f>
        <v>25.541412986366446</v>
      </c>
      <c r="CW15" s="2">
        <f>CV15*(1+$AO$21)</f>
        <v>25.285998856502783</v>
      </c>
      <c r="CX15" s="2">
        <f>CW15*(1+$AO$21)</f>
        <v>25.033138867937755</v>
      </c>
      <c r="CY15" s="2">
        <f>CX15*(1+$AO$21)</f>
        <v>24.782807479258377</v>
      </c>
      <c r="CZ15" s="2">
        <f>CY15*(1+$AO$21)</f>
        <v>24.534979404465794</v>
      </c>
      <c r="DA15" s="2">
        <f>CZ15*(1+$AO$21)</f>
        <v>24.289629610421137</v>
      </c>
      <c r="DB15" s="2">
        <f>DA15*(1+$AO$21)</f>
        <v>24.046733314316924</v>
      </c>
      <c r="DC15" s="2">
        <f>DB15*(1+$AO$21)</f>
        <v>23.806265981173755</v>
      </c>
      <c r="DD15" s="2">
        <f>DC15*(1+$AO$21)</f>
        <v>23.568203321362017</v>
      </c>
      <c r="DE15" s="2">
        <f>DD15*(1+$AO$21)</f>
        <v>23.332521288148396</v>
      </c>
      <c r="DF15" s="2">
        <f>DE15*(1+$AO$21)</f>
        <v>23.09919607526691</v>
      </c>
      <c r="DG15" s="2">
        <f>DF15*(1+$AO$21)</f>
        <v>22.868204114514242</v>
      </c>
      <c r="DH15" s="2">
        <f>DG15*(1+$AO$21)</f>
        <v>22.6395220733691</v>
      </c>
      <c r="DI15" s="2">
        <f>DH15*(1+$AO$21)</f>
        <v>22.413126852635408</v>
      </c>
      <c r="DJ15" s="2">
        <f>DI15*(1+$AO$21)</f>
        <v>22.188995584109055</v>
      </c>
      <c r="DK15" s="2">
        <f>DJ15*(1+$AO$21)</f>
        <v>21.967105628267962</v>
      </c>
      <c r="DL15" s="2">
        <f>DK15*(1+$AO$21)</f>
        <v>21.747434571985281</v>
      </c>
      <c r="DM15" s="2">
        <f>DL15*(1+$AO$21)</f>
        <v>21.529960226265427</v>
      </c>
      <c r="DN15" s="2">
        <f>DM15*(1+$AO$21)</f>
        <v>21.314660624002773</v>
      </c>
      <c r="DO15" s="2">
        <f>DN15*(1+$AO$21)</f>
        <v>21.101514017762746</v>
      </c>
      <c r="DP15" s="2">
        <f>DO15*(1+$AO$21)</f>
        <v>20.890498877585117</v>
      </c>
      <c r="DQ15" s="2">
        <f>DP15*(1+$AO$21)</f>
        <v>20.681593888809264</v>
      </c>
      <c r="DR15" s="2">
        <f>DQ15*(1+$AO$21)</f>
        <v>20.474777949921172</v>
      </c>
      <c r="DS15" s="2">
        <f>DR15*(1+$AO$21)</f>
        <v>20.270030170421961</v>
      </c>
      <c r="DT15" s="2">
        <f>DS15*(1+$AO$21)</f>
        <v>20.067329868717742</v>
      </c>
      <c r="DU15" s="2">
        <f>DT15*(1+$AO$21)</f>
        <v>19.866656570030564</v>
      </c>
      <c r="DV15" s="2">
        <f>DU15*(1+$AO$21)</f>
        <v>19.667990004330257</v>
      </c>
      <c r="DW15" s="2">
        <f>DV15*(1+$AO$21)</f>
        <v>19.471310104286953</v>
      </c>
      <c r="DX15" s="2">
        <f>DW15*(1+$AO$21)</f>
        <v>19.276597003244085</v>
      </c>
      <c r="DY15" s="2">
        <f>DX15*(1+$AO$21)</f>
        <v>19.083831033211645</v>
      </c>
      <c r="DZ15" s="2">
        <f>DY15*(1+$AO$21)</f>
        <v>18.89299272287953</v>
      </c>
      <c r="EA15" s="2">
        <f>DZ15*(1+$AO$21)</f>
        <v>18.704062795650735</v>
      </c>
      <c r="EB15" s="2">
        <f>EA15*(1+$AO$21)</f>
        <v>18.517022167694229</v>
      </c>
      <c r="EC15" s="2">
        <f>EB15*(1+$AO$21)</f>
        <v>18.331851946017288</v>
      </c>
      <c r="ED15" s="2">
        <f>EC15*(1+$AO$21)</f>
        <v>18.148533426557115</v>
      </c>
      <c r="EE15" s="2">
        <f>ED15*(1+$AO$21)</f>
        <v>17.967048092291545</v>
      </c>
      <c r="EF15" s="2">
        <f>EE15*(1+$AO$21)</f>
        <v>17.78737761136863</v>
      </c>
      <c r="EG15" s="2">
        <f>EF15*(1+$AO$21)</f>
        <v>17.609503835254944</v>
      </c>
      <c r="EH15" s="2">
        <f>EG15*(1+$AO$21)</f>
        <v>17.433408796902395</v>
      </c>
      <c r="EI15" s="2">
        <f>EH15*(1+$AO$21)</f>
        <v>17.259074708933369</v>
      </c>
      <c r="EJ15" s="2">
        <f>EI15*(1+$AO$21)</f>
        <v>17.086483961844035</v>
      </c>
      <c r="EK15" s="2">
        <f>EJ15*(1+$AO$21)</f>
        <v>16.915619122225593</v>
      </c>
      <c r="EL15" s="2">
        <f>EK15*(1+$AO$21)</f>
        <v>16.746462931003336</v>
      </c>
      <c r="EM15" s="2">
        <f>EL15*(1+$AO$21)</f>
        <v>16.578998301693304</v>
      </c>
      <c r="EN15" s="2">
        <f>EM15*(1+$AO$21)</f>
        <v>16.413208318676372</v>
      </c>
      <c r="EO15" s="2">
        <f>EN15*(1+$AO$21)</f>
        <v>16.249076235489607</v>
      </c>
      <c r="EP15" s="2">
        <f>EO15*(1+$AO$21)</f>
        <v>16.086585473134711</v>
      </c>
      <c r="EQ15" s="2">
        <f>EP15*(1+$AO$21)</f>
        <v>15.925719618403365</v>
      </c>
      <c r="ER15" s="2">
        <f>EQ15*(1+$AO$21)</f>
        <v>15.76646242221933</v>
      </c>
      <c r="ES15" s="2">
        <f>ER15*(1+$AO$21)</f>
        <v>15.608797797997138</v>
      </c>
      <c r="ET15" s="2">
        <f>ES15*(1+$AO$21)</f>
        <v>15.452709820017166</v>
      </c>
      <c r="EU15" s="2">
        <f>ET15*(1+$AO$21)</f>
        <v>15.298182721816994</v>
      </c>
      <c r="EV15" s="2">
        <f>EU15*(1+$AO$21)</f>
        <v>15.145200894598824</v>
      </c>
      <c r="EW15" s="2">
        <f>EV15*(1+$AO$21)</f>
        <v>14.993748885652836</v>
      </c>
      <c r="EX15" s="2">
        <f>EW15*(1+$AO$21)</f>
        <v>14.843811396796308</v>
      </c>
      <c r="EY15" s="2">
        <f>EX15*(1+$AO$21)</f>
        <v>14.695373282828346</v>
      </c>
      <c r="EZ15" s="2">
        <f>EY15*(1+$AO$21)</f>
        <v>14.548419550000062</v>
      </c>
      <c r="FA15" s="2">
        <f>EZ15*(1+$AO$21)</f>
        <v>14.402935354500062</v>
      </c>
      <c r="FB15" s="2">
        <f>FA15*(1+$AO$21)</f>
        <v>14.258906000955061</v>
      </c>
      <c r="FC15" s="2">
        <f>FB15*(1+$AO$21)</f>
        <v>14.116316940945511</v>
      </c>
    </row>
    <row r="16" spans="2:159" x14ac:dyDescent="0.3">
      <c r="B16" t="s">
        <v>3</v>
      </c>
      <c r="C16" s="4">
        <v>1168</v>
      </c>
      <c r="D16" s="4">
        <v>1168</v>
      </c>
      <c r="E16" s="4">
        <v>1168</v>
      </c>
      <c r="F16" s="4">
        <v>1168</v>
      </c>
      <c r="G16" s="4">
        <v>1168</v>
      </c>
      <c r="H16" s="4">
        <v>1168</v>
      </c>
      <c r="I16" s="4">
        <v>1168</v>
      </c>
      <c r="J16" s="4">
        <v>1263.3</v>
      </c>
      <c r="K16" s="4">
        <v>1263.3</v>
      </c>
      <c r="L16" s="4">
        <v>1263.3</v>
      </c>
      <c r="M16" s="4">
        <v>1168</v>
      </c>
      <c r="N16" s="4">
        <v>1168</v>
      </c>
      <c r="O16" s="4">
        <v>1168</v>
      </c>
      <c r="P16" s="4">
        <v>1199.5</v>
      </c>
      <c r="Q16" s="4"/>
      <c r="R16" s="4"/>
      <c r="S16" s="4"/>
      <c r="T16" s="4">
        <v>1168</v>
      </c>
      <c r="U16" s="4">
        <v>1168</v>
      </c>
      <c r="V16" s="4">
        <v>1168</v>
      </c>
      <c r="W16" s="4">
        <v>1168</v>
      </c>
      <c r="X16" s="4">
        <v>1263.3</v>
      </c>
      <c r="Y16" s="4">
        <v>1263.3</v>
      </c>
      <c r="Z16" s="4">
        <v>1263.3</v>
      </c>
      <c r="AA16" s="4">
        <v>1199.5</v>
      </c>
      <c r="AB16" s="4">
        <v>1199.5</v>
      </c>
      <c r="AC16" s="4">
        <v>1199.5</v>
      </c>
      <c r="AD16" s="4">
        <v>1199.5</v>
      </c>
      <c r="AE16" s="4">
        <v>1199.5</v>
      </c>
      <c r="AF16" s="4">
        <v>1199.5</v>
      </c>
      <c r="AG16" s="4">
        <v>1199.5</v>
      </c>
      <c r="AH16" s="4">
        <v>1199.5</v>
      </c>
      <c r="AI16" s="4">
        <v>1199.5</v>
      </c>
      <c r="AJ16" s="4">
        <v>1199.5</v>
      </c>
      <c r="AK16" s="4">
        <v>1199.5</v>
      </c>
      <c r="AL16" s="4">
        <v>1199.5</v>
      </c>
    </row>
    <row r="17" spans="2:41" s="7" customFormat="1" x14ac:dyDescent="0.3">
      <c r="B17" s="7" t="s">
        <v>23</v>
      </c>
      <c r="C17" s="7">
        <f t="shared" ref="C17:I17" si="53">C15/C16</f>
        <v>1.0445205479452038E-2</v>
      </c>
      <c r="D17" s="7">
        <f t="shared" si="53"/>
        <v>1.6780821917808213E-2</v>
      </c>
      <c r="E17" s="7">
        <f t="shared" si="53"/>
        <v>1.3955479452054817E-2</v>
      </c>
      <c r="F17" s="7">
        <f t="shared" si="53"/>
        <v>2.3287671232876686E-2</v>
      </c>
      <c r="G17" s="7">
        <f t="shared" si="53"/>
        <v>2.8681506849315037E-2</v>
      </c>
      <c r="H17" s="7">
        <f t="shared" si="53"/>
        <v>2.5856164383561701E-2</v>
      </c>
      <c r="I17" s="7">
        <f t="shared" si="53"/>
        <v>4.2208904109589024E-2</v>
      </c>
      <c r="J17" s="7">
        <f t="shared" ref="J17:L17" si="54">J15/J16</f>
        <v>3.2771313227261838E-2</v>
      </c>
      <c r="K17" s="7">
        <f t="shared" si="54"/>
        <v>1.4090081532494214E-2</v>
      </c>
      <c r="L17" s="7">
        <f t="shared" si="54"/>
        <v>-1.7256391989234537E-2</v>
      </c>
      <c r="M17" s="7">
        <f t="shared" ref="M17:O17" si="55">M15/M16</f>
        <v>-1.2585616438356175E-2</v>
      </c>
      <c r="N17" s="7">
        <f t="shared" ref="N17" si="56">N15/N16</f>
        <v>-5.2140410958904072E-2</v>
      </c>
      <c r="O17" s="7">
        <f t="shared" si="55"/>
        <v>-1.9092465753424631E-2</v>
      </c>
      <c r="P17" s="7">
        <f t="shared" ref="P17" si="57">P15/P16</f>
        <v>-9.6290120883701563E-2</v>
      </c>
      <c r="T17" s="7">
        <f>T15/T16</f>
        <v>2.0890410958904114E-2</v>
      </c>
      <c r="U17" s="7">
        <f>U15/U16</f>
        <v>2.7226027397260245E-2</v>
      </c>
      <c r="V17" s="7">
        <f>V15/V16</f>
        <v>3.7243150684931489E-2</v>
      </c>
      <c r="W17" s="7">
        <f>W15/W16</f>
        <v>5.4537671232876749E-2</v>
      </c>
      <c r="X17" s="7">
        <f>X15/X16</f>
        <v>7.1796089606585858E-2</v>
      </c>
      <c r="Y17" s="7">
        <f t="shared" ref="Y17:Z17" si="58">Y15/Y16</f>
        <v>-3.1663104567403199E-3</v>
      </c>
      <c r="Z17" s="7">
        <f t="shared" si="58"/>
        <v>-5.9843267632391339E-2</v>
      </c>
      <c r="AA17" s="7">
        <f t="shared" ref="Y17:AG17" si="59">AA15/AA16</f>
        <v>-0.11488120050020841</v>
      </c>
      <c r="AB17" s="7">
        <f t="shared" si="59"/>
        <v>6.9005085452272094E-3</v>
      </c>
      <c r="AC17" s="7">
        <f t="shared" si="59"/>
        <v>2.2061513163818249E-2</v>
      </c>
      <c r="AD17" s="7">
        <f t="shared" si="59"/>
        <v>3.0407144925052077E-2</v>
      </c>
      <c r="AE17" s="7">
        <f t="shared" si="59"/>
        <v>3.1854400200897089E-2</v>
      </c>
      <c r="AF17" s="7">
        <f t="shared" si="59"/>
        <v>3.3201809646840975E-2</v>
      </c>
      <c r="AG17" s="7">
        <f t="shared" si="59"/>
        <v>3.4459806642850838E-2</v>
      </c>
      <c r="AH17" s="7">
        <f t="shared" ref="AH17:AL17" si="60">AH15/AH16</f>
        <v>3.5637785718866589E-2</v>
      </c>
      <c r="AI17" s="7">
        <f t="shared" si="60"/>
        <v>3.6744206484683926E-2</v>
      </c>
      <c r="AJ17" s="7">
        <f t="shared" si="60"/>
        <v>3.7786687167296412E-2</v>
      </c>
      <c r="AK17" s="7">
        <f t="shared" si="60"/>
        <v>3.8772088794958623E-2</v>
      </c>
      <c r="AL17" s="7">
        <f t="shared" si="60"/>
        <v>3.9706590963298496E-2</v>
      </c>
    </row>
    <row r="19" spans="2:41" x14ac:dyDescent="0.3">
      <c r="B19" s="2" t="s">
        <v>24</v>
      </c>
      <c r="E19" s="9">
        <f>E3/C3-1</f>
        <v>0.50361354127044522</v>
      </c>
      <c r="F19" s="9">
        <f t="shared" ref="F19:J19" si="61">F3/D3-1</f>
        <v>0.45661091827074785</v>
      </c>
      <c r="G19" s="9">
        <f t="shared" si="61"/>
        <v>0.42904123450543885</v>
      </c>
      <c r="H19" s="9">
        <f t="shared" si="61"/>
        <v>0.4514731369150784</v>
      </c>
      <c r="I19" s="9">
        <f t="shared" si="61"/>
        <v>0.44538856434767227</v>
      </c>
      <c r="J19" s="9">
        <f t="shared" si="61"/>
        <v>0.38626865671641752</v>
      </c>
      <c r="K19" s="9">
        <f t="shared" ref="K19" si="62">K3/I3-1</f>
        <v>0.1952235150030619</v>
      </c>
      <c r="L19" s="9">
        <f t="shared" ref="L19" si="63">L3/J3-1</f>
        <v>8.4086993970714952E-2</v>
      </c>
      <c r="M19" s="9">
        <f t="shared" ref="M19" si="64">M3/K3-1</f>
        <v>-9.5808996823445014E-2</v>
      </c>
      <c r="N19" s="9">
        <f t="shared" ref="N19" si="65">N3/L3-1</f>
        <v>-0.1197735624193067</v>
      </c>
      <c r="O19" s="9">
        <f t="shared" ref="O19" si="66">O3/M3-1</f>
        <v>-0.17373073436083408</v>
      </c>
      <c r="P19" s="9">
        <f t="shared" ref="P19" si="67">P3/N3-1</f>
        <v>-0.17420737899131233</v>
      </c>
      <c r="Q19" s="9">
        <f t="shared" ref="Q19" si="68">Q3/O3-1</f>
        <v>-1</v>
      </c>
      <c r="R19" s="9">
        <f t="shared" ref="R19" si="69">R3/P3-1</f>
        <v>-1</v>
      </c>
      <c r="S19" s="2"/>
      <c r="T19" s="2"/>
      <c r="U19" s="9">
        <f>U3/T3-1</f>
        <v>0.9680923285811267</v>
      </c>
      <c r="V19" s="9">
        <f t="shared" ref="V19" si="70">V3/U3-1</f>
        <v>0.47792342186961023</v>
      </c>
      <c r="W19" s="9">
        <f>W3/V3-1</f>
        <v>0.44112498541253364</v>
      </c>
      <c r="X19" s="9">
        <f t="shared" ref="X19:AG19" si="71">X3/W3-1</f>
        <v>0.41331281885172877</v>
      </c>
      <c r="Y19" s="9">
        <f t="shared" si="71"/>
        <v>0.13607975706182329</v>
      </c>
      <c r="Z19" s="9">
        <f t="shared" si="71"/>
        <v>-0.10797861609844661</v>
      </c>
      <c r="AA19" s="9">
        <f t="shared" si="71"/>
        <v>-0.1739695821790016</v>
      </c>
      <c r="AB19" s="9">
        <f t="shared" si="71"/>
        <v>2.0000000000000018E-2</v>
      </c>
      <c r="AC19" s="9">
        <f t="shared" si="71"/>
        <v>1.0000000000000009E-2</v>
      </c>
      <c r="AD19" s="9">
        <f t="shared" si="71"/>
        <v>1.0000000000000009E-2</v>
      </c>
      <c r="AE19" s="9">
        <f t="shared" si="71"/>
        <v>1.0000000000000009E-2</v>
      </c>
      <c r="AF19" s="9">
        <f t="shared" si="71"/>
        <v>1.0000000000000009E-2</v>
      </c>
      <c r="AG19" s="9">
        <f t="shared" si="71"/>
        <v>1.0000000000000009E-2</v>
      </c>
      <c r="AH19" s="9">
        <f t="shared" ref="AH19" si="72">AH3/AG3-1</f>
        <v>1.0000000000000009E-2</v>
      </c>
      <c r="AI19" s="9">
        <f t="shared" ref="AI19" si="73">AI3/AH3-1</f>
        <v>1.0000000000000009E-2</v>
      </c>
      <c r="AJ19" s="9">
        <f t="shared" ref="AJ19" si="74">AJ3/AI3-1</f>
        <v>1.0000000000000009E-2</v>
      </c>
      <c r="AK19" s="9">
        <f t="shared" ref="AK19" si="75">AK3/AJ3-1</f>
        <v>1.0000000000000009E-2</v>
      </c>
      <c r="AL19" s="9">
        <f t="shared" ref="AL19" si="76">AL3/AK3-1</f>
        <v>1.0000000000000009E-2</v>
      </c>
    </row>
    <row r="20" spans="2:41" x14ac:dyDescent="0.3">
      <c r="B20" s="2" t="s">
        <v>25</v>
      </c>
      <c r="C20" s="9">
        <f>C5/C3</f>
        <v>0.53366298972993531</v>
      </c>
      <c r="D20" s="9">
        <f t="shared" ref="D20:J20" si="77">D5/D3</f>
        <v>0.52414010728936578</v>
      </c>
      <c r="E20" s="9">
        <f t="shared" si="77"/>
        <v>0.55299772324816598</v>
      </c>
      <c r="F20" s="9">
        <f t="shared" si="77"/>
        <v>0.54246100519930673</v>
      </c>
      <c r="G20" s="9">
        <f t="shared" si="77"/>
        <v>0.54275092936802971</v>
      </c>
      <c r="H20" s="9">
        <f t="shared" si="77"/>
        <v>0.53686567164179111</v>
      </c>
      <c r="I20" s="9">
        <f t="shared" si="77"/>
        <v>0.5501530924678506</v>
      </c>
      <c r="J20" s="9">
        <f t="shared" si="77"/>
        <v>0.53402239448751077</v>
      </c>
      <c r="K20" s="9">
        <f t="shared" ref="K20:R20" si="78">K5/K3</f>
        <v>0.54646992519725379</v>
      </c>
      <c r="L20" s="9">
        <f t="shared" si="78"/>
        <v>0.50432019068427847</v>
      </c>
      <c r="M20" s="9">
        <f t="shared" si="78"/>
        <v>0.52527198549410703</v>
      </c>
      <c r="N20" s="9">
        <f t="shared" si="78"/>
        <v>0.48708112377298884</v>
      </c>
      <c r="O20" s="9">
        <f t="shared" si="78"/>
        <v>0.53380880537649156</v>
      </c>
      <c r="P20" s="9">
        <f t="shared" si="78"/>
        <v>0.50129799152889742</v>
      </c>
      <c r="Q20" s="9" t="e">
        <f t="shared" si="78"/>
        <v>#DIV/0!</v>
      </c>
      <c r="R20" s="9" t="e">
        <f t="shared" si="78"/>
        <v>#DIV/0!</v>
      </c>
      <c r="S20" s="9"/>
      <c r="T20" s="9">
        <f t="shared" ref="T20" si="79">T5/T3</f>
        <v>0.54582484725050917</v>
      </c>
      <c r="U20" s="9">
        <f t="shared" ref="U20" si="80">U5/U3</f>
        <v>0.52845808899620561</v>
      </c>
      <c r="V20" s="9">
        <f t="shared" ref="V20" si="81">V5/V3</f>
        <v>0.54732174115999532</v>
      </c>
      <c r="W20" s="9">
        <f>W5/W3</f>
        <v>0.53955785893594621</v>
      </c>
      <c r="X20" s="9">
        <f t="shared" ref="X20:AG20" si="82">X5/X3</f>
        <v>0.54156878473614845</v>
      </c>
      <c r="Y20" s="9">
        <f t="shared" si="82"/>
        <v>0.52506556384910219</v>
      </c>
      <c r="Z20" s="9">
        <f t="shared" si="82"/>
        <v>0.50613444903036131</v>
      </c>
      <c r="AA20" s="9">
        <f t="shared" si="82"/>
        <v>0.51752224503764543</v>
      </c>
      <c r="AB20" s="9">
        <f t="shared" si="82"/>
        <v>0.55000000000000004</v>
      </c>
      <c r="AC20" s="9">
        <f t="shared" si="82"/>
        <v>0.55000000000000004</v>
      </c>
      <c r="AD20" s="9">
        <f t="shared" si="82"/>
        <v>0.55000000000000004</v>
      </c>
      <c r="AE20" s="9">
        <f t="shared" si="82"/>
        <v>0.55000000000000004</v>
      </c>
      <c r="AF20" s="9">
        <f t="shared" si="82"/>
        <v>0.55000000000000004</v>
      </c>
      <c r="AG20" s="9">
        <f t="shared" si="82"/>
        <v>0.55000000000000004</v>
      </c>
      <c r="AH20" s="9">
        <f t="shared" ref="AH20:AL20" si="83">AH5/AH3</f>
        <v>0.55000000000000004</v>
      </c>
      <c r="AI20" s="9">
        <f t="shared" si="83"/>
        <v>0.55000000000000004</v>
      </c>
      <c r="AJ20" s="9">
        <f t="shared" si="83"/>
        <v>0.55000000000000004</v>
      </c>
      <c r="AK20" s="9">
        <f t="shared" si="83"/>
        <v>0.55000000000000004</v>
      </c>
      <c r="AL20" s="9">
        <f t="shared" si="83"/>
        <v>0.55000000000000004</v>
      </c>
    </row>
    <row r="21" spans="2:41" x14ac:dyDescent="0.3">
      <c r="B21" t="s">
        <v>26</v>
      </c>
      <c r="C21" s="9">
        <f>C8/C3</f>
        <v>8.4442753898820777E-2</v>
      </c>
      <c r="D21" s="9">
        <f t="shared" ref="D21:J21" si="84">D8/D3</f>
        <v>6.4373619438308591E-2</v>
      </c>
      <c r="E21" s="9">
        <f t="shared" si="84"/>
        <v>6.6531748039463767E-2</v>
      </c>
      <c r="F21" s="9">
        <f t="shared" si="84"/>
        <v>6.9540727902946201E-2</v>
      </c>
      <c r="G21" s="9">
        <f t="shared" si="84"/>
        <v>7.8775004425561998E-2</v>
      </c>
      <c r="H21" s="9">
        <f t="shared" si="84"/>
        <v>6.8955223880597119E-2</v>
      </c>
      <c r="I21" s="9">
        <f t="shared" si="84"/>
        <v>8.2792406613594605E-2</v>
      </c>
      <c r="J21" s="9">
        <f t="shared" si="84"/>
        <v>5.9754521963824171E-2</v>
      </c>
      <c r="K21" s="9">
        <f t="shared" ref="K21:R21" si="85">K8/K3</f>
        <v>2.5617378829798077E-2</v>
      </c>
      <c r="L21" s="9">
        <f t="shared" si="85"/>
        <v>-1.5592412354752198E-2</v>
      </c>
      <c r="M21" s="9">
        <f t="shared" si="85"/>
        <v>-1.3372620126926577E-2</v>
      </c>
      <c r="N21" s="9">
        <f t="shared" si="85"/>
        <v>-7.9657001015457474E-2</v>
      </c>
      <c r="O21" s="9">
        <f t="shared" si="85"/>
        <v>-4.3203950075435427E-2</v>
      </c>
      <c r="P21" s="9">
        <f t="shared" si="85"/>
        <v>-0.15944801202350051</v>
      </c>
      <c r="Q21" s="9" t="e">
        <f t="shared" si="85"/>
        <v>#DIV/0!</v>
      </c>
      <c r="R21" s="9" t="e">
        <f t="shared" si="85"/>
        <v>#DIV/0!</v>
      </c>
      <c r="S21" s="9"/>
      <c r="T21" s="9">
        <f t="shared" ref="T21" si="86">T8/T3</f>
        <v>8.6218601493550595E-2</v>
      </c>
      <c r="U21" s="9">
        <f t="shared" ref="U21" si="87">U8/U3</f>
        <v>7.3473611590203464E-2</v>
      </c>
      <c r="V21" s="9">
        <f t="shared" ref="V21" si="88">V8/V3</f>
        <v>6.8152643248920508E-2</v>
      </c>
      <c r="W21" s="9">
        <f>W8/W3</f>
        <v>7.3447242691715958E-2</v>
      </c>
      <c r="X21" s="9">
        <f t="shared" ref="X21:AG21" si="89">X8/X3</f>
        <v>7.0532286712885986E-2</v>
      </c>
      <c r="Y21" s="9">
        <f t="shared" si="89"/>
        <v>4.6903368973169029E-3</v>
      </c>
      <c r="Z21" s="9">
        <f t="shared" si="89"/>
        <v>-4.6587889410301335E-2</v>
      </c>
      <c r="AA21" s="9">
        <f t="shared" si="89"/>
        <v>-0.10143737166324435</v>
      </c>
      <c r="AB21" s="9">
        <f t="shared" si="89"/>
        <v>1.4458267906752056E-2</v>
      </c>
      <c r="AC21" s="9">
        <f t="shared" si="89"/>
        <v>2.8803976182133241E-2</v>
      </c>
      <c r="AD21" s="9">
        <f t="shared" si="89"/>
        <v>3.5920847233441473E-2</v>
      </c>
      <c r="AE21" s="9">
        <f t="shared" si="89"/>
        <v>3.5920847233441543E-2</v>
      </c>
      <c r="AF21" s="9">
        <f t="shared" si="89"/>
        <v>3.5920847233441494E-2</v>
      </c>
      <c r="AG21" s="9">
        <f t="shared" si="89"/>
        <v>3.592084723344148E-2</v>
      </c>
      <c r="AH21" s="9">
        <f t="shared" ref="AH21:AL21" si="90">AH8/AH3</f>
        <v>3.592084723344139E-2</v>
      </c>
      <c r="AI21" s="9">
        <f t="shared" si="90"/>
        <v>3.5920847233441459E-2</v>
      </c>
      <c r="AJ21" s="9">
        <f t="shared" si="90"/>
        <v>3.5920847233441369E-2</v>
      </c>
      <c r="AK21" s="9">
        <f t="shared" si="90"/>
        <v>3.5920847233441452E-2</v>
      </c>
      <c r="AL21" s="9">
        <f t="shared" si="90"/>
        <v>3.5920847233441494E-2</v>
      </c>
      <c r="AN21" t="s">
        <v>30</v>
      </c>
      <c r="AO21" s="9">
        <v>-0.01</v>
      </c>
    </row>
    <row r="22" spans="2:41" x14ac:dyDescent="0.3">
      <c r="B22" t="s">
        <v>27</v>
      </c>
      <c r="C22" s="9">
        <f>C6/C3</f>
        <v>0.21300874857360214</v>
      </c>
      <c r="D22" s="9">
        <f t="shared" ref="D22:J22" si="91">D6/D3</f>
        <v>0.22341432628589461</v>
      </c>
      <c r="E22" s="9">
        <f t="shared" si="91"/>
        <v>0.24740703263344294</v>
      </c>
      <c r="F22" s="9">
        <f t="shared" si="91"/>
        <v>0.23678509532062392</v>
      </c>
      <c r="G22" s="9">
        <f t="shared" si="91"/>
        <v>0.23012922641175429</v>
      </c>
      <c r="H22" s="9">
        <f t="shared" si="91"/>
        <v>0.22134328358208955</v>
      </c>
      <c r="I22" s="9">
        <f t="shared" si="91"/>
        <v>0.24323331292100428</v>
      </c>
      <c r="J22" s="9">
        <f t="shared" si="91"/>
        <v>0.24052540913006032</v>
      </c>
      <c r="K22" s="9">
        <f t="shared" ref="K22:R22" si="92">K6/K3</f>
        <v>0.25340711138436317</v>
      </c>
      <c r="L22" s="9">
        <f t="shared" si="92"/>
        <v>0.26735524878339456</v>
      </c>
      <c r="M22" s="9">
        <f t="shared" si="92"/>
        <v>0.25475974614687219</v>
      </c>
      <c r="N22" s="9">
        <f t="shared" si="92"/>
        <v>0.25172063635337916</v>
      </c>
      <c r="O22" s="9">
        <f t="shared" si="92"/>
        <v>0.26045809902619665</v>
      </c>
      <c r="P22" s="9">
        <f t="shared" si="92"/>
        <v>0.33009974040169421</v>
      </c>
      <c r="Q22" s="9" t="e">
        <f t="shared" si="92"/>
        <v>#DIV/0!</v>
      </c>
      <c r="R22" s="9" t="e">
        <f t="shared" si="92"/>
        <v>#DIV/0!</v>
      </c>
      <c r="S22" s="9"/>
      <c r="T22" s="9">
        <f t="shared" ref="T22" si="93">T6/T3</f>
        <v>0.22708757637474541</v>
      </c>
      <c r="U22" s="9">
        <f t="shared" ref="U22" si="94">U6/U3</f>
        <v>0.21869610210417387</v>
      </c>
      <c r="V22" s="9">
        <f t="shared" ref="V22" si="95">V6/V3</f>
        <v>0.24168514412416853</v>
      </c>
      <c r="W22" s="9">
        <f>W6/W3</f>
        <v>0.22536237752044699</v>
      </c>
      <c r="X22" s="9">
        <f t="shared" ref="X22:AG22" si="96">X6/X3</f>
        <v>0.24179224202142899</v>
      </c>
      <c r="Y22" s="9">
        <f t="shared" si="96"/>
        <v>0.26049021585636473</v>
      </c>
      <c r="Z22" s="9">
        <f t="shared" si="96"/>
        <v>0.25323684061740259</v>
      </c>
      <c r="AA22" s="9">
        <f t="shared" si="96"/>
        <v>0.29534565366187543</v>
      </c>
      <c r="AB22" s="9">
        <f t="shared" si="96"/>
        <v>0.25</v>
      </c>
      <c r="AC22" s="9">
        <f t="shared" si="96"/>
        <v>0.23</v>
      </c>
      <c r="AD22" s="9">
        <f t="shared" si="96"/>
        <v>0.22000000000000003</v>
      </c>
      <c r="AE22" s="9">
        <f t="shared" si="96"/>
        <v>0.21999999999999997</v>
      </c>
      <c r="AF22" s="9">
        <f t="shared" si="96"/>
        <v>0.22000000000000003</v>
      </c>
      <c r="AG22" s="9">
        <f t="shared" si="96"/>
        <v>0.22</v>
      </c>
      <c r="AH22" s="9">
        <f t="shared" ref="AH22:AL22" si="97">AH6/AH3</f>
        <v>0.22</v>
      </c>
      <c r="AI22" s="9">
        <f t="shared" si="97"/>
        <v>0.22</v>
      </c>
      <c r="AJ22" s="9">
        <f t="shared" si="97"/>
        <v>0.22</v>
      </c>
      <c r="AK22" s="9">
        <f t="shared" si="97"/>
        <v>0.22</v>
      </c>
      <c r="AL22" s="9">
        <f t="shared" si="97"/>
        <v>0.22</v>
      </c>
      <c r="AN22" t="s">
        <v>31</v>
      </c>
      <c r="AO22" s="9">
        <v>0.08</v>
      </c>
    </row>
    <row r="23" spans="2:41" x14ac:dyDescent="0.3">
      <c r="B23" t="s">
        <v>28</v>
      </c>
      <c r="E23" s="9">
        <f t="shared" ref="E23:J23" si="98">E7/C7-1</f>
        <v>0.52173913043478248</v>
      </c>
      <c r="F23" s="9">
        <f t="shared" si="98"/>
        <v>0.45527369826435238</v>
      </c>
      <c r="G23" s="9">
        <f t="shared" si="98"/>
        <v>0.39788359788359773</v>
      </c>
      <c r="H23" s="9">
        <f t="shared" si="98"/>
        <v>0.51559633027522955</v>
      </c>
      <c r="I23" s="9">
        <f t="shared" si="98"/>
        <v>0.38531415594246798</v>
      </c>
      <c r="J23" s="9">
        <f t="shared" si="98"/>
        <v>0.31416464891041151</v>
      </c>
      <c r="K23" s="9">
        <f t="shared" ref="K23" si="99">K7/I7-1</f>
        <v>0.42622950819672134</v>
      </c>
      <c r="L23" s="9">
        <f t="shared" ref="L23" si="100">L7/J7-1</f>
        <v>0.17134960847535674</v>
      </c>
      <c r="M23" s="9">
        <f t="shared" ref="M23" si="101">M7/K7-1</f>
        <v>-4.0229885057471271E-2</v>
      </c>
      <c r="N23" s="9">
        <f t="shared" ref="N23" si="102">N7/L7-1</f>
        <v>9.7915847424302482E-2</v>
      </c>
      <c r="O23" s="9">
        <f t="shared" ref="O23" si="103">O7/M7-1</f>
        <v>-7.8642714570858252E-2</v>
      </c>
      <c r="P23" s="9">
        <f t="shared" ref="P23" si="104">P7/N7-1</f>
        <v>-0.13323782234957038</v>
      </c>
      <c r="Q23" s="9">
        <f t="shared" ref="Q23" si="105">Q7/O7-1</f>
        <v>-1</v>
      </c>
      <c r="R23" s="9">
        <f t="shared" ref="R23" si="106">R7/P7-1</f>
        <v>-1</v>
      </c>
      <c r="U23" s="9">
        <f>U7/T7-1</f>
        <v>1</v>
      </c>
      <c r="V23" s="9">
        <f t="shared" ref="V23" si="107">V7/U7-1</f>
        <v>0.48540145985401462</v>
      </c>
      <c r="W23" s="9">
        <f>W7/V7-1</f>
        <v>0.46093366093366095</v>
      </c>
      <c r="X23" s="9">
        <f t="shared" ref="X23:AG23" si="108">X7/W7-1</f>
        <v>0.34577867473932056</v>
      </c>
      <c r="Y23" s="9">
        <f t="shared" si="108"/>
        <v>0.28792801799550083</v>
      </c>
      <c r="Z23" s="9">
        <f t="shared" si="108"/>
        <v>2.7944886473898922E-2</v>
      </c>
      <c r="AA23" s="9">
        <f t="shared" si="108"/>
        <v>-0.10741929393996608</v>
      </c>
      <c r="AB23" s="9">
        <f t="shared" si="108"/>
        <v>-9.9999999999999978E-2</v>
      </c>
      <c r="AC23" s="9">
        <f t="shared" si="108"/>
        <v>3.0000000000000027E-2</v>
      </c>
      <c r="AD23" s="9">
        <f t="shared" si="108"/>
        <v>2.0000000000000018E-2</v>
      </c>
      <c r="AE23" s="9">
        <f t="shared" si="108"/>
        <v>1.0000000000000009E-2</v>
      </c>
      <c r="AF23" s="9">
        <f t="shared" si="108"/>
        <v>1.0000000000000009E-2</v>
      </c>
      <c r="AG23" s="9">
        <f t="shared" si="108"/>
        <v>1.0000000000000009E-2</v>
      </c>
      <c r="AH23" s="9">
        <f t="shared" ref="AH23" si="109">AH7/AG7-1</f>
        <v>1.0000000000000009E-2</v>
      </c>
      <c r="AI23" s="9">
        <f t="shared" ref="AI23" si="110">AI7/AH7-1</f>
        <v>1.0000000000000009E-2</v>
      </c>
      <c r="AJ23" s="9">
        <f t="shared" ref="AJ23" si="111">AJ7/AI7-1</f>
        <v>1.0000000000000009E-2</v>
      </c>
      <c r="AK23" s="9">
        <f t="shared" ref="AK23" si="112">AK7/AJ7-1</f>
        <v>1.0000000000000009E-2</v>
      </c>
      <c r="AL23" s="9">
        <f t="shared" ref="AL23" si="113">AL7/AK7-1</f>
        <v>1.0000000000000009E-2</v>
      </c>
      <c r="AN23" t="s">
        <v>32</v>
      </c>
      <c r="AO23" s="4">
        <f>NPV(AO22,Y15:FC15)</f>
        <v>202.04301078971747</v>
      </c>
    </row>
    <row r="24" spans="2:41" x14ac:dyDescent="0.3">
      <c r="B24" t="s">
        <v>14</v>
      </c>
      <c r="C24" s="9">
        <f>C13/C12</f>
        <v>0.23786407766990317</v>
      </c>
      <c r="D24" s="9">
        <f t="shared" ref="D24:J24" si="114">D13/D12</f>
        <v>0.10526315789473686</v>
      </c>
      <c r="E24" s="9">
        <f t="shared" si="114"/>
        <v>0.19838056680161925</v>
      </c>
      <c r="F24" s="9">
        <f t="shared" si="114"/>
        <v>0.21367521367521389</v>
      </c>
      <c r="G24" s="9">
        <f t="shared" si="114"/>
        <v>0.20132743362831873</v>
      </c>
      <c r="H24" s="9">
        <f t="shared" si="114"/>
        <v>0.21702127659574438</v>
      </c>
      <c r="I24" s="9">
        <f t="shared" si="114"/>
        <v>0.23641703377386206</v>
      </c>
      <c r="J24" s="9">
        <f t="shared" si="114"/>
        <v>0.26855123674911718</v>
      </c>
      <c r="K24" s="9">
        <f t="shared" ref="K24:R24" si="115">K13/K12</f>
        <v>0.27642276422764295</v>
      </c>
      <c r="L24" s="9">
        <f t="shared" si="115"/>
        <v>-0.29761904761904784</v>
      </c>
      <c r="M24" s="9">
        <f t="shared" si="115"/>
        <v>3.2894736842105241E-2</v>
      </c>
      <c r="N24" s="9">
        <f t="shared" si="115"/>
        <v>0.19337748344370873</v>
      </c>
      <c r="O24" s="9">
        <f t="shared" si="115"/>
        <v>0.15530303030303047</v>
      </c>
      <c r="P24" s="9">
        <f t="shared" si="115"/>
        <v>0.11161048689138575</v>
      </c>
      <c r="Q24" s="9" t="e">
        <f t="shared" si="115"/>
        <v>#DIV/0!</v>
      </c>
      <c r="R24" s="9" t="e">
        <f t="shared" si="115"/>
        <v>#DIV/0!</v>
      </c>
      <c r="S24" s="9"/>
      <c r="T24" s="9">
        <f>T13/T12</f>
        <v>0.20388349514563103</v>
      </c>
      <c r="U24" s="9">
        <f t="shared" ref="U24" si="116">U13/U12</f>
        <v>0.16820276497695866</v>
      </c>
      <c r="V24" s="9">
        <f t="shared" ref="V24" si="117">V13/V12</f>
        <v>0.20735785953177266</v>
      </c>
      <c r="W24" s="9">
        <f>W13/W12</f>
        <v>0.20932754880694135</v>
      </c>
      <c r="X24" s="9">
        <f t="shared" ref="X24:AG24" si="118">X13/X12</f>
        <v>0.25100240577385741</v>
      </c>
      <c r="Y24" s="9">
        <f t="shared" si="118"/>
        <v>1.5128205128205217</v>
      </c>
      <c r="Z24" s="9">
        <f t="shared" si="118"/>
        <v>0.16648291069459761</v>
      </c>
      <c r="AA24" s="9">
        <f t="shared" si="118"/>
        <v>0.1188242651657286</v>
      </c>
      <c r="AB24" s="9">
        <f t="shared" si="118"/>
        <v>0.21</v>
      </c>
      <c r="AC24" s="9">
        <f t="shared" si="118"/>
        <v>0.21</v>
      </c>
      <c r="AD24" s="9">
        <f t="shared" si="118"/>
        <v>0.21</v>
      </c>
      <c r="AE24" s="9">
        <f t="shared" si="118"/>
        <v>0.20999999999999996</v>
      </c>
      <c r="AF24" s="9">
        <f t="shared" si="118"/>
        <v>0.21</v>
      </c>
      <c r="AG24" s="9">
        <f t="shared" si="118"/>
        <v>0.21</v>
      </c>
      <c r="AH24" s="9">
        <f t="shared" ref="AH24:AL24" si="119">AH13/AH12</f>
        <v>0.21</v>
      </c>
      <c r="AI24" s="9">
        <f t="shared" si="119"/>
        <v>0.21</v>
      </c>
      <c r="AJ24" s="9">
        <f t="shared" si="119"/>
        <v>0.21</v>
      </c>
      <c r="AK24" s="9">
        <f t="shared" si="119"/>
        <v>0.21</v>
      </c>
      <c r="AL24" s="9">
        <f t="shared" si="119"/>
        <v>0.21</v>
      </c>
      <c r="AN24" t="s">
        <v>33</v>
      </c>
      <c r="AO24" s="4">
        <f>Main!D8</f>
        <v>-65.399999999999977</v>
      </c>
    </row>
    <row r="25" spans="2:41" x14ac:dyDescent="0.3">
      <c r="B25" t="s">
        <v>47</v>
      </c>
      <c r="C25" s="9">
        <f>C15/C3</f>
        <v>4.6405477367820393E-2</v>
      </c>
      <c r="D25" s="9">
        <f t="shared" ref="D25:J25" si="120">D15/D3</f>
        <v>6.1849163774061196E-2</v>
      </c>
      <c r="E25" s="9">
        <f t="shared" si="120"/>
        <v>4.1234505438907221E-2</v>
      </c>
      <c r="F25" s="9">
        <f t="shared" si="120"/>
        <v>5.8925476603119517E-2</v>
      </c>
      <c r="G25" s="9">
        <f t="shared" si="120"/>
        <v>5.9302531421490466E-2</v>
      </c>
      <c r="H25" s="9">
        <f t="shared" si="120"/>
        <v>4.5074626865671735E-2</v>
      </c>
      <c r="I25" s="9">
        <f t="shared" si="120"/>
        <v>6.0379669320269412E-2</v>
      </c>
      <c r="J25" s="9">
        <f t="shared" si="120"/>
        <v>4.4573643410852584E-2</v>
      </c>
      <c r="K25" s="9">
        <f t="shared" ref="K25:R25" si="121">K15/K3</f>
        <v>1.823957372681621E-2</v>
      </c>
      <c r="L25" s="9">
        <f t="shared" si="121"/>
        <v>-2.1650610785579491E-2</v>
      </c>
      <c r="M25" s="9">
        <f t="shared" si="121"/>
        <v>-1.6659111514052596E-2</v>
      </c>
      <c r="N25" s="9">
        <f t="shared" si="121"/>
        <v>-6.8712625521832285E-2</v>
      </c>
      <c r="O25" s="9">
        <f t="shared" si="121"/>
        <v>-3.0585653545466971E-2</v>
      </c>
      <c r="P25" s="9">
        <f t="shared" si="121"/>
        <v>-0.15780844377647224</v>
      </c>
      <c r="Q25" s="9" t="e">
        <f t="shared" si="121"/>
        <v>#DIV/0!</v>
      </c>
      <c r="R25" s="9" t="e">
        <f t="shared" si="121"/>
        <v>#DIV/0!</v>
      </c>
      <c r="T25" s="9">
        <f t="shared" ref="T25:AG25" si="122">T15/T3</f>
        <v>8.2824168363883247E-2</v>
      </c>
      <c r="U25" s="9">
        <f t="shared" si="122"/>
        <v>5.4846498792687076E-2</v>
      </c>
      <c r="V25" s="9">
        <f t="shared" si="122"/>
        <v>5.0764383241918523E-2</v>
      </c>
      <c r="W25" s="9">
        <f t="shared" si="122"/>
        <v>5.158312413960648E-2</v>
      </c>
      <c r="X25" s="9">
        <f t="shared" si="122"/>
        <v>5.1968143012662532E-2</v>
      </c>
      <c r="Y25" s="9">
        <f t="shared" si="122"/>
        <v>-2.017349203147088E-3</v>
      </c>
      <c r="Z25" s="9">
        <f t="shared" si="122"/>
        <v>-4.2743257759936662E-2</v>
      </c>
      <c r="AA25" s="9">
        <f t="shared" si="122"/>
        <v>-9.4318959616700879E-2</v>
      </c>
      <c r="AB25" s="9">
        <f t="shared" si="122"/>
        <v>5.554320838533933E-3</v>
      </c>
      <c r="AC25" s="9">
        <f t="shared" si="122"/>
        <v>1.7581818300201797E-2</v>
      </c>
      <c r="AD25" s="9">
        <f t="shared" si="122"/>
        <v>2.3992900947849859E-2</v>
      </c>
      <c r="AE25" s="9">
        <f t="shared" si="122"/>
        <v>2.4886004496155294E-2</v>
      </c>
      <c r="AF25" s="9">
        <f t="shared" si="122"/>
        <v>2.5681839341179839E-2</v>
      </c>
      <c r="AG25" s="9">
        <f t="shared" si="122"/>
        <v>2.6390999104073026E-2</v>
      </c>
      <c r="AH25" s="9">
        <f t="shared" ref="AH25:AL25" si="123">AH15/AH3</f>
        <v>2.7022923645264922E-2</v>
      </c>
      <c r="AI25" s="9">
        <f t="shared" si="123"/>
        <v>2.7586024721574644E-2</v>
      </c>
      <c r="AJ25" s="9">
        <f t="shared" si="123"/>
        <v>2.8087797957890126E-2</v>
      </c>
      <c r="AK25" s="9">
        <f t="shared" si="123"/>
        <v>2.8534922623913939E-2</v>
      </c>
      <c r="AL25" s="9">
        <f t="shared" si="123"/>
        <v>2.8933350544133152E-2</v>
      </c>
      <c r="AN25" t="s">
        <v>34</v>
      </c>
      <c r="AO25" s="4">
        <f>AO23+AO24</f>
        <v>136.64301078971749</v>
      </c>
    </row>
    <row r="26" spans="2:41" x14ac:dyDescent="0.3">
      <c r="AN26" t="s">
        <v>35</v>
      </c>
      <c r="AO26" s="12">
        <f>AO25/AG16</f>
        <v>0.11391664092515005</v>
      </c>
    </row>
    <row r="27" spans="2:41" x14ac:dyDescent="0.3">
      <c r="AN27" t="s">
        <v>36</v>
      </c>
      <c r="AO27" s="12">
        <f>Main!D3</f>
        <v>0.2828</v>
      </c>
    </row>
    <row r="28" spans="2:41" x14ac:dyDescent="0.3">
      <c r="AN28" s="2" t="s">
        <v>37</v>
      </c>
      <c r="AO28" s="10">
        <f>AO26/AO27-1</f>
        <v>-0.59718302360272257</v>
      </c>
    </row>
    <row r="29" spans="2:41" x14ac:dyDescent="0.3">
      <c r="AN29" t="s">
        <v>38</v>
      </c>
      <c r="AO29" s="11" t="s">
        <v>56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2020-12-05T20:36:49Z</dcterms:created>
  <dcterms:modified xsi:type="dcterms:W3CDTF">2024-08-14T19:20:12Z</dcterms:modified>
</cp:coreProperties>
</file>