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C2A2F881-0BF3-446B-84C3-D56DB0681D71}" xr6:coauthVersionLast="47" xr6:coauthVersionMax="47" xr10:uidLastSave="{00000000-0000-0000-0000-000000000000}"/>
  <bookViews>
    <workbookView xWindow="-108" yWindow="-108" windowWidth="23256" windowHeight="12576" activeTab="1" xr2:uid="{FD8B9579-E08E-4C89-8726-3FC953CC4FC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L11" i="2"/>
  <c r="L5" i="2"/>
  <c r="L4" i="2"/>
  <c r="M12" i="2"/>
  <c r="N12" i="2"/>
  <c r="M5" i="2"/>
  <c r="M4" i="2"/>
  <c r="M6" i="2" s="1"/>
  <c r="M3" i="2"/>
  <c r="M19" i="2" s="1"/>
  <c r="N6" i="2"/>
  <c r="N7" i="2" s="1"/>
  <c r="D23" i="2"/>
  <c r="D22" i="2"/>
  <c r="D21" i="2"/>
  <c r="D20" i="2"/>
  <c r="H23" i="2"/>
  <c r="H22" i="2"/>
  <c r="H21" i="2"/>
  <c r="H20" i="2"/>
  <c r="H19" i="2"/>
  <c r="D6" i="2"/>
  <c r="D7" i="2" s="1"/>
  <c r="D10" i="2" s="1"/>
  <c r="D13" i="2" s="1"/>
  <c r="D15" i="2" s="1"/>
  <c r="D17" i="2" s="1"/>
  <c r="H17" i="2"/>
  <c r="H15" i="2"/>
  <c r="H13" i="2"/>
  <c r="H10" i="2"/>
  <c r="H7" i="2"/>
  <c r="H6" i="2"/>
  <c r="D9" i="1"/>
  <c r="D8" i="1"/>
  <c r="D7" i="1"/>
  <c r="D6" i="1"/>
  <c r="D5" i="1"/>
  <c r="G3" i="1"/>
  <c r="L6" i="2" l="1"/>
  <c r="L7" i="2" s="1"/>
  <c r="L10" i="2" s="1"/>
  <c r="M7" i="2"/>
  <c r="M20" i="2" s="1"/>
  <c r="N19" i="2"/>
  <c r="N10" i="2"/>
  <c r="N20" i="2"/>
  <c r="L20" i="2" l="1"/>
  <c r="L21" i="2"/>
  <c r="L13" i="2"/>
  <c r="M10" i="2"/>
  <c r="M13" i="2" s="1"/>
  <c r="N21" i="2"/>
  <c r="N13" i="2"/>
  <c r="L22" i="2" l="1"/>
  <c r="L15" i="2"/>
  <c r="M21" i="2"/>
  <c r="M22" i="2"/>
  <c r="M15" i="2"/>
  <c r="N22" i="2"/>
  <c r="N15" i="2"/>
  <c r="L17" i="2" l="1"/>
  <c r="L23" i="2"/>
  <c r="M23" i="2"/>
  <c r="M17" i="2"/>
  <c r="N23" i="2"/>
  <c r="N17" i="2"/>
</calcChain>
</file>

<file path=xl/sharedStrings.xml><?xml version="1.0" encoding="utf-8"?>
<sst xmlns="http://schemas.openxmlformats.org/spreadsheetml/2006/main" count="39" uniqueCount="37">
  <si>
    <t>CEG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</si>
  <si>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</si>
  <si>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</si>
  <si>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</si>
  <si>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</si>
  <si>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</si>
  <si>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</si>
  <si>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</si>
  <si>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</si>
  <si>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</si>
  <si>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</si>
  <si>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</si>
  <si>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Purchased power cost</t>
  </si>
  <si>
    <t>Maintenance cost</t>
  </si>
  <si>
    <t>D&amp;A</t>
  </si>
  <si>
    <t>Operating taxes</t>
  </si>
  <si>
    <t>Interest expense</t>
  </si>
  <si>
    <t>Other expense</t>
  </si>
  <si>
    <t>Pretax profit</t>
  </si>
  <si>
    <t>Taxes</t>
  </si>
  <si>
    <t>Net profit</t>
  </si>
  <si>
    <t>EPS</t>
  </si>
  <si>
    <t>Q123</t>
  </si>
  <si>
    <t>Q223</t>
  </si>
  <si>
    <t>Q323</t>
  </si>
  <si>
    <t>Q423</t>
  </si>
  <si>
    <t>Q124</t>
  </si>
  <si>
    <t>Q224</t>
  </si>
  <si>
    <t>Q324</t>
  </si>
  <si>
    <t>Q424</t>
  </si>
  <si>
    <t>Operating profit</t>
  </si>
  <si>
    <t>Gross profit</t>
  </si>
  <si>
    <t>Total cost of sales</t>
  </si>
  <si>
    <t>Revenue y/y</t>
  </si>
  <si>
    <t>Gross Margin</t>
  </si>
  <si>
    <t>Operating Margin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</si>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</sst>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0581-6FBD-4939-B80C-3CABCD009FA4}">
  <dimension ref="B2:H9"/>
  <sheetViews>
    <sheetView workbookViewId="0">
      <selection activeCell="D4" sqref="D4"/>
    </sheetView>
  </sheetViews>
  <sheetFormatPr defaultRowHeight="14.4" x14ac:dyDescent="0.3"/>
  <cols>
    <col min="6" max="8" width="14.21875" style="3" customWidth="1"/>
  </cols>
  <sheetData>
    <row r="2" spans="2:8" x14ac:dyDescent="0.3">
      <c r="F2" s="3" t="s">
        <v>8</v>
      </c>
      <c r="G2" s="3" t="s">
        <v>9</v>
      </c>
      <c r="H2" s="3" t="s">
        <v>10</v>
      </c>
    </row>
    <row r="3" spans="2:8" x14ac:dyDescent="0.3">
      <c r="B3" s="1" t="s">
        <v>0</v>
      </c>
      <c r="C3" t="s">
        <v>1</v>
      </c>
      <c r="D3" s="6">
        <v>285.52</v>
      </c>
      <c r="F3" s="4">
        <v>45571</v>
      </c>
      <c r="G3" s="4">
        <f ca="1">TODAY()</f>
        <v>45770</v>
      </c>
      <c r="H3" s="4">
        <v>45601</v>
      </c>
    </row>
    <row r="4" spans="2:8" x14ac:dyDescent="0.3">
      <c r="C4" t="s">
        <v>2</v>
      </c>
      <c r="D4" s="5">
        <v>213.7</v>
      </c>
    </row>
    <row r="5" spans="2:8" x14ac:dyDescent="0.3">
      <c r="C5" t="s">
        <v>3</v>
      </c>
      <c r="D5" s="5">
        <f>D3*D4</f>
        <v>61015.623999999996</v>
      </c>
    </row>
    <row r="6" spans="2:8" x14ac:dyDescent="0.3">
      <c r="C6" t="s">
        <v>4</v>
      </c>
      <c r="D6" s="5">
        <f>311+72+584</f>
        <v>967</v>
      </c>
    </row>
    <row r="7" spans="2:8" x14ac:dyDescent="0.3">
      <c r="C7" t="s">
        <v>5</v>
      </c>
      <c r="D7" s="5">
        <f>680+1035+7409</f>
        <v>9124</v>
      </c>
    </row>
    <row r="8" spans="2:8" x14ac:dyDescent="0.3">
      <c r="C8" t="s">
        <v>6</v>
      </c>
      <c r="D8" s="5">
        <f>D6-D7</f>
        <v>-8157</v>
      </c>
    </row>
    <row r="9" spans="2:8" x14ac:dyDescent="0.3">
      <c r="C9" t="s">
        <v>7</v>
      </c>
      <c r="D9" s="5">
        <f>D5-D8</f>
        <v>69172.623999999996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41C5-2D92-4E0E-A023-57C39442136D}">
  <dimension ref="B2:N2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15" sqref="N15"/>
    </sheetView>
  </sheetViews>
  <sheetFormatPr defaultRowHeight="14.4" x14ac:dyDescent="0.3"/>
  <cols>
    <col min="2" max="2" width="19.109375" bestFit="1" customWidth="1"/>
  </cols>
  <sheetData>
    <row r="2" spans="2:14" x14ac:dyDescent="0.3"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L2">
        <v>2021</v>
      </c>
      <c r="M2">
        <v>2022</v>
      </c>
      <c r="N2">
        <v>2023</v>
      </c>
    </row>
    <row r="3" spans="2:14" s="1" customFormat="1" x14ac:dyDescent="0.3">
      <c r="B3" s="1" t="s">
        <v>11</v>
      </c>
      <c r="D3" s="8">
        <v>5446</v>
      </c>
      <c r="H3" s="8">
        <v>5475</v>
      </c>
      <c r="L3" s="8">
        <v>19649</v>
      </c>
      <c r="M3" s="8">
        <f>24280+160</f>
        <v>24440</v>
      </c>
      <c r="N3" s="8">
        <v>24918</v>
      </c>
    </row>
    <row r="4" spans="2:14" x14ac:dyDescent="0.3">
      <c r="B4" t="s">
        <v>12</v>
      </c>
      <c r="D4" s="5">
        <v>2887</v>
      </c>
      <c r="H4" s="5">
        <v>2292</v>
      </c>
      <c r="L4" s="5">
        <f>12157+6</f>
        <v>12163</v>
      </c>
      <c r="M4" s="5">
        <f>17457+5</f>
        <v>17462</v>
      </c>
      <c r="N4" s="5">
        <v>16001</v>
      </c>
    </row>
    <row r="5" spans="2:14" x14ac:dyDescent="0.3">
      <c r="B5" t="s">
        <v>13</v>
      </c>
      <c r="D5" s="5">
        <v>1477</v>
      </c>
      <c r="H5" s="5">
        <v>1645</v>
      </c>
      <c r="L5" s="5">
        <f>3934+621</f>
        <v>4555</v>
      </c>
      <c r="M5" s="5">
        <f>4797+44</f>
        <v>4841</v>
      </c>
      <c r="N5" s="5">
        <v>5685</v>
      </c>
    </row>
    <row r="6" spans="2:14" x14ac:dyDescent="0.3">
      <c r="B6" t="s">
        <v>32</v>
      </c>
      <c r="D6" s="5">
        <f>D4+D5</f>
        <v>4364</v>
      </c>
      <c r="H6" s="5">
        <f>H4+H5</f>
        <v>3937</v>
      </c>
      <c r="L6" s="5">
        <f>L4+L5</f>
        <v>16718</v>
      </c>
      <c r="M6" s="5">
        <f>M4+M5</f>
        <v>22303</v>
      </c>
      <c r="N6" s="5">
        <f>N4+N5</f>
        <v>21686</v>
      </c>
    </row>
    <row r="7" spans="2:14" s="1" customFormat="1" x14ac:dyDescent="0.3">
      <c r="B7" s="1" t="s">
        <v>31</v>
      </c>
      <c r="D7" s="8">
        <f>D3-D6</f>
        <v>1082</v>
      </c>
      <c r="H7" s="8">
        <f>H3-H6</f>
        <v>1538</v>
      </c>
      <c r="L7" s="8">
        <f>L3-L6</f>
        <v>2931</v>
      </c>
      <c r="M7" s="8">
        <f>M3-M6</f>
        <v>2137</v>
      </c>
      <c r="N7" s="8">
        <f>N3-N6</f>
        <v>3232</v>
      </c>
    </row>
    <row r="8" spans="2:14" x14ac:dyDescent="0.3">
      <c r="B8" t="s">
        <v>14</v>
      </c>
      <c r="D8" s="5">
        <v>274</v>
      </c>
      <c r="H8" s="5">
        <v>296</v>
      </c>
      <c r="L8" s="5">
        <v>3003</v>
      </c>
      <c r="M8" s="5">
        <v>1091</v>
      </c>
      <c r="N8" s="5">
        <v>1096</v>
      </c>
    </row>
    <row r="9" spans="2:14" x14ac:dyDescent="0.3">
      <c r="B9" t="s">
        <v>15</v>
      </c>
      <c r="D9" s="5">
        <v>139</v>
      </c>
      <c r="H9" s="5">
        <v>142</v>
      </c>
      <c r="L9" s="5">
        <v>475</v>
      </c>
      <c r="M9" s="5">
        <v>552</v>
      </c>
      <c r="N9" s="5">
        <v>553</v>
      </c>
    </row>
    <row r="10" spans="2:14" s="1" customFormat="1" x14ac:dyDescent="0.3">
      <c r="B10" s="1" t="s">
        <v>30</v>
      </c>
      <c r="D10" s="8">
        <f>D7-D8-D9</f>
        <v>669</v>
      </c>
      <c r="H10" s="8">
        <f>H7-H8-H9</f>
        <v>1100</v>
      </c>
      <c r="L10" s="8">
        <f>L7-L8-L9</f>
        <v>-547</v>
      </c>
      <c r="M10" s="8">
        <f>M7-M8-M9</f>
        <v>494</v>
      </c>
      <c r="N10" s="8">
        <f>N7-N8-N9</f>
        <v>1583</v>
      </c>
    </row>
    <row r="11" spans="2:14" x14ac:dyDescent="0.3">
      <c r="B11" t="s">
        <v>16</v>
      </c>
      <c r="D11" s="5">
        <v>103</v>
      </c>
      <c r="H11" s="5">
        <v>142</v>
      </c>
      <c r="L11" s="5">
        <f>282+15</f>
        <v>297</v>
      </c>
      <c r="M11" s="5">
        <v>251</v>
      </c>
      <c r="N11" s="5">
        <v>431</v>
      </c>
    </row>
    <row r="12" spans="2:14" x14ac:dyDescent="0.3">
      <c r="B12" t="s">
        <v>17</v>
      </c>
      <c r="D12" s="5">
        <v>-605</v>
      </c>
      <c r="H12" s="5">
        <v>-6</v>
      </c>
      <c r="L12" s="5">
        <f>-795-201</f>
        <v>-996</v>
      </c>
      <c r="M12" s="5">
        <f>786-1</f>
        <v>785</v>
      </c>
      <c r="N12" s="5">
        <f>-1268-27</f>
        <v>-1295</v>
      </c>
    </row>
    <row r="13" spans="2:14" s="1" customFormat="1" x14ac:dyDescent="0.3">
      <c r="B13" s="1" t="s">
        <v>18</v>
      </c>
      <c r="D13" s="8">
        <f>D10-D11-D12</f>
        <v>1171</v>
      </c>
      <c r="H13" s="8">
        <f>H10-H11-H12</f>
        <v>964</v>
      </c>
      <c r="L13" s="8">
        <f>L10-L11-L12</f>
        <v>152</v>
      </c>
      <c r="M13" s="8">
        <f>M10-M11-M12</f>
        <v>-542</v>
      </c>
      <c r="N13" s="8">
        <f>N10-N11-N12</f>
        <v>2447</v>
      </c>
    </row>
    <row r="14" spans="2:14" x14ac:dyDescent="0.3">
      <c r="B14" t="s">
        <v>19</v>
      </c>
      <c r="D14" s="5">
        <v>342</v>
      </c>
      <c r="H14" s="5">
        <v>154</v>
      </c>
      <c r="L14" s="5">
        <v>-225</v>
      </c>
      <c r="M14" s="5">
        <v>-388</v>
      </c>
      <c r="N14" s="5">
        <v>859</v>
      </c>
    </row>
    <row r="15" spans="2:14" s="1" customFormat="1" x14ac:dyDescent="0.3">
      <c r="B15" s="1" t="s">
        <v>20</v>
      </c>
      <c r="D15" s="8">
        <f>D13-D14</f>
        <v>829</v>
      </c>
      <c r="H15" s="8">
        <f>H13-H14</f>
        <v>810</v>
      </c>
      <c r="L15" s="8">
        <f>L13-L14</f>
        <v>377</v>
      </c>
      <c r="M15" s="8">
        <f>M13-M14</f>
        <v>-154</v>
      </c>
      <c r="N15" s="8">
        <f>N13-N14</f>
        <v>1588</v>
      </c>
    </row>
    <row r="16" spans="2:14" x14ac:dyDescent="0.3">
      <c r="B16" t="s">
        <v>2</v>
      </c>
      <c r="D16" s="5">
        <v>213.7</v>
      </c>
      <c r="H16" s="5">
        <v>213.7</v>
      </c>
      <c r="L16" s="5">
        <v>213.7</v>
      </c>
      <c r="M16" s="5">
        <v>213.7</v>
      </c>
      <c r="N16" s="5">
        <v>213.7</v>
      </c>
    </row>
    <row r="17" spans="2:14" x14ac:dyDescent="0.3">
      <c r="B17" t="s">
        <v>21</v>
      </c>
      <c r="D17" s="7">
        <f>D15/D16</f>
        <v>3.8792700046794573</v>
      </c>
      <c r="H17" s="7">
        <f>H15/H16</f>
        <v>3.7903603182030885</v>
      </c>
      <c r="L17" s="7">
        <f>L15/L16</f>
        <v>1.7641553579784746</v>
      </c>
      <c r="M17" s="7">
        <f>M15/M16</f>
        <v>-0.72063640617688351</v>
      </c>
      <c r="N17" s="7">
        <f>N15/N16</f>
        <v>7.4309780065512401</v>
      </c>
    </row>
    <row r="19" spans="2:14" x14ac:dyDescent="0.3">
      <c r="B19" t="s">
        <v>33</v>
      </c>
      <c r="D19" s="9"/>
      <c r="H19" s="9">
        <f>H3/D3-1</f>
        <v>5.3250091810503886E-3</v>
      </c>
      <c r="M19" s="9">
        <f>M3/L3-1</f>
        <v>0.24382920250394413</v>
      </c>
      <c r="N19" s="9">
        <f>N3/M3-1</f>
        <v>1.9558101472995082E-2</v>
      </c>
    </row>
    <row r="20" spans="2:14" x14ac:dyDescent="0.3">
      <c r="B20" t="s">
        <v>34</v>
      </c>
      <c r="D20" s="9">
        <f>D7/D3</f>
        <v>0.19867792875504958</v>
      </c>
      <c r="H20" s="9">
        <f>H7/H3</f>
        <v>0.28091324200913242</v>
      </c>
      <c r="L20" s="9">
        <f>L7/L3</f>
        <v>0.14916789658506793</v>
      </c>
      <c r="M20" s="9">
        <f>M7/M3</f>
        <v>8.7438625204582648E-2</v>
      </c>
      <c r="N20" s="9">
        <f>N7/N3</f>
        <v>0.12970543382293925</v>
      </c>
    </row>
    <row r="21" spans="2:14" x14ac:dyDescent="0.3">
      <c r="B21" t="s">
        <v>35</v>
      </c>
      <c r="D21" s="9">
        <f>D10/D3</f>
        <v>0.12284245317664341</v>
      </c>
      <c r="H21" s="9">
        <f>H10/H3</f>
        <v>0.20091324200913241</v>
      </c>
      <c r="L21" s="9">
        <f>L10/L3</f>
        <v>-2.7838566848185659E-2</v>
      </c>
      <c r="M21" s="9">
        <f>M10/M3</f>
        <v>2.021276595744681E-2</v>
      </c>
      <c r="N21" s="9">
        <f>N10/N3</f>
        <v>6.3528373063648766E-2</v>
      </c>
    </row>
    <row r="22" spans="2:14" x14ac:dyDescent="0.3">
      <c r="B22" t="s">
        <v>19</v>
      </c>
      <c r="D22" s="9">
        <f>D14/D13</f>
        <v>0.29205807002561912</v>
      </c>
      <c r="H22" s="9">
        <f>H14/H13</f>
        <v>0.15975103734439833</v>
      </c>
      <c r="L22" s="9">
        <f>L14/L13</f>
        <v>-1.4802631578947369</v>
      </c>
      <c r="M22" s="9">
        <f>M14/M13</f>
        <v>0.71586715867158668</v>
      </c>
      <c r="N22" s="9">
        <f>N14/N13</f>
        <v>0.35104209235798939</v>
      </c>
    </row>
    <row r="23" spans="2:14" x14ac:dyDescent="0.3">
      <c r="B23" t="s">
        <v>36</v>
      </c>
      <c r="D23" s="9">
        <f>D15/D3</f>
        <v>0.15222181417554168</v>
      </c>
      <c r="H23" s="9">
        <f>H15/H3</f>
        <v>0.14794520547945206</v>
      </c>
      <c r="L23" s="9">
        <f>L15/L3</f>
        <v>1.9186727059901269E-2</v>
      </c>
      <c r="M23" s="9">
        <f>M15/M3</f>
        <v>-6.3011456628477907E-3</v>
      </c>
      <c r="N23" s="9">
        <f>N15/N3</f>
        <v>6.3729031222409499E-2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2024-10-06T10:35:31Z</dcterms:created>
  <dcterms:modified xsi:type="dcterms:W3CDTF">2025-04-23T19:35:21Z</dcterms:modified>
</cp:coreProperties>
</file>