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B54A74B4-CE52-4C9D-8603-2E38B9B86DCF}" xr6:coauthVersionLast="47" xr6:coauthVersionMax="47" xr10:uidLastSave="{00000000-0000-0000-0000-000000000000}"/>
  <bookViews>
    <workbookView xWindow="-108" yWindow="-108" windowWidth="23256" windowHeight="12576" activeTab="1" xr2:uid="{E6E885B5-45A7-4791-B6F8-9815508F4A8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6" i="2" l="1"/>
  <c r="AO6" i="2" s="1"/>
  <c r="AP6" i="2" s="1"/>
  <c r="AQ6" i="2" s="1"/>
  <c r="AR6" i="2" s="1"/>
  <c r="AS6" i="2" s="1"/>
  <c r="AT6" i="2" s="1"/>
  <c r="AU6" i="2" s="1"/>
  <c r="AV6" i="2" s="1"/>
  <c r="AW6" i="2" s="1"/>
  <c r="AP3" i="2"/>
  <c r="AQ3" i="2" s="1"/>
  <c r="AR3" i="2" s="1"/>
  <c r="AS3" i="2" s="1"/>
  <c r="AT3" i="2" s="1"/>
  <c r="AU3" i="2" s="1"/>
  <c r="AV3" i="2" s="1"/>
  <c r="AW3" i="2" s="1"/>
  <c r="AO3" i="2"/>
  <c r="AN3" i="2"/>
  <c r="AM3" i="2"/>
  <c r="AM5" i="2" s="1"/>
  <c r="AM6" i="2"/>
  <c r="AD6" i="2"/>
  <c r="AD10" i="2" s="1"/>
  <c r="AL5" i="2"/>
  <c r="AD3" i="2"/>
  <c r="AD22" i="2" s="1"/>
  <c r="AC3" i="2"/>
  <c r="P10" i="2"/>
  <c r="P5" i="2"/>
  <c r="P23" i="2" s="1"/>
  <c r="Q10" i="2"/>
  <c r="Q5" i="2"/>
  <c r="N9" i="2"/>
  <c r="N8" i="2"/>
  <c r="N7" i="2"/>
  <c r="N6" i="2"/>
  <c r="R25" i="2" s="1"/>
  <c r="N5" i="2"/>
  <c r="N11" i="2" s="1"/>
  <c r="N15" i="2" s="1"/>
  <c r="N18" i="2" s="1"/>
  <c r="R9" i="2"/>
  <c r="R8" i="2"/>
  <c r="R7" i="2"/>
  <c r="R6" i="2"/>
  <c r="R5" i="2"/>
  <c r="R11" i="2" s="1"/>
  <c r="AL17" i="2"/>
  <c r="AL14" i="2"/>
  <c r="AL13" i="2"/>
  <c r="AL12" i="2"/>
  <c r="AL9" i="2"/>
  <c r="AL8" i="2"/>
  <c r="AL7" i="2"/>
  <c r="AL3" i="2"/>
  <c r="AB18" i="2"/>
  <c r="AB20" i="2" s="1"/>
  <c r="AB16" i="2"/>
  <c r="AB15" i="2"/>
  <c r="AC11" i="2"/>
  <c r="AC15" i="2" s="1"/>
  <c r="AB11" i="2"/>
  <c r="AB24" i="2" s="1"/>
  <c r="AC10" i="2"/>
  <c r="AB10" i="2"/>
  <c r="AD7" i="2"/>
  <c r="AC7" i="2"/>
  <c r="AB7" i="2"/>
  <c r="AC6" i="2"/>
  <c r="AC25" i="2" s="1"/>
  <c r="AB6" i="2"/>
  <c r="AB25" i="2" s="1"/>
  <c r="AC5" i="2"/>
  <c r="AC4" i="2" s="1"/>
  <c r="AB5" i="2"/>
  <c r="AB4" i="2" s="1"/>
  <c r="AC22" i="2"/>
  <c r="AB3" i="2"/>
  <c r="AB27" i="2" s="1"/>
  <c r="V9" i="2"/>
  <c r="V8" i="2"/>
  <c r="V7" i="2"/>
  <c r="V6" i="2"/>
  <c r="Z25" i="2" s="1"/>
  <c r="O10" i="2"/>
  <c r="O5" i="2"/>
  <c r="S10" i="2"/>
  <c r="S5" i="2"/>
  <c r="Z9" i="2"/>
  <c r="Z8" i="2"/>
  <c r="Z7" i="2"/>
  <c r="Z6" i="2"/>
  <c r="T10" i="2"/>
  <c r="T5" i="2"/>
  <c r="X10" i="2"/>
  <c r="X5" i="2"/>
  <c r="U10" i="2"/>
  <c r="U5" i="2"/>
  <c r="U23" i="2" s="1"/>
  <c r="Y10" i="2"/>
  <c r="Y5" i="2"/>
  <c r="Y23" i="2" s="1"/>
  <c r="AK27" i="2"/>
  <c r="AJ27" i="2"/>
  <c r="AI27" i="2"/>
  <c r="AH27" i="2"/>
  <c r="AG27" i="2"/>
  <c r="AF27" i="2"/>
  <c r="W27" i="2"/>
  <c r="V27" i="2"/>
  <c r="M27" i="2"/>
  <c r="K27" i="2"/>
  <c r="J27" i="2"/>
  <c r="I27" i="2"/>
  <c r="H27" i="2"/>
  <c r="G27" i="2"/>
  <c r="F27" i="2"/>
  <c r="E27" i="2"/>
  <c r="D27" i="2"/>
  <c r="C27" i="2"/>
  <c r="V5" i="2"/>
  <c r="V11" i="2" s="1"/>
  <c r="Z5" i="2"/>
  <c r="Z23" i="2" s="1"/>
  <c r="W10" i="2"/>
  <c r="W5" i="2"/>
  <c r="M10" i="2"/>
  <c r="L10" i="2"/>
  <c r="K10" i="2"/>
  <c r="J10" i="2"/>
  <c r="I10" i="2"/>
  <c r="H10" i="2"/>
  <c r="G10" i="2"/>
  <c r="F10" i="2"/>
  <c r="E10" i="2"/>
  <c r="D10" i="2"/>
  <c r="C10" i="2"/>
  <c r="AK10" i="2"/>
  <c r="AJ10" i="2"/>
  <c r="AI10" i="2"/>
  <c r="AH10" i="2"/>
  <c r="AG10" i="2"/>
  <c r="AF10" i="2"/>
  <c r="AA10" i="2"/>
  <c r="AA5" i="2"/>
  <c r="AA25" i="2"/>
  <c r="Y25" i="2"/>
  <c r="X25" i="2"/>
  <c r="W25" i="2"/>
  <c r="U25" i="2"/>
  <c r="T25" i="2"/>
  <c r="S25" i="2"/>
  <c r="Q25" i="2"/>
  <c r="P25" i="2"/>
  <c r="O25" i="2"/>
  <c r="AB23" i="2"/>
  <c r="W23" i="2"/>
  <c r="O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D7" i="1"/>
  <c r="D6" i="1"/>
  <c r="M5" i="2"/>
  <c r="AZ30" i="2"/>
  <c r="AL6" i="2" l="1"/>
  <c r="AD4" i="2"/>
  <c r="AL4" i="2" s="1"/>
  <c r="AD5" i="2"/>
  <c r="AC16" i="2"/>
  <c r="P11" i="2"/>
  <c r="Q11" i="2"/>
  <c r="Q23" i="2"/>
  <c r="Q24" i="2"/>
  <c r="Q15" i="2"/>
  <c r="N27" i="2"/>
  <c r="N20" i="2"/>
  <c r="R23" i="2"/>
  <c r="R24" i="2"/>
  <c r="R15" i="2"/>
  <c r="V25" i="2"/>
  <c r="AB26" i="2"/>
  <c r="AD25" i="2"/>
  <c r="AC23" i="2"/>
  <c r="AC24" i="2"/>
  <c r="O11" i="2"/>
  <c r="O15" i="2" s="1"/>
  <c r="S11" i="2"/>
  <c r="S15" i="2" s="1"/>
  <c r="S23" i="2"/>
  <c r="T11" i="2"/>
  <c r="T15" i="2" s="1"/>
  <c r="T23" i="2"/>
  <c r="X11" i="2"/>
  <c r="X24" i="2" s="1"/>
  <c r="X23" i="2"/>
  <c r="U11" i="2"/>
  <c r="Y11" i="2"/>
  <c r="V23" i="2"/>
  <c r="V15" i="2"/>
  <c r="V24" i="2"/>
  <c r="Z11" i="2"/>
  <c r="W11" i="2"/>
  <c r="W15" i="2" s="1"/>
  <c r="AA11" i="2"/>
  <c r="AA15" i="2" s="1"/>
  <c r="AA23" i="2"/>
  <c r="M23" i="2"/>
  <c r="AG25" i="2"/>
  <c r="AJ22" i="2"/>
  <c r="AG22" i="2"/>
  <c r="M25" i="2"/>
  <c r="L25" i="2"/>
  <c r="K25" i="2"/>
  <c r="I25" i="2"/>
  <c r="H25" i="2"/>
  <c r="G25" i="2"/>
  <c r="L22" i="2"/>
  <c r="K22" i="2"/>
  <c r="I22" i="2"/>
  <c r="H22" i="2"/>
  <c r="G22" i="2"/>
  <c r="J17" i="2"/>
  <c r="J16" i="2"/>
  <c r="J14" i="2"/>
  <c r="J13" i="2"/>
  <c r="J12" i="2"/>
  <c r="J9" i="2"/>
  <c r="J8" i="2"/>
  <c r="J7" i="2"/>
  <c r="J6" i="2"/>
  <c r="J4" i="2"/>
  <c r="J3" i="2"/>
  <c r="F4" i="2"/>
  <c r="F14" i="2"/>
  <c r="F13" i="2"/>
  <c r="F12" i="2"/>
  <c r="F9" i="2"/>
  <c r="F17" i="2"/>
  <c r="F16" i="2"/>
  <c r="F8" i="2"/>
  <c r="F7" i="2"/>
  <c r="F6" i="2"/>
  <c r="F3" i="2"/>
  <c r="C5" i="2"/>
  <c r="D5" i="2"/>
  <c r="D23" i="2" s="1"/>
  <c r="E5" i="2"/>
  <c r="E23" i="2" s="1"/>
  <c r="I5" i="2"/>
  <c r="I23" i="2" s="1"/>
  <c r="AM17" i="2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M13" i="2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M7" i="2"/>
  <c r="AF5" i="2"/>
  <c r="AF23" i="2" s="1"/>
  <c r="AG5" i="2"/>
  <c r="AG23" i="2" s="1"/>
  <c r="G5" i="2"/>
  <c r="G23" i="2" s="1"/>
  <c r="K5" i="2"/>
  <c r="K23" i="2" s="1"/>
  <c r="H5" i="2"/>
  <c r="H23" i="2" s="1"/>
  <c r="L5" i="2"/>
  <c r="L23" i="2" s="1"/>
  <c r="D8" i="1"/>
  <c r="AZ27" i="2" s="1"/>
  <c r="D5" i="1"/>
  <c r="F3" i="1"/>
  <c r="AD23" i="2" l="1"/>
  <c r="AD11" i="2"/>
  <c r="AC18" i="2"/>
  <c r="AC26" i="2"/>
  <c r="P15" i="2"/>
  <c r="P24" i="2"/>
  <c r="Q26" i="2"/>
  <c r="Q18" i="2"/>
  <c r="R18" i="2"/>
  <c r="R26" i="2"/>
  <c r="O24" i="2"/>
  <c r="O18" i="2"/>
  <c r="O26" i="2"/>
  <c r="S24" i="2"/>
  <c r="S18" i="2"/>
  <c r="S26" i="2"/>
  <c r="T24" i="2"/>
  <c r="T26" i="2"/>
  <c r="T18" i="2"/>
  <c r="X15" i="2"/>
  <c r="X18" i="2" s="1"/>
  <c r="U15" i="2"/>
  <c r="U24" i="2"/>
  <c r="Y15" i="2"/>
  <c r="Y24" i="2"/>
  <c r="V18" i="2"/>
  <c r="V20" i="2" s="1"/>
  <c r="V26" i="2"/>
  <c r="Z15" i="2"/>
  <c r="Z24" i="2"/>
  <c r="W24" i="2"/>
  <c r="W18" i="2"/>
  <c r="W20" i="2" s="1"/>
  <c r="W26" i="2"/>
  <c r="AA24" i="2"/>
  <c r="AA26" i="2"/>
  <c r="AA18" i="2"/>
  <c r="C11" i="2"/>
  <c r="C15" i="2" s="1"/>
  <c r="C18" i="2" s="1"/>
  <c r="C20" i="2" s="1"/>
  <c r="AK22" i="2"/>
  <c r="J22" i="2"/>
  <c r="J5" i="2"/>
  <c r="J23" i="2" s="1"/>
  <c r="C23" i="2"/>
  <c r="M11" i="2"/>
  <c r="M24" i="2" s="1"/>
  <c r="D9" i="1"/>
  <c r="N25" i="2"/>
  <c r="AN7" i="2"/>
  <c r="N22" i="2"/>
  <c r="J25" i="2"/>
  <c r="AI22" i="2"/>
  <c r="M22" i="2"/>
  <c r="L11" i="2"/>
  <c r="AF11" i="2"/>
  <c r="F5" i="2"/>
  <c r="F23" i="2" s="1"/>
  <c r="D11" i="2"/>
  <c r="E11" i="2"/>
  <c r="I11" i="2"/>
  <c r="AG11" i="2"/>
  <c r="G11" i="2"/>
  <c r="K11" i="2"/>
  <c r="H11" i="2"/>
  <c r="AD24" i="2" l="1"/>
  <c r="AD15" i="2"/>
  <c r="AC27" i="2"/>
  <c r="AC20" i="2"/>
  <c r="P18" i="2"/>
  <c r="P26" i="2"/>
  <c r="Q27" i="2"/>
  <c r="Q20" i="2"/>
  <c r="R20" i="2"/>
  <c r="R27" i="2"/>
  <c r="AA20" i="2"/>
  <c r="AA27" i="2"/>
  <c r="O20" i="2"/>
  <c r="O27" i="2"/>
  <c r="S20" i="2"/>
  <c r="S27" i="2"/>
  <c r="T27" i="2"/>
  <c r="T20" i="2"/>
  <c r="X26" i="2"/>
  <c r="X20" i="2"/>
  <c r="X27" i="2"/>
  <c r="U18" i="2"/>
  <c r="U26" i="2"/>
  <c r="Y26" i="2"/>
  <c r="Y18" i="2"/>
  <c r="Z18" i="2"/>
  <c r="Z26" i="2"/>
  <c r="J11" i="2"/>
  <c r="J15" i="2" s="1"/>
  <c r="C24" i="2"/>
  <c r="AL22" i="2"/>
  <c r="C26" i="2"/>
  <c r="AH25" i="2"/>
  <c r="AH22" i="2"/>
  <c r="M15" i="2"/>
  <c r="M26" i="2" s="1"/>
  <c r="AH5" i="2"/>
  <c r="AH23" i="2" s="1"/>
  <c r="D15" i="2"/>
  <c r="D24" i="2"/>
  <c r="AO7" i="2"/>
  <c r="I15" i="2"/>
  <c r="I24" i="2"/>
  <c r="E15" i="2"/>
  <c r="E24" i="2"/>
  <c r="H15" i="2"/>
  <c r="H26" i="2" s="1"/>
  <c r="H24" i="2"/>
  <c r="AF15" i="2"/>
  <c r="AF24" i="2"/>
  <c r="AL23" i="2"/>
  <c r="AG15" i="2"/>
  <c r="AG26" i="2" s="1"/>
  <c r="AG24" i="2"/>
  <c r="AI25" i="2"/>
  <c r="K15" i="2"/>
  <c r="K26" i="2" s="1"/>
  <c r="K24" i="2"/>
  <c r="G15" i="2"/>
  <c r="G26" i="2" s="1"/>
  <c r="G24" i="2"/>
  <c r="N23" i="2"/>
  <c r="L15" i="2"/>
  <c r="L26" i="2" s="1"/>
  <c r="L24" i="2"/>
  <c r="F11" i="2"/>
  <c r="AD16" i="2" l="1"/>
  <c r="AD18" i="2" s="1"/>
  <c r="P20" i="2"/>
  <c r="P27" i="2"/>
  <c r="Z20" i="2"/>
  <c r="Z27" i="2"/>
  <c r="U20" i="2"/>
  <c r="U27" i="2"/>
  <c r="Y20" i="2"/>
  <c r="Y27" i="2"/>
  <c r="J24" i="2"/>
  <c r="AN5" i="2"/>
  <c r="AM22" i="2"/>
  <c r="K18" i="2"/>
  <c r="K20" i="2" s="1"/>
  <c r="M18" i="2"/>
  <c r="M20" i="2" s="1"/>
  <c r="AH11" i="2"/>
  <c r="AH24" i="2" s="1"/>
  <c r="AP7" i="2"/>
  <c r="AG18" i="2"/>
  <c r="AG20" i="2" s="1"/>
  <c r="AJ25" i="2"/>
  <c r="G18" i="2"/>
  <c r="G20" i="2" s="1"/>
  <c r="D18" i="2"/>
  <c r="D20" i="2" s="1"/>
  <c r="D26" i="2"/>
  <c r="F15" i="2"/>
  <c r="F24" i="2"/>
  <c r="J18" i="2"/>
  <c r="J20" i="2" s="1"/>
  <c r="J26" i="2"/>
  <c r="AM4" i="2"/>
  <c r="AM23" i="2"/>
  <c r="E18" i="2"/>
  <c r="E20" i="2" s="1"/>
  <c r="E26" i="2"/>
  <c r="H18" i="2"/>
  <c r="H20" i="2" s="1"/>
  <c r="N24" i="2"/>
  <c r="AF18" i="2"/>
  <c r="AF20" i="2" s="1"/>
  <c r="AF26" i="2"/>
  <c r="I18" i="2"/>
  <c r="I20" i="2" s="1"/>
  <c r="I26" i="2"/>
  <c r="L18" i="2"/>
  <c r="AD27" i="2" l="1"/>
  <c r="AD20" i="2"/>
  <c r="AD26" i="2"/>
  <c r="AL16" i="2"/>
  <c r="L20" i="2"/>
  <c r="L27" i="2"/>
  <c r="AO5" i="2"/>
  <c r="AN22" i="2"/>
  <c r="AH15" i="2"/>
  <c r="AQ7" i="2"/>
  <c r="F18" i="2"/>
  <c r="F20" i="2" s="1"/>
  <c r="F26" i="2"/>
  <c r="AK25" i="2"/>
  <c r="AN23" i="2"/>
  <c r="AN4" i="2"/>
  <c r="AM10" i="2" l="1"/>
  <c r="AM11" i="2" s="1"/>
  <c r="AM24" i="2" s="1"/>
  <c r="AL10" i="2"/>
  <c r="AL11" i="2" s="1"/>
  <c r="AO22" i="2"/>
  <c r="AP5" i="2"/>
  <c r="AO4" i="2"/>
  <c r="AO23" i="2"/>
  <c r="AR7" i="2"/>
  <c r="AS7" i="2" s="1"/>
  <c r="AT7" i="2" s="1"/>
  <c r="AU7" i="2" s="1"/>
  <c r="AV7" i="2" s="1"/>
  <c r="AW7" i="2" s="1"/>
  <c r="AL25" i="2"/>
  <c r="N26" i="2"/>
  <c r="AN10" i="2" l="1"/>
  <c r="AN11" i="2" s="1"/>
  <c r="AN24" i="2" s="1"/>
  <c r="AM25" i="2"/>
  <c r="AP22" i="2"/>
  <c r="AH18" i="2"/>
  <c r="AH26" i="2"/>
  <c r="AP23" i="2"/>
  <c r="AL24" i="2"/>
  <c r="AP4" i="2"/>
  <c r="AR5" i="2" l="1"/>
  <c r="AQ5" i="2"/>
  <c r="AQ23" i="2" s="1"/>
  <c r="AN25" i="2"/>
  <c r="AO10" i="2"/>
  <c r="AO11" i="2" s="1"/>
  <c r="AO24" i="2" s="1"/>
  <c r="AQ22" i="2"/>
  <c r="AH20" i="2"/>
  <c r="AS5" i="2" l="1"/>
  <c r="AR4" i="2"/>
  <c r="AR22" i="2"/>
  <c r="AO25" i="2"/>
  <c r="AP10" i="2"/>
  <c r="AP11" i="2" s="1"/>
  <c r="AP24" i="2" s="1"/>
  <c r="AQ4" i="2"/>
  <c r="AR23" i="2"/>
  <c r="AS22" i="2" l="1"/>
  <c r="AS4" i="2"/>
  <c r="AT5" i="2"/>
  <c r="AP25" i="2"/>
  <c r="AQ10" i="2"/>
  <c r="AQ11" i="2" s="1"/>
  <c r="AQ24" i="2" s="1"/>
  <c r="AS23" i="2"/>
  <c r="AT22" i="2"/>
  <c r="AU5" i="2"/>
  <c r="AQ25" i="2" l="1"/>
  <c r="AT23" i="2"/>
  <c r="AT4" i="2"/>
  <c r="AU22" i="2"/>
  <c r="AV5" i="2"/>
  <c r="AU4" i="2"/>
  <c r="AR25" i="2" l="1"/>
  <c r="AR10" i="2"/>
  <c r="AR11" i="2" s="1"/>
  <c r="AR24" i="2" s="1"/>
  <c r="AS10" i="2"/>
  <c r="AS11" i="2" s="1"/>
  <c r="AS24" i="2" s="1"/>
  <c r="AS25" i="2"/>
  <c r="AU23" i="2"/>
  <c r="AV22" i="2"/>
  <c r="AW5" i="2"/>
  <c r="AV4" i="2"/>
  <c r="AT25" i="2" l="1"/>
  <c r="AT10" i="2"/>
  <c r="AT11" i="2" s="1"/>
  <c r="AT24" i="2" s="1"/>
  <c r="AW22" i="2"/>
  <c r="AV23" i="2"/>
  <c r="AU25" i="2" l="1"/>
  <c r="AU10" i="2"/>
  <c r="AU11" i="2" s="1"/>
  <c r="AU24" i="2" s="1"/>
  <c r="AW23" i="2"/>
  <c r="AW4" i="2"/>
  <c r="AV25" i="2" l="1"/>
  <c r="AV10" i="2"/>
  <c r="AV11" i="2" s="1"/>
  <c r="AV24" i="2" s="1"/>
  <c r="AW10" i="2" l="1"/>
  <c r="AW11" i="2" s="1"/>
  <c r="AW24" i="2" s="1"/>
  <c r="AW25" i="2"/>
  <c r="AK5" i="2" l="1"/>
  <c r="AK23" i="2" s="1"/>
  <c r="AK11" i="2"/>
  <c r="AK24" i="2" s="1"/>
  <c r="AK15" i="2"/>
  <c r="AK18" i="2" l="1"/>
  <c r="AK26" i="2"/>
  <c r="AL15" i="2" l="1"/>
  <c r="AK20" i="2"/>
  <c r="AL26" i="2" l="1"/>
  <c r="AL18" i="2" l="1"/>
  <c r="AL27" i="2" l="1"/>
  <c r="AL20" i="2"/>
  <c r="AM12" i="2"/>
  <c r="AM15" i="2" s="1"/>
  <c r="AM16" i="2" l="1"/>
  <c r="AM26" i="2" s="1"/>
  <c r="AM18" i="2" l="1"/>
  <c r="AM20" i="2" s="1"/>
  <c r="AN12" i="2" l="1"/>
  <c r="AN15" i="2" s="1"/>
  <c r="AN16" i="2" s="1"/>
  <c r="AN26" i="2" s="1"/>
  <c r="AM27" i="2"/>
  <c r="AN18" i="2" l="1"/>
  <c r="AO12" i="2" l="1"/>
  <c r="AO15" i="2" s="1"/>
  <c r="AO16" i="2" s="1"/>
  <c r="AO26" i="2" s="1"/>
  <c r="AN27" i="2"/>
  <c r="AN20" i="2"/>
  <c r="AO18" i="2" l="1"/>
  <c r="AP12" i="2" l="1"/>
  <c r="AP15" i="2" s="1"/>
  <c r="AP16" i="2" s="1"/>
  <c r="AP26" i="2" s="1"/>
  <c r="AO27" i="2"/>
  <c r="AO20" i="2"/>
  <c r="AP18" i="2" l="1"/>
  <c r="AP27" i="2" s="1"/>
  <c r="AQ12" i="2" l="1"/>
  <c r="AQ15" i="2" s="1"/>
  <c r="AQ16" i="2" s="1"/>
  <c r="AQ26" i="2" s="1"/>
  <c r="AP20" i="2"/>
  <c r="AQ18" i="2" l="1"/>
  <c r="AQ27" i="2" s="1"/>
  <c r="AQ20" i="2" l="1"/>
  <c r="AR12" i="2"/>
  <c r="AR15" i="2" s="1"/>
  <c r="AR16" i="2" l="1"/>
  <c r="AR26" i="2" s="1"/>
  <c r="AR18" i="2" l="1"/>
  <c r="AR27" i="2" s="1"/>
  <c r="AR20" i="2" l="1"/>
  <c r="AS12" i="2"/>
  <c r="AS15" i="2" s="1"/>
  <c r="AS16" i="2" l="1"/>
  <c r="AS26" i="2" s="1"/>
  <c r="AS18" i="2" l="1"/>
  <c r="AS27" i="2" s="1"/>
  <c r="AT12" i="2" l="1"/>
  <c r="AT15" i="2" s="1"/>
  <c r="AS20" i="2"/>
  <c r="AT16" i="2" l="1"/>
  <c r="AT26" i="2" s="1"/>
  <c r="AT18" i="2" l="1"/>
  <c r="AT27" i="2" s="1"/>
  <c r="AU12" i="2" l="1"/>
  <c r="AU15" i="2" s="1"/>
  <c r="AT20" i="2"/>
  <c r="AU16" i="2" l="1"/>
  <c r="AU26" i="2" s="1"/>
  <c r="AU18" i="2" l="1"/>
  <c r="AU27" i="2" s="1"/>
  <c r="AV12" i="2" l="1"/>
  <c r="AV15" i="2" s="1"/>
  <c r="AV16" i="2" s="1"/>
  <c r="AV26" i="2" s="1"/>
  <c r="AU20" i="2"/>
  <c r="AV18" i="2" l="1"/>
  <c r="AV27" i="2" s="1"/>
  <c r="AV20" i="2" l="1"/>
  <c r="AW12" i="2"/>
  <c r="AW15" i="2" s="1"/>
  <c r="AW16" i="2" s="1"/>
  <c r="AW26" i="2" l="1"/>
  <c r="AW18" i="2"/>
  <c r="AW27" i="2" s="1"/>
  <c r="AJ5" i="2"/>
  <c r="AJ11" i="2" s="1"/>
  <c r="AW20" i="2" l="1"/>
  <c r="AX18" i="2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EQ18" i="2" s="1"/>
  <c r="ER18" i="2" s="1"/>
  <c r="ES18" i="2" s="1"/>
  <c r="ET18" i="2" s="1"/>
  <c r="EU18" i="2" s="1"/>
  <c r="EV18" i="2" s="1"/>
  <c r="EW18" i="2" s="1"/>
  <c r="EX18" i="2" s="1"/>
  <c r="EY18" i="2" s="1"/>
  <c r="EZ18" i="2" s="1"/>
  <c r="FA18" i="2" s="1"/>
  <c r="FB18" i="2" s="1"/>
  <c r="FC18" i="2" s="1"/>
  <c r="FD18" i="2" s="1"/>
  <c r="AZ26" i="2" s="1"/>
  <c r="AJ24" i="2"/>
  <c r="AJ23" i="2"/>
  <c r="AJ15" i="2"/>
  <c r="AJ26" i="2" s="1"/>
  <c r="AJ18" i="2" l="1"/>
  <c r="AJ20" i="2" s="1"/>
  <c r="AI5" i="2"/>
  <c r="AI23" i="2" s="1"/>
  <c r="AI11" i="2"/>
  <c r="AI15" i="2" s="1"/>
  <c r="AI26" i="2" l="1"/>
  <c r="AI24" i="2"/>
  <c r="AI18" i="2" l="1"/>
  <c r="AI20" i="2" s="1"/>
  <c r="AZ28" i="2" l="1"/>
  <c r="AZ29" i="2" s="1"/>
  <c r="AZ31" i="2" s="1"/>
</calcChain>
</file>

<file path=xl/sharedStrings.xml><?xml version="1.0" encoding="utf-8"?>
<sst xmlns="http://schemas.openxmlformats.org/spreadsheetml/2006/main" count="76" uniqueCount="71">
  <si>
    <t>CPRI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</si>
  <si>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</si>
  <si>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</si>
  <si>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</si>
  <si>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</si>
  <si>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</si>
  <si>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</si>
  <si>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</si>
  <si>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</si>
  <si>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</si>
  <si>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</si>
  <si>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Q320</t>
  </si>
  <si>
    <t>Revenue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</si>
  <si>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</si>
  <si>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</si>
  <si>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</si>
  <si>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</si>
  <si>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</si>
  <si>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</si>
  <si>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</si>
  <si>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</si>
  <si>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</si>
  <si>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</si>
  <si>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Q420</t>
  </si>
  <si>
    <t>Cost of sales</t>
  </si>
  <si>
    <t>Gross profit</t>
  </si>
  <si>
    <t>SG&amp;A</t>
  </si>
  <si>
    <t>D&amp;A</t>
  </si>
  <si>
    <t>Impairment</t>
  </si>
  <si>
    <t>Restructuring</t>
  </si>
  <si>
    <t>Total operating expenses</t>
  </si>
  <si>
    <t>Other income</t>
  </si>
  <si>
    <t>Interest expense</t>
  </si>
  <si>
    <t>Finance income</t>
  </si>
  <si>
    <t>Pretax profit</t>
  </si>
  <si>
    <t>Taxes</t>
  </si>
  <si>
    <t>Net profit</t>
  </si>
  <si>
    <t>EPS</t>
  </si>
  <si>
    <t>Operating profit</t>
  </si>
  <si>
    <t>MI</t>
  </si>
  <si>
    <t>Revenue y/y</t>
  </si>
  <si>
    <t>Gross Margin</t>
  </si>
  <si>
    <t>Operating Margin</t>
  </si>
  <si>
    <t>SG&amp;A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</si>
  <si>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</si>
  <si>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</si>
  <si>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</si>
  <si>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</si>
  <si>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</si>
  <si>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</si>
  <si>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</si>
  <si>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</si>
  <si>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</si>
  <si>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</si>
  <si>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</si>
  <si>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</si>
  <si>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</si>
  <si>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</si>
  <si>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</si>
  <si>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</si>
  <si>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</si>
  <si>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</si>
  <si>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</si>
  <si>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</si>
  <si>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</si>
  <si>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</si>
  <si>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</si>
  <si>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</si>
  <si>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</si>
  <si>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Net Margin</t>
  </si>
  <si>
    <t>Overvalued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</si>
</sst>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  <xf numFmtId="3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3B5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22860</xdr:colOff>
      <xdr:row>0</xdr:row>
      <xdr:rowOff>0</xdr:rowOff>
    </xdr:from>
    <xdr:to>
      <xdr:col>27</xdr:col>
      <xdr:colOff>22860</xdr:colOff>
      <xdr:row>33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4CCC4D1-0DA1-4D5B-B56E-BCC3DF15163F}"/>
            </a:ext>
          </a:extLst>
        </xdr:cNvPr>
        <xdr:cNvCxnSpPr/>
      </xdr:nvCxnSpPr>
      <xdr:spPr>
        <a:xfrm>
          <a:off x="20215860" y="0"/>
          <a:ext cx="0" cy="6111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22860</xdr:colOff>
      <xdr:row>0</xdr:row>
      <xdr:rowOff>0</xdr:rowOff>
    </xdr:from>
    <xdr:to>
      <xdr:col>37</xdr:col>
      <xdr:colOff>22860</xdr:colOff>
      <xdr:row>33</xdr:row>
      <xdr:rowOff>91440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10F2731-C361-42C7-8B8E-5EC1F8CFB839}"/>
            </a:ext>
          </a:extLst>
        </xdr:cNvPr>
        <xdr:cNvCxnSpPr/>
      </xdr:nvCxnSpPr>
      <xdr:spPr>
        <a:xfrm>
          <a:off x="2734056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D2E1-1344-4C77-B801-E3F80167A5D8}">
  <dimension ref="B2:G9"/>
  <sheetViews>
    <sheetView workbookViewId="0">
      <selection activeCell="D4" sqref="D4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10</v>
      </c>
    </row>
    <row r="3" spans="2:7" x14ac:dyDescent="0.3">
      <c r="B3" s="1" t="s">
        <v>0</v>
      </c>
      <c r="C3" t="s">
        <v>1</v>
      </c>
      <c r="D3" s="6">
        <v>30.54</v>
      </c>
      <c r="E3" s="4">
        <v>45515</v>
      </c>
      <c r="F3" s="4">
        <f ca="1">TODAY()</f>
        <v>45515</v>
      </c>
      <c r="G3" s="4">
        <v>45602</v>
      </c>
    </row>
    <row r="4" spans="2:7" x14ac:dyDescent="0.3">
      <c r="C4" t="s">
        <v>2</v>
      </c>
      <c r="D4" s="5">
        <v>117.8</v>
      </c>
      <c r="E4" s="3" t="s">
        <v>65</v>
      </c>
    </row>
    <row r="5" spans="2:7" x14ac:dyDescent="0.3">
      <c r="C5" t="s">
        <v>3</v>
      </c>
      <c r="D5" s="5">
        <f>D3*D4</f>
        <v>3597.6119999999996</v>
      </c>
    </row>
    <row r="6" spans="2:7" x14ac:dyDescent="0.3">
      <c r="C6" t="s">
        <v>4</v>
      </c>
      <c r="D6" s="5">
        <f>213</f>
        <v>213</v>
      </c>
      <c r="E6" s="3" t="s">
        <v>65</v>
      </c>
    </row>
    <row r="7" spans="2:7" x14ac:dyDescent="0.3">
      <c r="C7" t="s">
        <v>5</v>
      </c>
      <c r="D7" s="5">
        <f>461+1252</f>
        <v>1713</v>
      </c>
      <c r="E7" s="3" t="s">
        <v>65</v>
      </c>
    </row>
    <row r="8" spans="2:7" x14ac:dyDescent="0.3">
      <c r="C8" t="s">
        <v>6</v>
      </c>
      <c r="D8" s="5">
        <f>D6-D7</f>
        <v>-1500</v>
      </c>
    </row>
    <row r="9" spans="2:7" x14ac:dyDescent="0.3">
      <c r="C9" t="s">
        <v>7</v>
      </c>
      <c r="D9" s="5">
        <f>D5-D8</f>
        <v>5097.6119999999992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644D-ED99-44CF-A68E-64B9A4AE32EF}">
  <dimension ref="B1:FD32"/>
  <sheetViews>
    <sheetView tabSelected="1" workbookViewId="0">
      <pane xSplit="2" ySplit="2" topLeftCell="AO6" activePane="bottomRight" state="frozen"/>
      <selection pane="topRight" activeCell="C1" sqref="C1"/>
      <selection pane="bottomLeft" activeCell="A3" sqref="A3"/>
      <selection pane="bottomRight" activeCell="AV32" sqref="AV32"/>
    </sheetView>
  </sheetViews>
  <sheetFormatPr defaultRowHeight="14.4" x14ac:dyDescent="0.3"/>
  <cols>
    <col min="2" max="2" width="21.6640625" bestFit="1" customWidth="1"/>
    <col min="3" max="30" width="10.5546875" customWidth="1"/>
    <col min="32" max="49" width="10.5546875" bestFit="1" customWidth="1"/>
    <col min="51" max="51" width="12" bestFit="1" customWidth="1"/>
    <col min="52" max="52" width="17.33203125" bestFit="1" customWidth="1"/>
  </cols>
  <sheetData>
    <row r="1" spans="2:49" x14ac:dyDescent="0.3">
      <c r="C1" s="2">
        <v>43281</v>
      </c>
      <c r="D1" s="2">
        <v>43373</v>
      </c>
      <c r="E1" s="2">
        <v>43465</v>
      </c>
      <c r="F1" s="2">
        <v>43555</v>
      </c>
      <c r="G1" s="2">
        <v>43646</v>
      </c>
      <c r="H1" s="2">
        <v>43738</v>
      </c>
      <c r="I1" s="2">
        <v>43830</v>
      </c>
      <c r="J1" s="2">
        <v>43921</v>
      </c>
      <c r="K1" s="2">
        <v>44012</v>
      </c>
      <c r="L1" s="2">
        <v>44104</v>
      </c>
      <c r="M1" s="2">
        <v>44196</v>
      </c>
      <c r="N1" s="2">
        <v>44286</v>
      </c>
      <c r="O1" s="2">
        <v>44377</v>
      </c>
      <c r="P1" s="2">
        <v>44469</v>
      </c>
      <c r="Q1" s="2">
        <v>44561</v>
      </c>
      <c r="R1" s="2">
        <v>44651</v>
      </c>
      <c r="S1" s="2">
        <v>44742</v>
      </c>
      <c r="T1" s="2">
        <v>44834</v>
      </c>
      <c r="U1" s="2">
        <v>44926</v>
      </c>
      <c r="V1" s="2">
        <v>45016</v>
      </c>
      <c r="W1" s="2">
        <v>45107</v>
      </c>
      <c r="X1" s="2">
        <v>45199</v>
      </c>
      <c r="Y1" s="2">
        <v>45291</v>
      </c>
      <c r="Z1" s="2">
        <v>45382</v>
      </c>
      <c r="AA1" s="2">
        <v>45473</v>
      </c>
      <c r="AB1" s="2">
        <v>45565</v>
      </c>
      <c r="AC1" s="2">
        <v>45657</v>
      </c>
      <c r="AD1" s="2">
        <v>45747</v>
      </c>
      <c r="AF1" s="2">
        <v>43555</v>
      </c>
      <c r="AG1" s="2">
        <v>43921</v>
      </c>
      <c r="AH1" s="2">
        <v>44286</v>
      </c>
      <c r="AI1" s="2">
        <v>44651</v>
      </c>
      <c r="AJ1" s="2">
        <v>45016</v>
      </c>
      <c r="AK1" s="2">
        <v>45382</v>
      </c>
      <c r="AL1" s="2">
        <v>45747</v>
      </c>
      <c r="AM1" s="2">
        <v>46112</v>
      </c>
      <c r="AN1" s="2">
        <v>46477</v>
      </c>
      <c r="AO1" s="2">
        <v>46843</v>
      </c>
      <c r="AP1" s="2">
        <v>47208</v>
      </c>
      <c r="AQ1" s="2">
        <v>47573</v>
      </c>
      <c r="AR1" s="2">
        <v>47938</v>
      </c>
      <c r="AS1" s="2">
        <v>48304</v>
      </c>
      <c r="AT1" s="2">
        <v>48669</v>
      </c>
      <c r="AU1" s="2">
        <v>49034</v>
      </c>
      <c r="AV1" s="2">
        <v>49399</v>
      </c>
      <c r="AW1" s="2">
        <v>49765</v>
      </c>
    </row>
    <row r="2" spans="2:49" x14ac:dyDescent="0.3"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11</v>
      </c>
      <c r="N2" s="7" t="s">
        <v>23</v>
      </c>
      <c r="O2" s="7" t="s">
        <v>53</v>
      </c>
      <c r="P2" s="7" t="s">
        <v>54</v>
      </c>
      <c r="Q2" s="7" t="s">
        <v>55</v>
      </c>
      <c r="R2" s="7" t="s">
        <v>56</v>
      </c>
      <c r="S2" s="7" t="s">
        <v>57</v>
      </c>
      <c r="T2" s="7" t="s">
        <v>58</v>
      </c>
      <c r="U2" s="7" t="s">
        <v>59</v>
      </c>
      <c r="V2" s="7" t="s">
        <v>60</v>
      </c>
      <c r="W2" s="7" t="s">
        <v>61</v>
      </c>
      <c r="X2" s="7" t="s">
        <v>62</v>
      </c>
      <c r="Y2" s="7" t="s">
        <v>63</v>
      </c>
      <c r="Z2" s="7" t="s">
        <v>64</v>
      </c>
      <c r="AA2" s="7" t="s">
        <v>65</v>
      </c>
      <c r="AB2" s="7" t="s">
        <v>66</v>
      </c>
      <c r="AC2" s="7" t="s">
        <v>67</v>
      </c>
      <c r="AD2" s="7" t="s">
        <v>68</v>
      </c>
      <c r="AF2">
        <v>2018</v>
      </c>
      <c r="AG2">
        <v>2019</v>
      </c>
      <c r="AH2">
        <v>2020</v>
      </c>
      <c r="AI2">
        <v>2021</v>
      </c>
      <c r="AJ2">
        <v>2022</v>
      </c>
      <c r="AK2">
        <v>2023</v>
      </c>
      <c r="AL2">
        <v>2024</v>
      </c>
      <c r="AM2">
        <v>2025</v>
      </c>
      <c r="AN2">
        <v>2026</v>
      </c>
      <c r="AO2">
        <v>2027</v>
      </c>
      <c r="AP2">
        <v>2028</v>
      </c>
      <c r="AQ2">
        <v>2029</v>
      </c>
      <c r="AR2">
        <v>2030</v>
      </c>
      <c r="AS2">
        <v>2031</v>
      </c>
      <c r="AT2">
        <v>2032</v>
      </c>
      <c r="AU2">
        <v>2033</v>
      </c>
      <c r="AV2">
        <v>2034</v>
      </c>
      <c r="AW2">
        <v>2035</v>
      </c>
    </row>
    <row r="3" spans="2:49" s="1" customFormat="1" x14ac:dyDescent="0.3">
      <c r="B3" s="1" t="s">
        <v>12</v>
      </c>
      <c r="C3" s="9">
        <v>1203</v>
      </c>
      <c r="D3" s="9">
        <v>1253</v>
      </c>
      <c r="E3" s="9">
        <v>1438</v>
      </c>
      <c r="F3" s="9">
        <f>AF3-E3-D3-C3</f>
        <v>1344</v>
      </c>
      <c r="G3" s="9">
        <v>1346</v>
      </c>
      <c r="H3" s="9">
        <v>1442</v>
      </c>
      <c r="I3" s="9">
        <v>1571</v>
      </c>
      <c r="J3" s="9">
        <f>AG3-I3-H3-G3</f>
        <v>1192</v>
      </c>
      <c r="K3" s="9">
        <v>451</v>
      </c>
      <c r="L3" s="9">
        <v>1110</v>
      </c>
      <c r="M3" s="9">
        <v>1302</v>
      </c>
      <c r="N3" s="9">
        <v>1197</v>
      </c>
      <c r="O3" s="9">
        <v>1253</v>
      </c>
      <c r="P3" s="9">
        <v>1300</v>
      </c>
      <c r="Q3" s="9">
        <v>1609</v>
      </c>
      <c r="R3" s="9">
        <v>1492</v>
      </c>
      <c r="S3" s="9">
        <v>1360</v>
      </c>
      <c r="T3" s="9">
        <v>1412</v>
      </c>
      <c r="U3" s="9">
        <v>1512</v>
      </c>
      <c r="V3" s="9">
        <v>1335</v>
      </c>
      <c r="W3" s="9">
        <v>1229</v>
      </c>
      <c r="X3" s="9">
        <v>1291</v>
      </c>
      <c r="Y3" s="9">
        <v>1427</v>
      </c>
      <c r="Z3" s="9">
        <v>1223</v>
      </c>
      <c r="AA3" s="9">
        <v>1067</v>
      </c>
      <c r="AB3" s="9">
        <f>X3*0.9</f>
        <v>1161.9000000000001</v>
      </c>
      <c r="AC3" s="9">
        <f>Y3*1.03</f>
        <v>1469.81</v>
      </c>
      <c r="AD3" s="9">
        <f t="shared" ref="AD3" si="0">Z3*1.03</f>
        <v>1259.69</v>
      </c>
      <c r="AF3" s="9">
        <v>5238</v>
      </c>
      <c r="AG3" s="9">
        <v>5551</v>
      </c>
      <c r="AH3" s="9">
        <v>4060</v>
      </c>
      <c r="AI3" s="9">
        <v>5654</v>
      </c>
      <c r="AJ3" s="9">
        <v>5619</v>
      </c>
      <c r="AK3" s="9">
        <v>5170</v>
      </c>
      <c r="AL3" s="9">
        <f>SUM(AA3:AD3)</f>
        <v>4958.3999999999996</v>
      </c>
      <c r="AM3" s="9">
        <f>AL3*1.02</f>
        <v>5057.5679999999993</v>
      </c>
      <c r="AN3" s="9">
        <f>AM3*1.02</f>
        <v>5158.7193599999991</v>
      </c>
      <c r="AO3" s="9">
        <f>AN3*1.01</f>
        <v>5210.3065535999995</v>
      </c>
      <c r="AP3" s="9">
        <f t="shared" ref="AP3:AW3" si="1">AO3*1.01</f>
        <v>5262.4096191359995</v>
      </c>
      <c r="AQ3" s="9">
        <f t="shared" si="1"/>
        <v>5315.0337153273595</v>
      </c>
      <c r="AR3" s="9">
        <f t="shared" si="1"/>
        <v>5368.184052480633</v>
      </c>
      <c r="AS3" s="9">
        <f t="shared" si="1"/>
        <v>5421.8658930054398</v>
      </c>
      <c r="AT3" s="9">
        <f t="shared" si="1"/>
        <v>5476.0845519354943</v>
      </c>
      <c r="AU3" s="9">
        <f t="shared" si="1"/>
        <v>5530.8453974548493</v>
      </c>
      <c r="AV3" s="9">
        <f t="shared" si="1"/>
        <v>5586.1538514293979</v>
      </c>
      <c r="AW3" s="9">
        <f t="shared" si="1"/>
        <v>5642.0153899436918</v>
      </c>
    </row>
    <row r="4" spans="2:49" x14ac:dyDescent="0.3">
      <c r="B4" t="s">
        <v>24</v>
      </c>
      <c r="C4" s="5">
        <v>452</v>
      </c>
      <c r="D4" s="5">
        <v>490</v>
      </c>
      <c r="E4" s="5">
        <v>565</v>
      </c>
      <c r="F4" s="5">
        <f>AF4-E4-D4-C4</f>
        <v>551</v>
      </c>
      <c r="G4" s="5">
        <v>512</v>
      </c>
      <c r="H4" s="5">
        <v>568</v>
      </c>
      <c r="I4" s="5">
        <v>639</v>
      </c>
      <c r="J4" s="5">
        <f>AG4-I4-H4-G4</f>
        <v>561</v>
      </c>
      <c r="K4" s="5">
        <v>149</v>
      </c>
      <c r="L4" s="5">
        <v>400</v>
      </c>
      <c r="M4" s="5">
        <v>454</v>
      </c>
      <c r="N4" s="5">
        <v>460</v>
      </c>
      <c r="O4" s="5">
        <v>397</v>
      </c>
      <c r="P4" s="5">
        <v>416</v>
      </c>
      <c r="Q4" s="5">
        <v>561</v>
      </c>
      <c r="R4" s="5">
        <v>536</v>
      </c>
      <c r="S4" s="5">
        <v>459</v>
      </c>
      <c r="T4" s="5">
        <v>461</v>
      </c>
      <c r="U4" s="5">
        <v>507</v>
      </c>
      <c r="V4" s="5">
        <v>468</v>
      </c>
      <c r="W4" s="5">
        <v>417</v>
      </c>
      <c r="X4" s="5">
        <v>459</v>
      </c>
      <c r="Y4" s="5">
        <v>499</v>
      </c>
      <c r="Z4" s="5">
        <v>456</v>
      </c>
      <c r="AA4" s="5">
        <v>378</v>
      </c>
      <c r="AB4" s="5">
        <f>AB3-AB5</f>
        <v>418.28399999999999</v>
      </c>
      <c r="AC4" s="5">
        <f t="shared" ref="AC4:AD4" si="2">AC3-AC5</f>
        <v>529.13159999999993</v>
      </c>
      <c r="AD4" s="5">
        <f t="shared" si="2"/>
        <v>466.08529999999996</v>
      </c>
      <c r="AF4" s="5">
        <v>2058</v>
      </c>
      <c r="AG4" s="5">
        <v>2280</v>
      </c>
      <c r="AH4" s="5">
        <v>1463</v>
      </c>
      <c r="AI4" s="5">
        <v>1910</v>
      </c>
      <c r="AJ4" s="5">
        <v>1895</v>
      </c>
      <c r="AK4" s="5">
        <v>1831</v>
      </c>
      <c r="AL4" s="12">
        <f>SUM(AA4:AD4)</f>
        <v>1791.5008999999998</v>
      </c>
      <c r="AM4" s="5">
        <f t="shared" ref="AJ4:AR4" si="3">AM3-AM5</f>
        <v>1820.7244799999999</v>
      </c>
      <c r="AN4" s="5">
        <f t="shared" si="3"/>
        <v>1857.1389695999997</v>
      </c>
      <c r="AO4" s="5">
        <f t="shared" si="3"/>
        <v>1875.7103592959998</v>
      </c>
      <c r="AP4" s="5">
        <f t="shared" si="3"/>
        <v>1894.4674628889597</v>
      </c>
      <c r="AQ4" s="5">
        <f t="shared" si="3"/>
        <v>1913.4121375178493</v>
      </c>
      <c r="AR4" s="5">
        <f t="shared" si="3"/>
        <v>1932.5462588930277</v>
      </c>
      <c r="AS4" s="5">
        <f t="shared" ref="AS4:AW4" si="4">AS3-AS5</f>
        <v>1951.871721481958</v>
      </c>
      <c r="AT4" s="5">
        <f t="shared" si="4"/>
        <v>1971.3904386967779</v>
      </c>
      <c r="AU4" s="5">
        <f t="shared" si="4"/>
        <v>1991.1043430837458</v>
      </c>
      <c r="AV4" s="5">
        <f t="shared" si="4"/>
        <v>2011.015386514583</v>
      </c>
      <c r="AW4" s="5">
        <f t="shared" si="4"/>
        <v>2031.125540379729</v>
      </c>
    </row>
    <row r="5" spans="2:49" s="1" customFormat="1" x14ac:dyDescent="0.3">
      <c r="B5" s="1" t="s">
        <v>25</v>
      </c>
      <c r="C5" s="9">
        <f t="shared" ref="C5:N5" si="5">C3-C4</f>
        <v>751</v>
      </c>
      <c r="D5" s="9">
        <f t="shared" si="5"/>
        <v>763</v>
      </c>
      <c r="E5" s="9">
        <f t="shared" si="5"/>
        <v>873</v>
      </c>
      <c r="F5" s="9">
        <f t="shared" si="5"/>
        <v>793</v>
      </c>
      <c r="G5" s="9">
        <f t="shared" si="5"/>
        <v>834</v>
      </c>
      <c r="H5" s="9">
        <f t="shared" si="5"/>
        <v>874</v>
      </c>
      <c r="I5" s="9">
        <f t="shared" si="5"/>
        <v>932</v>
      </c>
      <c r="J5" s="9">
        <f t="shared" si="5"/>
        <v>631</v>
      </c>
      <c r="K5" s="9">
        <f t="shared" si="5"/>
        <v>302</v>
      </c>
      <c r="L5" s="9">
        <f t="shared" si="5"/>
        <v>710</v>
      </c>
      <c r="M5" s="9">
        <f t="shared" si="5"/>
        <v>848</v>
      </c>
      <c r="N5" s="9">
        <f t="shared" si="5"/>
        <v>737</v>
      </c>
      <c r="O5" s="9">
        <f t="shared" ref="O5:Q5" si="6">O3-O4</f>
        <v>856</v>
      </c>
      <c r="P5" s="9">
        <f t="shared" ref="P5" si="7">P3-P4</f>
        <v>884</v>
      </c>
      <c r="Q5" s="9">
        <f t="shared" si="6"/>
        <v>1048</v>
      </c>
      <c r="R5" s="9">
        <f t="shared" ref="R5" si="8">R3-R4</f>
        <v>956</v>
      </c>
      <c r="S5" s="9">
        <f t="shared" ref="S5:T5" si="9">S3-S4</f>
        <v>901</v>
      </c>
      <c r="T5" s="9">
        <f t="shared" si="9"/>
        <v>951</v>
      </c>
      <c r="U5" s="9">
        <f t="shared" ref="U5" si="10">U3-U4</f>
        <v>1005</v>
      </c>
      <c r="V5" s="9">
        <f t="shared" ref="V5" si="11">V3-V4</f>
        <v>867</v>
      </c>
      <c r="W5" s="9">
        <f t="shared" ref="W5:X5" si="12">W3-W4</f>
        <v>812</v>
      </c>
      <c r="X5" s="9">
        <f t="shared" si="12"/>
        <v>832</v>
      </c>
      <c r="Y5" s="9">
        <f t="shared" ref="Y5:AA5" si="13">Y3-Y4</f>
        <v>928</v>
      </c>
      <c r="Z5" s="9">
        <f t="shared" ref="Z5" si="14">Z3-Z4</f>
        <v>767</v>
      </c>
      <c r="AA5" s="9">
        <f t="shared" si="13"/>
        <v>689</v>
      </c>
      <c r="AB5" s="9">
        <f>AB3*0.64</f>
        <v>743.6160000000001</v>
      </c>
      <c r="AC5" s="9">
        <f t="shared" ref="AC5:AD5" si="15">AC3*0.64</f>
        <v>940.67840000000001</v>
      </c>
      <c r="AD5" s="9">
        <f>AD3*0.63</f>
        <v>793.60470000000009</v>
      </c>
      <c r="AF5" s="9">
        <f>AF3-AF4</f>
        <v>3180</v>
      </c>
      <c r="AG5" s="9">
        <f>AG3-AG4</f>
        <v>3271</v>
      </c>
      <c r="AH5" s="9">
        <f>AH3-AH4</f>
        <v>2597</v>
      </c>
      <c r="AI5" s="9">
        <f t="shared" ref="AI5:AL5" si="16">AI3-AI4</f>
        <v>3744</v>
      </c>
      <c r="AJ5" s="9">
        <f t="shared" si="16"/>
        <v>3724</v>
      </c>
      <c r="AK5" s="9">
        <f t="shared" si="16"/>
        <v>3339</v>
      </c>
      <c r="AL5" s="9">
        <f t="shared" si="16"/>
        <v>3166.8990999999996</v>
      </c>
      <c r="AM5" s="9">
        <f>AM3*0.64</f>
        <v>3236.8435199999994</v>
      </c>
      <c r="AN5" s="9">
        <f t="shared" ref="AN5:AW5" si="17">AN3*0.64</f>
        <v>3301.5803903999995</v>
      </c>
      <c r="AO5" s="9">
        <f t="shared" si="17"/>
        <v>3334.5961943039997</v>
      </c>
      <c r="AP5" s="9">
        <f t="shared" si="17"/>
        <v>3367.9421562470397</v>
      </c>
      <c r="AQ5" s="9">
        <f t="shared" si="17"/>
        <v>3401.6215778095102</v>
      </c>
      <c r="AR5" s="9">
        <f t="shared" si="17"/>
        <v>3435.6377935876053</v>
      </c>
      <c r="AS5" s="9">
        <f t="shared" si="17"/>
        <v>3469.9941715234818</v>
      </c>
      <c r="AT5" s="9">
        <f t="shared" si="17"/>
        <v>3504.6941132387165</v>
      </c>
      <c r="AU5" s="9">
        <f t="shared" si="17"/>
        <v>3539.7410543711035</v>
      </c>
      <c r="AV5" s="9">
        <f t="shared" si="17"/>
        <v>3575.1384649148149</v>
      </c>
      <c r="AW5" s="9">
        <f t="shared" si="17"/>
        <v>3610.8898495639628</v>
      </c>
    </row>
    <row r="6" spans="2:49" x14ac:dyDescent="0.3">
      <c r="B6" t="s">
        <v>26</v>
      </c>
      <c r="C6" s="5">
        <v>465</v>
      </c>
      <c r="D6" s="5">
        <v>494</v>
      </c>
      <c r="E6" s="5">
        <v>507</v>
      </c>
      <c r="F6" s="5">
        <f>AF6-E6-D6-C6</f>
        <v>609</v>
      </c>
      <c r="G6" s="5">
        <v>598</v>
      </c>
      <c r="H6" s="5">
        <v>623</v>
      </c>
      <c r="I6" s="5">
        <v>630</v>
      </c>
      <c r="J6" s="5">
        <f>AG6-I6-H6-G6</f>
        <v>613</v>
      </c>
      <c r="K6" s="5">
        <v>402</v>
      </c>
      <c r="L6" s="5">
        <v>474</v>
      </c>
      <c r="M6" s="5">
        <v>538</v>
      </c>
      <c r="N6" s="5">
        <f>AH6-M6-L6-K6</f>
        <v>604</v>
      </c>
      <c r="O6" s="5">
        <v>545</v>
      </c>
      <c r="P6" s="5">
        <v>599</v>
      </c>
      <c r="Q6" s="5">
        <v>656</v>
      </c>
      <c r="R6" s="5">
        <f>AI6-Q6-P6-O6</f>
        <v>733</v>
      </c>
      <c r="S6" s="5">
        <v>622</v>
      </c>
      <c r="T6" s="5">
        <v>642</v>
      </c>
      <c r="U6" s="5">
        <v>720</v>
      </c>
      <c r="V6" s="5">
        <f>AJ6-U6-T6-S6</f>
        <v>724</v>
      </c>
      <c r="W6" s="5">
        <v>689</v>
      </c>
      <c r="X6" s="5">
        <v>664</v>
      </c>
      <c r="Y6" s="5">
        <v>749</v>
      </c>
      <c r="Z6" s="5">
        <f>AK6-Y6-X6-W6</f>
        <v>682</v>
      </c>
      <c r="AA6" s="5">
        <v>649</v>
      </c>
      <c r="AB6" s="5">
        <f>X6*0.94</f>
        <v>624.16</v>
      </c>
      <c r="AC6" s="5">
        <f t="shared" ref="AC6" si="18">Y6*0.94</f>
        <v>704.06</v>
      </c>
      <c r="AD6" s="5">
        <f>Z6*1.02</f>
        <v>695.64</v>
      </c>
      <c r="AF6" s="5">
        <v>2075</v>
      </c>
      <c r="AG6" s="5">
        <v>2464</v>
      </c>
      <c r="AH6" s="5">
        <v>2018</v>
      </c>
      <c r="AI6" s="5">
        <v>2533</v>
      </c>
      <c r="AJ6" s="5">
        <v>2708</v>
      </c>
      <c r="AK6" s="5">
        <v>2784</v>
      </c>
      <c r="AL6" s="12">
        <f>SUM(AA6:AD6)</f>
        <v>2672.8599999999997</v>
      </c>
      <c r="AM6" s="5">
        <f>AL6*1.01</f>
        <v>2699.5885999999996</v>
      </c>
      <c r="AN6" s="5">
        <f t="shared" ref="AN6:AW6" si="19">AM6*1.01</f>
        <v>2726.5844859999997</v>
      </c>
      <c r="AO6" s="5">
        <f t="shared" si="19"/>
        <v>2753.8503308599998</v>
      </c>
      <c r="AP6" s="5">
        <f t="shared" si="19"/>
        <v>2781.3888341685997</v>
      </c>
      <c r="AQ6" s="5">
        <f t="shared" si="19"/>
        <v>2809.2027225102856</v>
      </c>
      <c r="AR6" s="5">
        <f t="shared" si="19"/>
        <v>2837.2947497353885</v>
      </c>
      <c r="AS6" s="5">
        <f t="shared" si="19"/>
        <v>2865.6676972327423</v>
      </c>
      <c r="AT6" s="5">
        <f t="shared" si="19"/>
        <v>2894.3243742050699</v>
      </c>
      <c r="AU6" s="5">
        <f t="shared" si="19"/>
        <v>2923.2676179471205</v>
      </c>
      <c r="AV6" s="5">
        <f t="shared" si="19"/>
        <v>2952.5002941265916</v>
      </c>
      <c r="AW6" s="5">
        <f t="shared" si="19"/>
        <v>2982.0252970678575</v>
      </c>
    </row>
    <row r="7" spans="2:49" x14ac:dyDescent="0.3">
      <c r="B7" t="s">
        <v>27</v>
      </c>
      <c r="C7" s="5">
        <v>56</v>
      </c>
      <c r="D7" s="5">
        <v>53</v>
      </c>
      <c r="E7" s="5">
        <v>51</v>
      </c>
      <c r="F7" s="5">
        <f>AF7-E7-D7-C7</f>
        <v>65</v>
      </c>
      <c r="G7" s="5">
        <v>60</v>
      </c>
      <c r="H7" s="5">
        <v>65</v>
      </c>
      <c r="I7" s="5">
        <v>63</v>
      </c>
      <c r="J7" s="5">
        <f>AG7-I7-H7-G7</f>
        <v>61</v>
      </c>
      <c r="K7" s="5">
        <v>54</v>
      </c>
      <c r="L7" s="5">
        <v>54</v>
      </c>
      <c r="M7" s="5">
        <v>52</v>
      </c>
      <c r="N7" s="5">
        <f t="shared" ref="N7:N9" si="20">AH7-M7-L7-K7</f>
        <v>52</v>
      </c>
      <c r="O7" s="5">
        <v>50</v>
      </c>
      <c r="P7" s="5">
        <v>49</v>
      </c>
      <c r="Q7" s="5">
        <v>47</v>
      </c>
      <c r="R7" s="5">
        <f t="shared" ref="R7:R9" si="21">AI7-Q7-P7-O7</f>
        <v>47</v>
      </c>
      <c r="S7" s="5">
        <v>45</v>
      </c>
      <c r="T7" s="5">
        <v>43</v>
      </c>
      <c r="U7" s="5">
        <v>43</v>
      </c>
      <c r="V7" s="5">
        <f>AJ7-U7-T7-S7</f>
        <v>48</v>
      </c>
      <c r="W7" s="5">
        <v>45</v>
      </c>
      <c r="X7" s="5">
        <v>48</v>
      </c>
      <c r="Y7" s="5">
        <v>46</v>
      </c>
      <c r="Z7" s="5">
        <f>AK7-Y7-X7-W7</f>
        <v>49</v>
      </c>
      <c r="AA7" s="5">
        <v>47</v>
      </c>
      <c r="AB7" s="5">
        <f>X7*1.01</f>
        <v>48.480000000000004</v>
      </c>
      <c r="AC7" s="5">
        <f t="shared" ref="AC7:AD7" si="22">Y7*1.01</f>
        <v>46.46</v>
      </c>
      <c r="AD7" s="5">
        <f t="shared" si="22"/>
        <v>49.49</v>
      </c>
      <c r="AF7" s="5">
        <v>225</v>
      </c>
      <c r="AG7" s="5">
        <v>249</v>
      </c>
      <c r="AH7" s="5">
        <v>212</v>
      </c>
      <c r="AI7" s="5">
        <v>193</v>
      </c>
      <c r="AJ7" s="5">
        <v>179</v>
      </c>
      <c r="AK7" s="5">
        <v>188</v>
      </c>
      <c r="AL7" s="12">
        <f>SUM(AA7:AD7)</f>
        <v>191.43</v>
      </c>
      <c r="AM7" s="5">
        <f t="shared" ref="AJ7:AR7" si="23">AL7*0.95</f>
        <v>181.85849999999999</v>
      </c>
      <c r="AN7" s="5">
        <f t="shared" si="23"/>
        <v>172.76557499999998</v>
      </c>
      <c r="AO7" s="5">
        <f t="shared" si="23"/>
        <v>164.12729624999997</v>
      </c>
      <c r="AP7" s="5">
        <f t="shared" si="23"/>
        <v>155.92093143749997</v>
      </c>
      <c r="AQ7" s="5">
        <f t="shared" si="23"/>
        <v>148.12488486562498</v>
      </c>
      <c r="AR7" s="5">
        <f t="shared" si="23"/>
        <v>140.71864062234371</v>
      </c>
      <c r="AS7" s="5">
        <f t="shared" ref="AS7" si="24">AR7*0.95</f>
        <v>133.68270859122651</v>
      </c>
      <c r="AT7" s="5">
        <f t="shared" ref="AT7" si="25">AS7*0.95</f>
        <v>126.99857316166518</v>
      </c>
      <c r="AU7" s="5">
        <f t="shared" ref="AU7" si="26">AT7*0.95</f>
        <v>120.64864450358192</v>
      </c>
      <c r="AV7" s="5">
        <f t="shared" ref="AV7" si="27">AU7*0.95</f>
        <v>114.61621227840281</v>
      </c>
      <c r="AW7" s="5">
        <f t="shared" ref="AW7" si="28">AV7*0.95</f>
        <v>108.88540166448267</v>
      </c>
    </row>
    <row r="8" spans="2:49" x14ac:dyDescent="0.3">
      <c r="B8" t="s">
        <v>28</v>
      </c>
      <c r="C8" s="5">
        <v>4</v>
      </c>
      <c r="D8" s="5">
        <v>7</v>
      </c>
      <c r="E8" s="5">
        <v>6</v>
      </c>
      <c r="F8" s="5">
        <f>AF8-E8-D8-C8</f>
        <v>4</v>
      </c>
      <c r="G8" s="5">
        <v>97</v>
      </c>
      <c r="H8" s="5">
        <v>104</v>
      </c>
      <c r="I8" s="5">
        <v>19</v>
      </c>
      <c r="J8" s="5">
        <f>AG8-I8-H8-G8</f>
        <v>488</v>
      </c>
      <c r="K8" s="5">
        <v>0</v>
      </c>
      <c r="L8" s="5">
        <v>20</v>
      </c>
      <c r="M8" s="5">
        <v>90</v>
      </c>
      <c r="N8" s="5">
        <f t="shared" si="20"/>
        <v>206</v>
      </c>
      <c r="O8" s="5">
        <v>0</v>
      </c>
      <c r="P8" s="5">
        <v>33</v>
      </c>
      <c r="Q8" s="5">
        <v>0</v>
      </c>
      <c r="R8" s="5">
        <f t="shared" si="21"/>
        <v>40</v>
      </c>
      <c r="S8" s="5">
        <v>0</v>
      </c>
      <c r="T8" s="5">
        <v>11</v>
      </c>
      <c r="U8" s="5">
        <v>1</v>
      </c>
      <c r="V8" s="5">
        <f>AJ8-U8-T8-S8</f>
        <v>130</v>
      </c>
      <c r="W8" s="5">
        <v>0</v>
      </c>
      <c r="X8" s="5">
        <v>20</v>
      </c>
      <c r="Y8" s="5">
        <v>6</v>
      </c>
      <c r="Z8" s="5">
        <f>AK8-Y8-X8-W8</f>
        <v>549</v>
      </c>
      <c r="AA8" s="5">
        <v>0</v>
      </c>
      <c r="AB8" s="5">
        <v>0</v>
      </c>
      <c r="AC8" s="5">
        <v>0</v>
      </c>
      <c r="AD8" s="5">
        <v>0</v>
      </c>
      <c r="AF8" s="5">
        <v>21</v>
      </c>
      <c r="AG8" s="5">
        <v>708</v>
      </c>
      <c r="AH8" s="5">
        <v>316</v>
      </c>
      <c r="AI8" s="5">
        <v>73</v>
      </c>
      <c r="AJ8" s="5">
        <v>142</v>
      </c>
      <c r="AK8" s="5">
        <v>575</v>
      </c>
      <c r="AL8" s="12">
        <f>SUM(AA8:AD8)</f>
        <v>0</v>
      </c>
      <c r="AM8" s="5">
        <v>100</v>
      </c>
      <c r="AN8" s="5">
        <v>100</v>
      </c>
      <c r="AO8" s="5">
        <v>100</v>
      </c>
      <c r="AP8" s="5">
        <v>100</v>
      </c>
      <c r="AQ8" s="5">
        <v>100</v>
      </c>
      <c r="AR8" s="5">
        <v>100</v>
      </c>
      <c r="AS8" s="5">
        <v>100</v>
      </c>
      <c r="AT8" s="5">
        <v>100</v>
      </c>
      <c r="AU8" s="5">
        <v>100</v>
      </c>
      <c r="AV8" s="5">
        <v>100</v>
      </c>
      <c r="AW8" s="5">
        <v>100</v>
      </c>
    </row>
    <row r="9" spans="2:49" x14ac:dyDescent="0.3">
      <c r="B9" t="s">
        <v>29</v>
      </c>
      <c r="C9" s="5">
        <v>11</v>
      </c>
      <c r="D9" s="5">
        <v>19</v>
      </c>
      <c r="E9" s="5">
        <v>19</v>
      </c>
      <c r="F9" s="5">
        <f>AF9-E9-D9-C9</f>
        <v>75</v>
      </c>
      <c r="G9" s="5">
        <v>15</v>
      </c>
      <c r="H9" s="5">
        <v>7</v>
      </c>
      <c r="I9" s="5">
        <v>15</v>
      </c>
      <c r="J9" s="5">
        <f>AG9-I9-H9-G9</f>
        <v>5</v>
      </c>
      <c r="K9" s="5">
        <v>8</v>
      </c>
      <c r="L9" s="5">
        <v>9</v>
      </c>
      <c r="M9" s="5">
        <v>1</v>
      </c>
      <c r="N9" s="5">
        <f t="shared" si="20"/>
        <v>14</v>
      </c>
      <c r="O9" s="5">
        <v>3</v>
      </c>
      <c r="P9" s="5">
        <v>8</v>
      </c>
      <c r="Q9" s="5">
        <v>14</v>
      </c>
      <c r="R9" s="5">
        <f t="shared" si="21"/>
        <v>17</v>
      </c>
      <c r="S9" s="5">
        <v>3</v>
      </c>
      <c r="T9" s="5">
        <v>3</v>
      </c>
      <c r="U9" s="5">
        <v>5</v>
      </c>
      <c r="V9" s="5">
        <f>AJ9-U9-T9-S9</f>
        <v>5</v>
      </c>
      <c r="W9" s="5">
        <v>-2</v>
      </c>
      <c r="X9" s="5">
        <v>0</v>
      </c>
      <c r="Y9" s="5">
        <v>5</v>
      </c>
      <c r="Z9" s="5">
        <f>AK9-Y9-X9-W9</f>
        <v>30</v>
      </c>
      <c r="AA9" s="5">
        <v>1</v>
      </c>
      <c r="AB9" s="5">
        <v>0</v>
      </c>
      <c r="AC9" s="5">
        <v>0</v>
      </c>
      <c r="AD9" s="5">
        <v>0</v>
      </c>
      <c r="AF9" s="5">
        <v>124</v>
      </c>
      <c r="AG9" s="5">
        <v>42</v>
      </c>
      <c r="AH9" s="5">
        <v>32</v>
      </c>
      <c r="AI9" s="5">
        <v>42</v>
      </c>
      <c r="AJ9" s="5">
        <v>16</v>
      </c>
      <c r="AK9" s="5">
        <v>33</v>
      </c>
      <c r="AL9" s="12">
        <f>SUM(AA9:AD9)</f>
        <v>1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</row>
    <row r="10" spans="2:49" x14ac:dyDescent="0.3">
      <c r="B10" t="s">
        <v>30</v>
      </c>
      <c r="C10" s="5">
        <f t="shared" ref="C10:N10" si="29">SUM(C6:C9)</f>
        <v>536</v>
      </c>
      <c r="D10" s="5">
        <f t="shared" si="29"/>
        <v>573</v>
      </c>
      <c r="E10" s="5">
        <f t="shared" si="29"/>
        <v>583</v>
      </c>
      <c r="F10" s="5">
        <f t="shared" si="29"/>
        <v>753</v>
      </c>
      <c r="G10" s="5">
        <f t="shared" si="29"/>
        <v>770</v>
      </c>
      <c r="H10" s="5">
        <f t="shared" si="29"/>
        <v>799</v>
      </c>
      <c r="I10" s="5">
        <f t="shared" si="29"/>
        <v>727</v>
      </c>
      <c r="J10" s="5">
        <f t="shared" si="29"/>
        <v>1167</v>
      </c>
      <c r="K10" s="5">
        <f t="shared" si="29"/>
        <v>464</v>
      </c>
      <c r="L10" s="5">
        <f t="shared" si="29"/>
        <v>557</v>
      </c>
      <c r="M10" s="5">
        <f t="shared" si="29"/>
        <v>681</v>
      </c>
      <c r="N10" s="5">
        <v>876</v>
      </c>
      <c r="O10" s="5">
        <f>SUM(O6:O9)</f>
        <v>598</v>
      </c>
      <c r="P10" s="5">
        <f>SUM(P6:P9)</f>
        <v>689</v>
      </c>
      <c r="Q10" s="5">
        <f>SUM(Q6:Q9)</f>
        <v>717</v>
      </c>
      <c r="R10" s="5">
        <v>837</v>
      </c>
      <c r="S10" s="5">
        <f>SUM(S6:S9)</f>
        <v>670</v>
      </c>
      <c r="T10" s="5">
        <f>SUM(T6:T9)</f>
        <v>699</v>
      </c>
      <c r="U10" s="5">
        <f>SUM(U6:U9)</f>
        <v>769</v>
      </c>
      <c r="V10" s="5">
        <v>907</v>
      </c>
      <c r="W10" s="5">
        <f>SUM(W6:W9)</f>
        <v>732</v>
      </c>
      <c r="X10" s="5">
        <f>SUM(X6:X9)</f>
        <v>732</v>
      </c>
      <c r="Y10" s="5">
        <f>SUM(Y6:Y9)</f>
        <v>806</v>
      </c>
      <c r="Z10" s="5">
        <v>1310</v>
      </c>
      <c r="AA10" s="5">
        <f>SUM(AA6:AA9)</f>
        <v>697</v>
      </c>
      <c r="AB10" s="5">
        <f t="shared" ref="AB10:AD10" si="30">SUM(AB6:AB9)</f>
        <v>672.64</v>
      </c>
      <c r="AC10" s="5">
        <f t="shared" si="30"/>
        <v>750.52</v>
      </c>
      <c r="AD10" s="5">
        <f t="shared" si="30"/>
        <v>745.13</v>
      </c>
      <c r="AF10" s="5">
        <f>SUM(AF6:AF9)</f>
        <v>2445</v>
      </c>
      <c r="AG10" s="5">
        <f>SUM(AG6:AG9)</f>
        <v>3463</v>
      </c>
      <c r="AH10" s="5">
        <f>SUM(AH6:AH9)</f>
        <v>2578</v>
      </c>
      <c r="AI10" s="5">
        <f>SUM(AI6:AI9)</f>
        <v>2841</v>
      </c>
      <c r="AJ10" s="5">
        <f>SUM(AJ6:AJ9)</f>
        <v>3045</v>
      </c>
      <c r="AK10" s="5">
        <f t="shared" ref="AK10:AR10" si="31">SUM(AK6:AK9)</f>
        <v>3580</v>
      </c>
      <c r="AL10" s="5">
        <f t="shared" si="31"/>
        <v>2865.2899999999995</v>
      </c>
      <c r="AM10" s="5">
        <f t="shared" si="31"/>
        <v>2981.4470999999994</v>
      </c>
      <c r="AN10" s="5">
        <f t="shared" si="31"/>
        <v>2999.3500609999996</v>
      </c>
      <c r="AO10" s="5">
        <f t="shared" si="31"/>
        <v>3017.97762711</v>
      </c>
      <c r="AP10" s="5">
        <f t="shared" si="31"/>
        <v>3037.3097656060995</v>
      </c>
      <c r="AQ10" s="5">
        <f t="shared" si="31"/>
        <v>3057.3276073759107</v>
      </c>
      <c r="AR10" s="5">
        <f t="shared" si="31"/>
        <v>3078.0133903577321</v>
      </c>
      <c r="AS10" s="5">
        <f t="shared" ref="AS10" si="32">SUM(AS6:AS9)</f>
        <v>3099.3504058239687</v>
      </c>
      <c r="AT10" s="5">
        <f t="shared" ref="AT10" si="33">SUM(AT6:AT9)</f>
        <v>3121.3229473667352</v>
      </c>
      <c r="AU10" s="5">
        <f t="shared" ref="AU10" si="34">SUM(AU6:AU9)</f>
        <v>3143.9162624507026</v>
      </c>
      <c r="AV10" s="5">
        <f t="shared" ref="AV10" si="35">SUM(AV6:AV9)</f>
        <v>3167.1165064049942</v>
      </c>
      <c r="AW10" s="5">
        <f t="shared" ref="AW10" si="36">SUM(AW6:AW9)</f>
        <v>3190.9106987323403</v>
      </c>
    </row>
    <row r="11" spans="2:49" s="1" customFormat="1" x14ac:dyDescent="0.3">
      <c r="B11" s="1" t="s">
        <v>38</v>
      </c>
      <c r="C11" s="9">
        <f t="shared" ref="C11:L11" si="37">C5-C10</f>
        <v>215</v>
      </c>
      <c r="D11" s="9">
        <f t="shared" si="37"/>
        <v>190</v>
      </c>
      <c r="E11" s="9">
        <f t="shared" si="37"/>
        <v>290</v>
      </c>
      <c r="F11" s="9">
        <f t="shared" si="37"/>
        <v>40</v>
      </c>
      <c r="G11" s="9">
        <f t="shared" si="37"/>
        <v>64</v>
      </c>
      <c r="H11" s="9">
        <f t="shared" si="37"/>
        <v>75</v>
      </c>
      <c r="I11" s="9">
        <f t="shared" si="37"/>
        <v>205</v>
      </c>
      <c r="J11" s="9">
        <f t="shared" si="37"/>
        <v>-536</v>
      </c>
      <c r="K11" s="9">
        <f t="shared" si="37"/>
        <v>-162</v>
      </c>
      <c r="L11" s="9">
        <f t="shared" si="37"/>
        <v>153</v>
      </c>
      <c r="M11" s="9">
        <f t="shared" ref="M11:O11" si="38">M5-M10</f>
        <v>167</v>
      </c>
      <c r="N11" s="9">
        <f t="shared" si="38"/>
        <v>-139</v>
      </c>
      <c r="O11" s="9">
        <f t="shared" si="38"/>
        <v>258</v>
      </c>
      <c r="P11" s="9">
        <f t="shared" ref="P11:Q11" si="39">P5-P10</f>
        <v>195</v>
      </c>
      <c r="Q11" s="9">
        <f t="shared" si="39"/>
        <v>331</v>
      </c>
      <c r="R11" s="9">
        <f t="shared" ref="R11" si="40">R5-R10</f>
        <v>119</v>
      </c>
      <c r="S11" s="9">
        <f t="shared" ref="S11:T11" si="41">S5-S10</f>
        <v>231</v>
      </c>
      <c r="T11" s="9">
        <f t="shared" si="41"/>
        <v>252</v>
      </c>
      <c r="U11" s="9">
        <f t="shared" ref="U11" si="42">U5-U10</f>
        <v>236</v>
      </c>
      <c r="V11" s="9">
        <f t="shared" ref="V11" si="43">V5-V10</f>
        <v>-40</v>
      </c>
      <c r="W11" s="9">
        <f t="shared" ref="W11:X11" si="44">W5-W10</f>
        <v>80</v>
      </c>
      <c r="X11" s="9">
        <f t="shared" si="44"/>
        <v>100</v>
      </c>
      <c r="Y11" s="9">
        <f t="shared" ref="Y11:AD11" si="45">Y5-Y10</f>
        <v>122</v>
      </c>
      <c r="Z11" s="9">
        <f t="shared" ref="Z11" si="46">Z5-Z10</f>
        <v>-543</v>
      </c>
      <c r="AA11" s="9">
        <f t="shared" si="45"/>
        <v>-8</v>
      </c>
      <c r="AB11" s="9">
        <f t="shared" si="45"/>
        <v>70.976000000000113</v>
      </c>
      <c r="AC11" s="9">
        <f t="shared" si="45"/>
        <v>190.15840000000003</v>
      </c>
      <c r="AD11" s="9">
        <f t="shared" si="45"/>
        <v>48.474700000000098</v>
      </c>
      <c r="AF11" s="9">
        <f>AF5-AF10</f>
        <v>735</v>
      </c>
      <c r="AG11" s="9">
        <f>AG5-AG10</f>
        <v>-192</v>
      </c>
      <c r="AH11" s="9">
        <f>AH5-AH10</f>
        <v>19</v>
      </c>
      <c r="AI11" s="9">
        <f t="shared" ref="AI11:AR11" si="47">AI5-AI10</f>
        <v>903</v>
      </c>
      <c r="AJ11" s="9">
        <f t="shared" si="47"/>
        <v>679</v>
      </c>
      <c r="AK11" s="9">
        <f t="shared" si="47"/>
        <v>-241</v>
      </c>
      <c r="AL11" s="9">
        <f t="shared" si="47"/>
        <v>301.60910000000013</v>
      </c>
      <c r="AM11" s="9">
        <f t="shared" si="47"/>
        <v>255.39642000000003</v>
      </c>
      <c r="AN11" s="9">
        <f t="shared" si="47"/>
        <v>302.23032939999985</v>
      </c>
      <c r="AO11" s="9">
        <f t="shared" si="47"/>
        <v>316.61856719399975</v>
      </c>
      <c r="AP11" s="9">
        <f t="shared" si="47"/>
        <v>330.63239064094023</v>
      </c>
      <c r="AQ11" s="9">
        <f t="shared" si="47"/>
        <v>344.2939704335995</v>
      </c>
      <c r="AR11" s="9">
        <f t="shared" si="47"/>
        <v>357.62440322987322</v>
      </c>
      <c r="AS11" s="9">
        <f t="shared" ref="AS11:AW11" si="48">AS5-AS10</f>
        <v>370.6437656995131</v>
      </c>
      <c r="AT11" s="9">
        <f t="shared" si="48"/>
        <v>383.37116587198125</v>
      </c>
      <c r="AU11" s="9">
        <f t="shared" si="48"/>
        <v>395.82479192040091</v>
      </c>
      <c r="AV11" s="9">
        <f t="shared" si="48"/>
        <v>408.02195850982071</v>
      </c>
      <c r="AW11" s="9">
        <f t="shared" si="48"/>
        <v>419.97915083162252</v>
      </c>
    </row>
    <row r="12" spans="2:49" x14ac:dyDescent="0.3">
      <c r="B12" t="s">
        <v>31</v>
      </c>
      <c r="C12" s="5">
        <v>-1</v>
      </c>
      <c r="D12" s="5">
        <v>-1</v>
      </c>
      <c r="E12" s="5">
        <v>-2</v>
      </c>
      <c r="F12" s="5">
        <f>AF12-E12-D12-C12</f>
        <v>0</v>
      </c>
      <c r="G12" s="5">
        <v>-2</v>
      </c>
      <c r="H12" s="5">
        <v>-1</v>
      </c>
      <c r="I12" s="5">
        <v>-1</v>
      </c>
      <c r="J12" s="5">
        <f>AG12-I12-H12-G12</f>
        <v>-2</v>
      </c>
      <c r="K12" s="5">
        <v>-1</v>
      </c>
      <c r="L12" s="5">
        <v>0</v>
      </c>
      <c r="M12" s="5">
        <v>-3</v>
      </c>
      <c r="N12" s="5">
        <v>-3</v>
      </c>
      <c r="O12" s="5">
        <v>0</v>
      </c>
      <c r="P12" s="5">
        <v>-2</v>
      </c>
      <c r="Q12" s="5">
        <v>0</v>
      </c>
      <c r="R12" s="5">
        <v>0</v>
      </c>
      <c r="S12" s="5">
        <v>0</v>
      </c>
      <c r="T12" s="5">
        <v>-1</v>
      </c>
      <c r="U12" s="5">
        <v>-1</v>
      </c>
      <c r="V12" s="5">
        <v>-1</v>
      </c>
      <c r="W12" s="5">
        <v>1</v>
      </c>
      <c r="X12" s="5">
        <v>-1</v>
      </c>
      <c r="Y12" s="5">
        <v>0</v>
      </c>
      <c r="Z12" s="5">
        <v>-1</v>
      </c>
      <c r="AA12" s="5">
        <v>0</v>
      </c>
      <c r="AB12" s="5">
        <v>0</v>
      </c>
      <c r="AC12" s="5">
        <v>0</v>
      </c>
      <c r="AD12" s="5">
        <v>0</v>
      </c>
      <c r="AF12" s="5">
        <v>-4</v>
      </c>
      <c r="AG12" s="5">
        <v>-6</v>
      </c>
      <c r="AH12" s="5">
        <v>-7</v>
      </c>
      <c r="AI12" s="5">
        <v>-2</v>
      </c>
      <c r="AJ12" s="5">
        <v>-3</v>
      </c>
      <c r="AK12" s="5">
        <v>-1</v>
      </c>
      <c r="AL12" s="12">
        <f>SUM(AA12:AD12)</f>
        <v>0</v>
      </c>
      <c r="AM12" s="5">
        <f t="shared" ref="AK12:AR12" si="49">AL18*0.01</f>
        <v>2.0968728000000008</v>
      </c>
      <c r="AN12" s="5">
        <f t="shared" si="49"/>
        <v>2.0317963776000001</v>
      </c>
      <c r="AO12" s="5">
        <f t="shared" si="49"/>
        <v>2.4016662641791986</v>
      </c>
      <c r="AP12" s="5">
        <f t="shared" si="49"/>
        <v>2.5095131874385648</v>
      </c>
      <c r="AQ12" s="5">
        <f t="shared" si="49"/>
        <v>2.6172781394280129</v>
      </c>
      <c r="AR12" s="5">
        <f t="shared" si="49"/>
        <v>2.7228790973513721</v>
      </c>
      <c r="AS12" s="5">
        <f t="shared" ref="AS12" si="50">AR18*0.01</f>
        <v>2.8263703980481547</v>
      </c>
      <c r="AT12" s="5">
        <f t="shared" ref="AT12" si="51">AS18*0.01</f>
        <v>2.9278073417695794</v>
      </c>
      <c r="AU12" s="5">
        <f t="shared" ref="AU12" si="52">AT18*0.01</f>
        <v>3.0272584432491318</v>
      </c>
      <c r="AV12" s="5">
        <f t="shared" ref="AV12" si="53">AU18*0.01</f>
        <v>3.1248015296595271</v>
      </c>
      <c r="AW12" s="5">
        <f t="shared" ref="AW12" si="54">AV18*0.01</f>
        <v>3.2205207871698658</v>
      </c>
    </row>
    <row r="13" spans="2:49" x14ac:dyDescent="0.3">
      <c r="B13" t="s">
        <v>32</v>
      </c>
      <c r="C13" s="5">
        <v>8</v>
      </c>
      <c r="D13" s="5">
        <v>6</v>
      </c>
      <c r="E13" s="5">
        <v>7</v>
      </c>
      <c r="F13" s="5">
        <f>AF13-E13-D13-C13</f>
        <v>17</v>
      </c>
      <c r="G13" s="5">
        <v>13</v>
      </c>
      <c r="H13" s="5">
        <v>3</v>
      </c>
      <c r="I13" s="5">
        <v>3</v>
      </c>
      <c r="J13" s="5">
        <f>AG13-I13-H13-G13</f>
        <v>-1</v>
      </c>
      <c r="K13" s="5">
        <v>17</v>
      </c>
      <c r="L13" s="5">
        <v>12</v>
      </c>
      <c r="M13" s="5">
        <v>10</v>
      </c>
      <c r="N13" s="5">
        <v>4</v>
      </c>
      <c r="O13" s="5">
        <v>1</v>
      </c>
      <c r="P13" s="5">
        <v>-5</v>
      </c>
      <c r="Q13" s="5">
        <v>-7</v>
      </c>
      <c r="R13" s="5">
        <v>-7</v>
      </c>
      <c r="S13" s="5">
        <v>-4</v>
      </c>
      <c r="T13" s="5">
        <v>5</v>
      </c>
      <c r="U13" s="5">
        <v>12</v>
      </c>
      <c r="V13" s="5">
        <v>11</v>
      </c>
      <c r="W13" s="5">
        <v>8</v>
      </c>
      <c r="X13" s="5">
        <v>3</v>
      </c>
      <c r="Y13" s="5">
        <v>1</v>
      </c>
      <c r="Z13" s="5">
        <v>-6</v>
      </c>
      <c r="AA13" s="5">
        <v>-4</v>
      </c>
      <c r="AB13" s="5">
        <v>0</v>
      </c>
      <c r="AC13" s="5">
        <v>0</v>
      </c>
      <c r="AD13" s="5">
        <v>0</v>
      </c>
      <c r="AF13" s="5">
        <v>38</v>
      </c>
      <c r="AG13" s="5">
        <v>18</v>
      </c>
      <c r="AH13" s="5">
        <v>43</v>
      </c>
      <c r="AI13" s="5">
        <v>-18</v>
      </c>
      <c r="AJ13" s="5">
        <v>24</v>
      </c>
      <c r="AK13" s="5">
        <v>6</v>
      </c>
      <c r="AL13" s="12">
        <f>SUM(AA13:AD13)</f>
        <v>-4</v>
      </c>
      <c r="AM13" s="5">
        <f t="shared" ref="AJ13:AR13" si="55">AL13*0.8</f>
        <v>-3.2</v>
      </c>
      <c r="AN13" s="5">
        <f t="shared" si="55"/>
        <v>-2.5600000000000005</v>
      </c>
      <c r="AO13" s="5">
        <f t="shared" si="55"/>
        <v>-2.0480000000000005</v>
      </c>
      <c r="AP13" s="5">
        <f t="shared" si="55"/>
        <v>-1.6384000000000005</v>
      </c>
      <c r="AQ13" s="5">
        <f t="shared" si="55"/>
        <v>-1.3107200000000006</v>
      </c>
      <c r="AR13" s="5">
        <f t="shared" si="55"/>
        <v>-1.0485760000000004</v>
      </c>
      <c r="AS13" s="5">
        <f t="shared" ref="AS13" si="56">AR13*0.8</f>
        <v>-0.83886080000000041</v>
      </c>
      <c r="AT13" s="5">
        <f t="shared" ref="AT13" si="57">AS13*0.8</f>
        <v>-0.67108864000000035</v>
      </c>
      <c r="AU13" s="5">
        <f t="shared" ref="AU13" si="58">AT13*0.8</f>
        <v>-0.53687091200000026</v>
      </c>
      <c r="AV13" s="5">
        <f t="shared" ref="AV13" si="59">AU13*0.8</f>
        <v>-0.42949672960000024</v>
      </c>
      <c r="AW13" s="5">
        <f t="shared" ref="AW13" si="60">AV13*0.8</f>
        <v>-0.3435973836800002</v>
      </c>
    </row>
    <row r="14" spans="2:49" x14ac:dyDescent="0.3">
      <c r="B14" t="s">
        <v>33</v>
      </c>
      <c r="C14" s="5">
        <v>3</v>
      </c>
      <c r="D14" s="5">
        <v>33</v>
      </c>
      <c r="E14" s="5">
        <v>43</v>
      </c>
      <c r="F14" s="5">
        <f>AF14-E14-D14-C14</f>
        <v>1</v>
      </c>
      <c r="G14" s="5">
        <v>2</v>
      </c>
      <c r="H14" s="5">
        <v>4</v>
      </c>
      <c r="I14" s="5">
        <v>-2</v>
      </c>
      <c r="J14" s="5">
        <f>AG14-I14-H14-G14</f>
        <v>7</v>
      </c>
      <c r="K14" s="5">
        <v>-3</v>
      </c>
      <c r="L14" s="5">
        <v>0</v>
      </c>
      <c r="M14" s="5">
        <v>-13</v>
      </c>
      <c r="N14" s="5">
        <v>-4</v>
      </c>
      <c r="O14" s="5">
        <v>1</v>
      </c>
      <c r="P14" s="5">
        <v>4</v>
      </c>
      <c r="Q14" s="5">
        <v>-4</v>
      </c>
      <c r="R14" s="5">
        <v>7</v>
      </c>
      <c r="S14" s="5">
        <v>4</v>
      </c>
      <c r="T14" s="5">
        <v>-11</v>
      </c>
      <c r="U14" s="5">
        <v>-3</v>
      </c>
      <c r="V14" s="5">
        <v>20</v>
      </c>
      <c r="W14" s="5">
        <v>21</v>
      </c>
      <c r="X14" s="5">
        <v>-3</v>
      </c>
      <c r="Y14" s="5">
        <v>-2</v>
      </c>
      <c r="Z14" s="5">
        <v>21</v>
      </c>
      <c r="AA14" s="5">
        <v>5</v>
      </c>
      <c r="AB14" s="5">
        <v>5</v>
      </c>
      <c r="AC14" s="5">
        <v>5</v>
      </c>
      <c r="AD14" s="5">
        <v>20</v>
      </c>
      <c r="AF14" s="5">
        <v>80</v>
      </c>
      <c r="AG14" s="5">
        <v>11</v>
      </c>
      <c r="AH14" s="5">
        <v>-20</v>
      </c>
      <c r="AI14" s="5">
        <v>8</v>
      </c>
      <c r="AJ14" s="5">
        <v>10</v>
      </c>
      <c r="AK14" s="5">
        <v>37</v>
      </c>
      <c r="AL14" s="12">
        <f>SUM(AA14:AD14)</f>
        <v>35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</row>
    <row r="15" spans="2:49" s="1" customFormat="1" x14ac:dyDescent="0.3">
      <c r="B15" s="1" t="s">
        <v>34</v>
      </c>
      <c r="C15" s="9">
        <f t="shared" ref="C15:L15" si="61">C11-C12-C13-C14</f>
        <v>205</v>
      </c>
      <c r="D15" s="9">
        <f t="shared" si="61"/>
        <v>152</v>
      </c>
      <c r="E15" s="9">
        <f t="shared" si="61"/>
        <v>242</v>
      </c>
      <c r="F15" s="9">
        <f t="shared" si="61"/>
        <v>22</v>
      </c>
      <c r="G15" s="9">
        <f t="shared" si="61"/>
        <v>51</v>
      </c>
      <c r="H15" s="9">
        <f t="shared" si="61"/>
        <v>69</v>
      </c>
      <c r="I15" s="9">
        <f t="shared" si="61"/>
        <v>205</v>
      </c>
      <c r="J15" s="9">
        <f t="shared" si="61"/>
        <v>-540</v>
      </c>
      <c r="K15" s="9">
        <f t="shared" si="61"/>
        <v>-175</v>
      </c>
      <c r="L15" s="9">
        <f t="shared" si="61"/>
        <v>141</v>
      </c>
      <c r="M15" s="9">
        <f t="shared" ref="M15:O15" si="62">M11-M12-M13-M14</f>
        <v>173</v>
      </c>
      <c r="N15" s="9">
        <f t="shared" si="62"/>
        <v>-136</v>
      </c>
      <c r="O15" s="9">
        <f t="shared" si="62"/>
        <v>256</v>
      </c>
      <c r="P15" s="9">
        <f t="shared" ref="P15:Q15" si="63">P11-P12-P13-P14</f>
        <v>198</v>
      </c>
      <c r="Q15" s="9">
        <f t="shared" si="63"/>
        <v>342</v>
      </c>
      <c r="R15" s="9">
        <f t="shared" ref="R15" si="64">R11-R12-R13-R14</f>
        <v>119</v>
      </c>
      <c r="S15" s="9">
        <f t="shared" ref="S15:T15" si="65">S11-S12-S13-S14</f>
        <v>231</v>
      </c>
      <c r="T15" s="9">
        <f t="shared" si="65"/>
        <v>259</v>
      </c>
      <c r="U15" s="9">
        <f t="shared" ref="U15" si="66">U11-U12-U13-U14</f>
        <v>228</v>
      </c>
      <c r="V15" s="9">
        <f t="shared" ref="V15" si="67">V11-V12-V13-V14</f>
        <v>-70</v>
      </c>
      <c r="W15" s="9">
        <f t="shared" ref="W15:X15" si="68">W11-W12-W13-W14</f>
        <v>50</v>
      </c>
      <c r="X15" s="9">
        <f t="shared" si="68"/>
        <v>101</v>
      </c>
      <c r="Y15" s="9">
        <f t="shared" ref="Y15:AD15" si="69">Y11-Y12-Y13-Y14</f>
        <v>123</v>
      </c>
      <c r="Z15" s="9">
        <f t="shared" ref="Z15" si="70">Z11-Z12-Z13-Z14</f>
        <v>-557</v>
      </c>
      <c r="AA15" s="9">
        <f t="shared" si="69"/>
        <v>-9</v>
      </c>
      <c r="AB15" s="9">
        <f t="shared" si="69"/>
        <v>65.976000000000113</v>
      </c>
      <c r="AC15" s="9">
        <f t="shared" si="69"/>
        <v>185.15840000000003</v>
      </c>
      <c r="AD15" s="9">
        <f t="shared" si="69"/>
        <v>28.474700000000098</v>
      </c>
      <c r="AF15" s="9">
        <f>AF11-AF12-AF13-AF14</f>
        <v>621</v>
      </c>
      <c r="AG15" s="9">
        <f>AG11-AG12-AG13-AG14</f>
        <v>-215</v>
      </c>
      <c r="AH15" s="9">
        <f>AH11-AH12-AH13-AH14</f>
        <v>3</v>
      </c>
      <c r="AI15" s="9">
        <f t="shared" ref="AI15:AR15" si="71">AI11-AI12-AI13-AI14</f>
        <v>915</v>
      </c>
      <c r="AJ15" s="9">
        <f>AJ11-AJ12-AJ13-AJ14</f>
        <v>648</v>
      </c>
      <c r="AK15" s="9">
        <f t="shared" si="71"/>
        <v>-283</v>
      </c>
      <c r="AL15" s="9">
        <f t="shared" si="71"/>
        <v>270.60910000000013</v>
      </c>
      <c r="AM15" s="9">
        <f t="shared" si="71"/>
        <v>256.49954720000005</v>
      </c>
      <c r="AN15" s="9">
        <f t="shared" si="71"/>
        <v>302.75853302239983</v>
      </c>
      <c r="AO15" s="9">
        <f t="shared" si="71"/>
        <v>316.26490092982056</v>
      </c>
      <c r="AP15" s="9">
        <f t="shared" si="71"/>
        <v>329.76127745350163</v>
      </c>
      <c r="AQ15" s="9">
        <f t="shared" si="71"/>
        <v>342.98741229417146</v>
      </c>
      <c r="AR15" s="9">
        <f t="shared" si="71"/>
        <v>355.95010013252187</v>
      </c>
      <c r="AS15" s="9">
        <f t="shared" ref="AS15:AW15" si="72">AS11-AS12-AS13-AS14</f>
        <v>368.65625610146498</v>
      </c>
      <c r="AT15" s="9">
        <f t="shared" si="72"/>
        <v>381.11444717021163</v>
      </c>
      <c r="AU15" s="9">
        <f t="shared" si="72"/>
        <v>393.33440438915176</v>
      </c>
      <c r="AV15" s="9">
        <f t="shared" si="72"/>
        <v>405.32665370976116</v>
      </c>
      <c r="AW15" s="9">
        <f t="shared" si="72"/>
        <v>417.10222742813266</v>
      </c>
    </row>
    <row r="16" spans="2:49" x14ac:dyDescent="0.3">
      <c r="B16" t="s">
        <v>35</v>
      </c>
      <c r="C16" s="5">
        <v>19</v>
      </c>
      <c r="D16" s="5">
        <v>15</v>
      </c>
      <c r="E16" s="5">
        <v>42</v>
      </c>
      <c r="F16" s="5">
        <f>AF16-E16-D16-C16</f>
        <v>3</v>
      </c>
      <c r="G16" s="5">
        <v>6</v>
      </c>
      <c r="H16" s="5">
        <v>-4</v>
      </c>
      <c r="I16" s="5">
        <v>-4</v>
      </c>
      <c r="J16" s="5">
        <f>AG16-I16-H16-G16</f>
        <v>12</v>
      </c>
      <c r="K16" s="5">
        <v>5</v>
      </c>
      <c r="L16" s="5">
        <v>20</v>
      </c>
      <c r="M16" s="5">
        <v>-5</v>
      </c>
      <c r="N16" s="5">
        <v>46</v>
      </c>
      <c r="O16" s="5">
        <v>37</v>
      </c>
      <c r="P16" s="5">
        <v>-2</v>
      </c>
      <c r="Q16" s="5">
        <v>19</v>
      </c>
      <c r="R16" s="5">
        <v>38</v>
      </c>
      <c r="S16" s="5">
        <v>28</v>
      </c>
      <c r="T16" s="5">
        <v>35</v>
      </c>
      <c r="U16" s="5">
        <v>3</v>
      </c>
      <c r="V16" s="5">
        <v>-37</v>
      </c>
      <c r="W16" s="5">
        <v>2</v>
      </c>
      <c r="X16" s="5">
        <v>11</v>
      </c>
      <c r="Y16" s="5">
        <v>18</v>
      </c>
      <c r="Z16" s="5">
        <v>-85</v>
      </c>
      <c r="AA16" s="5">
        <v>3</v>
      </c>
      <c r="AB16" s="5">
        <f>AB15*0.2</f>
        <v>13.195200000000023</v>
      </c>
      <c r="AC16" s="5">
        <f t="shared" ref="AC16:AD16" si="73">AC15*0.2</f>
        <v>37.031680000000009</v>
      </c>
      <c r="AD16" s="5">
        <f t="shared" si="73"/>
        <v>5.6949400000000203</v>
      </c>
      <c r="AF16" s="5">
        <v>79</v>
      </c>
      <c r="AG16" s="5">
        <v>10</v>
      </c>
      <c r="AH16" s="5">
        <v>66</v>
      </c>
      <c r="AI16" s="5">
        <v>92</v>
      </c>
      <c r="AJ16" s="5">
        <v>29</v>
      </c>
      <c r="AK16" s="5">
        <v>-54</v>
      </c>
      <c r="AL16" s="12">
        <f>SUM(AA16:AD16)</f>
        <v>58.921820000000054</v>
      </c>
      <c r="AM16" s="5">
        <f t="shared" ref="AK16:AR16" si="74">AM15*0.2</f>
        <v>51.299909440000015</v>
      </c>
      <c r="AN16" s="5">
        <f t="shared" si="74"/>
        <v>60.551706604479968</v>
      </c>
      <c r="AO16" s="5">
        <f t="shared" si="74"/>
        <v>63.252980185964113</v>
      </c>
      <c r="AP16" s="5">
        <f t="shared" si="74"/>
        <v>65.952255490700324</v>
      </c>
      <c r="AQ16" s="5">
        <f t="shared" si="74"/>
        <v>68.597482458834293</v>
      </c>
      <c r="AR16" s="5">
        <f t="shared" si="74"/>
        <v>71.190020026504371</v>
      </c>
      <c r="AS16" s="5">
        <f t="shared" ref="AS16:AW16" si="75">AS15*0.2</f>
        <v>73.731251220293004</v>
      </c>
      <c r="AT16" s="5">
        <f t="shared" si="75"/>
        <v>76.22288943404233</v>
      </c>
      <c r="AU16" s="5">
        <f t="shared" si="75"/>
        <v>78.666880877830351</v>
      </c>
      <c r="AV16" s="5">
        <f t="shared" si="75"/>
        <v>81.065330741952238</v>
      </c>
      <c r="AW16" s="5">
        <f t="shared" si="75"/>
        <v>83.420445485626544</v>
      </c>
    </row>
    <row r="17" spans="2:160" x14ac:dyDescent="0.3">
      <c r="B17" t="s">
        <v>39</v>
      </c>
      <c r="C17" s="5">
        <v>0</v>
      </c>
      <c r="D17" s="5">
        <v>-1</v>
      </c>
      <c r="E17" s="5">
        <v>0</v>
      </c>
      <c r="F17" s="5">
        <f>AF17-E17-D17-C17</f>
        <v>0</v>
      </c>
      <c r="G17" s="5">
        <v>0</v>
      </c>
      <c r="H17" s="5">
        <v>0</v>
      </c>
      <c r="I17" s="5">
        <v>-1</v>
      </c>
      <c r="J17" s="5">
        <f>AG17-I17-H17-G17</f>
        <v>-1</v>
      </c>
      <c r="K17" s="5">
        <v>0</v>
      </c>
      <c r="L17" s="5">
        <v>-1</v>
      </c>
      <c r="M17" s="5">
        <v>-1</v>
      </c>
      <c r="N17" s="5">
        <v>1</v>
      </c>
      <c r="O17" s="5">
        <v>0</v>
      </c>
      <c r="P17" s="5">
        <v>0</v>
      </c>
      <c r="Q17" s="5">
        <v>1</v>
      </c>
      <c r="R17" s="5">
        <v>0</v>
      </c>
      <c r="S17" s="5">
        <v>2</v>
      </c>
      <c r="T17" s="5">
        <v>0</v>
      </c>
      <c r="U17" s="5">
        <v>0</v>
      </c>
      <c r="V17" s="5">
        <v>1</v>
      </c>
      <c r="W17" s="5">
        <v>0</v>
      </c>
      <c r="X17" s="5">
        <v>0</v>
      </c>
      <c r="Y17" s="5">
        <v>0</v>
      </c>
      <c r="Z17" s="5">
        <v>0</v>
      </c>
      <c r="AA17" s="5">
        <v>2</v>
      </c>
      <c r="AB17" s="5">
        <v>0</v>
      </c>
      <c r="AC17" s="5">
        <v>0</v>
      </c>
      <c r="AD17" s="5">
        <v>0</v>
      </c>
      <c r="AF17" s="5">
        <v>-1</v>
      </c>
      <c r="AG17" s="5">
        <v>-2</v>
      </c>
      <c r="AH17" s="5">
        <v>-1</v>
      </c>
      <c r="AI17" s="5">
        <v>1</v>
      </c>
      <c r="AJ17" s="5">
        <v>3</v>
      </c>
      <c r="AK17" s="5">
        <v>0</v>
      </c>
      <c r="AL17" s="12">
        <f>SUM(AA17:AD17)</f>
        <v>2</v>
      </c>
      <c r="AM17" s="5">
        <f t="shared" ref="AJ17:AR17" si="76">AL17*1.01</f>
        <v>2.02</v>
      </c>
      <c r="AN17" s="5">
        <f t="shared" si="76"/>
        <v>2.0402</v>
      </c>
      <c r="AO17" s="5">
        <f t="shared" si="76"/>
        <v>2.0606019999999998</v>
      </c>
      <c r="AP17" s="5">
        <f t="shared" si="76"/>
        <v>2.08120802</v>
      </c>
      <c r="AQ17" s="5">
        <f t="shared" si="76"/>
        <v>2.1020201001999999</v>
      </c>
      <c r="AR17" s="5">
        <f t="shared" si="76"/>
        <v>2.1230403012019998</v>
      </c>
      <c r="AS17" s="5">
        <f t="shared" ref="AS17" si="77">AR17*1.01</f>
        <v>2.1442707042140197</v>
      </c>
      <c r="AT17" s="5">
        <f t="shared" ref="AT17" si="78">AS17*1.01</f>
        <v>2.16571341125616</v>
      </c>
      <c r="AU17" s="5">
        <f t="shared" ref="AU17" si="79">AT17*1.01</f>
        <v>2.1873705453687218</v>
      </c>
      <c r="AV17" s="5">
        <f t="shared" ref="AV17" si="80">AU17*1.01</f>
        <v>2.2092442508224091</v>
      </c>
      <c r="AW17" s="5">
        <f t="shared" ref="AW17" si="81">AV17*1.01</f>
        <v>2.2313366933306331</v>
      </c>
    </row>
    <row r="18" spans="2:160" s="1" customFormat="1" x14ac:dyDescent="0.3">
      <c r="B18" s="1" t="s">
        <v>36</v>
      </c>
      <c r="C18" s="9">
        <f t="shared" ref="C18:L18" si="82">C15-C16-C17</f>
        <v>186</v>
      </c>
      <c r="D18" s="9">
        <f t="shared" si="82"/>
        <v>138</v>
      </c>
      <c r="E18" s="9">
        <f t="shared" si="82"/>
        <v>200</v>
      </c>
      <c r="F18" s="9">
        <f t="shared" si="82"/>
        <v>19</v>
      </c>
      <c r="G18" s="9">
        <f t="shared" si="82"/>
        <v>45</v>
      </c>
      <c r="H18" s="9">
        <f t="shared" si="82"/>
        <v>73</v>
      </c>
      <c r="I18" s="9">
        <f t="shared" si="82"/>
        <v>210</v>
      </c>
      <c r="J18" s="9">
        <f t="shared" si="82"/>
        <v>-551</v>
      </c>
      <c r="K18" s="9">
        <f t="shared" si="82"/>
        <v>-180</v>
      </c>
      <c r="L18" s="9">
        <f t="shared" si="82"/>
        <v>122</v>
      </c>
      <c r="M18" s="9">
        <f t="shared" ref="M18:O18" si="83">M15-M16-M17</f>
        <v>179</v>
      </c>
      <c r="N18" s="9">
        <f t="shared" si="83"/>
        <v>-183</v>
      </c>
      <c r="O18" s="9">
        <f t="shared" si="83"/>
        <v>219</v>
      </c>
      <c r="P18" s="9">
        <f t="shared" ref="P18:Q18" si="84">P15-P16-P17</f>
        <v>200</v>
      </c>
      <c r="Q18" s="9">
        <f t="shared" si="84"/>
        <v>322</v>
      </c>
      <c r="R18" s="9">
        <f t="shared" ref="R18" si="85">R15-R16-R17</f>
        <v>81</v>
      </c>
      <c r="S18" s="9">
        <f t="shared" ref="S18:T18" si="86">S15-S16-S17</f>
        <v>201</v>
      </c>
      <c r="T18" s="9">
        <f t="shared" si="86"/>
        <v>224</v>
      </c>
      <c r="U18" s="9">
        <f t="shared" ref="U18" si="87">U15-U16-U17</f>
        <v>225</v>
      </c>
      <c r="V18" s="9">
        <f t="shared" ref="V18" si="88">V15-V16-V17</f>
        <v>-34</v>
      </c>
      <c r="W18" s="9">
        <f t="shared" ref="W18:X18" si="89">W15-W16-W17</f>
        <v>48</v>
      </c>
      <c r="X18" s="9">
        <f t="shared" si="89"/>
        <v>90</v>
      </c>
      <c r="Y18" s="9">
        <f t="shared" ref="Y18:AA18" si="90">Y15-Y16-Y17</f>
        <v>105</v>
      </c>
      <c r="Z18" s="9">
        <f t="shared" ref="Z18" si="91">Z15-Z16-Z17</f>
        <v>-472</v>
      </c>
      <c r="AA18" s="9">
        <f t="shared" si="90"/>
        <v>-14</v>
      </c>
      <c r="AB18" s="9">
        <f t="shared" ref="AB18:AD18" si="92">AB15-AB16-AB17</f>
        <v>52.780800000000092</v>
      </c>
      <c r="AC18" s="9">
        <f t="shared" si="92"/>
        <v>148.12672000000003</v>
      </c>
      <c r="AD18" s="9">
        <f t="shared" si="92"/>
        <v>22.779760000000078</v>
      </c>
      <c r="AF18" s="9">
        <f>AF15-AF16-AF17</f>
        <v>543</v>
      </c>
      <c r="AG18" s="9">
        <f>AG15-AG16-AG17</f>
        <v>-223</v>
      </c>
      <c r="AH18" s="9">
        <f>AH15-AH16-AH17</f>
        <v>-62</v>
      </c>
      <c r="AI18" s="9">
        <f t="shared" ref="AI18:AR18" si="93">AI15-AI16-AI17</f>
        <v>822</v>
      </c>
      <c r="AJ18" s="9">
        <f t="shared" si="93"/>
        <v>616</v>
      </c>
      <c r="AK18" s="9">
        <f t="shared" si="93"/>
        <v>-229</v>
      </c>
      <c r="AL18" s="9">
        <f t="shared" si="93"/>
        <v>209.68728000000007</v>
      </c>
      <c r="AM18" s="9">
        <f t="shared" si="93"/>
        <v>203.17963776000002</v>
      </c>
      <c r="AN18" s="9">
        <f t="shared" si="93"/>
        <v>240.16662641791987</v>
      </c>
      <c r="AO18" s="9">
        <f t="shared" si="93"/>
        <v>250.95131874385646</v>
      </c>
      <c r="AP18" s="9">
        <f t="shared" si="93"/>
        <v>261.72781394280128</v>
      </c>
      <c r="AQ18" s="9">
        <f t="shared" si="93"/>
        <v>272.28790973513719</v>
      </c>
      <c r="AR18" s="9">
        <f t="shared" si="93"/>
        <v>282.63703980481546</v>
      </c>
      <c r="AS18" s="9">
        <f t="shared" ref="AS18:AW18" si="94">AS15-AS16-AS17</f>
        <v>292.78073417695794</v>
      </c>
      <c r="AT18" s="9">
        <f t="shared" si="94"/>
        <v>302.72584432491317</v>
      </c>
      <c r="AU18" s="9">
        <f t="shared" si="94"/>
        <v>312.4801529659527</v>
      </c>
      <c r="AV18" s="9">
        <f t="shared" si="94"/>
        <v>322.05207871698656</v>
      </c>
      <c r="AW18" s="9">
        <f t="shared" si="94"/>
        <v>331.45044524917546</v>
      </c>
      <c r="AX18" s="1">
        <f>AW18*(1+$AZ$24)</f>
        <v>328.13594079668371</v>
      </c>
      <c r="AY18" s="1">
        <f>AX18*(1+$AZ$24)</f>
        <v>324.85458138871689</v>
      </c>
      <c r="AZ18" s="1">
        <f>AY18*(1+$AZ$24)</f>
        <v>321.60603557482972</v>
      </c>
      <c r="BA18" s="1">
        <f>AZ18*(1+$AZ$24)</f>
        <v>318.38997521908141</v>
      </c>
      <c r="BB18" s="1">
        <f>BA18*(1+$AZ$24)</f>
        <v>315.20607546689058</v>
      </c>
      <c r="BC18" s="1">
        <f>BB18*(1+$AZ$24)</f>
        <v>312.05401471222166</v>
      </c>
      <c r="BD18" s="1">
        <f>BC18*(1+$AZ$24)</f>
        <v>308.93347456509946</v>
      </c>
      <c r="BE18" s="1">
        <f>BD18*(1+$AZ$24)</f>
        <v>305.84413981944846</v>
      </c>
      <c r="BF18" s="1">
        <f>BE18*(1+$AZ$24)</f>
        <v>302.78569842125398</v>
      </c>
      <c r="BG18" s="1">
        <f>BF18*(1+$AZ$24)</f>
        <v>299.75784143704146</v>
      </c>
      <c r="BH18" s="1">
        <f>BG18*(1+$AZ$24)</f>
        <v>296.76026302267104</v>
      </c>
      <c r="BI18" s="1">
        <f>BH18*(1+$AZ$24)</f>
        <v>293.7926603924443</v>
      </c>
      <c r="BJ18" s="1">
        <f>BI18*(1+$AZ$24)</f>
        <v>290.85473378851987</v>
      </c>
      <c r="BK18" s="1">
        <f>BJ18*(1+$AZ$24)</f>
        <v>287.94618645063468</v>
      </c>
      <c r="BL18" s="1">
        <f>BK18*(1+$AZ$24)</f>
        <v>285.06672458612832</v>
      </c>
      <c r="BM18" s="1">
        <f>BL18*(1+$AZ$24)</f>
        <v>282.21605734026701</v>
      </c>
      <c r="BN18" s="1">
        <f>BM18*(1+$AZ$24)</f>
        <v>279.39389676686432</v>
      </c>
      <c r="BO18" s="1">
        <f>BN18*(1+$AZ$24)</f>
        <v>276.59995779919569</v>
      </c>
      <c r="BP18" s="1">
        <f>BO18*(1+$AZ$24)</f>
        <v>273.83395822120372</v>
      </c>
      <c r="BQ18" s="1">
        <f>BP18*(1+$AZ$24)</f>
        <v>271.09561863899165</v>
      </c>
      <c r="BR18" s="1">
        <f>BQ18*(1+$AZ$24)</f>
        <v>268.38466245260173</v>
      </c>
      <c r="BS18" s="1">
        <f>BR18*(1+$AZ$24)</f>
        <v>265.70081582807569</v>
      </c>
      <c r="BT18" s="1">
        <f>BS18*(1+$AZ$24)</f>
        <v>263.04380766979494</v>
      </c>
      <c r="BU18" s="1">
        <f>BT18*(1+$AZ$24)</f>
        <v>260.413369593097</v>
      </c>
      <c r="BV18" s="1">
        <f>BU18*(1+$AZ$24)</f>
        <v>257.80923589716605</v>
      </c>
      <c r="BW18" s="1">
        <f>BV18*(1+$AZ$24)</f>
        <v>255.23114353819437</v>
      </c>
      <c r="BX18" s="1">
        <f>BW18*(1+$AZ$24)</f>
        <v>252.67883210281244</v>
      </c>
      <c r="BY18" s="1">
        <f>BX18*(1+$AZ$24)</f>
        <v>250.1520437817843</v>
      </c>
      <c r="BZ18" s="1">
        <f>BY18*(1+$AZ$24)</f>
        <v>247.65052334396646</v>
      </c>
      <c r="CA18" s="1">
        <f>BZ18*(1+$AZ$24)</f>
        <v>245.17401811052679</v>
      </c>
      <c r="CB18" s="1">
        <f>CA18*(1+$AZ$24)</f>
        <v>242.72227792942152</v>
      </c>
      <c r="CC18" s="1">
        <f>CB18*(1+$AZ$24)</f>
        <v>240.2950551501273</v>
      </c>
      <c r="CD18" s="1">
        <f>CC18*(1+$AZ$24)</f>
        <v>237.89210459862602</v>
      </c>
      <c r="CE18" s="1">
        <f>CD18*(1+$AZ$24)</f>
        <v>235.51318355263976</v>
      </c>
      <c r="CF18" s="1">
        <f>CE18*(1+$AZ$24)</f>
        <v>233.15805171711335</v>
      </c>
      <c r="CG18" s="1">
        <f>CF18*(1+$AZ$24)</f>
        <v>230.8264711999422</v>
      </c>
      <c r="CH18" s="1">
        <f>CG18*(1+$AZ$24)</f>
        <v>228.51820648794279</v>
      </c>
      <c r="CI18" s="1">
        <f>CH18*(1+$AZ$24)</f>
        <v>226.23302442306337</v>
      </c>
      <c r="CJ18" s="1">
        <f>CI18*(1+$AZ$24)</f>
        <v>223.97069417883273</v>
      </c>
      <c r="CK18" s="1">
        <f>CJ18*(1+$AZ$24)</f>
        <v>221.73098723704439</v>
      </c>
      <c r="CL18" s="1">
        <f>CK18*(1+$AZ$24)</f>
        <v>219.51367736467395</v>
      </c>
      <c r="CM18" s="1">
        <f>CL18*(1+$AZ$24)</f>
        <v>217.31854059102722</v>
      </c>
      <c r="CN18" s="1">
        <f>CM18*(1+$AZ$24)</f>
        <v>215.14535518511695</v>
      </c>
      <c r="CO18" s="1">
        <f>CN18*(1+$AZ$24)</f>
        <v>212.99390163326578</v>
      </c>
      <c r="CP18" s="1">
        <f>CO18*(1+$AZ$24)</f>
        <v>210.86396261693312</v>
      </c>
      <c r="CQ18" s="1">
        <f>CP18*(1+$AZ$24)</f>
        <v>208.7553229907638</v>
      </c>
      <c r="CR18" s="1">
        <f>CQ18*(1+$AZ$24)</f>
        <v>206.66776976085617</v>
      </c>
      <c r="CS18" s="1">
        <f>CR18*(1+$AZ$24)</f>
        <v>204.60109206324762</v>
      </c>
      <c r="CT18" s="1">
        <f>CS18*(1+$AZ$24)</f>
        <v>202.55508114261514</v>
      </c>
      <c r="CU18" s="1">
        <f>CT18*(1+$AZ$24)</f>
        <v>200.52953033118899</v>
      </c>
      <c r="CV18" s="1">
        <f>CU18*(1+$AZ$24)</f>
        <v>198.5242350278771</v>
      </c>
      <c r="CW18" s="1">
        <f>CV18*(1+$AZ$24)</f>
        <v>196.53899267759832</v>
      </c>
      <c r="CX18" s="1">
        <f>CW18*(1+$AZ$24)</f>
        <v>194.57360275082232</v>
      </c>
      <c r="CY18" s="1">
        <f>CX18*(1+$AZ$24)</f>
        <v>192.6278667233141</v>
      </c>
      <c r="CZ18" s="1">
        <f>CY18*(1+$AZ$24)</f>
        <v>190.70158805608096</v>
      </c>
      <c r="DA18" s="1">
        <f>CZ18*(1+$AZ$24)</f>
        <v>188.79457217552016</v>
      </c>
      <c r="DB18" s="1">
        <f>DA18*(1+$AZ$24)</f>
        <v>186.90662645376494</v>
      </c>
      <c r="DC18" s="1">
        <f>DB18*(1+$AZ$24)</f>
        <v>185.03756018922729</v>
      </c>
      <c r="DD18" s="1">
        <f>DC18*(1+$AZ$24)</f>
        <v>183.18718458733503</v>
      </c>
      <c r="DE18" s="1">
        <f>DD18*(1+$AZ$24)</f>
        <v>181.35531274146166</v>
      </c>
      <c r="DF18" s="1">
        <f>DE18*(1+$AZ$24)</f>
        <v>179.54175961404704</v>
      </c>
      <c r="DG18" s="1">
        <f>DF18*(1+$AZ$24)</f>
        <v>177.74634201790656</v>
      </c>
      <c r="DH18" s="1">
        <f>DG18*(1+$AZ$24)</f>
        <v>175.9688785977275</v>
      </c>
      <c r="DI18" s="1">
        <f>DH18*(1+$AZ$24)</f>
        <v>174.20918981175021</v>
      </c>
      <c r="DJ18" s="1">
        <f>DI18*(1+$AZ$24)</f>
        <v>172.4670979136327</v>
      </c>
      <c r="DK18" s="1">
        <f>DJ18*(1+$AZ$24)</f>
        <v>170.74242693449636</v>
      </c>
      <c r="DL18" s="1">
        <f>DK18*(1+$AZ$24)</f>
        <v>169.03500266515141</v>
      </c>
      <c r="DM18" s="1">
        <f>DL18*(1+$AZ$24)</f>
        <v>167.34465263849989</v>
      </c>
      <c r="DN18" s="1">
        <f>DM18*(1+$AZ$24)</f>
        <v>165.6712061121149</v>
      </c>
      <c r="DO18" s="1">
        <f>DN18*(1+$AZ$24)</f>
        <v>164.01449405099376</v>
      </c>
      <c r="DP18" s="1">
        <f>DO18*(1+$AZ$24)</f>
        <v>162.37434911048382</v>
      </c>
      <c r="DQ18" s="1">
        <f>DP18*(1+$AZ$24)</f>
        <v>160.75060561937897</v>
      </c>
      <c r="DR18" s="1">
        <f>DQ18*(1+$AZ$24)</f>
        <v>159.14309956318519</v>
      </c>
      <c r="DS18" s="1">
        <f>DR18*(1+$AZ$24)</f>
        <v>157.55166856755335</v>
      </c>
      <c r="DT18" s="1">
        <f>DS18*(1+$AZ$24)</f>
        <v>155.97615188187783</v>
      </c>
      <c r="DU18" s="1">
        <f>DT18*(1+$AZ$24)</f>
        <v>154.41639036305904</v>
      </c>
      <c r="DV18" s="1">
        <f>DU18*(1+$AZ$24)</f>
        <v>152.87222645942845</v>
      </c>
      <c r="DW18" s="1">
        <f>DV18*(1+$AZ$24)</f>
        <v>151.34350419483417</v>
      </c>
      <c r="DX18" s="1">
        <f>DW18*(1+$AZ$24)</f>
        <v>149.83006915288581</v>
      </c>
      <c r="DY18" s="1">
        <f>DX18*(1+$AZ$24)</f>
        <v>148.33176846135694</v>
      </c>
      <c r="DZ18" s="1">
        <f>DY18*(1+$AZ$24)</f>
        <v>146.84845077674336</v>
      </c>
      <c r="EA18" s="1">
        <f>DZ18*(1+$AZ$24)</f>
        <v>145.37996626897592</v>
      </c>
      <c r="EB18" s="1">
        <f>EA18*(1+$AZ$24)</f>
        <v>143.92616660628616</v>
      </c>
      <c r="EC18" s="1">
        <f>EB18*(1+$AZ$24)</f>
        <v>142.4869049402233</v>
      </c>
      <c r="ED18" s="1">
        <f>EC18*(1+$AZ$24)</f>
        <v>141.06203589082105</v>
      </c>
      <c r="EE18" s="1">
        <f>ED18*(1+$AZ$24)</f>
        <v>139.65141553191285</v>
      </c>
      <c r="EF18" s="1">
        <f>EE18*(1+$AZ$24)</f>
        <v>138.25490137659372</v>
      </c>
      <c r="EG18" s="1">
        <f>EF18*(1+$AZ$24)</f>
        <v>136.8723523628278</v>
      </c>
      <c r="EH18" s="1">
        <f>EG18*(1+$AZ$24)</f>
        <v>135.50362883919951</v>
      </c>
      <c r="EI18" s="1">
        <f>EH18*(1+$AZ$24)</f>
        <v>134.14859255080751</v>
      </c>
      <c r="EJ18" s="1">
        <f>EI18*(1+$AZ$24)</f>
        <v>132.80710662529944</v>
      </c>
      <c r="EK18" s="1">
        <f>EJ18*(1+$AZ$24)</f>
        <v>131.47903555904645</v>
      </c>
      <c r="EL18" s="1">
        <f>EK18*(1+$AZ$24)</f>
        <v>130.16424520345598</v>
      </c>
      <c r="EM18" s="1">
        <f>EL18*(1+$AZ$24)</f>
        <v>128.86260275142141</v>
      </c>
      <c r="EN18" s="1">
        <f>EM18*(1+$AZ$24)</f>
        <v>127.57397672390719</v>
      </c>
      <c r="EO18" s="1">
        <f>EN18*(1+$AZ$24)</f>
        <v>126.29823695666812</v>
      </c>
      <c r="EP18" s="1">
        <f>EO18*(1+$AZ$24)</f>
        <v>125.03525458710143</v>
      </c>
      <c r="EQ18" s="1">
        <f>EP18*(1+$AZ$24)</f>
        <v>123.78490204123042</v>
      </c>
      <c r="ER18" s="1">
        <f>EQ18*(1+$AZ$24)</f>
        <v>122.54705302081813</v>
      </c>
      <c r="ES18" s="1">
        <f>ER18*(1+$AZ$24)</f>
        <v>121.32158249060994</v>
      </c>
      <c r="ET18" s="1">
        <f>ES18*(1+$AZ$24)</f>
        <v>120.10836666570384</v>
      </c>
      <c r="EU18" s="1">
        <f>ET18*(1+$AZ$24)</f>
        <v>118.9072829990468</v>
      </c>
      <c r="EV18" s="1">
        <f>EU18*(1+$AZ$24)</f>
        <v>117.71821016905633</v>
      </c>
      <c r="EW18" s="1">
        <f>EV18*(1+$AZ$24)</f>
        <v>116.54102806736577</v>
      </c>
      <c r="EX18" s="1">
        <f>EW18*(1+$AZ$24)</f>
        <v>115.37561778669212</v>
      </c>
      <c r="EY18" s="1">
        <f>EX18*(1+$AZ$24)</f>
        <v>114.22186160882519</v>
      </c>
      <c r="EZ18" s="1">
        <f>EY18*(1+$AZ$24)</f>
        <v>113.07964299273694</v>
      </c>
      <c r="FA18" s="1">
        <f>EZ18*(1+$AZ$24)</f>
        <v>111.94884656280956</v>
      </c>
      <c r="FB18" s="1">
        <f>FA18*(1+$AZ$24)</f>
        <v>110.82935809718147</v>
      </c>
      <c r="FC18" s="1">
        <f>FB18*(1+$AZ$24)</f>
        <v>109.72106451620965</v>
      </c>
      <c r="FD18" s="1">
        <f>FC18*(1+$AZ$24)</f>
        <v>108.62385387104756</v>
      </c>
    </row>
    <row r="19" spans="2:160" x14ac:dyDescent="0.3">
      <c r="B19" t="s">
        <v>2</v>
      </c>
      <c r="C19" s="5">
        <v>151</v>
      </c>
      <c r="D19" s="5">
        <v>151</v>
      </c>
      <c r="E19" s="5">
        <v>151</v>
      </c>
      <c r="F19" s="5">
        <v>151</v>
      </c>
      <c r="G19" s="5">
        <v>151</v>
      </c>
      <c r="H19" s="5">
        <v>151</v>
      </c>
      <c r="I19" s="5">
        <v>151</v>
      </c>
      <c r="J19" s="5">
        <v>151</v>
      </c>
      <c r="K19" s="5">
        <v>151</v>
      </c>
      <c r="L19" s="5">
        <v>151</v>
      </c>
      <c r="M19" s="5">
        <v>151</v>
      </c>
      <c r="N19" s="5">
        <v>151</v>
      </c>
      <c r="O19" s="5">
        <v>151</v>
      </c>
      <c r="P19" s="5">
        <v>151</v>
      </c>
      <c r="Q19" s="5">
        <v>151</v>
      </c>
      <c r="R19" s="5">
        <v>151</v>
      </c>
      <c r="S19" s="5">
        <v>151</v>
      </c>
      <c r="T19" s="5">
        <v>151</v>
      </c>
      <c r="U19" s="5">
        <v>151</v>
      </c>
      <c r="V19" s="5">
        <v>151</v>
      </c>
      <c r="W19" s="5">
        <v>151</v>
      </c>
      <c r="X19" s="5">
        <v>151</v>
      </c>
      <c r="Y19" s="5">
        <v>151</v>
      </c>
      <c r="Z19" s="5">
        <v>151</v>
      </c>
      <c r="AA19" s="5">
        <v>117.8</v>
      </c>
      <c r="AB19" s="5">
        <v>117.8</v>
      </c>
      <c r="AC19" s="5">
        <v>117.8</v>
      </c>
      <c r="AD19" s="5">
        <v>117.8</v>
      </c>
      <c r="AF19" s="5">
        <v>151</v>
      </c>
      <c r="AG19" s="5">
        <v>151</v>
      </c>
      <c r="AH19" s="5">
        <v>151</v>
      </c>
      <c r="AI19" s="5">
        <v>151</v>
      </c>
      <c r="AJ19" s="5">
        <v>151</v>
      </c>
      <c r="AK19" s="5">
        <v>151</v>
      </c>
      <c r="AL19" s="5">
        <v>117.8</v>
      </c>
      <c r="AM19" s="5">
        <v>117.8</v>
      </c>
      <c r="AN19" s="5">
        <v>117.8</v>
      </c>
      <c r="AO19" s="5">
        <v>117.8</v>
      </c>
      <c r="AP19" s="5">
        <v>117.8</v>
      </c>
      <c r="AQ19" s="5">
        <v>117.8</v>
      </c>
      <c r="AR19" s="5">
        <v>117.8</v>
      </c>
      <c r="AS19" s="5">
        <v>117.8</v>
      </c>
      <c r="AT19" s="5">
        <v>117.8</v>
      </c>
      <c r="AU19" s="5">
        <v>117.8</v>
      </c>
      <c r="AV19" s="5">
        <v>117.8</v>
      </c>
      <c r="AW19" s="5">
        <v>117.8</v>
      </c>
    </row>
    <row r="20" spans="2:160" s="1" customFormat="1" x14ac:dyDescent="0.3">
      <c r="B20" s="1" t="s">
        <v>37</v>
      </c>
      <c r="C20" s="8">
        <f t="shared" ref="C20:L20" si="95">C18/C19</f>
        <v>1.2317880794701987</v>
      </c>
      <c r="D20" s="8">
        <f t="shared" si="95"/>
        <v>0.91390728476821192</v>
      </c>
      <c r="E20" s="8">
        <f t="shared" si="95"/>
        <v>1.3245033112582782</v>
      </c>
      <c r="F20" s="8">
        <f t="shared" si="95"/>
        <v>0.12582781456953643</v>
      </c>
      <c r="G20" s="8">
        <f t="shared" si="95"/>
        <v>0.29801324503311261</v>
      </c>
      <c r="H20" s="8">
        <f t="shared" si="95"/>
        <v>0.48344370860927155</v>
      </c>
      <c r="I20" s="8">
        <f t="shared" si="95"/>
        <v>1.3907284768211921</v>
      </c>
      <c r="J20" s="8">
        <f t="shared" si="95"/>
        <v>-3.6490066225165565</v>
      </c>
      <c r="K20" s="8">
        <f t="shared" si="95"/>
        <v>-1.1920529801324504</v>
      </c>
      <c r="L20" s="8">
        <f t="shared" si="95"/>
        <v>0.80794701986754969</v>
      </c>
      <c r="M20" s="8">
        <f t="shared" ref="M20:O20" si="96">M18/M19</f>
        <v>1.185430463576159</v>
      </c>
      <c r="N20" s="8">
        <f t="shared" si="96"/>
        <v>-1.2119205298013245</v>
      </c>
      <c r="O20" s="8">
        <f t="shared" si="96"/>
        <v>1.4503311258278146</v>
      </c>
      <c r="P20" s="8">
        <f t="shared" ref="P20:Q20" si="97">P18/P19</f>
        <v>1.3245033112582782</v>
      </c>
      <c r="Q20" s="8">
        <f t="shared" si="97"/>
        <v>2.1324503311258276</v>
      </c>
      <c r="R20" s="8">
        <f t="shared" ref="R20" si="98">R18/R19</f>
        <v>0.53642384105960261</v>
      </c>
      <c r="S20" s="8">
        <f t="shared" ref="S20:T20" si="99">S18/S19</f>
        <v>1.3311258278145695</v>
      </c>
      <c r="T20" s="8">
        <f t="shared" si="99"/>
        <v>1.4834437086092715</v>
      </c>
      <c r="U20" s="8">
        <f t="shared" ref="U20" si="100">U18/U19</f>
        <v>1.490066225165563</v>
      </c>
      <c r="V20" s="8">
        <f t="shared" ref="V20" si="101">V18/V19</f>
        <v>-0.2251655629139073</v>
      </c>
      <c r="W20" s="8">
        <f t="shared" ref="W20:X20" si="102">W18/W19</f>
        <v>0.31788079470198677</v>
      </c>
      <c r="X20" s="8">
        <f t="shared" si="102"/>
        <v>0.59602649006622521</v>
      </c>
      <c r="Y20" s="8">
        <f t="shared" ref="Y20:AA20" si="103">Y18/Y19</f>
        <v>0.69536423841059603</v>
      </c>
      <c r="Z20" s="8">
        <f t="shared" ref="Z20" si="104">Z18/Z19</f>
        <v>-3.1258278145695364</v>
      </c>
      <c r="AA20" s="8">
        <f t="shared" si="103"/>
        <v>-0.11884550084889643</v>
      </c>
      <c r="AB20" s="8">
        <f t="shared" ref="AB20:AD20" si="105">AB18/AB19</f>
        <v>0.44805432937181744</v>
      </c>
      <c r="AC20" s="8">
        <f t="shared" si="105"/>
        <v>1.2574424448217321</v>
      </c>
      <c r="AD20" s="8">
        <f t="shared" si="105"/>
        <v>0.19337657045840473</v>
      </c>
      <c r="AF20" s="8">
        <f>AF18/AF19</f>
        <v>3.5960264900662251</v>
      </c>
      <c r="AG20" s="8">
        <f>AG18/AG19</f>
        <v>-1.4768211920529801</v>
      </c>
      <c r="AH20" s="8">
        <f>AH18/AH19</f>
        <v>-0.41059602649006621</v>
      </c>
      <c r="AI20" s="8">
        <f t="shared" ref="AI20:AR20" si="106">AI18/AI19</f>
        <v>5.443708609271523</v>
      </c>
      <c r="AJ20" s="8">
        <f t="shared" si="106"/>
        <v>4.0794701986754971</v>
      </c>
      <c r="AK20" s="8">
        <f t="shared" si="106"/>
        <v>-1.5165562913907285</v>
      </c>
      <c r="AL20" s="8">
        <f t="shared" si="106"/>
        <v>1.7800278438030568</v>
      </c>
      <c r="AM20" s="8">
        <f t="shared" si="106"/>
        <v>1.7247847008488966</v>
      </c>
      <c r="AN20" s="8">
        <f t="shared" si="106"/>
        <v>2.0387659288448208</v>
      </c>
      <c r="AO20" s="8">
        <f t="shared" si="106"/>
        <v>2.130316797486048</v>
      </c>
      <c r="AP20" s="8">
        <f t="shared" si="106"/>
        <v>2.2217980810085001</v>
      </c>
      <c r="AQ20" s="8">
        <f t="shared" si="106"/>
        <v>2.3114423576836773</v>
      </c>
      <c r="AR20" s="8">
        <f t="shared" si="106"/>
        <v>2.3992957538609123</v>
      </c>
      <c r="AS20" s="8">
        <f t="shared" ref="AS20:AW20" si="107">AS18/AS19</f>
        <v>2.4854052137262985</v>
      </c>
      <c r="AT20" s="8">
        <f t="shared" si="107"/>
        <v>2.5698288991928115</v>
      </c>
      <c r="AU20" s="8">
        <f t="shared" si="107"/>
        <v>2.6526328774698871</v>
      </c>
      <c r="AV20" s="8">
        <f t="shared" si="107"/>
        <v>2.7338886138963208</v>
      </c>
      <c r="AW20" s="8">
        <f t="shared" si="107"/>
        <v>2.8136710123019988</v>
      </c>
    </row>
    <row r="22" spans="2:160" x14ac:dyDescent="0.3">
      <c r="B22" s="1" t="s">
        <v>40</v>
      </c>
      <c r="G22" s="10">
        <f>G3/C3-1</f>
        <v>0.1188694929343308</v>
      </c>
      <c r="H22" s="10">
        <f t="shared" ref="H22:N22" si="108">H3/D3-1</f>
        <v>0.15083798882681565</v>
      </c>
      <c r="I22" s="10">
        <f t="shared" si="108"/>
        <v>9.2489568845618875E-2</v>
      </c>
      <c r="J22" s="10">
        <f t="shared" si="108"/>
        <v>-0.11309523809523814</v>
      </c>
      <c r="K22" s="10">
        <f t="shared" si="108"/>
        <v>-0.66493313521545327</v>
      </c>
      <c r="L22" s="10">
        <f t="shared" si="108"/>
        <v>-0.2302357836338419</v>
      </c>
      <c r="M22" s="10">
        <f t="shared" si="108"/>
        <v>-0.17122851686823681</v>
      </c>
      <c r="N22" s="10">
        <f t="shared" si="108"/>
        <v>4.1946308724831738E-3</v>
      </c>
      <c r="O22" s="10">
        <f t="shared" ref="O22" si="109">O3/K3-1</f>
        <v>1.7782705099778271</v>
      </c>
      <c r="P22" s="10">
        <f t="shared" ref="P22" si="110">P3/L3-1</f>
        <v>0.1711711711711712</v>
      </c>
      <c r="Q22" s="10">
        <f t="shared" ref="Q22" si="111">Q3/M3-1</f>
        <v>0.23579109062980042</v>
      </c>
      <c r="R22" s="10">
        <f t="shared" ref="R22" si="112">R3/N3-1</f>
        <v>0.2464494569757727</v>
      </c>
      <c r="S22" s="10">
        <f t="shared" ref="S22" si="113">S3/O3-1</f>
        <v>8.5395051875498895E-2</v>
      </c>
      <c r="T22" s="10">
        <f t="shared" ref="T22" si="114">T3/P3-1</f>
        <v>8.6153846153846247E-2</v>
      </c>
      <c r="U22" s="10">
        <f t="shared" ref="U22" si="115">U3/Q3-1</f>
        <v>-6.0285891858297025E-2</v>
      </c>
      <c r="V22" s="10">
        <f t="shared" ref="V22" si="116">V3/R3-1</f>
        <v>-0.10522788203753353</v>
      </c>
      <c r="W22" s="10">
        <f t="shared" ref="W22" si="117">W3/S3-1</f>
        <v>-9.6323529411764697E-2</v>
      </c>
      <c r="X22" s="10">
        <f t="shared" ref="X22" si="118">X3/T3-1</f>
        <v>-8.5694050991501403E-2</v>
      </c>
      <c r="Y22" s="10">
        <f t="shared" ref="Y22" si="119">Y3/U3-1</f>
        <v>-5.6216931216931165E-2</v>
      </c>
      <c r="Z22" s="10">
        <f t="shared" ref="Z22" si="120">Z3/V3-1</f>
        <v>-8.3895131086142327E-2</v>
      </c>
      <c r="AA22" s="10">
        <f t="shared" ref="AA22" si="121">AA3/W3-1</f>
        <v>-0.13181448331977219</v>
      </c>
      <c r="AB22" s="10">
        <f t="shared" ref="AB22" si="122">AB3/X3-1</f>
        <v>-9.9999999999999978E-2</v>
      </c>
      <c r="AC22" s="10">
        <f t="shared" ref="AC22" si="123">AC3/Y3-1</f>
        <v>3.0000000000000027E-2</v>
      </c>
      <c r="AD22" s="10">
        <f t="shared" ref="AD22" si="124">AD3/Z3-1</f>
        <v>3.0000000000000027E-2</v>
      </c>
      <c r="AG22" s="10">
        <f>AG3/AF3-1</f>
        <v>5.975563192058031E-2</v>
      </c>
      <c r="AH22" s="10">
        <f t="shared" ref="AH22:AR22" si="125">AH3/AG3-1</f>
        <v>-0.26860025220680961</v>
      </c>
      <c r="AI22" s="10">
        <f t="shared" si="125"/>
        <v>0.39261083743842362</v>
      </c>
      <c r="AJ22" s="10">
        <f t="shared" si="125"/>
        <v>-6.1903077467280188E-3</v>
      </c>
      <c r="AK22" s="10">
        <f t="shared" si="125"/>
        <v>-7.9907456842854607E-2</v>
      </c>
      <c r="AL22" s="10">
        <f t="shared" si="125"/>
        <v>-4.0928433268858866E-2</v>
      </c>
      <c r="AM22" s="10">
        <f t="shared" si="125"/>
        <v>2.0000000000000018E-2</v>
      </c>
      <c r="AN22" s="10">
        <f t="shared" si="125"/>
        <v>2.0000000000000018E-2</v>
      </c>
      <c r="AO22" s="10">
        <f t="shared" si="125"/>
        <v>1.0000000000000009E-2</v>
      </c>
      <c r="AP22" s="10">
        <f t="shared" si="125"/>
        <v>1.0000000000000009E-2</v>
      </c>
      <c r="AQ22" s="10">
        <f t="shared" si="125"/>
        <v>1.0000000000000009E-2</v>
      </c>
      <c r="AR22" s="10">
        <f t="shared" si="125"/>
        <v>1.0000000000000009E-2</v>
      </c>
      <c r="AS22" s="10">
        <f t="shared" ref="AS22" si="126">AS3/AR3-1</f>
        <v>1.0000000000000009E-2</v>
      </c>
      <c r="AT22" s="10">
        <f t="shared" ref="AT22" si="127">AT3/AS3-1</f>
        <v>1.0000000000000009E-2</v>
      </c>
      <c r="AU22" s="10">
        <f t="shared" ref="AU22" si="128">AU3/AT3-1</f>
        <v>1.0000000000000009E-2</v>
      </c>
      <c r="AV22" s="10">
        <f t="shared" ref="AV22" si="129">AV3/AU3-1</f>
        <v>1.0000000000000009E-2</v>
      </c>
      <c r="AW22" s="10">
        <f t="shared" ref="AW22" si="130">AW3/AV3-1</f>
        <v>1.0000000000000009E-2</v>
      </c>
    </row>
    <row r="23" spans="2:160" x14ac:dyDescent="0.3">
      <c r="B23" s="1" t="s">
        <v>41</v>
      </c>
      <c r="C23" s="10">
        <f>C5/C3</f>
        <v>0.6242726517040732</v>
      </c>
      <c r="D23" s="10">
        <f t="shared" ref="D23:N23" si="131">D5/D3</f>
        <v>0.60893854748603349</v>
      </c>
      <c r="E23" s="10">
        <f t="shared" si="131"/>
        <v>0.60709318497913767</v>
      </c>
      <c r="F23" s="10">
        <f t="shared" si="131"/>
        <v>0.59002976190476186</v>
      </c>
      <c r="G23" s="10">
        <f t="shared" si="131"/>
        <v>0.61961367013372959</v>
      </c>
      <c r="H23" s="10">
        <f t="shared" si="131"/>
        <v>0.60610263522884877</v>
      </c>
      <c r="I23" s="10">
        <f t="shared" si="131"/>
        <v>0.59325270528325902</v>
      </c>
      <c r="J23" s="10">
        <f t="shared" si="131"/>
        <v>0.52936241610738255</v>
      </c>
      <c r="K23" s="10">
        <f t="shared" si="131"/>
        <v>0.66962305986696236</v>
      </c>
      <c r="L23" s="10">
        <f t="shared" si="131"/>
        <v>0.63963963963963966</v>
      </c>
      <c r="M23" s="10">
        <f t="shared" si="131"/>
        <v>0.65130568356374807</v>
      </c>
      <c r="N23" s="10">
        <f t="shared" si="131"/>
        <v>0.6157059314954052</v>
      </c>
      <c r="O23" s="10">
        <f t="shared" ref="O23:AD23" si="132">O5/O3</f>
        <v>0.68316041500399038</v>
      </c>
      <c r="P23" s="10">
        <f t="shared" si="132"/>
        <v>0.68</v>
      </c>
      <c r="Q23" s="10">
        <f t="shared" si="132"/>
        <v>0.65133623368551896</v>
      </c>
      <c r="R23" s="10">
        <f t="shared" si="132"/>
        <v>0.64075067024128685</v>
      </c>
      <c r="S23" s="10">
        <f t="shared" si="132"/>
        <v>0.66249999999999998</v>
      </c>
      <c r="T23" s="10">
        <f t="shared" si="132"/>
        <v>0.67351274787535409</v>
      </c>
      <c r="U23" s="10">
        <f t="shared" si="132"/>
        <v>0.66468253968253965</v>
      </c>
      <c r="V23" s="10">
        <f t="shared" si="132"/>
        <v>0.64943820224719107</v>
      </c>
      <c r="W23" s="10">
        <f t="shared" si="132"/>
        <v>0.66069975589910501</v>
      </c>
      <c r="X23" s="10">
        <f t="shared" si="132"/>
        <v>0.64446165762974439</v>
      </c>
      <c r="Y23" s="10">
        <f t="shared" si="132"/>
        <v>0.65031534688156978</v>
      </c>
      <c r="Z23" s="10">
        <f t="shared" si="132"/>
        <v>0.62714636140637781</v>
      </c>
      <c r="AA23" s="10">
        <f t="shared" si="132"/>
        <v>0.64573570759137766</v>
      </c>
      <c r="AB23" s="10">
        <f t="shared" si="132"/>
        <v>0.64</v>
      </c>
      <c r="AC23" s="10">
        <f t="shared" si="132"/>
        <v>0.64</v>
      </c>
      <c r="AD23" s="10">
        <f t="shared" si="132"/>
        <v>0.63</v>
      </c>
      <c r="AF23" s="10">
        <f t="shared" ref="AF23:AR23" si="133">AF5/AF3</f>
        <v>0.60710194730813283</v>
      </c>
      <c r="AG23" s="10">
        <f t="shared" si="133"/>
        <v>0.58926319582057285</v>
      </c>
      <c r="AH23" s="10">
        <f t="shared" si="133"/>
        <v>0.6396551724137931</v>
      </c>
      <c r="AI23" s="10">
        <f t="shared" si="133"/>
        <v>0.66218606296427307</v>
      </c>
      <c r="AJ23" s="10">
        <f t="shared" si="133"/>
        <v>0.66275137924897665</v>
      </c>
      <c r="AK23" s="10">
        <f t="shared" si="133"/>
        <v>0.64584139264990326</v>
      </c>
      <c r="AL23" s="10">
        <f t="shared" si="133"/>
        <v>0.63869375201677958</v>
      </c>
      <c r="AM23" s="10">
        <f t="shared" si="133"/>
        <v>0.64</v>
      </c>
      <c r="AN23" s="10">
        <f t="shared" si="133"/>
        <v>0.64</v>
      </c>
      <c r="AO23" s="10">
        <f t="shared" si="133"/>
        <v>0.64</v>
      </c>
      <c r="AP23" s="10">
        <f t="shared" si="133"/>
        <v>0.64</v>
      </c>
      <c r="AQ23" s="10">
        <f t="shared" si="133"/>
        <v>0.64</v>
      </c>
      <c r="AR23" s="10">
        <f t="shared" si="133"/>
        <v>0.64</v>
      </c>
      <c r="AS23" s="10">
        <f t="shared" ref="AS23:AW23" si="134">AS5/AS3</f>
        <v>0.64</v>
      </c>
      <c r="AT23" s="10">
        <f t="shared" si="134"/>
        <v>0.64</v>
      </c>
      <c r="AU23" s="10">
        <f t="shared" si="134"/>
        <v>0.64</v>
      </c>
      <c r="AV23" s="10">
        <f t="shared" si="134"/>
        <v>0.64</v>
      </c>
      <c r="AW23" s="10">
        <f t="shared" si="134"/>
        <v>0.64</v>
      </c>
    </row>
    <row r="24" spans="2:160" x14ac:dyDescent="0.3">
      <c r="B24" t="s">
        <v>42</v>
      </c>
      <c r="C24" s="10">
        <f>C11/C3</f>
        <v>0.17871986699916875</v>
      </c>
      <c r="D24" s="10">
        <f t="shared" ref="D24:N24" si="135">D11/D3</f>
        <v>0.15163607342378291</v>
      </c>
      <c r="E24" s="10">
        <f t="shared" si="135"/>
        <v>0.20166898470097358</v>
      </c>
      <c r="F24" s="10">
        <f t="shared" si="135"/>
        <v>2.976190476190476E-2</v>
      </c>
      <c r="G24" s="10">
        <f t="shared" si="135"/>
        <v>4.7548291233283801E-2</v>
      </c>
      <c r="H24" s="10">
        <f t="shared" si="135"/>
        <v>5.2011095700416086E-2</v>
      </c>
      <c r="I24" s="10">
        <f t="shared" si="135"/>
        <v>0.13049013367281986</v>
      </c>
      <c r="J24" s="10">
        <f t="shared" si="135"/>
        <v>-0.44966442953020136</v>
      </c>
      <c r="K24" s="10">
        <f t="shared" si="135"/>
        <v>-0.35920177383592017</v>
      </c>
      <c r="L24" s="10">
        <f t="shared" si="135"/>
        <v>0.13783783783783785</v>
      </c>
      <c r="M24" s="10">
        <f t="shared" si="135"/>
        <v>0.12826420890937021</v>
      </c>
      <c r="N24" s="10">
        <f t="shared" si="135"/>
        <v>-0.11612364243943191</v>
      </c>
      <c r="O24" s="10">
        <f t="shared" ref="O24:AD24" si="136">O11/O3</f>
        <v>0.20590582601755786</v>
      </c>
      <c r="P24" s="10">
        <f t="shared" si="136"/>
        <v>0.15</v>
      </c>
      <c r="Q24" s="10">
        <f t="shared" si="136"/>
        <v>0.20571783716594158</v>
      </c>
      <c r="R24" s="10">
        <f t="shared" si="136"/>
        <v>7.975871313672922E-2</v>
      </c>
      <c r="S24" s="10">
        <f t="shared" si="136"/>
        <v>0.1698529411764706</v>
      </c>
      <c r="T24" s="10">
        <f t="shared" si="136"/>
        <v>0.17847025495750707</v>
      </c>
      <c r="U24" s="10">
        <f t="shared" si="136"/>
        <v>0.15608465608465608</v>
      </c>
      <c r="V24" s="10">
        <f t="shared" si="136"/>
        <v>-2.9962546816479401E-2</v>
      </c>
      <c r="W24" s="10">
        <f t="shared" si="136"/>
        <v>6.5093572009764039E-2</v>
      </c>
      <c r="X24" s="10">
        <f t="shared" si="136"/>
        <v>7.745933384972889E-2</v>
      </c>
      <c r="Y24" s="10">
        <f t="shared" si="136"/>
        <v>8.5494043447792573E-2</v>
      </c>
      <c r="Z24" s="10">
        <f t="shared" si="136"/>
        <v>-0.4439901880621423</v>
      </c>
      <c r="AA24" s="10">
        <f t="shared" si="136"/>
        <v>-7.4976569821930648E-3</v>
      </c>
      <c r="AB24" s="10">
        <f t="shared" si="136"/>
        <v>6.1086151992426292E-2</v>
      </c>
      <c r="AC24" s="10">
        <f t="shared" si="136"/>
        <v>0.12937617787333058</v>
      </c>
      <c r="AD24" s="10">
        <f t="shared" si="136"/>
        <v>3.848145178575689E-2</v>
      </c>
      <c r="AF24" s="10">
        <f t="shared" ref="AF24:AR24" si="137">AF11/AF3</f>
        <v>0.14032073310423826</v>
      </c>
      <c r="AG24" s="10">
        <f t="shared" si="137"/>
        <v>-3.4588362457214916E-2</v>
      </c>
      <c r="AH24" s="10">
        <f t="shared" si="137"/>
        <v>4.6798029556650248E-3</v>
      </c>
      <c r="AI24" s="10">
        <f t="shared" si="137"/>
        <v>0.15970993986558188</v>
      </c>
      <c r="AJ24" s="10">
        <f t="shared" si="137"/>
        <v>0.12084000711870439</v>
      </c>
      <c r="AK24" s="10">
        <f t="shared" si="137"/>
        <v>-4.6615087040618952E-2</v>
      </c>
      <c r="AL24" s="10">
        <f t="shared" si="137"/>
        <v>6.0827908196192347E-2</v>
      </c>
      <c r="AM24" s="10">
        <f t="shared" si="137"/>
        <v>5.0497871704344867E-2</v>
      </c>
      <c r="AN24" s="10">
        <f t="shared" si="137"/>
        <v>5.8586309568117285E-2</v>
      </c>
      <c r="AO24" s="10">
        <f t="shared" si="137"/>
        <v>6.0767742538149871E-2</v>
      </c>
      <c r="AP24" s="10">
        <f t="shared" si="137"/>
        <v>6.2829086781584401E-2</v>
      </c>
      <c r="AQ24" s="10">
        <f t="shared" si="137"/>
        <v>6.4777382209398465E-2</v>
      </c>
      <c r="AR24" s="10">
        <f t="shared" si="137"/>
        <v>6.6619251451450381E-2</v>
      </c>
      <c r="AS24" s="10">
        <f t="shared" ref="AS24:AW24" si="138">AS11/AS3</f>
        <v>6.8360924636234124E-2</v>
      </c>
      <c r="AT24" s="10">
        <f t="shared" si="138"/>
        <v>7.0008262698661339E-2</v>
      </c>
      <c r="AU24" s="10">
        <f t="shared" si="138"/>
        <v>7.1566779303313954E-2</v>
      </c>
      <c r="AV24" s="10">
        <f t="shared" si="138"/>
        <v>7.3041661465413299E-2</v>
      </c>
      <c r="AW24" s="10">
        <f t="shared" si="138"/>
        <v>7.4437788946870267E-2</v>
      </c>
      <c r="AY24" t="s">
        <v>44</v>
      </c>
      <c r="AZ24" s="10">
        <v>-0.01</v>
      </c>
    </row>
    <row r="25" spans="2:160" x14ac:dyDescent="0.3">
      <c r="B25" t="s">
        <v>43</v>
      </c>
      <c r="C25" s="10"/>
      <c r="G25" s="10">
        <f t="shared" ref="G25:N25" si="139">G6/C6-1</f>
        <v>0.28602150537634419</v>
      </c>
      <c r="H25" s="10">
        <f t="shared" si="139"/>
        <v>0.26113360323886647</v>
      </c>
      <c r="I25" s="10">
        <f t="shared" si="139"/>
        <v>0.24260355029585789</v>
      </c>
      <c r="J25" s="10">
        <f t="shared" si="139"/>
        <v>6.5681444991789739E-3</v>
      </c>
      <c r="K25" s="10">
        <f t="shared" si="139"/>
        <v>-0.32775919732441472</v>
      </c>
      <c r="L25" s="10">
        <f t="shared" si="139"/>
        <v>-0.2391653290529695</v>
      </c>
      <c r="M25" s="10">
        <f t="shared" si="139"/>
        <v>-0.14603174603174607</v>
      </c>
      <c r="N25" s="10">
        <f t="shared" si="139"/>
        <v>-1.4681892332789603E-2</v>
      </c>
      <c r="O25" s="10">
        <f t="shared" ref="O25" si="140">O6/K6-1</f>
        <v>0.35572139303482597</v>
      </c>
      <c r="P25" s="10">
        <f t="shared" ref="P25" si="141">P6/L6-1</f>
        <v>0.26371308016877637</v>
      </c>
      <c r="Q25" s="10">
        <f t="shared" ref="Q25" si="142">Q6/M6-1</f>
        <v>0.21933085501858729</v>
      </c>
      <c r="R25" s="10">
        <f t="shared" ref="R25" si="143">R6/N6-1</f>
        <v>0.21357615894039728</v>
      </c>
      <c r="S25" s="10">
        <f t="shared" ref="S25" si="144">S6/O6-1</f>
        <v>0.14128440366972472</v>
      </c>
      <c r="T25" s="10">
        <f t="shared" ref="T25" si="145">T6/P6-1</f>
        <v>7.178631051752915E-2</v>
      </c>
      <c r="U25" s="10">
        <f t="shared" ref="U25" si="146">U6/Q6-1</f>
        <v>9.7560975609756184E-2</v>
      </c>
      <c r="V25" s="10">
        <f t="shared" ref="V25" si="147">V6/R6-1</f>
        <v>-1.2278308321964526E-2</v>
      </c>
      <c r="W25" s="10">
        <f t="shared" ref="W25" si="148">W6/S6-1</f>
        <v>0.10771704180064301</v>
      </c>
      <c r="X25" s="10">
        <f t="shared" ref="X25" si="149">X6/T6-1</f>
        <v>3.4267912772585563E-2</v>
      </c>
      <c r="Y25" s="10">
        <f t="shared" ref="Y25" si="150">Y6/U6-1</f>
        <v>4.0277777777777857E-2</v>
      </c>
      <c r="Z25" s="10">
        <f t="shared" ref="Z25" si="151">Z6/V6-1</f>
        <v>-5.8011049723756924E-2</v>
      </c>
      <c r="AA25" s="10">
        <f t="shared" ref="AA25" si="152">AA6/W6-1</f>
        <v>-5.8055152394774989E-2</v>
      </c>
      <c r="AB25" s="10">
        <f t="shared" ref="AB25" si="153">AB6/X6-1</f>
        <v>-6.0000000000000053E-2</v>
      </c>
      <c r="AC25" s="10">
        <f t="shared" ref="AC25" si="154">AC6/Y6-1</f>
        <v>-6.0000000000000053E-2</v>
      </c>
      <c r="AD25" s="10">
        <f t="shared" ref="AD25" si="155">AD6/Z6-1</f>
        <v>2.0000000000000018E-2</v>
      </c>
      <c r="AG25" s="10">
        <f t="shared" ref="AG25:AR25" si="156">AG6/AF6-1</f>
        <v>0.18746987951807226</v>
      </c>
      <c r="AH25" s="10">
        <f t="shared" si="156"/>
        <v>-0.18100649350649356</v>
      </c>
      <c r="AI25" s="10">
        <f t="shared" si="156"/>
        <v>0.25520317145688809</v>
      </c>
      <c r="AJ25" s="10">
        <f t="shared" si="156"/>
        <v>6.908803789972362E-2</v>
      </c>
      <c r="AK25" s="10">
        <f t="shared" si="156"/>
        <v>2.8064992614475592E-2</v>
      </c>
      <c r="AL25" s="10">
        <f t="shared" si="156"/>
        <v>-3.992097701149433E-2</v>
      </c>
      <c r="AM25" s="10">
        <f t="shared" si="156"/>
        <v>1.0000000000000009E-2</v>
      </c>
      <c r="AN25" s="10">
        <f t="shared" si="156"/>
        <v>1.0000000000000009E-2</v>
      </c>
      <c r="AO25" s="10">
        <f t="shared" si="156"/>
        <v>1.0000000000000009E-2</v>
      </c>
      <c r="AP25" s="10">
        <f t="shared" si="156"/>
        <v>1.0000000000000009E-2</v>
      </c>
      <c r="AQ25" s="10">
        <f t="shared" si="156"/>
        <v>1.0000000000000009E-2</v>
      </c>
      <c r="AR25" s="10">
        <f t="shared" si="156"/>
        <v>1.0000000000000009E-2</v>
      </c>
      <c r="AS25" s="10">
        <f t="shared" ref="AS25" si="157">AS6/AR6-1</f>
        <v>1.0000000000000009E-2</v>
      </c>
      <c r="AT25" s="10">
        <f t="shared" ref="AT25" si="158">AT6/AS6-1</f>
        <v>1.0000000000000009E-2</v>
      </c>
      <c r="AU25" s="10">
        <f t="shared" ref="AU25" si="159">AU6/AT6-1</f>
        <v>1.0000000000000009E-2</v>
      </c>
      <c r="AV25" s="10">
        <f t="shared" ref="AV25" si="160">AV6/AU6-1</f>
        <v>1.0000000000000009E-2</v>
      </c>
      <c r="AW25" s="10">
        <f t="shared" ref="AW25" si="161">AW6/AV6-1</f>
        <v>1.0000000000000009E-2</v>
      </c>
      <c r="AY25" t="s">
        <v>45</v>
      </c>
      <c r="AZ25" s="10">
        <v>0.08</v>
      </c>
    </row>
    <row r="26" spans="2:160" x14ac:dyDescent="0.3">
      <c r="B26" t="s">
        <v>35</v>
      </c>
      <c r="C26" s="10">
        <f>C16/C15</f>
        <v>9.2682926829268292E-2</v>
      </c>
      <c r="D26" s="10">
        <f t="shared" ref="D26:AR26" si="162">D16/D15</f>
        <v>9.8684210526315791E-2</v>
      </c>
      <c r="E26" s="10">
        <f t="shared" si="162"/>
        <v>0.17355371900826447</v>
      </c>
      <c r="F26" s="10">
        <f t="shared" si="162"/>
        <v>0.13636363636363635</v>
      </c>
      <c r="G26" s="10">
        <f t="shared" si="162"/>
        <v>0.11764705882352941</v>
      </c>
      <c r="H26" s="10">
        <f t="shared" si="162"/>
        <v>-5.7971014492753624E-2</v>
      </c>
      <c r="I26" s="10">
        <f t="shared" si="162"/>
        <v>-1.9512195121951219E-2</v>
      </c>
      <c r="J26" s="10">
        <f t="shared" si="162"/>
        <v>-2.2222222222222223E-2</v>
      </c>
      <c r="K26" s="10">
        <f t="shared" si="162"/>
        <v>-2.8571428571428571E-2</v>
      </c>
      <c r="L26" s="10">
        <f t="shared" si="162"/>
        <v>0.14184397163120568</v>
      </c>
      <c r="M26" s="10">
        <f t="shared" si="162"/>
        <v>-2.8901734104046242E-2</v>
      </c>
      <c r="N26" s="10">
        <f t="shared" si="162"/>
        <v>-0.33823529411764708</v>
      </c>
      <c r="O26" s="10">
        <f t="shared" ref="O26:AD26" si="163">O16/O15</f>
        <v>0.14453125</v>
      </c>
      <c r="P26" s="10">
        <f t="shared" si="163"/>
        <v>-1.0101010101010102E-2</v>
      </c>
      <c r="Q26" s="10">
        <f t="shared" si="163"/>
        <v>5.5555555555555552E-2</v>
      </c>
      <c r="R26" s="10">
        <f t="shared" si="163"/>
        <v>0.31932773109243695</v>
      </c>
      <c r="S26" s="10">
        <f t="shared" si="163"/>
        <v>0.12121212121212122</v>
      </c>
      <c r="T26" s="10">
        <f t="shared" si="163"/>
        <v>0.13513513513513514</v>
      </c>
      <c r="U26" s="10">
        <f t="shared" si="163"/>
        <v>1.3157894736842105E-2</v>
      </c>
      <c r="V26" s="10">
        <f t="shared" si="163"/>
        <v>0.52857142857142858</v>
      </c>
      <c r="W26" s="10">
        <f t="shared" si="163"/>
        <v>0.04</v>
      </c>
      <c r="X26" s="10">
        <f t="shared" si="163"/>
        <v>0.10891089108910891</v>
      </c>
      <c r="Y26" s="10">
        <f t="shared" si="163"/>
        <v>0.14634146341463414</v>
      </c>
      <c r="Z26" s="10">
        <f t="shared" si="163"/>
        <v>0.15260323159784561</v>
      </c>
      <c r="AA26" s="10">
        <f t="shared" si="163"/>
        <v>-0.33333333333333331</v>
      </c>
      <c r="AB26" s="10">
        <f t="shared" si="163"/>
        <v>0.2</v>
      </c>
      <c r="AC26" s="10">
        <f t="shared" si="163"/>
        <v>0.2</v>
      </c>
      <c r="AD26" s="10">
        <f t="shared" si="163"/>
        <v>0.2</v>
      </c>
      <c r="AF26" s="10">
        <f t="shared" si="162"/>
        <v>0.12721417069243157</v>
      </c>
      <c r="AG26" s="10">
        <f t="shared" si="162"/>
        <v>-4.6511627906976744E-2</v>
      </c>
      <c r="AH26" s="10">
        <f t="shared" si="162"/>
        <v>22</v>
      </c>
      <c r="AI26" s="10">
        <f t="shared" si="162"/>
        <v>0.1005464480874317</v>
      </c>
      <c r="AJ26" s="10">
        <f t="shared" si="162"/>
        <v>4.4753086419753084E-2</v>
      </c>
      <c r="AK26" s="10">
        <f t="shared" si="162"/>
        <v>0.19081272084805653</v>
      </c>
      <c r="AL26" s="10">
        <f t="shared" si="162"/>
        <v>0.21773776269903719</v>
      </c>
      <c r="AM26" s="10">
        <f t="shared" si="162"/>
        <v>0.2</v>
      </c>
      <c r="AN26" s="10">
        <f t="shared" si="162"/>
        <v>0.2</v>
      </c>
      <c r="AO26" s="10">
        <f t="shared" si="162"/>
        <v>0.2</v>
      </c>
      <c r="AP26" s="10">
        <f t="shared" si="162"/>
        <v>0.19999999999999998</v>
      </c>
      <c r="AQ26" s="10">
        <f t="shared" si="162"/>
        <v>0.2</v>
      </c>
      <c r="AR26" s="10">
        <f t="shared" si="162"/>
        <v>0.19999999999999998</v>
      </c>
      <c r="AS26" s="10">
        <f t="shared" ref="AS26:AW26" si="164">AS16/AS15</f>
        <v>0.2</v>
      </c>
      <c r="AT26" s="10">
        <f t="shared" si="164"/>
        <v>0.2</v>
      </c>
      <c r="AU26" s="10">
        <f t="shared" si="164"/>
        <v>0.2</v>
      </c>
      <c r="AV26" s="10">
        <f t="shared" si="164"/>
        <v>0.2</v>
      </c>
      <c r="AW26" s="10">
        <f t="shared" si="164"/>
        <v>0.20000000000000004</v>
      </c>
      <c r="AY26" t="s">
        <v>46</v>
      </c>
      <c r="AZ26" s="5">
        <f>NPV(AZ25,AL18:FD18)</f>
        <v>3429.9583967498565</v>
      </c>
    </row>
    <row r="27" spans="2:160" x14ac:dyDescent="0.3">
      <c r="B27" t="s">
        <v>69</v>
      </c>
      <c r="C27" s="10">
        <f>C18/C3</f>
        <v>0.15461346633416459</v>
      </c>
      <c r="D27" s="10">
        <f t="shared" ref="D27:AD27" si="165">D18/D3</f>
        <v>0.11013567438148444</v>
      </c>
      <c r="E27" s="10">
        <f t="shared" si="165"/>
        <v>0.13908205841446453</v>
      </c>
      <c r="F27" s="10">
        <f t="shared" si="165"/>
        <v>1.4136904761904762E-2</v>
      </c>
      <c r="G27" s="10">
        <f t="shared" si="165"/>
        <v>3.3432392273402674E-2</v>
      </c>
      <c r="H27" s="10">
        <f t="shared" si="165"/>
        <v>5.0624133148404991E-2</v>
      </c>
      <c r="I27" s="10">
        <f t="shared" si="165"/>
        <v>0.13367281985996179</v>
      </c>
      <c r="J27" s="10">
        <f t="shared" si="165"/>
        <v>-0.46224832214765099</v>
      </c>
      <c r="K27" s="10">
        <f t="shared" si="165"/>
        <v>-0.3991130820399113</v>
      </c>
      <c r="L27" s="10">
        <f t="shared" si="165"/>
        <v>0.10990990990990991</v>
      </c>
      <c r="M27" s="10">
        <f t="shared" si="165"/>
        <v>0.13748079877112135</v>
      </c>
      <c r="N27" s="10">
        <f t="shared" si="165"/>
        <v>-0.15288220551378445</v>
      </c>
      <c r="O27" s="10">
        <f t="shared" si="165"/>
        <v>0.174780526735834</v>
      </c>
      <c r="P27" s="10">
        <f t="shared" si="165"/>
        <v>0.15384615384615385</v>
      </c>
      <c r="Q27" s="10">
        <f t="shared" si="165"/>
        <v>0.20012430080795526</v>
      </c>
      <c r="R27" s="10">
        <f t="shared" si="165"/>
        <v>5.4289544235924934E-2</v>
      </c>
      <c r="S27" s="10">
        <f t="shared" si="165"/>
        <v>0.14779411764705883</v>
      </c>
      <c r="T27" s="10">
        <f t="shared" si="165"/>
        <v>0.15864022662889518</v>
      </c>
      <c r="U27" s="10">
        <f t="shared" si="165"/>
        <v>0.14880952380952381</v>
      </c>
      <c r="V27" s="10">
        <f t="shared" si="165"/>
        <v>-2.546816479400749E-2</v>
      </c>
      <c r="W27" s="10">
        <f t="shared" si="165"/>
        <v>3.9056143205858422E-2</v>
      </c>
      <c r="X27" s="10">
        <f t="shared" si="165"/>
        <v>6.9713400464756006E-2</v>
      </c>
      <c r="Y27" s="10">
        <f t="shared" si="165"/>
        <v>7.3580939032936235E-2</v>
      </c>
      <c r="Z27" s="10">
        <f t="shared" si="165"/>
        <v>-0.38593622240392478</v>
      </c>
      <c r="AA27" s="10">
        <f t="shared" si="165"/>
        <v>-1.3120899718837863E-2</v>
      </c>
      <c r="AB27" s="10">
        <f t="shared" si="165"/>
        <v>4.542628453395308E-2</v>
      </c>
      <c r="AC27" s="10">
        <f t="shared" si="165"/>
        <v>0.10077950211251797</v>
      </c>
      <c r="AD27" s="10">
        <f t="shared" si="165"/>
        <v>1.8083623748700137E-2</v>
      </c>
      <c r="AF27" s="10">
        <f t="shared" ref="AF27:AW27" si="166">AF18/AF3</f>
        <v>0.10366552119129439</v>
      </c>
      <c r="AG27" s="10">
        <f t="shared" si="166"/>
        <v>-4.0172941812286075E-2</v>
      </c>
      <c r="AH27" s="10">
        <f t="shared" si="166"/>
        <v>-1.5270935960591134E-2</v>
      </c>
      <c r="AI27" s="10">
        <f t="shared" si="166"/>
        <v>0.14538379908029714</v>
      </c>
      <c r="AJ27" s="10">
        <f t="shared" si="166"/>
        <v>0.10962804769531945</v>
      </c>
      <c r="AK27" s="10">
        <f t="shared" si="166"/>
        <v>-4.4294003868471953E-2</v>
      </c>
      <c r="AL27" s="10">
        <f t="shared" si="166"/>
        <v>4.2289303000968073E-2</v>
      </c>
      <c r="AM27" s="10">
        <f t="shared" si="166"/>
        <v>4.0173387240665881E-2</v>
      </c>
      <c r="AN27" s="10">
        <f t="shared" si="166"/>
        <v>4.6555474267536028E-2</v>
      </c>
      <c r="AO27" s="10">
        <f t="shared" si="166"/>
        <v>4.8164405714374837E-2</v>
      </c>
      <c r="AP27" s="10">
        <f t="shared" si="166"/>
        <v>4.9735355642226239E-2</v>
      </c>
      <c r="AQ27" s="10">
        <f t="shared" si="166"/>
        <v>5.1229761525297617E-2</v>
      </c>
      <c r="AR27" s="10">
        <f t="shared" si="166"/>
        <v>5.265040040387757E-2</v>
      </c>
      <c r="AS27" s="10">
        <f t="shared" si="166"/>
        <v>5.3999995565117934E-2</v>
      </c>
      <c r="AT27" s="10">
        <f t="shared" si="166"/>
        <v>5.5281440864151057E-2</v>
      </c>
      <c r="AU27" s="10">
        <f t="shared" si="166"/>
        <v>5.6497719699369633E-2</v>
      </c>
      <c r="AV27" s="10">
        <f t="shared" si="166"/>
        <v>5.7651845488390752E-2</v>
      </c>
      <c r="AW27" s="10">
        <f t="shared" si="166"/>
        <v>5.8746816933529025E-2</v>
      </c>
      <c r="AY27" t="s">
        <v>47</v>
      </c>
      <c r="AZ27" s="5">
        <f>Main!D8</f>
        <v>-1500</v>
      </c>
    </row>
    <row r="28" spans="2:160" x14ac:dyDescent="0.3">
      <c r="AY28" t="s">
        <v>48</v>
      </c>
      <c r="AZ28" s="5">
        <f>AZ26+AZ27</f>
        <v>1929.9583967498565</v>
      </c>
    </row>
    <row r="29" spans="2:160" x14ac:dyDescent="0.3">
      <c r="AY29" t="s">
        <v>49</v>
      </c>
      <c r="AZ29" s="6">
        <f>AZ28/AR19</f>
        <v>16.383348019947849</v>
      </c>
    </row>
    <row r="30" spans="2:160" x14ac:dyDescent="0.3">
      <c r="AY30" t="s">
        <v>50</v>
      </c>
      <c r="AZ30" s="6">
        <f>Main!D3</f>
        <v>30.54</v>
      </c>
    </row>
    <row r="31" spans="2:160" x14ac:dyDescent="0.3">
      <c r="AY31" s="1" t="s">
        <v>51</v>
      </c>
      <c r="AZ31" s="11">
        <f>AZ29/AZ30-1</f>
        <v>-0.46354459659633762</v>
      </c>
    </row>
    <row r="32" spans="2:160" x14ac:dyDescent="0.3">
      <c r="AY32" t="s">
        <v>52</v>
      </c>
      <c r="AZ32" s="7" t="s">
        <v>70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2021-01-10T09:15:27Z</dcterms:created>
  <dcterms:modified xsi:type="dcterms:W3CDTF">2024-08-11T12:40:24Z</dcterms:modified>
</cp:coreProperties>
</file>