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94D18152-1275-476D-84A8-DA2C0882DB85}" xr6:coauthVersionLast="47" xr6:coauthVersionMax="47" xr10:uidLastSave="{00000000-0000-0000-0000-000000000000}"/>
  <bookViews>
    <workbookView xWindow="-108" yWindow="-108" windowWidth="23256" windowHeight="12576" activeTab="1" xr2:uid="{A55DD3C4-F3CB-48F1-A43F-FF788FC56D5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3" i="2" l="1"/>
  <c r="R33" i="2"/>
  <c r="Q32" i="2"/>
  <c r="Q31" i="2"/>
  <c r="Q30" i="2"/>
  <c r="Q27" i="2"/>
  <c r="Q26" i="2"/>
  <c r="R32" i="2"/>
  <c r="R31" i="2"/>
  <c r="R30" i="2"/>
  <c r="R29" i="2"/>
  <c r="R28" i="2"/>
  <c r="R27" i="2"/>
  <c r="R26" i="2"/>
  <c r="R25" i="2"/>
  <c r="Q17" i="2"/>
  <c r="Q11" i="2"/>
  <c r="Q5" i="2"/>
  <c r="R23" i="2"/>
  <c r="R21" i="2"/>
  <c r="R18" i="2"/>
  <c r="R17" i="2"/>
  <c r="R11" i="2"/>
  <c r="R5" i="2"/>
  <c r="R12" i="2" s="1"/>
  <c r="F3" i="1"/>
  <c r="D9" i="1"/>
  <c r="D8" i="1"/>
  <c r="D7" i="1"/>
  <c r="D6" i="1"/>
  <c r="D5" i="1"/>
  <c r="Q12" i="2" l="1"/>
  <c r="Q18" i="2" s="1"/>
  <c r="Q21" i="2" s="1"/>
  <c r="Q23" i="2" s="1"/>
</calcChain>
</file>

<file path=xl/sharedStrings.xml><?xml version="1.0" encoding="utf-8"?>
<sst xmlns="http://schemas.openxmlformats.org/spreadsheetml/2006/main" count="56" uniqueCount="50">
  <si>
    <t>DAI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</si>
  <si>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</si>
  <si>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</si>
  <si>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</si>
  <si>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</si>
  <si>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</si>
  <si>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</si>
  <si>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</si>
  <si>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</si>
  <si>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</si>
  <si>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</si>
  <si>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Q423</t>
  </si>
  <si>
    <t>Revenue</t>
  </si>
  <si>
    <t>Cost of sales</t>
  </si>
  <si>
    <t>Gross profit</t>
  </si>
  <si>
    <t>G&amp;A</t>
  </si>
  <si>
    <t>R&amp;D</t>
  </si>
  <si>
    <t>Other operating income</t>
  </si>
  <si>
    <t>Other operating expense</t>
  </si>
  <si>
    <t>Operating profit</t>
  </si>
  <si>
    <t>Net investment income</t>
  </si>
  <si>
    <t>Net financial expense</t>
  </si>
  <si>
    <t>Interest income</t>
  </si>
  <si>
    <t>Interest expense</t>
  </si>
  <si>
    <t>Pretax profit</t>
  </si>
  <si>
    <t>Taxes</t>
  </si>
  <si>
    <t>Net profit</t>
  </si>
  <si>
    <t>MI</t>
  </si>
  <si>
    <t>EPS</t>
  </si>
  <si>
    <t>Q122</t>
  </si>
  <si>
    <t>Q222</t>
  </si>
  <si>
    <t>Q322</t>
  </si>
  <si>
    <t>Q422</t>
  </si>
  <si>
    <t>Q123</t>
  </si>
  <si>
    <t>Q223</t>
  </si>
  <si>
    <t>Q323</t>
  </si>
  <si>
    <t>Q124</t>
  </si>
  <si>
    <t>Q224</t>
  </si>
  <si>
    <t>Q324</t>
  </si>
  <si>
    <t>Q424</t>
  </si>
  <si>
    <t>S&amp;M</t>
  </si>
  <si>
    <t>Total operating expenses</t>
  </si>
  <si>
    <t>Total other expense</t>
  </si>
  <si>
    <t>Revenue y/y</t>
  </si>
  <si>
    <t>Gross Margin</t>
  </si>
  <si>
    <t>S&amp;M Margin</t>
  </si>
  <si>
    <t>G&amp;A y/y</t>
  </si>
  <si>
    <t>R&amp;D y/y</t>
  </si>
  <si>
    <t>Operating Margin</t>
  </si>
  <si>
    <t>Net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</si>
</sst>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3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4783-83B5-4D18-AE26-1A0F93B5B668}">
  <dimension ref="B2:G9"/>
  <sheetViews>
    <sheetView workbookViewId="0">
      <selection activeCell="D4" sqref="D4"/>
    </sheetView>
  </sheetViews>
  <sheetFormatPr defaultRowHeight="14.4" x14ac:dyDescent="0.3"/>
  <cols>
    <col min="4" max="4" width="10.44140625" bestFit="1" customWidth="1"/>
    <col min="5" max="7" width="13.21875" style="4" customWidth="1"/>
  </cols>
  <sheetData>
    <row r="2" spans="2:7" x14ac:dyDescent="0.3">
      <c r="E2" s="4" t="s">
        <v>8</v>
      </c>
      <c r="F2" s="4" t="s">
        <v>9</v>
      </c>
      <c r="G2" s="4" t="s">
        <v>10</v>
      </c>
    </row>
    <row r="3" spans="2:7" x14ac:dyDescent="0.3">
      <c r="B3" s="1" t="s">
        <v>0</v>
      </c>
      <c r="C3" t="s">
        <v>1</v>
      </c>
      <c r="D3" s="2">
        <v>37.86</v>
      </c>
      <c r="E3" s="5">
        <v>45604</v>
      </c>
      <c r="F3" s="5">
        <f ca="1">TODAY()</f>
        <v>45604</v>
      </c>
    </row>
    <row r="4" spans="2:7" x14ac:dyDescent="0.3">
      <c r="C4" t="s">
        <v>2</v>
      </c>
      <c r="D4" s="3">
        <v>805.3</v>
      </c>
      <c r="E4" s="4" t="s">
        <v>11</v>
      </c>
    </row>
    <row r="5" spans="2:7" x14ac:dyDescent="0.3">
      <c r="C5" t="s">
        <v>3</v>
      </c>
      <c r="D5" s="3">
        <f>D3*D4</f>
        <v>30488.657999999999</v>
      </c>
    </row>
    <row r="6" spans="2:7" x14ac:dyDescent="0.3">
      <c r="C6" t="s">
        <v>4</v>
      </c>
      <c r="D6" s="3">
        <f>1751+7067+57</f>
        <v>8875</v>
      </c>
      <c r="E6" s="4" t="s">
        <v>11</v>
      </c>
    </row>
    <row r="7" spans="2:7" x14ac:dyDescent="0.3">
      <c r="C7" t="s">
        <v>5</v>
      </c>
      <c r="D7" s="3">
        <f>8602+17125</f>
        <v>25727</v>
      </c>
      <c r="E7" s="4" t="s">
        <v>11</v>
      </c>
    </row>
    <row r="8" spans="2:7" x14ac:dyDescent="0.3">
      <c r="C8" t="s">
        <v>6</v>
      </c>
      <c r="D8" s="3">
        <f>D6-D7</f>
        <v>-16852</v>
      </c>
    </row>
    <row r="9" spans="2:7" x14ac:dyDescent="0.3">
      <c r="C9" t="s">
        <v>7</v>
      </c>
      <c r="D9" s="3">
        <f>D5-D8</f>
        <v>47340.657999999996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A1FE-045E-45FC-A5EB-8EB5C85116E9}">
  <dimension ref="B2:AD3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6" sqref="Q26:R26"/>
    </sheetView>
  </sheetViews>
  <sheetFormatPr defaultRowHeight="14.4" x14ac:dyDescent="0.3"/>
  <cols>
    <col min="2" max="2" width="21.6640625" bestFit="1" customWidth="1"/>
  </cols>
  <sheetData>
    <row r="2" spans="2:30" x14ac:dyDescent="0.3"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11</v>
      </c>
      <c r="K2" s="6" t="s">
        <v>36</v>
      </c>
      <c r="L2" s="6" t="s">
        <v>37</v>
      </c>
      <c r="M2" s="6" t="s">
        <v>38</v>
      </c>
      <c r="N2" s="6" t="s">
        <v>39</v>
      </c>
      <c r="Q2">
        <v>2022</v>
      </c>
      <c r="R2">
        <v>2023</v>
      </c>
      <c r="S2">
        <v>2024</v>
      </c>
      <c r="T2">
        <v>2025</v>
      </c>
      <c r="U2">
        <v>2026</v>
      </c>
      <c r="V2">
        <v>2027</v>
      </c>
      <c r="W2">
        <v>2028</v>
      </c>
      <c r="X2">
        <v>2029</v>
      </c>
      <c r="Y2">
        <v>2030</v>
      </c>
      <c r="Z2">
        <v>2031</v>
      </c>
      <c r="AA2">
        <v>2032</v>
      </c>
      <c r="AB2">
        <v>2033</v>
      </c>
      <c r="AC2">
        <v>2034</v>
      </c>
      <c r="AD2">
        <v>2035</v>
      </c>
    </row>
    <row r="3" spans="2:30" s="1" customFormat="1" x14ac:dyDescent="0.3">
      <c r="B3" s="1" t="s">
        <v>12</v>
      </c>
      <c r="Q3" s="8">
        <v>50945</v>
      </c>
      <c r="R3" s="8">
        <v>55890</v>
      </c>
    </row>
    <row r="4" spans="2:30" x14ac:dyDescent="0.3">
      <c r="B4" t="s">
        <v>13</v>
      </c>
      <c r="Q4" s="3">
        <v>41513</v>
      </c>
      <c r="R4" s="3">
        <v>43968</v>
      </c>
    </row>
    <row r="5" spans="2:30" s="1" customFormat="1" x14ac:dyDescent="0.3">
      <c r="B5" s="1" t="s">
        <v>14</v>
      </c>
      <c r="Q5" s="8">
        <f>Q3-Q4</f>
        <v>9432</v>
      </c>
      <c r="R5" s="8">
        <f>R3-R4</f>
        <v>11922</v>
      </c>
    </row>
    <row r="6" spans="2:30" x14ac:dyDescent="0.3">
      <c r="B6" t="s">
        <v>40</v>
      </c>
      <c r="Q6" s="3">
        <v>2928</v>
      </c>
      <c r="R6" s="3">
        <v>2890</v>
      </c>
    </row>
    <row r="7" spans="2:30" x14ac:dyDescent="0.3">
      <c r="B7" t="s">
        <v>15</v>
      </c>
      <c r="Q7" s="3">
        <v>1957</v>
      </c>
      <c r="R7" s="3">
        <v>2413</v>
      </c>
    </row>
    <row r="8" spans="2:30" x14ac:dyDescent="0.3">
      <c r="B8" t="s">
        <v>16</v>
      </c>
      <c r="Q8" s="3">
        <v>1618</v>
      </c>
      <c r="R8" s="3">
        <v>1757</v>
      </c>
    </row>
    <row r="9" spans="2:30" x14ac:dyDescent="0.3">
      <c r="B9" t="s">
        <v>17</v>
      </c>
      <c r="Q9" s="3">
        <v>-880</v>
      </c>
      <c r="R9" s="3">
        <v>-664</v>
      </c>
    </row>
    <row r="10" spans="2:30" x14ac:dyDescent="0.3">
      <c r="B10" t="s">
        <v>18</v>
      </c>
      <c r="Q10" s="3">
        <v>177</v>
      </c>
      <c r="R10" s="3">
        <v>101</v>
      </c>
    </row>
    <row r="11" spans="2:30" x14ac:dyDescent="0.3">
      <c r="B11" t="s">
        <v>41</v>
      </c>
      <c r="Q11" s="3">
        <f>SUM(Q6:Q10)</f>
        <v>5800</v>
      </c>
      <c r="R11" s="3">
        <f>SUM(R6:R10)</f>
        <v>6497</v>
      </c>
    </row>
    <row r="12" spans="2:30" s="1" customFormat="1" x14ac:dyDescent="0.3">
      <c r="B12" s="1" t="s">
        <v>19</v>
      </c>
      <c r="Q12" s="8">
        <f>Q5-Q11</f>
        <v>3632</v>
      </c>
      <c r="R12" s="8">
        <f>R5-R11</f>
        <v>5425</v>
      </c>
    </row>
    <row r="13" spans="2:30" x14ac:dyDescent="0.3">
      <c r="B13" t="s">
        <v>20</v>
      </c>
      <c r="Q13" s="3">
        <v>226</v>
      </c>
      <c r="R13" s="3">
        <v>109</v>
      </c>
    </row>
    <row r="14" spans="2:30" x14ac:dyDescent="0.3">
      <c r="B14" t="s">
        <v>21</v>
      </c>
      <c r="Q14" s="3">
        <v>-90</v>
      </c>
      <c r="R14" s="3">
        <v>132</v>
      </c>
    </row>
    <row r="15" spans="2:30" x14ac:dyDescent="0.3">
      <c r="B15" t="s">
        <v>22</v>
      </c>
      <c r="Q15" s="3">
        <v>-198</v>
      </c>
      <c r="R15" s="3">
        <v>-384</v>
      </c>
    </row>
    <row r="16" spans="2:30" x14ac:dyDescent="0.3">
      <c r="B16" t="s">
        <v>23</v>
      </c>
      <c r="Q16" s="3">
        <v>245</v>
      </c>
      <c r="R16" s="3">
        <v>241</v>
      </c>
    </row>
    <row r="17" spans="2:18" x14ac:dyDescent="0.3">
      <c r="B17" t="s">
        <v>42</v>
      </c>
      <c r="Q17" s="3">
        <f>SUM(Q13:Q16)</f>
        <v>183</v>
      </c>
      <c r="R17" s="3">
        <f>SUM(R13:R16)</f>
        <v>98</v>
      </c>
    </row>
    <row r="18" spans="2:18" s="1" customFormat="1" x14ac:dyDescent="0.3">
      <c r="B18" s="1" t="s">
        <v>24</v>
      </c>
      <c r="Q18" s="8">
        <f>Q12-Q17</f>
        <v>3449</v>
      </c>
      <c r="R18" s="8">
        <f>R12-R17</f>
        <v>5327</v>
      </c>
    </row>
    <row r="19" spans="2:18" x14ac:dyDescent="0.3">
      <c r="B19" t="s">
        <v>25</v>
      </c>
      <c r="Q19" s="3">
        <v>686</v>
      </c>
      <c r="R19" s="3">
        <v>1355</v>
      </c>
    </row>
    <row r="20" spans="2:18" x14ac:dyDescent="0.3">
      <c r="B20" t="s">
        <v>27</v>
      </c>
      <c r="Q20" s="3">
        <v>98</v>
      </c>
      <c r="R20" s="3">
        <v>196</v>
      </c>
    </row>
    <row r="21" spans="2:18" s="1" customFormat="1" x14ac:dyDescent="0.3">
      <c r="B21" s="1" t="s">
        <v>26</v>
      </c>
      <c r="Q21" s="8">
        <f>Q18-Q19-Q20</f>
        <v>2665</v>
      </c>
      <c r="R21" s="8">
        <f>R18-R19-R20</f>
        <v>3776</v>
      </c>
    </row>
    <row r="22" spans="2:18" x14ac:dyDescent="0.3">
      <c r="B22" t="s">
        <v>2</v>
      </c>
      <c r="Q22" s="3">
        <v>805.3</v>
      </c>
      <c r="R22" s="3">
        <v>805.3</v>
      </c>
    </row>
    <row r="23" spans="2:18" x14ac:dyDescent="0.3">
      <c r="B23" t="s">
        <v>28</v>
      </c>
      <c r="Q23" s="7">
        <f>Q21/Q22</f>
        <v>3.3093257171240533</v>
      </c>
      <c r="R23" s="7">
        <f>R21/R22</f>
        <v>4.6889358003228612</v>
      </c>
    </row>
    <row r="25" spans="2:18" x14ac:dyDescent="0.3">
      <c r="B25" t="s">
        <v>43</v>
      </c>
      <c r="Q25" s="9"/>
      <c r="R25" s="9">
        <f>R3/Q3-1</f>
        <v>9.7065462753950449E-2</v>
      </c>
    </row>
    <row r="26" spans="2:18" x14ac:dyDescent="0.3">
      <c r="B26" t="s">
        <v>44</v>
      </c>
      <c r="Q26" s="9">
        <f>Q5/Q3</f>
        <v>0.1851408381587987</v>
      </c>
      <c r="R26" s="9">
        <f>R5/R3</f>
        <v>0.2133118625872249</v>
      </c>
    </row>
    <row r="27" spans="2:18" x14ac:dyDescent="0.3">
      <c r="B27" t="s">
        <v>45</v>
      </c>
      <c r="Q27" s="9">
        <f>Q6/Q3</f>
        <v>5.7473746196878985E-2</v>
      </c>
      <c r="R27" s="9">
        <f>R6/R3</f>
        <v>5.170871354446234E-2</v>
      </c>
    </row>
    <row r="28" spans="2:18" x14ac:dyDescent="0.3">
      <c r="B28" t="s">
        <v>46</v>
      </c>
      <c r="Q28" s="9"/>
      <c r="R28" s="9">
        <f>R7/Q7-1</f>
        <v>0.23300970873786397</v>
      </c>
    </row>
    <row r="29" spans="2:18" x14ac:dyDescent="0.3">
      <c r="B29" t="s">
        <v>47</v>
      </c>
      <c r="Q29" s="9"/>
      <c r="R29" s="9">
        <f>R8/Q8-1</f>
        <v>8.590852904820756E-2</v>
      </c>
    </row>
    <row r="30" spans="2:18" x14ac:dyDescent="0.3">
      <c r="B30" t="s">
        <v>48</v>
      </c>
      <c r="Q30" s="9">
        <f>Q12/Q3</f>
        <v>7.1292570419079396E-2</v>
      </c>
      <c r="R30" s="9">
        <f>R12/R3</f>
        <v>9.7065664698514936E-2</v>
      </c>
    </row>
    <row r="31" spans="2:18" x14ac:dyDescent="0.3">
      <c r="B31" t="s">
        <v>25</v>
      </c>
      <c r="Q31" s="9">
        <f>Q19/Q18</f>
        <v>0.19889823137141199</v>
      </c>
      <c r="R31" s="9">
        <f>R19/R18</f>
        <v>0.25436455791252111</v>
      </c>
    </row>
    <row r="32" spans="2:18" x14ac:dyDescent="0.3">
      <c r="B32" t="s">
        <v>27</v>
      </c>
      <c r="Q32" s="9">
        <f>Q20/Q18</f>
        <v>2.8414033053058858E-2</v>
      </c>
      <c r="R32" s="9">
        <f>R20/R18</f>
        <v>3.6793692509855452E-2</v>
      </c>
    </row>
    <row r="33" spans="2:18" x14ac:dyDescent="0.3">
      <c r="B33" t="s">
        <v>49</v>
      </c>
      <c r="Q33" s="9">
        <f>Q21/Q3</f>
        <v>5.2311316125233091E-2</v>
      </c>
      <c r="R33" s="9">
        <f>R21/R3</f>
        <v>6.756128108785113E-2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2024-11-08T10:25:36Z</dcterms:created>
  <dcterms:modified xsi:type="dcterms:W3CDTF">2024-11-08T11:13:40Z</dcterms:modified>
</cp:coreProperties>
</file>