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0E4ECBE6-A7B7-448F-BF76-4C1C066BEC51}" xr6:coauthVersionLast="46" xr6:coauthVersionMax="46" xr10:uidLastSave="{00000000-0000-0000-0000-000000000000}"/>
  <bookViews>
    <workbookView xWindow="-108" yWindow="-108" windowWidth="23256" windowHeight="12576" activeTab="1" xr2:uid="{749DE48D-4769-462A-AF02-07F25CCE6241}"/>
  </bookViews>
  <sheets>
    <sheet name="Main" sheetId="1" r:id="rId1"/>
    <sheet name="Model" sheetId="3" r:id="rId2"/>
    <sheet name="Currency" sheetId="2" r:id="rId3"/>
  </sheets>
  <definedNames>
    <definedName name="ExternalData_1" localSheetId="2" hidden="1">Currency!$A$1:$K$2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AG42" i="3" l="1"/>
  <c r="AG40" i="3"/>
  <c r="AG37" i="3"/>
  <c r="AG36" i="3"/>
  <c r="AG34" i="3"/>
  <c r="AG33" i="3"/>
  <c r="AG32" i="3"/>
  <c r="AG31" i="3"/>
  <c r="AG24" i="3"/>
  <c r="AG23" i="3"/>
  <c r="AG15" i="3"/>
  <c r="AG12" i="3"/>
  <c r="AG11" i="3"/>
  <c r="AG8" i="3"/>
  <c r="AG7" i="3"/>
  <c r="AG6" i="3"/>
  <c r="V26" i="3"/>
  <c r="U26" i="3"/>
  <c r="T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Y8" i="3"/>
  <c r="Z8" i="3" s="1"/>
  <c r="AA8" i="3" s="1"/>
  <c r="AB8" i="3" s="1"/>
  <c r="AC8" i="3" s="1"/>
  <c r="AD8" i="3" s="1"/>
  <c r="AE8" i="3" s="1"/>
  <c r="AF8" i="3" s="1"/>
  <c r="X8" i="3"/>
  <c r="Z7" i="3"/>
  <c r="AA7" i="3" s="1"/>
  <c r="X7" i="3"/>
  <c r="R7" i="3"/>
  <c r="Q7" i="3"/>
  <c r="P7" i="3"/>
  <c r="P5" i="3"/>
  <c r="R3" i="3"/>
  <c r="Q3" i="3"/>
  <c r="O5" i="3"/>
  <c r="D7" i="1"/>
  <c r="D6" i="1"/>
  <c r="W7" i="3" l="1"/>
  <c r="Y7" i="3" s="1"/>
  <c r="P24" i="3"/>
  <c r="V25" i="3"/>
  <c r="U25" i="3"/>
  <c r="T25" i="3"/>
  <c r="W15" i="3"/>
  <c r="W12" i="3"/>
  <c r="X12" i="3" s="1"/>
  <c r="Y12" i="3" s="1"/>
  <c r="Z12" i="3" s="1"/>
  <c r="AA12" i="3" s="1"/>
  <c r="AB12" i="3" s="1"/>
  <c r="AC12" i="3" s="1"/>
  <c r="AD12" i="3" s="1"/>
  <c r="AE12" i="3" s="1"/>
  <c r="AF12" i="3" s="1"/>
  <c r="W11" i="3"/>
  <c r="W8" i="3"/>
  <c r="W6" i="3"/>
  <c r="X6" i="3" s="1"/>
  <c r="Y6" i="3" s="1"/>
  <c r="Z6" i="3" s="1"/>
  <c r="W3" i="3"/>
  <c r="R15" i="3"/>
  <c r="Q15" i="3"/>
  <c r="P15" i="3"/>
  <c r="R5" i="3"/>
  <c r="R4" i="3" s="1"/>
  <c r="Q5" i="3"/>
  <c r="Q21" i="3" s="1"/>
  <c r="N25" i="3"/>
  <c r="M25" i="3"/>
  <c r="L25" i="3"/>
  <c r="K25" i="3"/>
  <c r="J25" i="3"/>
  <c r="I25" i="3"/>
  <c r="H25" i="3"/>
  <c r="G25" i="3"/>
  <c r="F25" i="3"/>
  <c r="E25" i="3"/>
  <c r="D25" i="3"/>
  <c r="C25" i="3"/>
  <c r="R11" i="3"/>
  <c r="Q11" i="3"/>
  <c r="P11" i="3"/>
  <c r="R6" i="3"/>
  <c r="Q6" i="3"/>
  <c r="P6" i="3"/>
  <c r="P23" i="3" s="1"/>
  <c r="Q23" i="3"/>
  <c r="P4" i="3"/>
  <c r="R20" i="3"/>
  <c r="P20" i="3"/>
  <c r="N24" i="3"/>
  <c r="N5" i="3"/>
  <c r="O24" i="3"/>
  <c r="R23" i="3"/>
  <c r="O23" i="3"/>
  <c r="AJ28" i="3"/>
  <c r="V6" i="3"/>
  <c r="V7" i="3"/>
  <c r="V15" i="3"/>
  <c r="V12" i="3"/>
  <c r="V11" i="3"/>
  <c r="V9" i="3"/>
  <c r="V8" i="3"/>
  <c r="U9" i="3"/>
  <c r="U15" i="3"/>
  <c r="U14" i="3"/>
  <c r="U12" i="3"/>
  <c r="U11" i="3"/>
  <c r="U8" i="3"/>
  <c r="U7" i="3"/>
  <c r="U6" i="3"/>
  <c r="U4" i="3"/>
  <c r="U3" i="3"/>
  <c r="T9" i="3"/>
  <c r="T8" i="3"/>
  <c r="T7" i="3"/>
  <c r="T6" i="3"/>
  <c r="T14" i="3"/>
  <c r="T15" i="3"/>
  <c r="T11" i="3"/>
  <c r="T4" i="3"/>
  <c r="T3" i="3"/>
  <c r="M24" i="3"/>
  <c r="L24" i="3"/>
  <c r="K24" i="3"/>
  <c r="J24" i="3"/>
  <c r="I24" i="3"/>
  <c r="H24" i="3"/>
  <c r="G24" i="3"/>
  <c r="M23" i="3"/>
  <c r="L23" i="3"/>
  <c r="K23" i="3"/>
  <c r="J23" i="3"/>
  <c r="I23" i="3"/>
  <c r="H23" i="3"/>
  <c r="G23" i="3"/>
  <c r="M20" i="3"/>
  <c r="L20" i="3"/>
  <c r="K20" i="3"/>
  <c r="J20" i="3"/>
  <c r="I20" i="3"/>
  <c r="H20" i="3"/>
  <c r="G20" i="3"/>
  <c r="C12" i="3"/>
  <c r="T12" i="3" s="1"/>
  <c r="C5" i="3"/>
  <c r="C10" i="3" s="1"/>
  <c r="C22" i="3" s="1"/>
  <c r="D5" i="3"/>
  <c r="D10" i="3" s="1"/>
  <c r="D13" i="3" s="1"/>
  <c r="D16" i="3" s="1"/>
  <c r="D18" i="3" s="1"/>
  <c r="E5" i="3"/>
  <c r="E10" i="3" s="1"/>
  <c r="E13" i="3" s="1"/>
  <c r="E16" i="3" s="1"/>
  <c r="E18" i="3" s="1"/>
  <c r="F5" i="3"/>
  <c r="F10" i="3" s="1"/>
  <c r="F13" i="3" s="1"/>
  <c r="F16" i="3" s="1"/>
  <c r="F18" i="3" s="1"/>
  <c r="J5" i="3"/>
  <c r="J10" i="3" s="1"/>
  <c r="J22" i="3" s="1"/>
  <c r="G5" i="3"/>
  <c r="G10" i="3" s="1"/>
  <c r="G13" i="3" s="1"/>
  <c r="G16" i="3" s="1"/>
  <c r="G18" i="3" s="1"/>
  <c r="K5" i="3"/>
  <c r="K10" i="3" s="1"/>
  <c r="K13" i="3" s="1"/>
  <c r="K16" i="3" s="1"/>
  <c r="K18" i="3" s="1"/>
  <c r="H5" i="3"/>
  <c r="H10" i="3" s="1"/>
  <c r="H13" i="3" s="1"/>
  <c r="H16" i="3" s="1"/>
  <c r="H18" i="3" s="1"/>
  <c r="L5" i="3"/>
  <c r="L10" i="3" s="1"/>
  <c r="L13" i="3" s="1"/>
  <c r="L16" i="3" s="1"/>
  <c r="L18" i="3" s="1"/>
  <c r="I5" i="3"/>
  <c r="I10" i="3" s="1"/>
  <c r="I13" i="3" s="1"/>
  <c r="I16" i="3" s="1"/>
  <c r="I18" i="3" s="1"/>
  <c r="M5" i="3"/>
  <c r="M21" i="3" s="1"/>
  <c r="D15" i="1"/>
  <c r="X3" i="3" l="1"/>
  <c r="Y3" i="3" s="1"/>
  <c r="P21" i="3"/>
  <c r="O21" i="3"/>
  <c r="X15" i="3"/>
  <c r="Y15" i="3" s="1"/>
  <c r="Z15" i="3" s="1"/>
  <c r="AA15" i="3" s="1"/>
  <c r="AB15" i="3" s="1"/>
  <c r="AC15" i="3" s="1"/>
  <c r="AD15" i="3" s="1"/>
  <c r="AE15" i="3" s="1"/>
  <c r="AF15" i="3" s="1"/>
  <c r="AF40" i="3" s="1"/>
  <c r="X11" i="3"/>
  <c r="Y11" i="3" s="1"/>
  <c r="Z11" i="3" s="1"/>
  <c r="AA11" i="3" s="1"/>
  <c r="AB11" i="3" s="1"/>
  <c r="AC11" i="3" s="1"/>
  <c r="AD11" i="3" s="1"/>
  <c r="AE11" i="3" s="1"/>
  <c r="AF11" i="3" s="1"/>
  <c r="AF36" i="3" s="1"/>
  <c r="Q24" i="3"/>
  <c r="X5" i="3"/>
  <c r="AF37" i="3"/>
  <c r="Q4" i="3"/>
  <c r="W4" i="3" s="1"/>
  <c r="W5" i="3" s="1"/>
  <c r="R21" i="3"/>
  <c r="O20" i="3"/>
  <c r="Q20" i="3"/>
  <c r="R24" i="3"/>
  <c r="K21" i="3"/>
  <c r="U20" i="3"/>
  <c r="D21" i="3"/>
  <c r="U23" i="3"/>
  <c r="M10" i="3"/>
  <c r="M22" i="3" s="1"/>
  <c r="L21" i="3"/>
  <c r="I22" i="3"/>
  <c r="U24" i="3"/>
  <c r="K22" i="3"/>
  <c r="E21" i="3"/>
  <c r="F21" i="3"/>
  <c r="D22" i="3"/>
  <c r="L22" i="3"/>
  <c r="V3" i="3"/>
  <c r="V28" i="3" s="1"/>
  <c r="G21" i="3"/>
  <c r="E22" i="3"/>
  <c r="N23" i="3"/>
  <c r="H21" i="3"/>
  <c r="F22" i="3"/>
  <c r="J13" i="3"/>
  <c r="J16" i="3" s="1"/>
  <c r="J18" i="3" s="1"/>
  <c r="N20" i="3"/>
  <c r="I21" i="3"/>
  <c r="G22" i="3"/>
  <c r="C21" i="3"/>
  <c r="J21" i="3"/>
  <c r="H22" i="3"/>
  <c r="V4" i="3"/>
  <c r="AF33" i="3"/>
  <c r="W31" i="3"/>
  <c r="AF34" i="3"/>
  <c r="V36" i="3"/>
  <c r="V33" i="3"/>
  <c r="Y34" i="3"/>
  <c r="W36" i="3"/>
  <c r="Y42" i="3"/>
  <c r="U28" i="3"/>
  <c r="AB33" i="3"/>
  <c r="U33" i="3"/>
  <c r="X34" i="3"/>
  <c r="X42" i="3"/>
  <c r="AF42" i="3"/>
  <c r="T32" i="3"/>
  <c r="W33" i="3"/>
  <c r="Z34" i="3"/>
  <c r="T40" i="3"/>
  <c r="Z42" i="3"/>
  <c r="T37" i="3"/>
  <c r="U40" i="3"/>
  <c r="AA42" i="3"/>
  <c r="U36" i="3"/>
  <c r="T29" i="3"/>
  <c r="U32" i="3"/>
  <c r="X33" i="3"/>
  <c r="U29" i="3"/>
  <c r="V32" i="3"/>
  <c r="T34" i="3"/>
  <c r="AB34" i="3"/>
  <c r="U37" i="3"/>
  <c r="V40" i="3"/>
  <c r="T42" i="3"/>
  <c r="AB42" i="3"/>
  <c r="AA34" i="3"/>
  <c r="T31" i="3"/>
  <c r="W32" i="3"/>
  <c r="Z33" i="3"/>
  <c r="U34" i="3"/>
  <c r="AC34" i="3"/>
  <c r="V37" i="3"/>
  <c r="T39" i="3"/>
  <c r="W40" i="3"/>
  <c r="U42" i="3"/>
  <c r="AC42" i="3"/>
  <c r="T28" i="3"/>
  <c r="U31" i="3"/>
  <c r="V34" i="3"/>
  <c r="AD34" i="3"/>
  <c r="T36" i="3"/>
  <c r="W37" i="3"/>
  <c r="U39" i="3"/>
  <c r="V42" i="3"/>
  <c r="AD42" i="3"/>
  <c r="V31" i="3"/>
  <c r="T33" i="3"/>
  <c r="AE34" i="3"/>
  <c r="W42" i="3"/>
  <c r="AE42" i="3"/>
  <c r="W23" i="3"/>
  <c r="N10" i="3"/>
  <c r="V24" i="3"/>
  <c r="W24" i="3"/>
  <c r="V23" i="3"/>
  <c r="U5" i="3"/>
  <c r="U30" i="3" s="1"/>
  <c r="T5" i="3"/>
  <c r="C13" i="3"/>
  <c r="Z3" i="3" l="1"/>
  <c r="AA3" i="3" s="1"/>
  <c r="AB3" i="3" s="1"/>
  <c r="AB5" i="3" s="1"/>
  <c r="Y5" i="3"/>
  <c r="AA5" i="3"/>
  <c r="Z5" i="3"/>
  <c r="X40" i="3"/>
  <c r="Z40" i="3"/>
  <c r="AB40" i="3"/>
  <c r="AA40" i="3"/>
  <c r="Y40" i="3"/>
  <c r="AD40" i="3"/>
  <c r="AE40" i="3"/>
  <c r="AC40" i="3"/>
  <c r="Z36" i="3"/>
  <c r="AE36" i="3"/>
  <c r="X36" i="3"/>
  <c r="AA36" i="3"/>
  <c r="Y36" i="3"/>
  <c r="AB36" i="3"/>
  <c r="AD36" i="3"/>
  <c r="AC36" i="3"/>
  <c r="Y31" i="3"/>
  <c r="AA6" i="3"/>
  <c r="AB6" i="3" s="1"/>
  <c r="AC6" i="3" s="1"/>
  <c r="AB7" i="3"/>
  <c r="AC7" i="3" s="1"/>
  <c r="AD7" i="3" s="1"/>
  <c r="AE7" i="3" s="1"/>
  <c r="AF7" i="3" s="1"/>
  <c r="AF32" i="3" s="1"/>
  <c r="Y33" i="3"/>
  <c r="X31" i="3"/>
  <c r="X23" i="3"/>
  <c r="AE37" i="3"/>
  <c r="Z37" i="3"/>
  <c r="AC37" i="3"/>
  <c r="AB37" i="3"/>
  <c r="X37" i="3"/>
  <c r="AA37" i="3"/>
  <c r="Y37" i="3"/>
  <c r="AD37" i="3"/>
  <c r="AA32" i="3"/>
  <c r="X32" i="3"/>
  <c r="X24" i="3"/>
  <c r="Y24" i="3"/>
  <c r="Y32" i="3"/>
  <c r="Z32" i="3"/>
  <c r="M13" i="3"/>
  <c r="M16" i="3" s="1"/>
  <c r="M18" i="3" s="1"/>
  <c r="V29" i="3"/>
  <c r="V5" i="3"/>
  <c r="V30" i="3" s="1"/>
  <c r="T10" i="3"/>
  <c r="T21" i="3"/>
  <c r="N21" i="3"/>
  <c r="N22" i="3"/>
  <c r="N13" i="3"/>
  <c r="C16" i="3"/>
  <c r="C18" i="3" s="1"/>
  <c r="U10" i="3"/>
  <c r="U21" i="3"/>
  <c r="T30" i="3"/>
  <c r="V20" i="3"/>
  <c r="AE33" i="3"/>
  <c r="AC33" i="3"/>
  <c r="AA33" i="3"/>
  <c r="AD33" i="3"/>
  <c r="Z24" i="3"/>
  <c r="AA24" i="3"/>
  <c r="Y23" i="3"/>
  <c r="AE32" i="3" l="1"/>
  <c r="AC32" i="3"/>
  <c r="AD32" i="3"/>
  <c r="AB32" i="3"/>
  <c r="V21" i="3"/>
  <c r="T13" i="3"/>
  <c r="T22" i="3"/>
  <c r="T35" i="3"/>
  <c r="N16" i="3"/>
  <c r="W20" i="3"/>
  <c r="W28" i="3"/>
  <c r="V10" i="3"/>
  <c r="V35" i="3" s="1"/>
  <c r="U13" i="3"/>
  <c r="U22" i="3"/>
  <c r="U35" i="3"/>
  <c r="Z31" i="3"/>
  <c r="AB24" i="3"/>
  <c r="Z23" i="3"/>
  <c r="N18" i="3" l="1"/>
  <c r="O10" i="3"/>
  <c r="V13" i="3"/>
  <c r="V38" i="3" s="1"/>
  <c r="T16" i="3"/>
  <c r="T38" i="3"/>
  <c r="W29" i="3"/>
  <c r="W21" i="3"/>
  <c r="W30" i="3"/>
  <c r="U16" i="3"/>
  <c r="U38" i="3"/>
  <c r="X20" i="3"/>
  <c r="X28" i="3"/>
  <c r="V22" i="3"/>
  <c r="V14" i="3"/>
  <c r="V39" i="3" s="1"/>
  <c r="AA31" i="3"/>
  <c r="AC24" i="3"/>
  <c r="AA23" i="3"/>
  <c r="O13" i="3" l="1"/>
  <c r="O22" i="3"/>
  <c r="U18" i="3"/>
  <c r="U43" i="3" s="1"/>
  <c r="U41" i="3"/>
  <c r="V16" i="3"/>
  <c r="T18" i="3"/>
  <c r="T43" i="3" s="1"/>
  <c r="T41" i="3"/>
  <c r="Y28" i="3"/>
  <c r="Y20" i="3"/>
  <c r="AB31" i="3"/>
  <c r="AD24" i="3"/>
  <c r="AB23" i="3"/>
  <c r="O25" i="3" l="1"/>
  <c r="V18" i="3"/>
  <c r="V43" i="3" s="1"/>
  <c r="V41" i="3"/>
  <c r="Z28" i="3"/>
  <c r="Z20" i="3"/>
  <c r="AC31" i="3"/>
  <c r="AE24" i="3"/>
  <c r="AD6" i="3"/>
  <c r="AC23" i="3"/>
  <c r="O16" i="3" l="1"/>
  <c r="O18" i="3" s="1"/>
  <c r="AA20" i="3"/>
  <c r="AA28" i="3"/>
  <c r="AD31" i="3"/>
  <c r="AF24" i="3"/>
  <c r="AE6" i="3"/>
  <c r="AD23" i="3"/>
  <c r="P9" i="3" l="1"/>
  <c r="P10" i="3" s="1"/>
  <c r="P22" i="3" s="1"/>
  <c r="AC3" i="3"/>
  <c r="AC5" i="3" s="1"/>
  <c r="AB20" i="3"/>
  <c r="AB28" i="3"/>
  <c r="AE31" i="3"/>
  <c r="AF6" i="3"/>
  <c r="AF31" i="3" s="1"/>
  <c r="AE23" i="3"/>
  <c r="P13" i="3" l="1"/>
  <c r="AC28" i="3"/>
  <c r="AD3" i="3"/>
  <c r="AD5" i="3" s="1"/>
  <c r="AC20" i="3"/>
  <c r="AF23" i="3"/>
  <c r="P16" i="3" l="1"/>
  <c r="P26" i="3" s="1"/>
  <c r="P14" i="3"/>
  <c r="P25" i="3"/>
  <c r="AD28" i="3"/>
  <c r="AE3" i="3"/>
  <c r="AD20" i="3"/>
  <c r="D10" i="1"/>
  <c r="D9" i="1"/>
  <c r="D5" i="1"/>
  <c r="F3" i="1"/>
  <c r="Q9" i="3" l="1"/>
  <c r="P18" i="3"/>
  <c r="AE5" i="3"/>
  <c r="AF3" i="3"/>
  <c r="AG3" i="3" s="1"/>
  <c r="Q10" i="3"/>
  <c r="Q13" i="3" s="1"/>
  <c r="Q14" i="3" s="1"/>
  <c r="AE28" i="3"/>
  <c r="AE20" i="3"/>
  <c r="AF5" i="3"/>
  <c r="D8" i="1"/>
  <c r="AG5" i="3" l="1"/>
  <c r="AG28" i="3"/>
  <c r="AG20" i="3"/>
  <c r="AG4" i="3"/>
  <c r="AG29" i="3" s="1"/>
  <c r="Q22" i="3"/>
  <c r="Q16" i="3"/>
  <c r="Q26" i="3" s="1"/>
  <c r="AF28" i="3"/>
  <c r="AF20" i="3"/>
  <c r="D11" i="1"/>
  <c r="D12" i="1" s="1"/>
  <c r="AJ25" i="3"/>
  <c r="AG10" i="3" l="1"/>
  <c r="AG30" i="3"/>
  <c r="AG21" i="3"/>
  <c r="Q25" i="3"/>
  <c r="Q18" i="3"/>
  <c r="R9" i="3"/>
  <c r="AG13" i="3" l="1"/>
  <c r="AG35" i="3"/>
  <c r="AG22" i="3"/>
  <c r="R10" i="3"/>
  <c r="R13" i="3" s="1"/>
  <c r="R14" i="3" s="1"/>
  <c r="W9" i="3"/>
  <c r="AG14" i="3" l="1"/>
  <c r="AG38" i="3"/>
  <c r="AG16" i="3"/>
  <c r="R22" i="3"/>
  <c r="W34" i="3"/>
  <c r="W10" i="3"/>
  <c r="R16" i="3"/>
  <c r="R18" i="3" l="1"/>
  <c r="R26" i="3"/>
  <c r="AG18" i="3"/>
  <c r="AG43" i="3" s="1"/>
  <c r="AG41" i="3"/>
  <c r="AG26" i="3"/>
  <c r="AG25" i="3"/>
  <c r="AG39" i="3"/>
  <c r="W35" i="3"/>
  <c r="W13" i="3"/>
  <c r="W22" i="3"/>
  <c r="R25" i="3"/>
  <c r="W14" i="3"/>
  <c r="W25" i="3" l="1"/>
  <c r="W39" i="3"/>
  <c r="W38" i="3"/>
  <c r="W16" i="3"/>
  <c r="W26" i="3" s="1"/>
  <c r="W18" i="3" l="1"/>
  <c r="W43" i="3" s="1"/>
  <c r="W41" i="3"/>
  <c r="AF21" i="3" l="1"/>
  <c r="AF30" i="3"/>
  <c r="AE21" i="3"/>
  <c r="AE30" i="3"/>
  <c r="AD21" i="3"/>
  <c r="AD30" i="3"/>
  <c r="AC21" i="3"/>
  <c r="AC30" i="3"/>
  <c r="AB21" i="3"/>
  <c r="AB30" i="3"/>
  <c r="AA21" i="3"/>
  <c r="AA30" i="3"/>
  <c r="Z30" i="3"/>
  <c r="Z21" i="3"/>
  <c r="Y30" i="3"/>
  <c r="Y21" i="3"/>
  <c r="X30" i="3"/>
  <c r="X21" i="3"/>
  <c r="AA10" i="3"/>
  <c r="AA13" i="3" s="1"/>
  <c r="AA14" i="3" s="1"/>
  <c r="AC10" i="3"/>
  <c r="AC22" i="3" s="1"/>
  <c r="AD10" i="3"/>
  <c r="AD35" i="3" s="1"/>
  <c r="AC4" i="3"/>
  <c r="AC29" i="3" s="1"/>
  <c r="Z4" i="3"/>
  <c r="Z29" i="3" s="1"/>
  <c r="Z10" i="3"/>
  <c r="Z22" i="3" s="1"/>
  <c r="AA4" i="3"/>
  <c r="AA29" i="3" s="1"/>
  <c r="AD4" i="3"/>
  <c r="AD29" i="3" s="1"/>
  <c r="X10" i="3"/>
  <c r="X35" i="3" s="1"/>
  <c r="AF10" i="3"/>
  <c r="AF35" i="3" s="1"/>
  <c r="AB4" i="3"/>
  <c r="AB29" i="3" s="1"/>
  <c r="AB10" i="3"/>
  <c r="AB35" i="3" s="1"/>
  <c r="AE4" i="3"/>
  <c r="AE29" i="3" s="1"/>
  <c r="AE10" i="3"/>
  <c r="AE22" i="3" s="1"/>
  <c r="Y4" i="3"/>
  <c r="Y29" i="3" s="1"/>
  <c r="Y10" i="3"/>
  <c r="Y35" i="3" s="1"/>
  <c r="X4" i="3"/>
  <c r="X29" i="3" s="1"/>
  <c r="AF4" i="3"/>
  <c r="AF29" i="3" s="1"/>
  <c r="X13" i="3" l="1"/>
  <c r="AD13" i="3"/>
  <c r="Z13" i="3"/>
  <c r="AB13" i="3"/>
  <c r="AE13" i="3"/>
  <c r="Y13" i="3"/>
  <c r="Z35" i="3"/>
  <c r="AA38" i="3"/>
  <c r="AC13" i="3"/>
  <c r="AC14" i="3" s="1"/>
  <c r="AB22" i="3"/>
  <c r="AC35" i="3"/>
  <c r="AD22" i="3"/>
  <c r="Y22" i="3"/>
  <c r="AF22" i="3"/>
  <c r="AF13" i="3"/>
  <c r="AF14" i="3" s="1"/>
  <c r="X22" i="3"/>
  <c r="AA22" i="3"/>
  <c r="AE35" i="3"/>
  <c r="AA35" i="3"/>
  <c r="AB38" i="3" l="1"/>
  <c r="AB14" i="3"/>
  <c r="Y14" i="3"/>
  <c r="Y25" i="3" s="1"/>
  <c r="AE14" i="3"/>
  <c r="AE16" i="3" s="1"/>
  <c r="Z14" i="3"/>
  <c r="Z16" i="3" s="1"/>
  <c r="AD38" i="3"/>
  <c r="AD14" i="3"/>
  <c r="X38" i="3"/>
  <c r="X14" i="3"/>
  <c r="AE38" i="3"/>
  <c r="X16" i="3"/>
  <c r="X26" i="3" s="1"/>
  <c r="AE25" i="3"/>
  <c r="AD39" i="3"/>
  <c r="AB16" i="3"/>
  <c r="Z38" i="3"/>
  <c r="Y39" i="3"/>
  <c r="Y38" i="3"/>
  <c r="Y16" i="3"/>
  <c r="AC38" i="3"/>
  <c r="AA25" i="3"/>
  <c r="AA39" i="3"/>
  <c r="AF38" i="3"/>
  <c r="AF16" i="3"/>
  <c r="AF26" i="3" s="1"/>
  <c r="AA16" i="3"/>
  <c r="AA26" i="3" s="1"/>
  <c r="AE41" i="3" l="1"/>
  <c r="AE26" i="3"/>
  <c r="Z18" i="3"/>
  <c r="Z43" i="3" s="1"/>
  <c r="Z26" i="3"/>
  <c r="AB41" i="3"/>
  <c r="AB26" i="3"/>
  <c r="AE39" i="3"/>
  <c r="Z39" i="3"/>
  <c r="Z25" i="3"/>
  <c r="Y41" i="3"/>
  <c r="Y26" i="3"/>
  <c r="AB25" i="3"/>
  <c r="AB18" i="3"/>
  <c r="AB43" i="3" s="1"/>
  <c r="Y18" i="3"/>
  <c r="Y43" i="3" s="1"/>
  <c r="Z41" i="3"/>
  <c r="X25" i="3"/>
  <c r="X39" i="3"/>
  <c r="AB39" i="3"/>
  <c r="AD25" i="3"/>
  <c r="AD16" i="3"/>
  <c r="AE18" i="3"/>
  <c r="AE43" i="3" s="1"/>
  <c r="AC25" i="3"/>
  <c r="AC39" i="3"/>
  <c r="AC16" i="3"/>
  <c r="AC26" i="3" s="1"/>
  <c r="AF39" i="3"/>
  <c r="AF25" i="3"/>
  <c r="X18" i="3"/>
  <c r="X43" i="3" s="1"/>
  <c r="X41" i="3"/>
  <c r="AH16" i="3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CL16" i="3" s="1"/>
  <c r="CM16" i="3" s="1"/>
  <c r="CN16" i="3" s="1"/>
  <c r="CO16" i="3" s="1"/>
  <c r="CP16" i="3" s="1"/>
  <c r="CQ16" i="3" s="1"/>
  <c r="CR16" i="3" s="1"/>
  <c r="CS16" i="3" s="1"/>
  <c r="CT16" i="3" s="1"/>
  <c r="CU16" i="3" s="1"/>
  <c r="CV16" i="3" s="1"/>
  <c r="CW16" i="3" s="1"/>
  <c r="CX16" i="3" s="1"/>
  <c r="CY16" i="3" s="1"/>
  <c r="CZ16" i="3" s="1"/>
  <c r="DA16" i="3" s="1"/>
  <c r="DB16" i="3" s="1"/>
  <c r="DC16" i="3" s="1"/>
  <c r="DD16" i="3" s="1"/>
  <c r="DE16" i="3" s="1"/>
  <c r="DF16" i="3" s="1"/>
  <c r="DG16" i="3" s="1"/>
  <c r="DH16" i="3" s="1"/>
  <c r="DI16" i="3" s="1"/>
  <c r="DJ16" i="3" s="1"/>
  <c r="DK16" i="3" s="1"/>
  <c r="DL16" i="3" s="1"/>
  <c r="DM16" i="3" s="1"/>
  <c r="DN16" i="3" s="1"/>
  <c r="DO16" i="3" s="1"/>
  <c r="DP16" i="3" s="1"/>
  <c r="DQ16" i="3" s="1"/>
  <c r="DR16" i="3" s="1"/>
  <c r="DS16" i="3" s="1"/>
  <c r="DT16" i="3" s="1"/>
  <c r="DU16" i="3" s="1"/>
  <c r="DV16" i="3" s="1"/>
  <c r="DW16" i="3" s="1"/>
  <c r="DX16" i="3" s="1"/>
  <c r="DY16" i="3" s="1"/>
  <c r="DZ16" i="3" s="1"/>
  <c r="EA16" i="3" s="1"/>
  <c r="EB16" i="3" s="1"/>
  <c r="EC16" i="3" s="1"/>
  <c r="ED16" i="3" s="1"/>
  <c r="EE16" i="3" s="1"/>
  <c r="EF16" i="3" s="1"/>
  <c r="EG16" i="3" s="1"/>
  <c r="EH16" i="3" s="1"/>
  <c r="EI16" i="3" s="1"/>
  <c r="EJ16" i="3" s="1"/>
  <c r="EK16" i="3" s="1"/>
  <c r="EL16" i="3" s="1"/>
  <c r="EM16" i="3" s="1"/>
  <c r="EN16" i="3" s="1"/>
  <c r="EO16" i="3" s="1"/>
  <c r="EP16" i="3" s="1"/>
  <c r="EQ16" i="3" s="1"/>
  <c r="ER16" i="3" s="1"/>
  <c r="AF18" i="3"/>
  <c r="AF43" i="3" s="1"/>
  <c r="AF41" i="3"/>
  <c r="AA41" i="3"/>
  <c r="AA18" i="3"/>
  <c r="AA43" i="3" s="1"/>
  <c r="AD41" i="3" l="1"/>
  <c r="AD26" i="3"/>
  <c r="AD18" i="3"/>
  <c r="AD43" i="3" s="1"/>
  <c r="AJ24" i="3"/>
  <c r="AJ26" i="3" s="1"/>
  <c r="AJ27" i="3" s="1"/>
  <c r="AJ29" i="3" s="1"/>
  <c r="AC41" i="3"/>
  <c r="AC18" i="3"/>
  <c r="AC4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FD1A5-2B16-4C49-BE57-6567089C81A8}" keepAlive="1" name="Query - usd" description="Connection to the 'usd' query in the workbook." type="5" refreshedVersion="7" background="1" saveData="1">
    <dbPr connection="Provider=Microsoft.Mashup.OleDb.1;Data Source=$Workbook$;Location=usd;Extended Properties=&quot;&quot;" command="SELECT * FROM [usd]"/>
  </connection>
</connections>
</file>

<file path=xl/sharedStrings.xml><?xml version="1.0" encoding="utf-8"?>
<sst xmlns="http://schemas.openxmlformats.org/spreadsheetml/2006/main" count="86" uniqueCount="81">
  <si>
    <t>ERIC</t>
  </si>
  <si>
    <t>Price</t>
  </si>
  <si>
    <t>Shares</t>
  </si>
  <si>
    <t>MC</t>
  </si>
  <si>
    <t>Cash</t>
  </si>
  <si>
    <t>Debt</t>
  </si>
  <si>
    <t>Net Cash</t>
  </si>
  <si>
    <t>Time last checked</t>
  </si>
  <si>
    <t>Today</t>
  </si>
  <si>
    <t>Earnings</t>
  </si>
  <si>
    <t>Cash $</t>
  </si>
  <si>
    <t>Debt $</t>
  </si>
  <si>
    <t>Net Cash $</t>
  </si>
  <si>
    <t>EV $</t>
  </si>
  <si>
    <t>USD/SEK</t>
  </si>
  <si>
    <t>title</t>
  </si>
  <si>
    <t>link</t>
  </si>
  <si>
    <t>description</t>
  </si>
  <si>
    <t>baseCurrency</t>
  </si>
  <si>
    <t>pubDate</t>
  </si>
  <si>
    <t>USD</t>
  </si>
  <si>
    <t>baseName</t>
  </si>
  <si>
    <t>targetCurrency</t>
  </si>
  <si>
    <t>targetName</t>
  </si>
  <si>
    <t>exchangeRate</t>
  </si>
  <si>
    <t>inverseRate</t>
  </si>
  <si>
    <t>inverseDescription</t>
  </si>
  <si>
    <t>http://www.floatrates.com/usd/sek/</t>
  </si>
  <si>
    <t>U.S. Dollar</t>
  </si>
  <si>
    <t>SEK</t>
  </si>
  <si>
    <t>Swedish Krona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</si>
  <si>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</si>
  <si>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</si>
  <si>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</si>
  <si>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</si>
  <si>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</si>
  <si>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</si>
  <si>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</si>
  <si>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</si>
  <si>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</si>
  <si>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</si>
  <si>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</si>
  <si>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</si>
  <si>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</si>
  <si>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Cost of sales</t>
  </si>
  <si>
    <t>Gross profit</t>
  </si>
  <si>
    <t>R&amp;D</t>
  </si>
  <si>
    <t>SG&amp;A</t>
  </si>
  <si>
    <t>Impairment</t>
  </si>
  <si>
    <t>Operating profit</t>
  </si>
  <si>
    <t>Other income</t>
  </si>
  <si>
    <t>Share in associates</t>
  </si>
  <si>
    <t>Pretax profit</t>
  </si>
  <si>
    <t>Taxes</t>
  </si>
  <si>
    <t>MI</t>
  </si>
  <si>
    <t>Net profit</t>
  </si>
  <si>
    <t>EPS</t>
  </si>
  <si>
    <t>Net financial expense</t>
  </si>
  <si>
    <t>Revenue y/y</t>
  </si>
  <si>
    <t>Gross Margin</t>
  </si>
  <si>
    <t>Operating Margin</t>
  </si>
  <si>
    <t>R&amp;D y/y</t>
  </si>
  <si>
    <t>SG&amp;A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</si>
  <si>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</si>
  <si>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</si>
  <si>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</si>
  <si>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</si>
  <si>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</si>
  <si>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</si>
  <si>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</si>
  <si>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</si>
  <si>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</si>
  <si>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</si>
  <si>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</si>
  <si>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</si>
  <si>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</si>
  <si>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Slightly undervalued</t>
  </si>
  <si>
    <t>1 USD = 8.39477128 SEK</t>
  </si>
  <si>
    <t>1 U.S. Dollar = 8.39477128 Swedish Krona</t>
  </si>
  <si>
    <t>1 Swedish Krona = 0.11912177 U.S. Dollar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</si>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</sst>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0" fontId="0" fillId="0" borderId="0" xfId="0" applyFont="1"/>
    <xf numFmtId="9" fontId="0" fillId="0" borderId="0" xfId="0" applyNumberFormat="1"/>
    <xf numFmtId="3" fontId="0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0</xdr:row>
      <xdr:rowOff>0</xdr:rowOff>
    </xdr:from>
    <xdr:to>
      <xdr:col>15</xdr:col>
      <xdr:colOff>45720</xdr:colOff>
      <xdr:row>33</xdr:row>
      <xdr:rowOff>45720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5043C6-B66C-43E4-B73E-1A711B32F369}"/>
            </a:ext>
          </a:extLst>
        </xdr:cNvPr>
        <xdr:cNvCxnSpPr/>
      </xdr:nvCxnSpPr>
      <xdr:spPr>
        <a:xfrm>
          <a:off x="9860280" y="0"/>
          <a:ext cx="0" cy="6080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0</xdr:row>
      <xdr:rowOff>0</xdr:rowOff>
    </xdr:from>
    <xdr:to>
      <xdr:col>22</xdr:col>
      <xdr:colOff>38100</xdr:colOff>
      <xdr:row>35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6FCE97B-5FE4-4779-B205-9601F926C0B2}"/>
            </a:ext>
          </a:extLst>
        </xdr:cNvPr>
        <xdr:cNvCxnSpPr/>
      </xdr:nvCxnSpPr>
      <xdr:spPr>
        <a:xfrm>
          <a:off x="14119860" y="0"/>
          <a:ext cx="0" cy="6492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844660-4E8C-4019-A60B-F01028B7C62F}" autoFormatId="16" applyNumberFormats="0" applyBorderFormats="0" applyFontFormats="0" applyPatternFormats="0" applyAlignmentFormats="0" applyWidthHeightFormats="0">
  <queryTableRefresh nextId="16">
    <queryTableFields count="11">
      <queryTableField id="1" name="title" tableColumnId="9"/>
      <queryTableField id="2" name="link" tableColumnId="2"/>
      <queryTableField id="4" name="description" tableColumnId="4"/>
      <queryTableField id="7" name="pubDate" tableColumnId="7"/>
      <queryTableField id="6" name="baseCurrency" tableColumnId="6"/>
      <queryTableField id="9" name="baseName" tableColumnId="10"/>
      <queryTableField id="10" name="targetCurrency" tableColumnId="11"/>
      <queryTableField id="11" name="targetName" tableColumnId="12"/>
      <queryTableField id="12" name="exchangeRate" tableColumnId="13"/>
      <queryTableField id="13" name="inverseRate" tableColumnId="14"/>
      <queryTableField id="14" name="inverseDescription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806CD-FCC0-44C3-B83A-FDDEED887057}" name="usd" displayName="usd" ref="A1:K2" tableType="queryTable" totalsRowShown="0">
  <autoFilter ref="A1:K2" xr:uid="{8185F3DB-03A1-4B32-B70C-4E1E7E85D5BE}"/>
  <tableColumns count="11">
    <tableColumn id="9" xr3:uid="{012D59D7-DA37-494C-AB30-01343E907D72}" uniqueName="9" name="title" queryTableFieldId="1" dataDxfId="8"/>
    <tableColumn id="2" xr3:uid="{9875DBE0-69E7-4895-884B-1B08917EF6F8}" uniqueName="2" name="link" queryTableFieldId="2" dataDxfId="7"/>
    <tableColumn id="4" xr3:uid="{9D7A9874-44FB-46CE-B8D3-44561B35D5CD}" uniqueName="4" name="description" queryTableFieldId="4" dataDxfId="6"/>
    <tableColumn id="7" xr3:uid="{5A64CD0B-E662-4D90-8E48-E2367973CABA}" uniqueName="7" name="pubDate" queryTableFieldId="7" dataDxfId="5"/>
    <tableColumn id="6" xr3:uid="{0D33776A-E5DB-47AD-97BC-1A85A5A6CC00}" uniqueName="6" name="baseCurrency" queryTableFieldId="6" dataDxfId="4"/>
    <tableColumn id="10" xr3:uid="{853F73B7-4D1D-4D46-9809-FE0B57BD886D}" uniqueName="10" name="baseName" queryTableFieldId="9" dataDxfId="3"/>
    <tableColumn id="11" xr3:uid="{BA4711C7-8101-472F-BFF9-7D4CA18C8EAA}" uniqueName="11" name="targetCurrency" queryTableFieldId="10" dataDxfId="2"/>
    <tableColumn id="12" xr3:uid="{5744AB0D-D246-48D8-BDA0-FFBAB6DD1A8E}" uniqueName="12" name="targetName" queryTableFieldId="11" dataDxfId="1"/>
    <tableColumn id="13" xr3:uid="{70018636-610B-43CB-BCD0-9C77F7D070E2}" uniqueName="13" name="exchangeRate" queryTableFieldId="12"/>
    <tableColumn id="14" xr3:uid="{A91425E0-D5CF-40AD-ABA0-8DA2CB56F07E}" uniqueName="14" name="inverseRate" queryTableFieldId="13"/>
    <tableColumn id="15" xr3:uid="{1F8A0AAE-B75E-4A25-959C-813DD4153DA3}" uniqueName="15" name="inverseDescription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E417-48C9-48E7-99BD-0AEDC1004951}">
  <dimension ref="B2:G15"/>
  <sheetViews>
    <sheetView workbookViewId="0">
      <selection activeCell="B30" sqref="B30"/>
    </sheetView>
  </sheetViews>
  <sheetFormatPr defaultRowHeight="14.4" x14ac:dyDescent="0.3"/>
  <cols>
    <col min="3" max="3" width="9.77734375" bestFit="1" customWidth="1"/>
    <col min="5" max="7" width="15.77734375" style="2" customWidth="1"/>
  </cols>
  <sheetData>
    <row r="2" spans="2:7" x14ac:dyDescent="0.3">
      <c r="E2" s="2" t="s">
        <v>7</v>
      </c>
      <c r="F2" s="2" t="s">
        <v>8</v>
      </c>
      <c r="G2" s="2" t="s">
        <v>9</v>
      </c>
    </row>
    <row r="3" spans="2:7" x14ac:dyDescent="0.3">
      <c r="B3" s="1" t="s">
        <v>0</v>
      </c>
      <c r="C3" t="s">
        <v>1</v>
      </c>
      <c r="D3" s="5">
        <v>14.14</v>
      </c>
      <c r="E3" s="3">
        <v>44312</v>
      </c>
      <c r="F3" s="3">
        <f ca="1">TODAY()</f>
        <v>44315</v>
      </c>
      <c r="G3" s="3">
        <v>44393</v>
      </c>
    </row>
    <row r="4" spans="2:7" x14ac:dyDescent="0.3">
      <c r="C4" t="s">
        <v>2</v>
      </c>
      <c r="D4" s="4">
        <v>3334</v>
      </c>
      <c r="E4" s="2" t="s">
        <v>43</v>
      </c>
    </row>
    <row r="5" spans="2:7" x14ac:dyDescent="0.3">
      <c r="C5" t="s">
        <v>3</v>
      </c>
      <c r="D5" s="4">
        <f>D3*D4</f>
        <v>47142.76</v>
      </c>
    </row>
    <row r="6" spans="2:7" x14ac:dyDescent="0.3">
      <c r="C6" t="s">
        <v>4</v>
      </c>
      <c r="D6" s="4">
        <f>40543+4599+1232+1541+23477</f>
        <v>71392</v>
      </c>
      <c r="E6" s="2" t="s">
        <v>43</v>
      </c>
    </row>
    <row r="7" spans="2:7" x14ac:dyDescent="0.3">
      <c r="C7" t="s">
        <v>5</v>
      </c>
      <c r="D7" s="4">
        <f>2353+23299</f>
        <v>25652</v>
      </c>
      <c r="E7" s="2" t="s">
        <v>43</v>
      </c>
    </row>
    <row r="8" spans="2:7" x14ac:dyDescent="0.3">
      <c r="C8" t="s">
        <v>6</v>
      </c>
      <c r="D8" s="4">
        <f>D6-D7</f>
        <v>45740</v>
      </c>
    </row>
    <row r="9" spans="2:7" x14ac:dyDescent="0.3">
      <c r="C9" t="s">
        <v>10</v>
      </c>
      <c r="D9" s="4">
        <f>D6/$D$15</f>
        <v>8504.3412880213691</v>
      </c>
    </row>
    <row r="10" spans="2:7" x14ac:dyDescent="0.3">
      <c r="C10" t="s">
        <v>11</v>
      </c>
      <c r="D10" s="4">
        <f t="shared" ref="D10:D11" si="0">D7/$D$15</f>
        <v>3055.7116024249799</v>
      </c>
    </row>
    <row r="11" spans="2:7" x14ac:dyDescent="0.3">
      <c r="C11" t="s">
        <v>12</v>
      </c>
      <c r="D11" s="4">
        <f t="shared" si="0"/>
        <v>5448.6296855963892</v>
      </c>
    </row>
    <row r="12" spans="2:7" x14ac:dyDescent="0.3">
      <c r="C12" t="s">
        <v>13</v>
      </c>
      <c r="D12" s="4">
        <f>(D5-D11)</f>
        <v>41694.130314403614</v>
      </c>
    </row>
    <row r="15" spans="2:7" x14ac:dyDescent="0.3">
      <c r="C15" t="s">
        <v>14</v>
      </c>
      <c r="D15">
        <f>usd[exchangeRate]</f>
        <v>8.3947712800000005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763F-2365-428D-BA51-94A3B89C9594}">
  <dimension ref="B2:ER43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O12" sqref="O12"/>
    </sheetView>
  </sheetViews>
  <sheetFormatPr defaultRowHeight="14.4" x14ac:dyDescent="0.3"/>
  <cols>
    <col min="2" max="2" width="18.6640625" bestFit="1" customWidth="1"/>
    <col min="34" max="34" width="12" bestFit="1" customWidth="1"/>
    <col min="35" max="35" width="11.88671875" bestFit="1" customWidth="1"/>
    <col min="36" max="36" width="17.33203125" bestFit="1" customWidth="1"/>
  </cols>
  <sheetData>
    <row r="2" spans="2:148" x14ac:dyDescent="0.3">
      <c r="C2" s="8" t="s">
        <v>32</v>
      </c>
      <c r="D2" s="8" t="s">
        <v>33</v>
      </c>
      <c r="E2" s="8" t="s">
        <v>34</v>
      </c>
      <c r="F2" s="8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8" t="s">
        <v>40</v>
      </c>
      <c r="L2" s="8" t="s">
        <v>41</v>
      </c>
      <c r="M2" s="8" t="s">
        <v>42</v>
      </c>
      <c r="N2" s="8" t="s">
        <v>43</v>
      </c>
      <c r="O2" s="8" t="s">
        <v>72</v>
      </c>
      <c r="P2" s="8" t="s">
        <v>73</v>
      </c>
      <c r="Q2" s="8" t="s">
        <v>74</v>
      </c>
      <c r="R2" s="8" t="s">
        <v>75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  <c r="AG2">
        <v>2031</v>
      </c>
    </row>
    <row r="3" spans="2:148" s="1" customFormat="1" x14ac:dyDescent="0.3">
      <c r="B3" s="1" t="s">
        <v>31</v>
      </c>
      <c r="C3" s="10">
        <v>43411</v>
      </c>
      <c r="D3" s="10">
        <v>49808</v>
      </c>
      <c r="E3" s="10">
        <v>53810</v>
      </c>
      <c r="F3" s="10">
        <v>63809</v>
      </c>
      <c r="G3" s="10">
        <v>48906</v>
      </c>
      <c r="H3" s="10">
        <v>54810</v>
      </c>
      <c r="I3" s="10">
        <v>57127</v>
      </c>
      <c r="J3" s="10">
        <v>66373</v>
      </c>
      <c r="K3" s="10">
        <v>49750</v>
      </c>
      <c r="L3" s="10">
        <v>55578</v>
      </c>
      <c r="M3" s="10">
        <v>57472</v>
      </c>
      <c r="N3" s="10">
        <v>69590</v>
      </c>
      <c r="O3" s="10">
        <v>49778</v>
      </c>
      <c r="P3" s="10">
        <f>L3*1.04</f>
        <v>57801.120000000003</v>
      </c>
      <c r="Q3" s="10">
        <f>M3*1.04</f>
        <v>59770.880000000005</v>
      </c>
      <c r="R3" s="10">
        <f>N3*1.04</f>
        <v>72373.600000000006</v>
      </c>
      <c r="T3" s="10">
        <f>SUM(C3:F3)</f>
        <v>210838</v>
      </c>
      <c r="U3" s="10">
        <f>SUM(G3:J3)</f>
        <v>227216</v>
      </c>
      <c r="V3" s="10">
        <f>SUM(K3:N3)</f>
        <v>232390</v>
      </c>
      <c r="W3" s="10">
        <f>SUM(O3:R3)</f>
        <v>239723.6</v>
      </c>
      <c r="X3" s="10">
        <f>W3*1.04</f>
        <v>249312.54400000002</v>
      </c>
      <c r="Y3" s="10">
        <f>X3*1.04</f>
        <v>259285.04576000004</v>
      </c>
      <c r="Z3" s="10">
        <f>Y3*1.03</f>
        <v>267063.59713280003</v>
      </c>
      <c r="AA3" s="10">
        <f>Z3*1.03</f>
        <v>275075.50504678406</v>
      </c>
      <c r="AB3" s="10">
        <f t="shared" ref="AB3" si="0">AA3*1.03</f>
        <v>283327.77019818762</v>
      </c>
      <c r="AC3" s="10">
        <f t="shared" ref="AC3:AE3" si="1">AB3*1.02</f>
        <v>288994.3256021514</v>
      </c>
      <c r="AD3" s="10">
        <f t="shared" si="1"/>
        <v>294774.21211419441</v>
      </c>
      <c r="AE3" s="10">
        <f t="shared" si="1"/>
        <v>300669.69635647832</v>
      </c>
      <c r="AF3" s="10">
        <f>AE3*1.01</f>
        <v>303676.39332004311</v>
      </c>
      <c r="AG3" s="10">
        <f>AF3*1.01</f>
        <v>306713.15725324355</v>
      </c>
    </row>
    <row r="4" spans="2:148" x14ac:dyDescent="0.3">
      <c r="B4" t="s">
        <v>44</v>
      </c>
      <c r="C4" s="4">
        <v>28553</v>
      </c>
      <c r="D4" s="4">
        <v>32475</v>
      </c>
      <c r="E4" s="4">
        <v>34180</v>
      </c>
      <c r="F4" s="4">
        <v>47430</v>
      </c>
      <c r="G4" s="4">
        <v>30127</v>
      </c>
      <c r="H4" s="4">
        <v>34739</v>
      </c>
      <c r="I4" s="4">
        <v>35587</v>
      </c>
      <c r="J4" s="4">
        <v>41939</v>
      </c>
      <c r="K4" s="4">
        <v>29962</v>
      </c>
      <c r="L4" s="4">
        <v>34661</v>
      </c>
      <c r="M4" s="4">
        <v>32710</v>
      </c>
      <c r="N4" s="4">
        <v>41333</v>
      </c>
      <c r="O4" s="4">
        <v>28483</v>
      </c>
      <c r="P4" s="4">
        <f t="shared" ref="P4:R4" si="2">P3-P5</f>
        <v>34680.671999999999</v>
      </c>
      <c r="Q4" s="4">
        <f t="shared" si="2"/>
        <v>34069.401600000005</v>
      </c>
      <c r="R4" s="4">
        <f t="shared" si="2"/>
        <v>41976.688000000009</v>
      </c>
      <c r="T4" s="13">
        <f>SUM(C4:F4)</f>
        <v>142638</v>
      </c>
      <c r="U4" s="13">
        <f>SUM(G4:J4)</f>
        <v>142392</v>
      </c>
      <c r="V4" s="13">
        <f>SUM(K4:N4)</f>
        <v>138666</v>
      </c>
      <c r="W4" s="13">
        <f>SUM(O4:R4)</f>
        <v>139209.76160000003</v>
      </c>
      <c r="X4" s="4">
        <f t="shared" ref="X4:AF4" si="3">X3-X5</f>
        <v>144601.27552000002</v>
      </c>
      <c r="Y4" s="4">
        <f t="shared" si="3"/>
        <v>150385.32654080004</v>
      </c>
      <c r="Z4" s="4">
        <f t="shared" si="3"/>
        <v>154896.88633702404</v>
      </c>
      <c r="AA4" s="4">
        <f t="shared" si="3"/>
        <v>159543.79292713478</v>
      </c>
      <c r="AB4" s="4">
        <f t="shared" si="3"/>
        <v>164330.10671494884</v>
      </c>
      <c r="AC4" s="4">
        <f t="shared" si="3"/>
        <v>167616.70884924781</v>
      </c>
      <c r="AD4" s="4">
        <f t="shared" si="3"/>
        <v>170969.04302623274</v>
      </c>
      <c r="AE4" s="4">
        <f t="shared" si="3"/>
        <v>174388.42388675743</v>
      </c>
      <c r="AF4" s="4">
        <f t="shared" si="3"/>
        <v>176132.30812562502</v>
      </c>
      <c r="AG4" s="4">
        <f t="shared" ref="AG4" si="4">AG3-AG5</f>
        <v>177893.63120688125</v>
      </c>
    </row>
    <row r="5" spans="2:148" s="1" customFormat="1" x14ac:dyDescent="0.3">
      <c r="B5" s="1" t="s">
        <v>45</v>
      </c>
      <c r="C5" s="10">
        <f t="shared" ref="C5:O5" si="5">C3-C4</f>
        <v>14858</v>
      </c>
      <c r="D5" s="10">
        <f t="shared" si="5"/>
        <v>17333</v>
      </c>
      <c r="E5" s="10">
        <f t="shared" si="5"/>
        <v>19630</v>
      </c>
      <c r="F5" s="10">
        <f t="shared" si="5"/>
        <v>16379</v>
      </c>
      <c r="G5" s="10">
        <f t="shared" si="5"/>
        <v>18779</v>
      </c>
      <c r="H5" s="10">
        <f t="shared" si="5"/>
        <v>20071</v>
      </c>
      <c r="I5" s="10">
        <f t="shared" si="5"/>
        <v>21540</v>
      </c>
      <c r="J5" s="10">
        <f t="shared" si="5"/>
        <v>24434</v>
      </c>
      <c r="K5" s="10">
        <f t="shared" si="5"/>
        <v>19788</v>
      </c>
      <c r="L5" s="10">
        <f t="shared" si="5"/>
        <v>20917</v>
      </c>
      <c r="M5" s="10">
        <f t="shared" si="5"/>
        <v>24762</v>
      </c>
      <c r="N5" s="10">
        <f t="shared" si="5"/>
        <v>28257</v>
      </c>
      <c r="O5" s="10">
        <f t="shared" si="5"/>
        <v>21295</v>
      </c>
      <c r="P5" s="10">
        <f>P3*0.4</f>
        <v>23120.448000000004</v>
      </c>
      <c r="Q5" s="10">
        <f>Q3*0.43</f>
        <v>25701.4784</v>
      </c>
      <c r="R5" s="10">
        <f>R3*0.42</f>
        <v>30396.912</v>
      </c>
      <c r="T5" s="10">
        <f>T3-T4</f>
        <v>68200</v>
      </c>
      <c r="U5" s="10">
        <f>U3-U4</f>
        <v>84824</v>
      </c>
      <c r="V5" s="10">
        <f>V3-V4</f>
        <v>93724</v>
      </c>
      <c r="W5" s="10">
        <f>W3-W4</f>
        <v>100513.83839999998</v>
      </c>
      <c r="X5" s="10">
        <f>X3*0.42</f>
        <v>104711.26848</v>
      </c>
      <c r="Y5" s="10">
        <f t="shared" ref="Y5:AF5" si="6">Y3*0.42</f>
        <v>108899.71921920001</v>
      </c>
      <c r="Z5" s="10">
        <f t="shared" si="6"/>
        <v>112166.710795776</v>
      </c>
      <c r="AA5" s="10">
        <f t="shared" si="6"/>
        <v>115531.7121196493</v>
      </c>
      <c r="AB5" s="10">
        <f t="shared" si="6"/>
        <v>118997.66348323879</v>
      </c>
      <c r="AC5" s="10">
        <f t="shared" si="6"/>
        <v>121377.61675290359</v>
      </c>
      <c r="AD5" s="10">
        <f t="shared" si="6"/>
        <v>123805.16908796165</v>
      </c>
      <c r="AE5" s="10">
        <f t="shared" si="6"/>
        <v>126281.27246972089</v>
      </c>
      <c r="AF5" s="10">
        <f t="shared" si="6"/>
        <v>127544.0851944181</v>
      </c>
      <c r="AG5" s="10">
        <f t="shared" ref="AG5" si="7">AG3*0.42</f>
        <v>128819.52604636228</v>
      </c>
    </row>
    <row r="6" spans="2:148" x14ac:dyDescent="0.3">
      <c r="B6" t="s">
        <v>46</v>
      </c>
      <c r="C6" s="4">
        <v>9073</v>
      </c>
      <c r="D6" s="4">
        <v>9783</v>
      </c>
      <c r="E6" s="4">
        <v>9388</v>
      </c>
      <c r="F6" s="4">
        <v>10665</v>
      </c>
      <c r="G6" s="4">
        <v>9167</v>
      </c>
      <c r="H6" s="4">
        <v>9518</v>
      </c>
      <c r="I6" s="4">
        <v>9497</v>
      </c>
      <c r="J6" s="4">
        <v>10633</v>
      </c>
      <c r="K6" s="4">
        <v>9145</v>
      </c>
      <c r="L6" s="4">
        <v>10035</v>
      </c>
      <c r="M6" s="4">
        <v>10101</v>
      </c>
      <c r="N6" s="4">
        <v>10433</v>
      </c>
      <c r="O6" s="4">
        <v>9576</v>
      </c>
      <c r="P6" s="4">
        <f>L6*1.04</f>
        <v>10436.4</v>
      </c>
      <c r="Q6" s="4">
        <f>M6*1.05</f>
        <v>10606.050000000001</v>
      </c>
      <c r="R6" s="4">
        <f>N6*1.05</f>
        <v>10954.65</v>
      </c>
      <c r="T6" s="13">
        <f>SUM(C6:F6)</f>
        <v>38909</v>
      </c>
      <c r="U6" s="13">
        <f>SUM(G6:J6)</f>
        <v>38815</v>
      </c>
      <c r="V6" s="13">
        <f>SUM(K6:N6)</f>
        <v>39714</v>
      </c>
      <c r="W6" s="13">
        <f>SUM(O6:R6)</f>
        <v>41573.100000000006</v>
      </c>
      <c r="X6" s="4">
        <f>W6*1.03</f>
        <v>42820.293000000005</v>
      </c>
      <c r="Y6" s="4">
        <f t="shared" ref="Y6" si="8">X6*1.02</f>
        <v>43676.698860000004</v>
      </c>
      <c r="Z6" s="4">
        <f t="shared" ref="Z6" si="9">Y6*1.02</f>
        <v>44550.232837200005</v>
      </c>
      <c r="AA6" s="4">
        <f t="shared" ref="AA6" si="10">Z6*1.02</f>
        <v>45441.237493944005</v>
      </c>
      <c r="AB6" s="4">
        <f>AA6*1.02</f>
        <v>46350.062243822889</v>
      </c>
      <c r="AC6" s="4">
        <f t="shared" ref="AC6" si="11">AB6*1.02</f>
        <v>47277.06348869935</v>
      </c>
      <c r="AD6" s="4">
        <f t="shared" ref="AD6:AG7" si="12">AC6*1.01</f>
        <v>47749.834123586341</v>
      </c>
      <c r="AE6" s="4">
        <f t="shared" si="12"/>
        <v>48227.332464822204</v>
      </c>
      <c r="AF6" s="4">
        <f t="shared" si="12"/>
        <v>48709.605789470428</v>
      </c>
      <c r="AG6" s="4">
        <f t="shared" si="12"/>
        <v>49196.701847365133</v>
      </c>
    </row>
    <row r="7" spans="2:148" x14ac:dyDescent="0.3">
      <c r="B7" t="s">
        <v>47</v>
      </c>
      <c r="C7" s="4">
        <v>6156</v>
      </c>
      <c r="D7" s="4">
        <v>7053</v>
      </c>
      <c r="E7" s="4">
        <v>6625</v>
      </c>
      <c r="F7" s="4">
        <v>7685</v>
      </c>
      <c r="G7" s="4">
        <v>6031</v>
      </c>
      <c r="H7" s="4">
        <v>6964</v>
      </c>
      <c r="I7" s="4">
        <v>4920</v>
      </c>
      <c r="J7" s="4">
        <v>8222</v>
      </c>
      <c r="K7" s="4">
        <v>6238</v>
      </c>
      <c r="L7" s="4">
        <v>7052</v>
      </c>
      <c r="M7" s="4">
        <v>5992</v>
      </c>
      <c r="N7" s="4">
        <v>7402</v>
      </c>
      <c r="O7" s="4">
        <v>6188</v>
      </c>
      <c r="P7" s="4">
        <f>L7*1.02</f>
        <v>7193.04</v>
      </c>
      <c r="Q7" s="4">
        <f>M7*1.03</f>
        <v>6171.76</v>
      </c>
      <c r="R7" s="4">
        <f>N7*1.02</f>
        <v>7550.04</v>
      </c>
      <c r="T7" s="13">
        <f>SUM(C7:F7)</f>
        <v>27519</v>
      </c>
      <c r="U7" s="13">
        <f>SUM(G7:J7)</f>
        <v>26137</v>
      </c>
      <c r="V7" s="13">
        <f>SUM(K7:N7)</f>
        <v>26684</v>
      </c>
      <c r="W7" s="13">
        <f>SUM(O7:R7)</f>
        <v>27102.840000000004</v>
      </c>
      <c r="X7" s="4">
        <f>W7*1.02</f>
        <v>27644.896800000006</v>
      </c>
      <c r="Y7" s="4">
        <f>X7*1.02</f>
        <v>28197.794736000007</v>
      </c>
      <c r="Z7" s="4">
        <f t="shared" ref="Z7:AA7" si="13">Y7*1.01</f>
        <v>28479.772683360006</v>
      </c>
      <c r="AA7" s="4">
        <f t="shared" si="13"/>
        <v>28764.570410193606</v>
      </c>
      <c r="AB7" s="4">
        <f>AA7*1.01</f>
        <v>29052.216114295541</v>
      </c>
      <c r="AC7" s="4">
        <f t="shared" ref="AC7" si="14">AB7*1.01</f>
        <v>29342.738275438496</v>
      </c>
      <c r="AD7" s="4">
        <f t="shared" si="12"/>
        <v>29636.16565819288</v>
      </c>
      <c r="AE7" s="4">
        <f t="shared" si="12"/>
        <v>29932.527314774808</v>
      </c>
      <c r="AF7" s="4">
        <f t="shared" si="12"/>
        <v>30231.852587922556</v>
      </c>
      <c r="AG7" s="4">
        <f t="shared" si="12"/>
        <v>30534.171113801782</v>
      </c>
    </row>
    <row r="8" spans="2:148" x14ac:dyDescent="0.3">
      <c r="B8" t="s">
        <v>48</v>
      </c>
      <c r="C8" s="4">
        <v>28</v>
      </c>
      <c r="D8" s="4">
        <v>369</v>
      </c>
      <c r="E8" s="4">
        <v>409</v>
      </c>
      <c r="F8" s="4">
        <v>-386</v>
      </c>
      <c r="G8" s="4">
        <v>-559</v>
      </c>
      <c r="H8" s="4">
        <v>-151</v>
      </c>
      <c r="I8" s="4">
        <v>-200</v>
      </c>
      <c r="J8" s="4">
        <v>173</v>
      </c>
      <c r="K8" s="4">
        <v>160</v>
      </c>
      <c r="L8" s="4">
        <v>-42</v>
      </c>
      <c r="M8" s="4">
        <v>28</v>
      </c>
      <c r="N8" s="4">
        <v>-264</v>
      </c>
      <c r="O8" s="4">
        <v>212</v>
      </c>
      <c r="P8" s="4">
        <v>50</v>
      </c>
      <c r="Q8" s="4">
        <v>50</v>
      </c>
      <c r="R8" s="4">
        <v>50</v>
      </c>
      <c r="T8" s="13">
        <f>SUM(C8:F8)</f>
        <v>420</v>
      </c>
      <c r="U8" s="13">
        <f>SUM(G8:J8)</f>
        <v>-737</v>
      </c>
      <c r="V8" s="13">
        <f>SUM(K8:N8)</f>
        <v>-118</v>
      </c>
      <c r="W8" s="13">
        <f>SUM(O8:R8)</f>
        <v>362</v>
      </c>
      <c r="X8" s="4">
        <f>W8*0.85</f>
        <v>307.7</v>
      </c>
      <c r="Y8" s="4">
        <f t="shared" ref="Y8:AF8" si="15">X8*0.85</f>
        <v>261.54499999999996</v>
      </c>
      <c r="Z8" s="4">
        <f t="shared" si="15"/>
        <v>222.31324999999995</v>
      </c>
      <c r="AA8" s="4">
        <f t="shared" si="15"/>
        <v>188.96626249999994</v>
      </c>
      <c r="AB8" s="4">
        <f t="shared" si="15"/>
        <v>160.62132312499995</v>
      </c>
      <c r="AC8" s="4">
        <f t="shared" si="15"/>
        <v>136.52812465624996</v>
      </c>
      <c r="AD8" s="4">
        <f t="shared" si="15"/>
        <v>116.04890595781247</v>
      </c>
      <c r="AE8" s="4">
        <f t="shared" si="15"/>
        <v>98.641570064140595</v>
      </c>
      <c r="AF8" s="4">
        <f t="shared" si="15"/>
        <v>83.845334554519496</v>
      </c>
      <c r="AG8" s="4">
        <f t="shared" ref="AG8" si="16">AF8*0.85</f>
        <v>71.268534371341573</v>
      </c>
    </row>
    <row r="9" spans="2:148" x14ac:dyDescent="0.3">
      <c r="B9" t="s">
        <v>50</v>
      </c>
      <c r="C9" s="4">
        <v>-84</v>
      </c>
      <c r="D9" s="4">
        <v>-11</v>
      </c>
      <c r="E9" s="4">
        <v>-31</v>
      </c>
      <c r="F9" s="4">
        <v>294</v>
      </c>
      <c r="G9" s="4">
        <v>-773</v>
      </c>
      <c r="H9" s="4">
        <v>-66</v>
      </c>
      <c r="I9" s="4">
        <v>11305</v>
      </c>
      <c r="J9" s="4">
        <v>-756</v>
      </c>
      <c r="K9" s="4">
        <v>-89</v>
      </c>
      <c r="L9" s="4">
        <v>-131</v>
      </c>
      <c r="M9" s="4">
        <v>-61</v>
      </c>
      <c r="N9" s="4">
        <v>-381</v>
      </c>
      <c r="O9" s="4">
        <v>-13</v>
      </c>
      <c r="P9" s="4">
        <f t="shared" ref="P9:R9" si="17">-O16*0.02</f>
        <v>-63.74</v>
      </c>
      <c r="Q9" s="4">
        <f t="shared" si="17"/>
        <v>-63.459720800000049</v>
      </c>
      <c r="R9" s="4">
        <f t="shared" si="17"/>
        <v>-106.28694632207998</v>
      </c>
      <c r="T9" s="13">
        <f>SUM(C9:F9)</f>
        <v>168</v>
      </c>
      <c r="U9" s="13">
        <f>SUM(G9:J9)</f>
        <v>9710</v>
      </c>
      <c r="V9" s="13">
        <f>SUM(K9:N9)</f>
        <v>-662</v>
      </c>
      <c r="W9" s="13">
        <f>SUM(O9:R9)</f>
        <v>-246.48666712208004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</row>
    <row r="10" spans="2:148" s="1" customFormat="1" x14ac:dyDescent="0.3">
      <c r="B10" s="1" t="s">
        <v>49</v>
      </c>
      <c r="C10" s="10">
        <f t="shared" ref="C10:R10" si="18">C5-C6-C7-C8-C9</f>
        <v>-315</v>
      </c>
      <c r="D10" s="10">
        <f t="shared" si="18"/>
        <v>139</v>
      </c>
      <c r="E10" s="10">
        <f t="shared" si="18"/>
        <v>3239</v>
      </c>
      <c r="F10" s="10">
        <f t="shared" si="18"/>
        <v>-1879</v>
      </c>
      <c r="G10" s="10">
        <f t="shared" si="18"/>
        <v>4913</v>
      </c>
      <c r="H10" s="10">
        <f t="shared" si="18"/>
        <v>3806</v>
      </c>
      <c r="I10" s="10">
        <f t="shared" si="18"/>
        <v>-3982</v>
      </c>
      <c r="J10" s="10">
        <f t="shared" si="18"/>
        <v>6162</v>
      </c>
      <c r="K10" s="10">
        <f t="shared" si="18"/>
        <v>4334</v>
      </c>
      <c r="L10" s="10">
        <f t="shared" si="18"/>
        <v>4003</v>
      </c>
      <c r="M10" s="10">
        <f t="shared" si="18"/>
        <v>8702</v>
      </c>
      <c r="N10" s="10">
        <f t="shared" si="18"/>
        <v>11067</v>
      </c>
      <c r="O10" s="10">
        <f t="shared" si="18"/>
        <v>5332</v>
      </c>
      <c r="P10" s="10">
        <f t="shared" si="18"/>
        <v>5504.7480000000041</v>
      </c>
      <c r="Q10" s="10">
        <f t="shared" si="18"/>
        <v>8937.1281207999982</v>
      </c>
      <c r="R10" s="10">
        <f t="shared" si="18"/>
        <v>11948.508946322081</v>
      </c>
      <c r="T10" s="10">
        <f>T5-T6-T7-T8-T9</f>
        <v>1184</v>
      </c>
      <c r="U10" s="10">
        <f>U5-U6-U7-U8-U9</f>
        <v>10899</v>
      </c>
      <c r="V10" s="10">
        <f>V5-V6-V7-V8-V9</f>
        <v>28106</v>
      </c>
      <c r="W10" s="10">
        <f t="shared" ref="W10:AF10" si="19">W5-W6-W7-W8-W9</f>
        <v>31722.38506712205</v>
      </c>
      <c r="X10" s="10">
        <f t="shared" si="19"/>
        <v>33938.378679999994</v>
      </c>
      <c r="Y10" s="10">
        <f t="shared" si="19"/>
        <v>36763.680623199994</v>
      </c>
      <c r="Z10" s="10">
        <f t="shared" si="19"/>
        <v>38914.392025215995</v>
      </c>
      <c r="AA10" s="10">
        <f t="shared" si="19"/>
        <v>41136.937953011686</v>
      </c>
      <c r="AB10" s="10">
        <f t="shared" si="19"/>
        <v>43434.763801995359</v>
      </c>
      <c r="AC10" s="10">
        <f t="shared" si="19"/>
        <v>44621.28686410949</v>
      </c>
      <c r="AD10" s="10">
        <f t="shared" si="19"/>
        <v>46303.120400224609</v>
      </c>
      <c r="AE10" s="10">
        <f t="shared" si="19"/>
        <v>48022.77112005974</v>
      </c>
      <c r="AF10" s="10">
        <f t="shared" si="19"/>
        <v>48518.7814824706</v>
      </c>
      <c r="AG10" s="10">
        <f t="shared" ref="AG10" si="20">AG5-AG6-AG7-AG8-AG9</f>
        <v>49017.384550824019</v>
      </c>
    </row>
    <row r="11" spans="2:148" x14ac:dyDescent="0.3">
      <c r="B11" t="s">
        <v>51</v>
      </c>
      <c r="C11" s="4">
        <v>-3</v>
      </c>
      <c r="D11" s="4">
        <v>-26</v>
      </c>
      <c r="E11" s="4">
        <v>-2</v>
      </c>
      <c r="F11" s="4">
        <v>-27</v>
      </c>
      <c r="G11" s="4">
        <v>17</v>
      </c>
      <c r="H11" s="4">
        <v>67</v>
      </c>
      <c r="I11" s="4">
        <v>214</v>
      </c>
      <c r="J11" s="4">
        <v>37</v>
      </c>
      <c r="K11" s="4">
        <v>28</v>
      </c>
      <c r="L11" s="4">
        <v>152</v>
      </c>
      <c r="M11" s="4">
        <v>59</v>
      </c>
      <c r="N11" s="4">
        <v>59</v>
      </c>
      <c r="O11" s="4">
        <v>71</v>
      </c>
      <c r="P11" s="4">
        <f t="shared" ref="P11:R11" si="21">L11*1.02</f>
        <v>155.04</v>
      </c>
      <c r="Q11" s="4">
        <f t="shared" si="21"/>
        <v>60.18</v>
      </c>
      <c r="R11" s="4">
        <f t="shared" si="21"/>
        <v>60.18</v>
      </c>
      <c r="T11" s="13">
        <f>SUM(C11:F11)</f>
        <v>-58</v>
      </c>
      <c r="U11" s="13">
        <f>SUM(G11:J11)</f>
        <v>335</v>
      </c>
      <c r="V11" s="13">
        <f>SUM(K11:N11)</f>
        <v>298</v>
      </c>
      <c r="W11" s="13">
        <f>SUM(O11:R11)</f>
        <v>346.4</v>
      </c>
      <c r="X11" s="4">
        <f t="shared" ref="X11:AG11" si="22">W11*1.01</f>
        <v>349.86399999999998</v>
      </c>
      <c r="Y11" s="4">
        <f t="shared" si="22"/>
        <v>353.36264</v>
      </c>
      <c r="Z11" s="4">
        <f t="shared" si="22"/>
        <v>356.8962664</v>
      </c>
      <c r="AA11" s="4">
        <f t="shared" si="22"/>
        <v>360.46522906400003</v>
      </c>
      <c r="AB11" s="4">
        <f t="shared" si="22"/>
        <v>364.06988135464002</v>
      </c>
      <c r="AC11" s="4">
        <f t="shared" si="22"/>
        <v>367.71058016818642</v>
      </c>
      <c r="AD11" s="4">
        <f t="shared" si="22"/>
        <v>371.3876859698683</v>
      </c>
      <c r="AE11" s="4">
        <f t="shared" si="22"/>
        <v>375.101562829567</v>
      </c>
      <c r="AF11" s="4">
        <f t="shared" si="22"/>
        <v>378.85257845786265</v>
      </c>
      <c r="AG11" s="4">
        <f t="shared" si="22"/>
        <v>382.64110424244126</v>
      </c>
    </row>
    <row r="12" spans="2:148" x14ac:dyDescent="0.3">
      <c r="B12" t="s">
        <v>57</v>
      </c>
      <c r="C12" s="4">
        <f>72+469</f>
        <v>541</v>
      </c>
      <c r="D12" s="4">
        <v>810</v>
      </c>
      <c r="E12" s="4">
        <v>639</v>
      </c>
      <c r="F12" s="4">
        <v>715</v>
      </c>
      <c r="G12" s="4">
        <v>605</v>
      </c>
      <c r="H12" s="4">
        <v>441</v>
      </c>
      <c r="I12" s="4">
        <v>685</v>
      </c>
      <c r="J12" s="4">
        <v>71</v>
      </c>
      <c r="K12" s="4">
        <v>902</v>
      </c>
      <c r="L12" s="4">
        <v>-292</v>
      </c>
      <c r="M12" s="4">
        <v>-109</v>
      </c>
      <c r="N12" s="4">
        <v>95</v>
      </c>
      <c r="O12" s="4">
        <v>533</v>
      </c>
      <c r="P12" s="4">
        <v>100</v>
      </c>
      <c r="Q12" s="4">
        <v>100</v>
      </c>
      <c r="R12" s="4">
        <v>100</v>
      </c>
      <c r="T12" s="13">
        <f>SUM(C12:F12)</f>
        <v>2705</v>
      </c>
      <c r="U12" s="13">
        <f>SUM(G12:J12)</f>
        <v>1802</v>
      </c>
      <c r="V12" s="13">
        <f>SUM(K12:N12)</f>
        <v>596</v>
      </c>
      <c r="W12" s="13">
        <f>SUM(O12:R12)</f>
        <v>833</v>
      </c>
      <c r="X12" s="4">
        <f>W12*0.8</f>
        <v>666.40000000000009</v>
      </c>
      <c r="Y12" s="4">
        <f t="shared" ref="Y12:AG12" si="23">X12*0.8</f>
        <v>533.12000000000012</v>
      </c>
      <c r="Z12" s="4">
        <f t="shared" si="23"/>
        <v>426.49600000000009</v>
      </c>
      <c r="AA12" s="4">
        <f t="shared" si="23"/>
        <v>341.19680000000011</v>
      </c>
      <c r="AB12" s="4">
        <f t="shared" si="23"/>
        <v>272.95744000000008</v>
      </c>
      <c r="AC12" s="4">
        <f t="shared" si="23"/>
        <v>218.36595200000008</v>
      </c>
      <c r="AD12" s="4">
        <f t="shared" si="23"/>
        <v>174.69276160000007</v>
      </c>
      <c r="AE12" s="4">
        <f t="shared" si="23"/>
        <v>139.75420928000005</v>
      </c>
      <c r="AF12" s="4">
        <f t="shared" si="23"/>
        <v>111.80336742400004</v>
      </c>
      <c r="AG12" s="4">
        <f t="shared" si="23"/>
        <v>89.442693939200041</v>
      </c>
    </row>
    <row r="13" spans="2:148" s="1" customFormat="1" x14ac:dyDescent="0.3">
      <c r="B13" s="1" t="s">
        <v>52</v>
      </c>
      <c r="C13" s="10">
        <f t="shared" ref="C13:R13" si="24">C10-C11-C12</f>
        <v>-853</v>
      </c>
      <c r="D13" s="10">
        <f t="shared" si="24"/>
        <v>-645</v>
      </c>
      <c r="E13" s="10">
        <f t="shared" si="24"/>
        <v>2602</v>
      </c>
      <c r="F13" s="10">
        <f t="shared" si="24"/>
        <v>-2567</v>
      </c>
      <c r="G13" s="10">
        <f t="shared" si="24"/>
        <v>4291</v>
      </c>
      <c r="H13" s="10">
        <f t="shared" si="24"/>
        <v>3298</v>
      </c>
      <c r="I13" s="10">
        <f t="shared" si="24"/>
        <v>-4881</v>
      </c>
      <c r="J13" s="10">
        <f t="shared" si="24"/>
        <v>6054</v>
      </c>
      <c r="K13" s="10">
        <f t="shared" si="24"/>
        <v>3404</v>
      </c>
      <c r="L13" s="10">
        <f t="shared" si="24"/>
        <v>4143</v>
      </c>
      <c r="M13" s="10">
        <f t="shared" si="24"/>
        <v>8752</v>
      </c>
      <c r="N13" s="10">
        <f t="shared" si="24"/>
        <v>10913</v>
      </c>
      <c r="O13" s="10">
        <f t="shared" si="24"/>
        <v>4728</v>
      </c>
      <c r="P13" s="10">
        <f t="shared" si="24"/>
        <v>5249.7080000000042</v>
      </c>
      <c r="Q13" s="10">
        <f t="shared" si="24"/>
        <v>8776.9481207999979</v>
      </c>
      <c r="R13" s="10">
        <f t="shared" si="24"/>
        <v>11788.328946322081</v>
      </c>
      <c r="T13" s="10">
        <f>T10-T11-T12</f>
        <v>-1463</v>
      </c>
      <c r="U13" s="10">
        <f>U10-U11-U12</f>
        <v>8762</v>
      </c>
      <c r="V13" s="10">
        <f>V10-V11-V12</f>
        <v>27212</v>
      </c>
      <c r="W13" s="10">
        <f t="shared" ref="W13:AF13" si="25">W10-W11-W12</f>
        <v>30542.985067122048</v>
      </c>
      <c r="X13" s="10">
        <f t="shared" si="25"/>
        <v>32922.114679999991</v>
      </c>
      <c r="Y13" s="10">
        <f t="shared" si="25"/>
        <v>35877.197983199992</v>
      </c>
      <c r="Z13" s="10">
        <f t="shared" si="25"/>
        <v>38130.999758815997</v>
      </c>
      <c r="AA13" s="10">
        <f t="shared" si="25"/>
        <v>40435.275923947687</v>
      </c>
      <c r="AB13" s="10">
        <f t="shared" si="25"/>
        <v>42797.73648064072</v>
      </c>
      <c r="AC13" s="10">
        <f t="shared" si="25"/>
        <v>44035.210331941307</v>
      </c>
      <c r="AD13" s="10">
        <f t="shared" si="25"/>
        <v>45757.039952654741</v>
      </c>
      <c r="AE13" s="10">
        <f t="shared" si="25"/>
        <v>47507.915347950177</v>
      </c>
      <c r="AF13" s="10">
        <f t="shared" si="25"/>
        <v>48028.125536588741</v>
      </c>
      <c r="AG13" s="10">
        <f t="shared" ref="AG13" si="26">AG10-AG11-AG12</f>
        <v>48545.300752642375</v>
      </c>
    </row>
    <row r="14" spans="2:148" x14ac:dyDescent="0.3">
      <c r="B14" t="s">
        <v>53</v>
      </c>
      <c r="C14" s="4">
        <v>-128</v>
      </c>
      <c r="D14" s="4">
        <v>1157</v>
      </c>
      <c r="E14" s="4">
        <v>-146</v>
      </c>
      <c r="F14" s="4">
        <v>3930</v>
      </c>
      <c r="G14" s="4">
        <v>1888</v>
      </c>
      <c r="H14" s="4">
        <v>1451</v>
      </c>
      <c r="I14" s="4">
        <v>2013</v>
      </c>
      <c r="J14" s="4">
        <v>1570</v>
      </c>
      <c r="K14" s="4">
        <v>1124</v>
      </c>
      <c r="L14" s="4">
        <v>1558</v>
      </c>
      <c r="M14" s="4">
        <v>3186</v>
      </c>
      <c r="N14" s="4">
        <v>3721</v>
      </c>
      <c r="O14" s="4">
        <v>1560</v>
      </c>
      <c r="P14" s="4">
        <f>P13*0.37</f>
        <v>1942.3919600000015</v>
      </c>
      <c r="Q14" s="4">
        <f t="shared" ref="Q14:R14" si="27">Q13*0.37</f>
        <v>3247.470804695999</v>
      </c>
      <c r="R14" s="4">
        <f t="shared" si="27"/>
        <v>4361.6817101391698</v>
      </c>
      <c r="T14" s="13">
        <f>SUM(C14:F14)</f>
        <v>4813</v>
      </c>
      <c r="U14" s="13">
        <f>SUM(G14:J14)</f>
        <v>6922</v>
      </c>
      <c r="V14" s="13">
        <f>SUM(K14:N14)</f>
        <v>9589</v>
      </c>
      <c r="W14" s="13">
        <f>SUM(O14:R14)</f>
        <v>11111.544474835171</v>
      </c>
      <c r="X14" s="4">
        <f>X13*0.36</f>
        <v>11851.961284799996</v>
      </c>
      <c r="Y14" s="4">
        <f t="shared" ref="Y14:AG14" si="28">Y13*0.36</f>
        <v>12915.791273951996</v>
      </c>
      <c r="Z14" s="4">
        <f t="shared" si="28"/>
        <v>13727.159913173758</v>
      </c>
      <c r="AA14" s="4">
        <f t="shared" si="28"/>
        <v>14556.699332621167</v>
      </c>
      <c r="AB14" s="4">
        <f t="shared" si="28"/>
        <v>15407.185133030658</v>
      </c>
      <c r="AC14" s="4">
        <f t="shared" si="28"/>
        <v>15852.67571949887</v>
      </c>
      <c r="AD14" s="4">
        <f t="shared" si="28"/>
        <v>16472.534382955706</v>
      </c>
      <c r="AE14" s="4">
        <f t="shared" si="28"/>
        <v>17102.849525262063</v>
      </c>
      <c r="AF14" s="4">
        <f t="shared" si="28"/>
        <v>17290.125193171945</v>
      </c>
      <c r="AG14" s="4">
        <f t="shared" si="28"/>
        <v>17476.308270951253</v>
      </c>
    </row>
    <row r="15" spans="2:148" x14ac:dyDescent="0.3">
      <c r="B15" t="s">
        <v>54</v>
      </c>
      <c r="C15" s="4">
        <v>112</v>
      </c>
      <c r="D15" s="4">
        <v>83</v>
      </c>
      <c r="E15" s="4">
        <v>3</v>
      </c>
      <c r="F15" s="4">
        <v>56</v>
      </c>
      <c r="G15" s="4">
        <v>86</v>
      </c>
      <c r="H15" s="4">
        <v>142</v>
      </c>
      <c r="I15" s="4">
        <v>-665</v>
      </c>
      <c r="J15" s="4">
        <v>54</v>
      </c>
      <c r="K15" s="4">
        <v>124</v>
      </c>
      <c r="L15" s="4">
        <v>133</v>
      </c>
      <c r="M15" s="4">
        <v>213</v>
      </c>
      <c r="N15" s="4">
        <v>-330</v>
      </c>
      <c r="O15" s="4">
        <v>-19</v>
      </c>
      <c r="P15" s="4">
        <f t="shared" ref="P15:R15" si="29">L15*1.01</f>
        <v>134.33000000000001</v>
      </c>
      <c r="Q15" s="4">
        <f t="shared" si="29"/>
        <v>215.13</v>
      </c>
      <c r="R15" s="4">
        <f t="shared" si="29"/>
        <v>-333.3</v>
      </c>
      <c r="T15" s="13">
        <f>SUM(C15:F15)</f>
        <v>254</v>
      </c>
      <c r="U15" s="13">
        <f>SUM(G15:J15)</f>
        <v>-383</v>
      </c>
      <c r="V15" s="13">
        <f>SUM(K15:N15)</f>
        <v>140</v>
      </c>
      <c r="W15" s="13">
        <f>SUM(O15:R15)</f>
        <v>-2.839999999999975</v>
      </c>
      <c r="X15" s="4">
        <f t="shared" ref="X15:AG15" si="30">W15*1.01</f>
        <v>-2.868399999999975</v>
      </c>
      <c r="Y15" s="4">
        <f t="shared" si="30"/>
        <v>-2.8970839999999747</v>
      </c>
      <c r="Z15" s="4">
        <f t="shared" si="30"/>
        <v>-2.9260548399999746</v>
      </c>
      <c r="AA15" s="4">
        <f t="shared" si="30"/>
        <v>-2.9553153883999745</v>
      </c>
      <c r="AB15" s="4">
        <f t="shared" si="30"/>
        <v>-2.9848685422839742</v>
      </c>
      <c r="AC15" s="4">
        <f t="shared" si="30"/>
        <v>-3.0147172277068139</v>
      </c>
      <c r="AD15" s="4">
        <f t="shared" si="30"/>
        <v>-3.044864399983882</v>
      </c>
      <c r="AE15" s="4">
        <f t="shared" si="30"/>
        <v>-3.0753130439837211</v>
      </c>
      <c r="AF15" s="4">
        <f t="shared" si="30"/>
        <v>-3.1060661744235585</v>
      </c>
      <c r="AG15" s="4">
        <f t="shared" si="30"/>
        <v>-3.137126836167794</v>
      </c>
    </row>
    <row r="16" spans="2:148" s="1" customFormat="1" x14ac:dyDescent="0.3">
      <c r="B16" s="1" t="s">
        <v>55</v>
      </c>
      <c r="C16" s="10">
        <f t="shared" ref="C16:N16" si="31">C13-C14-C15</f>
        <v>-837</v>
      </c>
      <c r="D16" s="10">
        <f t="shared" si="31"/>
        <v>-1885</v>
      </c>
      <c r="E16" s="10">
        <f t="shared" si="31"/>
        <v>2745</v>
      </c>
      <c r="F16" s="10">
        <f t="shared" si="31"/>
        <v>-6553</v>
      </c>
      <c r="G16" s="10">
        <f t="shared" si="31"/>
        <v>2317</v>
      </c>
      <c r="H16" s="10">
        <f t="shared" si="31"/>
        <v>1705</v>
      </c>
      <c r="I16" s="10">
        <f t="shared" si="31"/>
        <v>-6229</v>
      </c>
      <c r="J16" s="10">
        <f t="shared" si="31"/>
        <v>4430</v>
      </c>
      <c r="K16" s="10">
        <f t="shared" si="31"/>
        <v>2156</v>
      </c>
      <c r="L16" s="10">
        <f t="shared" si="31"/>
        <v>2452</v>
      </c>
      <c r="M16" s="10">
        <f t="shared" si="31"/>
        <v>5353</v>
      </c>
      <c r="N16" s="10">
        <f t="shared" si="31"/>
        <v>7522</v>
      </c>
      <c r="O16" s="10">
        <f t="shared" ref="O16:R16" si="32">O13-O14-O15</f>
        <v>3187</v>
      </c>
      <c r="P16" s="10">
        <f t="shared" si="32"/>
        <v>3172.9860400000025</v>
      </c>
      <c r="Q16" s="10">
        <f t="shared" si="32"/>
        <v>5314.3473161039992</v>
      </c>
      <c r="R16" s="10">
        <f t="shared" si="32"/>
        <v>7759.9472361829112</v>
      </c>
      <c r="T16" s="10">
        <f>T13-T14-T15</f>
        <v>-6530</v>
      </c>
      <c r="U16" s="10">
        <f>U13-U14-U15</f>
        <v>2223</v>
      </c>
      <c r="V16" s="10">
        <f>V13-V14-V15</f>
        <v>17483</v>
      </c>
      <c r="W16" s="10">
        <f t="shared" ref="W16:AF16" si="33">W13-W14-W15</f>
        <v>19434.280592286876</v>
      </c>
      <c r="X16" s="10">
        <f t="shared" si="33"/>
        <v>21073.021795199995</v>
      </c>
      <c r="Y16" s="10">
        <f t="shared" si="33"/>
        <v>22964.303793247997</v>
      </c>
      <c r="Z16" s="10">
        <f t="shared" si="33"/>
        <v>24406.765900482238</v>
      </c>
      <c r="AA16" s="10">
        <f t="shared" si="33"/>
        <v>25881.531906714921</v>
      </c>
      <c r="AB16" s="10">
        <f t="shared" si="33"/>
        <v>27393.536216152344</v>
      </c>
      <c r="AC16" s="10">
        <f t="shared" si="33"/>
        <v>28185.549329670146</v>
      </c>
      <c r="AD16" s="10">
        <f t="shared" si="33"/>
        <v>29287.550434099019</v>
      </c>
      <c r="AE16" s="10">
        <f t="shared" si="33"/>
        <v>30408.141135732098</v>
      </c>
      <c r="AF16" s="10">
        <f t="shared" si="33"/>
        <v>30741.106409591219</v>
      </c>
      <c r="AG16" s="10">
        <f t="shared" ref="AG16" si="34">AG13-AG14-AG15</f>
        <v>31072.129608527292</v>
      </c>
      <c r="AH16" s="1">
        <f t="shared" ref="AH16:BM16" si="35">AG16*(1+$AJ$22)</f>
        <v>30761.408312442018</v>
      </c>
      <c r="AI16" s="1">
        <f t="shared" si="35"/>
        <v>30453.794229317598</v>
      </c>
      <c r="AJ16" s="1">
        <f t="shared" si="35"/>
        <v>30149.256287024422</v>
      </c>
      <c r="AK16" s="1">
        <f t="shared" si="35"/>
        <v>29847.763724154178</v>
      </c>
      <c r="AL16" s="1">
        <f t="shared" si="35"/>
        <v>29549.286086912634</v>
      </c>
      <c r="AM16" s="1">
        <f t="shared" si="35"/>
        <v>29253.793226043508</v>
      </c>
      <c r="AN16" s="1">
        <f t="shared" si="35"/>
        <v>28961.255293783073</v>
      </c>
      <c r="AO16" s="1">
        <f t="shared" si="35"/>
        <v>28671.642740845244</v>
      </c>
      <c r="AP16" s="1">
        <f t="shared" si="35"/>
        <v>28384.92631343679</v>
      </c>
      <c r="AQ16" s="1">
        <f t="shared" si="35"/>
        <v>28101.077050302421</v>
      </c>
      <c r="AR16" s="1">
        <f t="shared" si="35"/>
        <v>27820.066279799397</v>
      </c>
      <c r="AS16" s="1">
        <f t="shared" si="35"/>
        <v>27541.865617001404</v>
      </c>
      <c r="AT16" s="1">
        <f t="shared" si="35"/>
        <v>27266.446960831388</v>
      </c>
      <c r="AU16" s="1">
        <f t="shared" si="35"/>
        <v>26993.782491223075</v>
      </c>
      <c r="AV16" s="1">
        <f t="shared" si="35"/>
        <v>26723.844666310844</v>
      </c>
      <c r="AW16" s="1">
        <f t="shared" si="35"/>
        <v>26456.606219647736</v>
      </c>
      <c r="AX16" s="1">
        <f t="shared" si="35"/>
        <v>26192.040157451258</v>
      </c>
      <c r="AY16" s="1">
        <f t="shared" si="35"/>
        <v>25930.119755876745</v>
      </c>
      <c r="AZ16" s="1">
        <f t="shared" si="35"/>
        <v>25670.818558317977</v>
      </c>
      <c r="BA16" s="1">
        <f t="shared" si="35"/>
        <v>25414.110372734798</v>
      </c>
      <c r="BB16" s="1">
        <f t="shared" si="35"/>
        <v>25159.969269007452</v>
      </c>
      <c r="BC16" s="1">
        <f t="shared" si="35"/>
        <v>24908.369576317378</v>
      </c>
      <c r="BD16" s="1">
        <f t="shared" si="35"/>
        <v>24659.285880554206</v>
      </c>
      <c r="BE16" s="1">
        <f t="shared" si="35"/>
        <v>24412.693021748662</v>
      </c>
      <c r="BF16" s="1">
        <f t="shared" si="35"/>
        <v>24168.566091531175</v>
      </c>
      <c r="BG16" s="1">
        <f t="shared" si="35"/>
        <v>23926.880430615864</v>
      </c>
      <c r="BH16" s="1">
        <f t="shared" si="35"/>
        <v>23687.611626309706</v>
      </c>
      <c r="BI16" s="1">
        <f t="shared" si="35"/>
        <v>23450.735510046608</v>
      </c>
      <c r="BJ16" s="1">
        <f t="shared" si="35"/>
        <v>23216.22815494614</v>
      </c>
      <c r="BK16" s="1">
        <f t="shared" si="35"/>
        <v>22984.065873396677</v>
      </c>
      <c r="BL16" s="1">
        <f t="shared" si="35"/>
        <v>22754.225214662711</v>
      </c>
      <c r="BM16" s="1">
        <f t="shared" si="35"/>
        <v>22526.682962516083</v>
      </c>
      <c r="BN16" s="1">
        <f t="shared" ref="BN16:CS16" si="36">BM16*(1+$AJ$22)</f>
        <v>22301.416132890921</v>
      </c>
      <c r="BO16" s="1">
        <f t="shared" si="36"/>
        <v>22078.401971562012</v>
      </c>
      <c r="BP16" s="1">
        <f t="shared" si="36"/>
        <v>21857.61795184639</v>
      </c>
      <c r="BQ16" s="1">
        <f t="shared" si="36"/>
        <v>21639.041772327928</v>
      </c>
      <c r="BR16" s="1">
        <f t="shared" si="36"/>
        <v>21422.651354604648</v>
      </c>
      <c r="BS16" s="1">
        <f t="shared" si="36"/>
        <v>21208.424841058601</v>
      </c>
      <c r="BT16" s="1">
        <f t="shared" si="36"/>
        <v>20996.340592648015</v>
      </c>
      <c r="BU16" s="1">
        <f t="shared" si="36"/>
        <v>20786.377186721536</v>
      </c>
      <c r="BV16" s="1">
        <f t="shared" si="36"/>
        <v>20578.513414854322</v>
      </c>
      <c r="BW16" s="1">
        <f t="shared" si="36"/>
        <v>20372.728280705778</v>
      </c>
      <c r="BX16" s="1">
        <f t="shared" si="36"/>
        <v>20169.000997898722</v>
      </c>
      <c r="BY16" s="1">
        <f t="shared" si="36"/>
        <v>19967.310987919733</v>
      </c>
      <c r="BZ16" s="1">
        <f t="shared" si="36"/>
        <v>19767.637878040536</v>
      </c>
      <c r="CA16" s="1">
        <f t="shared" si="36"/>
        <v>19569.961499260131</v>
      </c>
      <c r="CB16" s="1">
        <f t="shared" si="36"/>
        <v>19374.261884267529</v>
      </c>
      <c r="CC16" s="1">
        <f t="shared" si="36"/>
        <v>19180.519265424853</v>
      </c>
      <c r="CD16" s="1">
        <f t="shared" si="36"/>
        <v>18988.714072770603</v>
      </c>
      <c r="CE16" s="1">
        <f t="shared" si="36"/>
        <v>18798.826932042895</v>
      </c>
      <c r="CF16" s="1">
        <f t="shared" si="36"/>
        <v>18610.838662722465</v>
      </c>
      <c r="CG16" s="1">
        <f t="shared" si="36"/>
        <v>18424.730276095241</v>
      </c>
      <c r="CH16" s="1">
        <f t="shared" si="36"/>
        <v>18240.482973334289</v>
      </c>
      <c r="CI16" s="1">
        <f t="shared" si="36"/>
        <v>18058.078143600946</v>
      </c>
      <c r="CJ16" s="1">
        <f t="shared" si="36"/>
        <v>17877.497362164937</v>
      </c>
      <c r="CK16" s="1">
        <f t="shared" si="36"/>
        <v>17698.722388543287</v>
      </c>
      <c r="CL16" s="1">
        <f t="shared" si="36"/>
        <v>17521.735164657854</v>
      </c>
      <c r="CM16" s="1">
        <f t="shared" si="36"/>
        <v>17346.517813011276</v>
      </c>
      <c r="CN16" s="1">
        <f t="shared" si="36"/>
        <v>17173.052634881162</v>
      </c>
      <c r="CO16" s="1">
        <f t="shared" si="36"/>
        <v>17001.322108532349</v>
      </c>
      <c r="CP16" s="1">
        <f t="shared" si="36"/>
        <v>16831.308887447027</v>
      </c>
      <c r="CQ16" s="1">
        <f t="shared" si="36"/>
        <v>16662.995798572556</v>
      </c>
      <c r="CR16" s="1">
        <f t="shared" si="36"/>
        <v>16496.36584058683</v>
      </c>
      <c r="CS16" s="1">
        <f t="shared" si="36"/>
        <v>16331.402182180962</v>
      </c>
      <c r="CT16" s="1">
        <f t="shared" ref="CT16:DY16" si="37">CS16*(1+$AJ$22)</f>
        <v>16168.088160359152</v>
      </c>
      <c r="CU16" s="1">
        <f t="shared" si="37"/>
        <v>16006.40727875556</v>
      </c>
      <c r="CV16" s="1">
        <f t="shared" si="37"/>
        <v>15846.343205968004</v>
      </c>
      <c r="CW16" s="1">
        <f t="shared" si="37"/>
        <v>15687.879773908324</v>
      </c>
      <c r="CX16" s="1">
        <f t="shared" si="37"/>
        <v>15531.00097616924</v>
      </c>
      <c r="CY16" s="1">
        <f t="shared" si="37"/>
        <v>15375.690966407547</v>
      </c>
      <c r="CZ16" s="1">
        <f t="shared" si="37"/>
        <v>15221.93405674347</v>
      </c>
      <c r="DA16" s="1">
        <f t="shared" si="37"/>
        <v>15069.714716176035</v>
      </c>
      <c r="DB16" s="1">
        <f t="shared" si="37"/>
        <v>14919.017569014275</v>
      </c>
      <c r="DC16" s="1">
        <f t="shared" si="37"/>
        <v>14769.827393324133</v>
      </c>
      <c r="DD16" s="1">
        <f t="shared" si="37"/>
        <v>14622.129119390891</v>
      </c>
      <c r="DE16" s="1">
        <f t="shared" si="37"/>
        <v>14475.907828196981</v>
      </c>
      <c r="DF16" s="1">
        <f t="shared" si="37"/>
        <v>14331.148749915012</v>
      </c>
      <c r="DG16" s="1">
        <f t="shared" si="37"/>
        <v>14187.837262415862</v>
      </c>
      <c r="DH16" s="1">
        <f t="shared" si="37"/>
        <v>14045.958889791704</v>
      </c>
      <c r="DI16" s="1">
        <f t="shared" si="37"/>
        <v>13905.499300893787</v>
      </c>
      <c r="DJ16" s="1">
        <f t="shared" si="37"/>
        <v>13766.444307884849</v>
      </c>
      <c r="DK16" s="1">
        <f t="shared" si="37"/>
        <v>13628.779864806</v>
      </c>
      <c r="DL16" s="1">
        <f t="shared" si="37"/>
        <v>13492.49206615794</v>
      </c>
      <c r="DM16" s="1">
        <f t="shared" si="37"/>
        <v>13357.567145496361</v>
      </c>
      <c r="DN16" s="1">
        <f t="shared" si="37"/>
        <v>13223.991474041397</v>
      </c>
      <c r="DO16" s="1">
        <f t="shared" si="37"/>
        <v>13091.751559300983</v>
      </c>
      <c r="DP16" s="1">
        <f t="shared" si="37"/>
        <v>12960.834043707973</v>
      </c>
      <c r="DQ16" s="1">
        <f t="shared" si="37"/>
        <v>12831.225703270893</v>
      </c>
      <c r="DR16" s="1">
        <f t="shared" si="37"/>
        <v>12702.913446238184</v>
      </c>
      <c r="DS16" s="1">
        <f t="shared" si="37"/>
        <v>12575.884311775802</v>
      </c>
      <c r="DT16" s="1">
        <f t="shared" si="37"/>
        <v>12450.125468658045</v>
      </c>
      <c r="DU16" s="1">
        <f t="shared" si="37"/>
        <v>12325.624213971465</v>
      </c>
      <c r="DV16" s="1">
        <f t="shared" si="37"/>
        <v>12202.367971831751</v>
      </c>
      <c r="DW16" s="1">
        <f t="shared" si="37"/>
        <v>12080.344292113434</v>
      </c>
      <c r="DX16" s="1">
        <f t="shared" si="37"/>
        <v>11959.540849192299</v>
      </c>
      <c r="DY16" s="1">
        <f t="shared" si="37"/>
        <v>11839.945440700376</v>
      </c>
      <c r="DZ16" s="1">
        <f t="shared" ref="DZ16:ER16" si="38">DY16*(1+$AJ$22)</f>
        <v>11721.545986293371</v>
      </c>
      <c r="EA16" s="1">
        <f t="shared" si="38"/>
        <v>11604.330526430438</v>
      </c>
      <c r="EB16" s="1">
        <f t="shared" si="38"/>
        <v>11488.287221166134</v>
      </c>
      <c r="EC16" s="1">
        <f t="shared" si="38"/>
        <v>11373.404348954473</v>
      </c>
      <c r="ED16" s="1">
        <f t="shared" si="38"/>
        <v>11259.670305464928</v>
      </c>
      <c r="EE16" s="1">
        <f t="shared" si="38"/>
        <v>11147.073602410279</v>
      </c>
      <c r="EF16" s="1">
        <f t="shared" si="38"/>
        <v>11035.602866386176</v>
      </c>
      <c r="EG16" s="1">
        <f t="shared" si="38"/>
        <v>10925.246837722314</v>
      </c>
      <c r="EH16" s="1">
        <f t="shared" si="38"/>
        <v>10815.994369345091</v>
      </c>
      <c r="EI16" s="1">
        <f t="shared" si="38"/>
        <v>10707.834425651641</v>
      </c>
      <c r="EJ16" s="1">
        <f t="shared" si="38"/>
        <v>10600.756081395124</v>
      </c>
      <c r="EK16" s="1">
        <f t="shared" si="38"/>
        <v>10494.748520581174</v>
      </c>
      <c r="EL16" s="1">
        <f t="shared" si="38"/>
        <v>10389.801035375362</v>
      </c>
      <c r="EM16" s="1">
        <f t="shared" si="38"/>
        <v>10285.903025021607</v>
      </c>
      <c r="EN16" s="1">
        <f t="shared" si="38"/>
        <v>10183.043994771391</v>
      </c>
      <c r="EO16" s="1">
        <f t="shared" si="38"/>
        <v>10081.213554823677</v>
      </c>
      <c r="EP16" s="1">
        <f t="shared" si="38"/>
        <v>9980.4014192754403</v>
      </c>
      <c r="EQ16" s="1">
        <f t="shared" si="38"/>
        <v>9880.5974050826862</v>
      </c>
      <c r="ER16" s="1">
        <f t="shared" si="38"/>
        <v>9781.7914310318592</v>
      </c>
    </row>
    <row r="17" spans="2:37" x14ac:dyDescent="0.3">
      <c r="B17" t="s">
        <v>2</v>
      </c>
      <c r="C17" s="4">
        <v>3326</v>
      </c>
      <c r="D17" s="4">
        <v>3326</v>
      </c>
      <c r="E17" s="4">
        <v>3326</v>
      </c>
      <c r="F17" s="4">
        <v>3326</v>
      </c>
      <c r="G17" s="4">
        <v>3326</v>
      </c>
      <c r="H17" s="4">
        <v>3326</v>
      </c>
      <c r="I17" s="4">
        <v>3326</v>
      </c>
      <c r="J17" s="4">
        <v>3326</v>
      </c>
      <c r="K17" s="4">
        <v>3326</v>
      </c>
      <c r="L17" s="4">
        <v>3326</v>
      </c>
      <c r="M17" s="4">
        <v>3326</v>
      </c>
      <c r="N17" s="4">
        <v>3326</v>
      </c>
      <c r="O17" s="4">
        <v>3334</v>
      </c>
      <c r="P17" s="4">
        <v>3334</v>
      </c>
      <c r="Q17" s="4">
        <v>3334</v>
      </c>
      <c r="R17" s="4">
        <v>3334</v>
      </c>
      <c r="T17" s="4">
        <v>3326</v>
      </c>
      <c r="U17" s="4">
        <v>3326</v>
      </c>
      <c r="V17" s="4">
        <v>3326</v>
      </c>
      <c r="W17" s="4">
        <v>3334</v>
      </c>
      <c r="X17" s="4">
        <v>3334</v>
      </c>
      <c r="Y17" s="4">
        <v>3334</v>
      </c>
      <c r="Z17" s="4">
        <v>3334</v>
      </c>
      <c r="AA17" s="4">
        <v>3334</v>
      </c>
      <c r="AB17" s="4">
        <v>3334</v>
      </c>
      <c r="AC17" s="4">
        <v>3334</v>
      </c>
      <c r="AD17" s="4">
        <v>3334</v>
      </c>
      <c r="AE17" s="4">
        <v>3334</v>
      </c>
      <c r="AF17" s="4">
        <v>3334</v>
      </c>
      <c r="AG17" s="4">
        <v>3334</v>
      </c>
    </row>
    <row r="18" spans="2:37" s="1" customFormat="1" x14ac:dyDescent="0.3">
      <c r="B18" s="1" t="s">
        <v>56</v>
      </c>
      <c r="C18" s="9">
        <f t="shared" ref="C18:N18" si="39">C16/C17</f>
        <v>-0.25165363800360796</v>
      </c>
      <c r="D18" s="9">
        <f t="shared" si="39"/>
        <v>-0.56674684305472034</v>
      </c>
      <c r="E18" s="9">
        <f t="shared" si="39"/>
        <v>0.8253156945279615</v>
      </c>
      <c r="F18" s="9">
        <f t="shared" si="39"/>
        <v>-1.9702345159350572</v>
      </c>
      <c r="G18" s="9">
        <f t="shared" si="39"/>
        <v>0.69663259170174385</v>
      </c>
      <c r="H18" s="9">
        <f t="shared" si="39"/>
        <v>0.51262778111846063</v>
      </c>
      <c r="I18" s="9">
        <f t="shared" si="39"/>
        <v>-1.8728202044497895</v>
      </c>
      <c r="J18" s="9">
        <f t="shared" si="39"/>
        <v>1.3319302465423932</v>
      </c>
      <c r="K18" s="9">
        <f t="shared" si="39"/>
        <v>0.64822609741431148</v>
      </c>
      <c r="L18" s="9">
        <f t="shared" si="39"/>
        <v>0.73722188815393863</v>
      </c>
      <c r="M18" s="9">
        <f t="shared" si="39"/>
        <v>1.6094407696933253</v>
      </c>
      <c r="N18" s="9">
        <f t="shared" si="39"/>
        <v>2.2615754660252554</v>
      </c>
      <c r="O18" s="9">
        <f t="shared" ref="O18:R18" si="40">O16/O17</f>
        <v>0.95590881823635276</v>
      </c>
      <c r="P18" s="9">
        <f t="shared" si="40"/>
        <v>0.95170547090581958</v>
      </c>
      <c r="Q18" s="9">
        <f t="shared" si="40"/>
        <v>1.5939853977516494</v>
      </c>
      <c r="R18" s="9">
        <f t="shared" si="40"/>
        <v>2.3275186671214492</v>
      </c>
      <c r="T18" s="9">
        <f>T16/T17</f>
        <v>-1.9633193024654239</v>
      </c>
      <c r="U18" s="9">
        <f>U16/U17</f>
        <v>0.66837041491280813</v>
      </c>
      <c r="V18" s="9">
        <f>V16/V17</f>
        <v>5.2564642212868309</v>
      </c>
      <c r="W18" s="9">
        <f t="shared" ref="W18:AF18" si="41">W16/W17</f>
        <v>5.82911835401526</v>
      </c>
      <c r="X18" s="9">
        <f t="shared" si="41"/>
        <v>6.3206424100779826</v>
      </c>
      <c r="Y18" s="9">
        <f t="shared" si="41"/>
        <v>6.8879135552633466</v>
      </c>
      <c r="Z18" s="9">
        <f t="shared" si="41"/>
        <v>7.3205656570132689</v>
      </c>
      <c r="AA18" s="9">
        <f t="shared" si="41"/>
        <v>7.7629069906163535</v>
      </c>
      <c r="AB18" s="9">
        <f t="shared" si="41"/>
        <v>8.2164175813294378</v>
      </c>
      <c r="AC18" s="9">
        <f t="shared" si="41"/>
        <v>8.4539740041002229</v>
      </c>
      <c r="AD18" s="9">
        <f t="shared" si="41"/>
        <v>8.7845082285839897</v>
      </c>
      <c r="AE18" s="9">
        <f t="shared" si="41"/>
        <v>9.1206182170762133</v>
      </c>
      <c r="AF18" s="9">
        <f t="shared" si="41"/>
        <v>9.2204878253123024</v>
      </c>
      <c r="AG18" s="9">
        <f t="shared" ref="AG18" si="42">AG16/AG17</f>
        <v>9.3197749275726736</v>
      </c>
    </row>
    <row r="20" spans="2:37" x14ac:dyDescent="0.3">
      <c r="B20" s="1" t="s">
        <v>58</v>
      </c>
      <c r="G20" s="12">
        <f>G3/C3-1</f>
        <v>0.12658082052935882</v>
      </c>
      <c r="H20" s="12">
        <f t="shared" ref="H20:N20" si="43">H3/D3-1</f>
        <v>0.10042563443623509</v>
      </c>
      <c r="I20" s="12">
        <f t="shared" si="43"/>
        <v>6.1642817320200605E-2</v>
      </c>
      <c r="J20" s="12">
        <f t="shared" si="43"/>
        <v>4.0182419407920555E-2</v>
      </c>
      <c r="K20" s="12">
        <f t="shared" si="43"/>
        <v>1.7257596204964587E-2</v>
      </c>
      <c r="L20" s="12">
        <f t="shared" si="43"/>
        <v>1.4012041598248537E-2</v>
      </c>
      <c r="M20" s="12">
        <f t="shared" si="43"/>
        <v>6.0391758713043142E-3</v>
      </c>
      <c r="N20" s="12">
        <f t="shared" si="43"/>
        <v>4.8468503759058645E-2</v>
      </c>
      <c r="O20" s="12">
        <f t="shared" ref="O20" si="44">O3/K3-1</f>
        <v>5.6281407035174702E-4</v>
      </c>
      <c r="P20" s="12">
        <f t="shared" ref="P20" si="45">P3/L3-1</f>
        <v>4.0000000000000036E-2</v>
      </c>
      <c r="Q20" s="12">
        <f t="shared" ref="Q20" si="46">Q3/M3-1</f>
        <v>4.0000000000000036E-2</v>
      </c>
      <c r="R20" s="12">
        <f t="shared" ref="R20" si="47">R3/N3-1</f>
        <v>4.0000000000000036E-2</v>
      </c>
      <c r="U20" s="12">
        <f>U3/T3-1</f>
        <v>7.7680494028590674E-2</v>
      </c>
      <c r="V20" s="12">
        <f t="shared" ref="V20:AG20" si="48">V3/U3-1</f>
        <v>2.2771283712414547E-2</v>
      </c>
      <c r="W20" s="12">
        <f t="shared" si="48"/>
        <v>3.155729592495371E-2</v>
      </c>
      <c r="X20" s="12">
        <f t="shared" si="48"/>
        <v>4.0000000000000036E-2</v>
      </c>
      <c r="Y20" s="12">
        <f t="shared" si="48"/>
        <v>4.0000000000000036E-2</v>
      </c>
      <c r="Z20" s="12">
        <f t="shared" si="48"/>
        <v>3.0000000000000027E-2</v>
      </c>
      <c r="AA20" s="12">
        <f t="shared" si="48"/>
        <v>3.0000000000000027E-2</v>
      </c>
      <c r="AB20" s="12">
        <f t="shared" si="48"/>
        <v>3.0000000000000027E-2</v>
      </c>
      <c r="AC20" s="12">
        <f t="shared" si="48"/>
        <v>2.0000000000000018E-2</v>
      </c>
      <c r="AD20" s="12">
        <f t="shared" si="48"/>
        <v>2.0000000000000018E-2</v>
      </c>
      <c r="AE20" s="12">
        <f t="shared" si="48"/>
        <v>2.0000000000000018E-2</v>
      </c>
      <c r="AF20" s="12">
        <f t="shared" si="48"/>
        <v>1.0000000000000009E-2</v>
      </c>
      <c r="AG20" s="12">
        <f t="shared" si="48"/>
        <v>1.0000000000000009E-2</v>
      </c>
    </row>
    <row r="21" spans="2:37" x14ac:dyDescent="0.3">
      <c r="B21" s="1" t="s">
        <v>59</v>
      </c>
      <c r="C21" s="12">
        <f>C5/C3</f>
        <v>0.34226348160604453</v>
      </c>
      <c r="D21" s="12">
        <f t="shared" ref="D21:N21" si="49">D5/D3</f>
        <v>0.347996305814327</v>
      </c>
      <c r="E21" s="12">
        <f t="shared" si="49"/>
        <v>0.36480208139750975</v>
      </c>
      <c r="F21" s="12">
        <f t="shared" si="49"/>
        <v>0.25668792803523016</v>
      </c>
      <c r="G21" s="12">
        <f t="shared" si="49"/>
        <v>0.38398151556046295</v>
      </c>
      <c r="H21" s="12">
        <f t="shared" si="49"/>
        <v>0.36619230067505931</v>
      </c>
      <c r="I21" s="12">
        <f t="shared" si="49"/>
        <v>0.37705463266056333</v>
      </c>
      <c r="J21" s="12">
        <f t="shared" si="49"/>
        <v>0.36813161978515357</v>
      </c>
      <c r="K21" s="12">
        <f t="shared" si="49"/>
        <v>0.39774874371859298</v>
      </c>
      <c r="L21" s="12">
        <f t="shared" si="49"/>
        <v>0.3763539530029868</v>
      </c>
      <c r="M21" s="12">
        <f t="shared" si="49"/>
        <v>0.43085328507795101</v>
      </c>
      <c r="N21" s="12">
        <f t="shared" si="49"/>
        <v>0.40604971978732579</v>
      </c>
      <c r="O21" s="12">
        <f t="shared" ref="O21:R21" si="50">O5/O3</f>
        <v>0.42779942946683275</v>
      </c>
      <c r="P21" s="12">
        <f t="shared" si="50"/>
        <v>0.40000000000000008</v>
      </c>
      <c r="Q21" s="12">
        <f t="shared" si="50"/>
        <v>0.43</v>
      </c>
      <c r="R21" s="12">
        <f t="shared" si="50"/>
        <v>0.42</v>
      </c>
      <c r="T21" s="12">
        <f t="shared" ref="T21:AF21" si="51">T5/T3</f>
        <v>0.32347110103491783</v>
      </c>
      <c r="U21" s="12">
        <f t="shared" si="51"/>
        <v>0.37331878036757976</v>
      </c>
      <c r="V21" s="12">
        <f t="shared" si="51"/>
        <v>0.40330478936270925</v>
      </c>
      <c r="W21" s="12">
        <f t="shared" si="51"/>
        <v>0.41929054294195472</v>
      </c>
      <c r="X21" s="12">
        <f t="shared" si="51"/>
        <v>0.41999999999999993</v>
      </c>
      <c r="Y21" s="12">
        <f t="shared" si="51"/>
        <v>0.42</v>
      </c>
      <c r="Z21" s="12">
        <f t="shared" si="51"/>
        <v>0.42</v>
      </c>
      <c r="AA21" s="12">
        <f t="shared" si="51"/>
        <v>0.42</v>
      </c>
      <c r="AB21" s="12">
        <f t="shared" si="51"/>
        <v>0.42</v>
      </c>
      <c r="AC21" s="12">
        <f t="shared" si="51"/>
        <v>0.42</v>
      </c>
      <c r="AD21" s="12">
        <f t="shared" si="51"/>
        <v>0.42</v>
      </c>
      <c r="AE21" s="12">
        <f t="shared" si="51"/>
        <v>0.42</v>
      </c>
      <c r="AF21" s="12">
        <f t="shared" si="51"/>
        <v>0.42</v>
      </c>
      <c r="AG21" s="12">
        <f t="shared" ref="AG21" si="52">AG5/AG3</f>
        <v>0.42</v>
      </c>
    </row>
    <row r="22" spans="2:37" x14ac:dyDescent="0.3">
      <c r="B22" s="11" t="s">
        <v>60</v>
      </c>
      <c r="C22" s="12">
        <f>C10/C3</f>
        <v>-7.2562253806638874E-3</v>
      </c>
      <c r="D22" s="12">
        <f t="shared" ref="D22:N22" si="53">D10/D3</f>
        <v>2.7907163507870222E-3</v>
      </c>
      <c r="E22" s="12">
        <f t="shared" si="53"/>
        <v>6.0193272625905965E-2</v>
      </c>
      <c r="F22" s="12">
        <f t="shared" si="53"/>
        <v>-2.9447256656584493E-2</v>
      </c>
      <c r="G22" s="12">
        <f t="shared" si="53"/>
        <v>0.10045802151065308</v>
      </c>
      <c r="H22" s="12">
        <f t="shared" si="53"/>
        <v>6.9439883232986679E-2</v>
      </c>
      <c r="I22" s="12">
        <f t="shared" si="53"/>
        <v>-6.9704342955170057E-2</v>
      </c>
      <c r="J22" s="12">
        <f t="shared" si="53"/>
        <v>9.2838955599415421E-2</v>
      </c>
      <c r="K22" s="12">
        <f t="shared" si="53"/>
        <v>8.7115577889447238E-2</v>
      </c>
      <c r="L22" s="12">
        <f t="shared" si="53"/>
        <v>7.2024901939616401E-2</v>
      </c>
      <c r="M22" s="12">
        <f t="shared" si="53"/>
        <v>0.15141286191536749</v>
      </c>
      <c r="N22" s="12">
        <f t="shared" si="53"/>
        <v>0.15903147003879867</v>
      </c>
      <c r="O22" s="12">
        <f t="shared" ref="O22:R22" si="54">O10/O3</f>
        <v>0.10711559323395878</v>
      </c>
      <c r="P22" s="12">
        <f t="shared" si="54"/>
        <v>9.5236009267640559E-2</v>
      </c>
      <c r="Q22" s="12">
        <f t="shared" si="54"/>
        <v>0.14952311427906026</v>
      </c>
      <c r="R22" s="12">
        <f t="shared" si="54"/>
        <v>0.16509485428833276</v>
      </c>
      <c r="T22" s="12">
        <f t="shared" ref="T22:AF22" si="55">T10/T3</f>
        <v>5.6156859769111826E-3</v>
      </c>
      <c r="U22" s="12">
        <f t="shared" si="55"/>
        <v>4.7967572706147453E-2</v>
      </c>
      <c r="V22" s="12">
        <f t="shared" si="55"/>
        <v>0.12094324196393993</v>
      </c>
      <c r="W22" s="12">
        <f t="shared" si="55"/>
        <v>0.13232900334853159</v>
      </c>
      <c r="X22" s="12">
        <f t="shared" si="55"/>
        <v>0.13612784232790145</v>
      </c>
      <c r="Y22" s="12">
        <f t="shared" si="55"/>
        <v>0.14178866550302044</v>
      </c>
      <c r="Z22" s="12">
        <f t="shared" si="55"/>
        <v>0.14571207923132043</v>
      </c>
      <c r="AA22" s="12">
        <f t="shared" si="55"/>
        <v>0.14954780486912214</v>
      </c>
      <c r="AB22" s="12">
        <f t="shared" si="55"/>
        <v>0.15330217638607316</v>
      </c>
      <c r="AC22" s="12">
        <f t="shared" si="55"/>
        <v>0.15440194810446933</v>
      </c>
      <c r="AD22" s="12">
        <f t="shared" si="55"/>
        <v>0.15707995644573874</v>
      </c>
      <c r="AE22" s="12">
        <f t="shared" si="55"/>
        <v>0.15971935882465271</v>
      </c>
      <c r="AF22" s="12">
        <f t="shared" si="55"/>
        <v>0.15977133076438013</v>
      </c>
      <c r="AG22" s="12">
        <f t="shared" ref="AG22" si="56">AG10/AG3</f>
        <v>0.15981506952553678</v>
      </c>
      <c r="AI22" t="s">
        <v>63</v>
      </c>
      <c r="AJ22" s="12">
        <v>-0.01</v>
      </c>
    </row>
    <row r="23" spans="2:37" x14ac:dyDescent="0.3">
      <c r="B23" s="11" t="s">
        <v>61</v>
      </c>
      <c r="G23" s="12">
        <f t="shared" ref="G23:N23" si="57">G6/C6-1</f>
        <v>1.0360410007715259E-2</v>
      </c>
      <c r="H23" s="12">
        <f t="shared" si="57"/>
        <v>-2.7087805376673768E-2</v>
      </c>
      <c r="I23" s="12">
        <f t="shared" si="57"/>
        <v>1.1610566680869239E-2</v>
      </c>
      <c r="J23" s="12">
        <f t="shared" si="57"/>
        <v>-3.0004688232536658E-3</v>
      </c>
      <c r="K23" s="12">
        <f t="shared" si="57"/>
        <v>-2.3999127304461521E-3</v>
      </c>
      <c r="L23" s="12">
        <f t="shared" si="57"/>
        <v>5.4318134061777767E-2</v>
      </c>
      <c r="M23" s="12">
        <f t="shared" si="57"/>
        <v>6.3599031273033679E-2</v>
      </c>
      <c r="N23" s="12">
        <f t="shared" si="57"/>
        <v>-1.8809367064798299E-2</v>
      </c>
      <c r="O23" s="12">
        <f t="shared" ref="O23:O24" si="58">O6/K6-1</f>
        <v>4.7129579004920652E-2</v>
      </c>
      <c r="P23" s="12">
        <f t="shared" ref="P23:P24" si="59">P6/L6-1</f>
        <v>4.0000000000000036E-2</v>
      </c>
      <c r="Q23" s="12">
        <f t="shared" ref="Q23:Q24" si="60">Q6/M6-1</f>
        <v>5.0000000000000044E-2</v>
      </c>
      <c r="R23" s="12">
        <f t="shared" ref="R23:R24" si="61">R6/N6-1</f>
        <v>5.0000000000000044E-2</v>
      </c>
      <c r="U23" s="12">
        <f t="shared" ref="U23:AG23" si="62">U6/T6-1</f>
        <v>-2.415893495078314E-3</v>
      </c>
      <c r="V23" s="12">
        <f t="shared" si="62"/>
        <v>2.3161149040319406E-2</v>
      </c>
      <c r="W23" s="12">
        <f t="shared" si="62"/>
        <v>4.681220728206692E-2</v>
      </c>
      <c r="X23" s="12">
        <f t="shared" si="62"/>
        <v>3.0000000000000027E-2</v>
      </c>
      <c r="Y23" s="12">
        <f t="shared" si="62"/>
        <v>2.0000000000000018E-2</v>
      </c>
      <c r="Z23" s="12">
        <f t="shared" si="62"/>
        <v>2.0000000000000018E-2</v>
      </c>
      <c r="AA23" s="12">
        <f t="shared" si="62"/>
        <v>2.0000000000000018E-2</v>
      </c>
      <c r="AB23" s="12">
        <f t="shared" si="62"/>
        <v>2.0000000000000018E-2</v>
      </c>
      <c r="AC23" s="12">
        <f t="shared" si="62"/>
        <v>2.0000000000000018E-2</v>
      </c>
      <c r="AD23" s="12">
        <f t="shared" si="62"/>
        <v>1.0000000000000009E-2</v>
      </c>
      <c r="AE23" s="12">
        <f t="shared" si="62"/>
        <v>1.0000000000000009E-2</v>
      </c>
      <c r="AF23" s="12">
        <f t="shared" si="62"/>
        <v>1.0000000000000009E-2</v>
      </c>
      <c r="AG23" s="12">
        <f t="shared" si="62"/>
        <v>1.0000000000000009E-2</v>
      </c>
      <c r="AI23" t="s">
        <v>64</v>
      </c>
      <c r="AJ23" s="12">
        <v>0.06</v>
      </c>
    </row>
    <row r="24" spans="2:37" x14ac:dyDescent="0.3">
      <c r="B24" s="11" t="s">
        <v>62</v>
      </c>
      <c r="G24" s="12">
        <f t="shared" ref="G24:N24" si="63">G7/C7-1</f>
        <v>-2.0305393112410641E-2</v>
      </c>
      <c r="H24" s="12">
        <f t="shared" si="63"/>
        <v>-1.2618743796965814E-2</v>
      </c>
      <c r="I24" s="12">
        <f t="shared" si="63"/>
        <v>-0.25735849056603777</v>
      </c>
      <c r="J24" s="12">
        <f t="shared" si="63"/>
        <v>6.9876382563435202E-2</v>
      </c>
      <c r="K24" s="12">
        <f t="shared" si="63"/>
        <v>3.4322666224506637E-2</v>
      </c>
      <c r="L24" s="12">
        <f t="shared" si="63"/>
        <v>1.263641585295816E-2</v>
      </c>
      <c r="M24" s="12">
        <f t="shared" si="63"/>
        <v>0.21788617886178852</v>
      </c>
      <c r="N24" s="12">
        <f t="shared" si="63"/>
        <v>-9.9732425200681152E-2</v>
      </c>
      <c r="O24" s="12">
        <f t="shared" si="58"/>
        <v>-8.015389547932017E-3</v>
      </c>
      <c r="P24" s="12">
        <f t="shared" si="59"/>
        <v>2.0000000000000018E-2</v>
      </c>
      <c r="Q24" s="12">
        <f t="shared" si="60"/>
        <v>3.0000000000000027E-2</v>
      </c>
      <c r="R24" s="12">
        <f t="shared" si="61"/>
        <v>2.0000000000000018E-2</v>
      </c>
      <c r="U24" s="12">
        <f t="shared" ref="U24:AG24" si="64">U7/T7-1</f>
        <v>-5.0219848104945619E-2</v>
      </c>
      <c r="V24" s="12">
        <f t="shared" si="64"/>
        <v>2.0928186096338619E-2</v>
      </c>
      <c r="W24" s="12">
        <f t="shared" si="64"/>
        <v>1.5696297406685877E-2</v>
      </c>
      <c r="X24" s="12">
        <f t="shared" si="64"/>
        <v>2.0000000000000018E-2</v>
      </c>
      <c r="Y24" s="12">
        <f t="shared" si="64"/>
        <v>2.0000000000000018E-2</v>
      </c>
      <c r="Z24" s="12">
        <f t="shared" si="64"/>
        <v>1.0000000000000009E-2</v>
      </c>
      <c r="AA24" s="12">
        <f t="shared" si="64"/>
        <v>1.0000000000000009E-2</v>
      </c>
      <c r="AB24" s="12">
        <f t="shared" si="64"/>
        <v>1.0000000000000009E-2</v>
      </c>
      <c r="AC24" s="12">
        <f t="shared" si="64"/>
        <v>1.0000000000000009E-2</v>
      </c>
      <c r="AD24" s="12">
        <f t="shared" si="64"/>
        <v>1.0000000000000009E-2</v>
      </c>
      <c r="AE24" s="12">
        <f t="shared" si="64"/>
        <v>1.0000000000000009E-2</v>
      </c>
      <c r="AF24" s="12">
        <f t="shared" si="64"/>
        <v>1.0000000000000009E-2</v>
      </c>
      <c r="AG24" s="12">
        <f t="shared" si="64"/>
        <v>1.0000000000000009E-2</v>
      </c>
      <c r="AI24" t="s">
        <v>65</v>
      </c>
      <c r="AJ24" s="4">
        <f>NPV(AJ23,W16:ER16)</f>
        <v>434413.85932028864</v>
      </c>
    </row>
    <row r="25" spans="2:37" x14ac:dyDescent="0.3">
      <c r="B25" s="11" t="s">
        <v>53</v>
      </c>
      <c r="C25" s="12">
        <f t="shared" ref="C25:N25" si="65">C14/C13</f>
        <v>0.15005861664712777</v>
      </c>
      <c r="D25" s="12">
        <f t="shared" si="65"/>
        <v>-1.7937984496124031</v>
      </c>
      <c r="E25" s="12">
        <f t="shared" si="65"/>
        <v>-5.6110684089162186E-2</v>
      </c>
      <c r="F25" s="12">
        <f t="shared" si="65"/>
        <v>-1.530970003895598</v>
      </c>
      <c r="G25" s="12">
        <f t="shared" si="65"/>
        <v>0.43999067816359821</v>
      </c>
      <c r="H25" s="12">
        <f t="shared" si="65"/>
        <v>0.43996361431170405</v>
      </c>
      <c r="I25" s="12">
        <f t="shared" si="65"/>
        <v>-0.41241548862937921</v>
      </c>
      <c r="J25" s="12">
        <f t="shared" si="65"/>
        <v>0.25933267261314835</v>
      </c>
      <c r="K25" s="12">
        <f t="shared" si="65"/>
        <v>0.33019976498237369</v>
      </c>
      <c r="L25" s="12">
        <f t="shared" si="65"/>
        <v>0.37605599806903212</v>
      </c>
      <c r="M25" s="12">
        <f t="shared" si="65"/>
        <v>0.3640310786106033</v>
      </c>
      <c r="N25" s="12">
        <f t="shared" si="65"/>
        <v>0.3409694859342069</v>
      </c>
      <c r="O25" s="12">
        <f>O14/O13</f>
        <v>0.32994923857868019</v>
      </c>
      <c r="P25" s="12">
        <f t="shared" ref="P25:AF25" si="66">P14/P13</f>
        <v>0.37</v>
      </c>
      <c r="Q25" s="12">
        <f t="shared" si="66"/>
        <v>0.37</v>
      </c>
      <c r="R25" s="12">
        <f t="shared" si="66"/>
        <v>0.37</v>
      </c>
      <c r="T25" s="12">
        <f t="shared" si="66"/>
        <v>-3.2898154477101844</v>
      </c>
      <c r="U25" s="12">
        <f t="shared" si="66"/>
        <v>0.79000228258388494</v>
      </c>
      <c r="V25" s="12">
        <f t="shared" si="66"/>
        <v>0.35238130236660298</v>
      </c>
      <c r="W25" s="12">
        <f t="shared" si="66"/>
        <v>0.36380021305763516</v>
      </c>
      <c r="X25" s="12">
        <f t="shared" si="66"/>
        <v>0.36</v>
      </c>
      <c r="Y25" s="12">
        <f t="shared" si="66"/>
        <v>0.36</v>
      </c>
      <c r="Z25" s="12">
        <f t="shared" si="66"/>
        <v>0.36</v>
      </c>
      <c r="AA25" s="12">
        <f t="shared" si="66"/>
        <v>0.36</v>
      </c>
      <c r="AB25" s="12">
        <f t="shared" si="66"/>
        <v>0.36</v>
      </c>
      <c r="AC25" s="12">
        <f t="shared" si="66"/>
        <v>0.36</v>
      </c>
      <c r="AD25" s="12">
        <f t="shared" si="66"/>
        <v>0.36</v>
      </c>
      <c r="AE25" s="12">
        <f t="shared" si="66"/>
        <v>0.36</v>
      </c>
      <c r="AF25" s="12">
        <f t="shared" si="66"/>
        <v>0.36</v>
      </c>
      <c r="AG25" s="12">
        <f t="shared" ref="AG25" si="67">AG14/AG13</f>
        <v>0.35999999999999993</v>
      </c>
      <c r="AI25" t="s">
        <v>66</v>
      </c>
      <c r="AJ25" s="4">
        <f>Main!D8</f>
        <v>45740</v>
      </c>
    </row>
    <row r="26" spans="2:37" x14ac:dyDescent="0.3">
      <c r="B26" s="11" t="s">
        <v>80</v>
      </c>
      <c r="C26" s="12">
        <f>C16/C3</f>
        <v>-1.9280827440049757E-2</v>
      </c>
      <c r="D26" s="12">
        <f t="shared" ref="D26:R26" si="68">D16/D3</f>
        <v>-3.7845326052039836E-2</v>
      </c>
      <c r="E26" s="12">
        <f t="shared" si="68"/>
        <v>5.1012822895372609E-2</v>
      </c>
      <c r="F26" s="12">
        <f t="shared" si="68"/>
        <v>-0.10269711169270793</v>
      </c>
      <c r="G26" s="12">
        <f t="shared" si="68"/>
        <v>4.7376600008178955E-2</v>
      </c>
      <c r="H26" s="12">
        <f t="shared" si="68"/>
        <v>3.1107462141944899E-2</v>
      </c>
      <c r="I26" s="12">
        <f t="shared" si="68"/>
        <v>-0.10903775797783885</v>
      </c>
      <c r="J26" s="12">
        <f t="shared" si="68"/>
        <v>6.6744007352387266E-2</v>
      </c>
      <c r="K26" s="12">
        <f t="shared" si="68"/>
        <v>4.333668341708543E-2</v>
      </c>
      <c r="L26" s="12">
        <f t="shared" si="68"/>
        <v>4.4118176256792256E-2</v>
      </c>
      <c r="M26" s="12">
        <f t="shared" si="68"/>
        <v>9.314100779510022E-2</v>
      </c>
      <c r="N26" s="12">
        <f t="shared" si="68"/>
        <v>0.10809024285098434</v>
      </c>
      <c r="O26" s="12">
        <f t="shared" si="68"/>
        <v>6.4024267748804695E-2</v>
      </c>
      <c r="P26" s="12">
        <f t="shared" si="68"/>
        <v>5.4894888541952166E-2</v>
      </c>
      <c r="Q26" s="12">
        <f t="shared" si="68"/>
        <v>8.8911980484543629E-2</v>
      </c>
      <c r="R26" s="12">
        <f t="shared" si="68"/>
        <v>0.10722068870669568</v>
      </c>
      <c r="T26" s="12">
        <f t="shared" ref="T26:AF26" si="69">T16/T3</f>
        <v>-3.0971646477390223E-2</v>
      </c>
      <c r="U26" s="12">
        <f t="shared" si="69"/>
        <v>9.7836419970424617E-3</v>
      </c>
      <c r="V26" s="12">
        <f t="shared" si="69"/>
        <v>7.5231292224278157E-2</v>
      </c>
      <c r="W26" s="12">
        <f t="shared" si="69"/>
        <v>8.1069534214765981E-2</v>
      </c>
      <c r="X26" s="12">
        <f t="shared" si="69"/>
        <v>8.4524514719965291E-2</v>
      </c>
      <c r="Y26" s="12">
        <f t="shared" si="69"/>
        <v>8.8567791196505263E-2</v>
      </c>
      <c r="Z26" s="12">
        <f t="shared" si="69"/>
        <v>9.1389340076722364E-2</v>
      </c>
      <c r="AA26" s="12">
        <f t="shared" si="69"/>
        <v>9.408882809217442E-2</v>
      </c>
      <c r="AB26" s="12">
        <f t="shared" si="69"/>
        <v>9.6684967368326019E-2</v>
      </c>
      <c r="AC26" s="12">
        <f t="shared" si="69"/>
        <v>9.7529767309245466E-2</v>
      </c>
      <c r="AD26" s="12">
        <f t="shared" si="69"/>
        <v>9.9355877245982202E-2</v>
      </c>
      <c r="AE26" s="12">
        <f t="shared" si="69"/>
        <v>0.10113470530691517</v>
      </c>
      <c r="AF26" s="12">
        <f t="shared" si="69"/>
        <v>0.1012298192609042</v>
      </c>
      <c r="AG26" s="12">
        <f t="shared" ref="AG26" si="70">AG16/AG3</f>
        <v>0.10130680368195616</v>
      </c>
      <c r="AI26" t="s">
        <v>67</v>
      </c>
      <c r="AJ26" s="4">
        <f>AJ24+AJ25</f>
        <v>480153.85932028864</v>
      </c>
      <c r="AK26" s="12"/>
    </row>
    <row r="27" spans="2:37" x14ac:dyDescent="0.3">
      <c r="AI27" t="s">
        <v>68</v>
      </c>
      <c r="AJ27" s="5">
        <f>AJ26/AF17/Main!D15</f>
        <v>17.155601924299425</v>
      </c>
    </row>
    <row r="28" spans="2:37" x14ac:dyDescent="0.3">
      <c r="T28" s="10">
        <f>T3/Main!$D$15</f>
        <v>25115.395401219317</v>
      </c>
      <c r="U28" s="10">
        <f>U3/Main!$D$15</f>
        <v>27066.371723709428</v>
      </c>
      <c r="V28" s="10">
        <f>V3/Main!$D$15</f>
        <v>27682.70775329569</v>
      </c>
      <c r="W28" s="10">
        <f>W3/Main!$D$15</f>
        <v>28556.299153870455</v>
      </c>
      <c r="X28" s="10">
        <f>X3/Main!$D$15</f>
        <v>29698.551120025273</v>
      </c>
      <c r="Y28" s="10">
        <f>Y3/Main!$D$15</f>
        <v>30886.493164826286</v>
      </c>
      <c r="Z28" s="10">
        <f>Z3/Main!$D$15</f>
        <v>31813.087959771074</v>
      </c>
      <c r="AA28" s="10">
        <f>AA3/Main!$D$15</f>
        <v>32767.480598564212</v>
      </c>
      <c r="AB28" s="10">
        <f>AB3/Main!$D$15</f>
        <v>33750.505016521143</v>
      </c>
      <c r="AC28" s="10">
        <f>AC3/Main!$D$15</f>
        <v>34425.515116851566</v>
      </c>
      <c r="AD28" s="10">
        <f>AD3/Main!$D$15</f>
        <v>35114.025419188598</v>
      </c>
      <c r="AE28" s="10">
        <f>AE3/Main!$D$15</f>
        <v>35816.305927572372</v>
      </c>
      <c r="AF28" s="10">
        <f>AF3/Main!$D$15</f>
        <v>36174.468986848093</v>
      </c>
      <c r="AG28" s="10">
        <f>AG3/Main!$D$15</f>
        <v>36536.213676716579</v>
      </c>
      <c r="AI28" t="s">
        <v>69</v>
      </c>
      <c r="AJ28" s="5">
        <f>Main!D3</f>
        <v>14.14</v>
      </c>
    </row>
    <row r="29" spans="2:37" x14ac:dyDescent="0.3">
      <c r="T29" s="4">
        <f>T4/Main!$D$15</f>
        <v>16991.290797859594</v>
      </c>
      <c r="U29" s="4">
        <f>U4/Main!$D$15</f>
        <v>16961.986842838676</v>
      </c>
      <c r="V29" s="4">
        <f>V4/Main!$D$15</f>
        <v>16518.139133863333</v>
      </c>
      <c r="W29" s="4">
        <f>W4/Main!$D$15</f>
        <v>16582.91297723123</v>
      </c>
      <c r="X29" s="4">
        <f>X4/Main!$D$15</f>
        <v>17225.159649614659</v>
      </c>
      <c r="Y29" s="4">
        <f>Y4/Main!$D$15</f>
        <v>17914.16603559925</v>
      </c>
      <c r="Z29" s="4">
        <f>Z4/Main!$D$15</f>
        <v>18451.591016667226</v>
      </c>
      <c r="AA29" s="4">
        <f>AA4/Main!$D$15</f>
        <v>19005.138747167246</v>
      </c>
      <c r="AB29" s="4">
        <f>AB4/Main!$D$15</f>
        <v>19575.292909582266</v>
      </c>
      <c r="AC29" s="4">
        <f>AC4/Main!$D$15</f>
        <v>19966.798767773907</v>
      </c>
      <c r="AD29" s="4">
        <f>AD4/Main!$D$15</f>
        <v>20366.134743129383</v>
      </c>
      <c r="AE29" s="4">
        <f>AE4/Main!$D$15</f>
        <v>20773.457437991976</v>
      </c>
      <c r="AF29" s="4">
        <f>AF4/Main!$D$15</f>
        <v>20981.192012371896</v>
      </c>
      <c r="AG29" s="4">
        <f>AG4/Main!$D$15</f>
        <v>21191.003932495616</v>
      </c>
      <c r="AI29" s="1" t="s">
        <v>70</v>
      </c>
      <c r="AJ29" s="14">
        <f>AJ27/AJ28-1</f>
        <v>0.21326746282174147</v>
      </c>
    </row>
    <row r="30" spans="2:37" x14ac:dyDescent="0.3">
      <c r="T30" s="10">
        <f>T5/Main!$D$15</f>
        <v>8124.1046033597231</v>
      </c>
      <c r="U30" s="10">
        <f>U5/Main!$D$15</f>
        <v>10104.38488087075</v>
      </c>
      <c r="V30" s="10">
        <f>V5/Main!$D$15</f>
        <v>11164.568619432357</v>
      </c>
      <c r="W30" s="10">
        <f>W5/Main!$D$15</f>
        <v>11973.386176639226</v>
      </c>
      <c r="X30" s="10">
        <f>X5/Main!$D$15</f>
        <v>12473.391470410614</v>
      </c>
      <c r="Y30" s="10">
        <f>Y5/Main!$D$15</f>
        <v>12972.32712922704</v>
      </c>
      <c r="Z30" s="10">
        <f>Z5/Main!$D$15</f>
        <v>13361.49694310385</v>
      </c>
      <c r="AA30" s="10">
        <f>AA5/Main!$D$15</f>
        <v>13762.341851396966</v>
      </c>
      <c r="AB30" s="10">
        <f>AB5/Main!$D$15</f>
        <v>14175.212106938878</v>
      </c>
      <c r="AC30" s="10">
        <f>AC5/Main!$D$15</f>
        <v>14458.716349077658</v>
      </c>
      <c r="AD30" s="10">
        <f>AD5/Main!$D$15</f>
        <v>14747.890676059211</v>
      </c>
      <c r="AE30" s="10">
        <f>AE5/Main!$D$15</f>
        <v>15042.848489580396</v>
      </c>
      <c r="AF30" s="10">
        <f>AF5/Main!$D$15</f>
        <v>15193.276974476201</v>
      </c>
      <c r="AG30" s="10">
        <f>AG5/Main!$D$15</f>
        <v>15345.209744220962</v>
      </c>
      <c r="AI30" t="s">
        <v>71</v>
      </c>
      <c r="AJ30" s="8" t="s">
        <v>76</v>
      </c>
    </row>
    <row r="31" spans="2:37" x14ac:dyDescent="0.3">
      <c r="T31" s="4">
        <f>T6/Main!$D$15</f>
        <v>4634.9088858082623</v>
      </c>
      <c r="U31" s="4">
        <f>U6/Main!$D$15</f>
        <v>4623.7114395807575</v>
      </c>
      <c r="V31" s="4">
        <f>V6/Main!$D$15</f>
        <v>4730.8019093523171</v>
      </c>
      <c r="W31" s="4">
        <f>W6/Main!$D$15</f>
        <v>4952.2611889433165</v>
      </c>
      <c r="X31" s="4">
        <f>X6/Main!$D$15</f>
        <v>5100.8290246116158</v>
      </c>
      <c r="Y31" s="4">
        <f>Y6/Main!$D$15</f>
        <v>5202.8456051038474</v>
      </c>
      <c r="Z31" s="4">
        <f>Z6/Main!$D$15</f>
        <v>5306.9025172059246</v>
      </c>
      <c r="AA31" s="4">
        <f>AA6/Main!$D$15</f>
        <v>5413.0405675500433</v>
      </c>
      <c r="AB31" s="4">
        <f>AB6/Main!$D$15</f>
        <v>5521.3013789010447</v>
      </c>
      <c r="AC31" s="4">
        <f>AC6/Main!$D$15</f>
        <v>5631.7274064790654</v>
      </c>
      <c r="AD31" s="4">
        <f>AD6/Main!$D$15</f>
        <v>5688.044680543856</v>
      </c>
      <c r="AE31" s="4">
        <f>AE6/Main!$D$15</f>
        <v>5744.9251273492946</v>
      </c>
      <c r="AF31" s="4">
        <f>AF6/Main!$D$15</f>
        <v>5802.3743786227878</v>
      </c>
      <c r="AG31" s="4">
        <f>AG6/Main!$D$15</f>
        <v>5860.3981224090157</v>
      </c>
    </row>
    <row r="32" spans="2:37" x14ac:dyDescent="0.3">
      <c r="T32" s="4">
        <f>T7/Main!$D$15</f>
        <v>3278.1119439861618</v>
      </c>
      <c r="U32" s="4">
        <f>U7/Main!$D$15</f>
        <v>3113.4856600881685</v>
      </c>
      <c r="V32" s="4">
        <f>V7/Main!$D$15</f>
        <v>3178.6452673907752</v>
      </c>
      <c r="W32" s="4">
        <f>W7/Main!$D$15</f>
        <v>3228.538228858095</v>
      </c>
      <c r="X32" s="4">
        <f>X7/Main!$D$15</f>
        <v>3293.1089934352572</v>
      </c>
      <c r="Y32" s="4">
        <f>Y7/Main!$D$15</f>
        <v>3358.9711733039621</v>
      </c>
      <c r="Z32" s="4">
        <f>Z7/Main!$D$15</f>
        <v>3392.5608850370018</v>
      </c>
      <c r="AA32" s="4">
        <f>AA7/Main!$D$15</f>
        <v>3426.486493887372</v>
      </c>
      <c r="AB32" s="4">
        <f>AB7/Main!$D$15</f>
        <v>3460.7513588262455</v>
      </c>
      <c r="AC32" s="4">
        <f>AC7/Main!$D$15</f>
        <v>3495.3588724145079</v>
      </c>
      <c r="AD32" s="4">
        <f>AD7/Main!$D$15</f>
        <v>3530.3124611386529</v>
      </c>
      <c r="AE32" s="4">
        <f>AE7/Main!$D$15</f>
        <v>3565.6155857500394</v>
      </c>
      <c r="AF32" s="4">
        <f>AF7/Main!$D$15</f>
        <v>3601.2717416075398</v>
      </c>
      <c r="AG32" s="4">
        <f>AG7/Main!$D$15</f>
        <v>3637.284459023615</v>
      </c>
    </row>
    <row r="33" spans="20:33" x14ac:dyDescent="0.3">
      <c r="T33" s="4">
        <f>T8/Main!$D$15</f>
        <v>50.031142718637589</v>
      </c>
      <c r="U33" s="4">
        <f>U8/Main!$D$15</f>
        <v>-87.792743294371206</v>
      </c>
      <c r="V33" s="4">
        <f>V8/Main!$D$15</f>
        <v>-14.056368668569609</v>
      </c>
      <c r="W33" s="4">
        <f>W8/Main!$D$15</f>
        <v>43.122080152730497</v>
      </c>
      <c r="X33" s="4">
        <f>X8/Main!$D$15</f>
        <v>36.653768129820918</v>
      </c>
      <c r="Y33" s="4">
        <f>Y8/Main!$D$15</f>
        <v>31.155702910347777</v>
      </c>
      <c r="Z33" s="4">
        <f>Z8/Main!$D$15</f>
        <v>26.48234747379561</v>
      </c>
      <c r="AA33" s="4">
        <f>AA8/Main!$D$15</f>
        <v>22.509995352726268</v>
      </c>
      <c r="AB33" s="4">
        <f>AB8/Main!$D$15</f>
        <v>19.133496049817325</v>
      </c>
      <c r="AC33" s="4">
        <f>AC8/Main!$D$15</f>
        <v>16.263471642344726</v>
      </c>
      <c r="AD33" s="4">
        <f>AD8/Main!$D$15</f>
        <v>13.823950895993018</v>
      </c>
      <c r="AE33" s="4">
        <f>AE8/Main!$D$15</f>
        <v>11.750358261594066</v>
      </c>
      <c r="AF33" s="4">
        <f>AF8/Main!$D$15</f>
        <v>9.9878045223549545</v>
      </c>
      <c r="AG33" s="4">
        <f>AG8/Main!$D$15</f>
        <v>8.4896338440017125</v>
      </c>
    </row>
    <row r="34" spans="20:33" x14ac:dyDescent="0.3">
      <c r="T34" s="4">
        <f>T9/Main!$D$15</f>
        <v>20.012457087455036</v>
      </c>
      <c r="U34" s="4">
        <f>U9/Main!$D$15</f>
        <v>1156.67237094755</v>
      </c>
      <c r="V34" s="4">
        <f>V9/Main!$D$15</f>
        <v>-78.858610666043063</v>
      </c>
      <c r="W34" s="4">
        <f>W9/Main!$D$15</f>
        <v>-29.361927669109768</v>
      </c>
      <c r="X34" s="4">
        <f>X9/Main!$D$15</f>
        <v>0</v>
      </c>
      <c r="Y34" s="4">
        <f>Y9/Main!$D$15</f>
        <v>0</v>
      </c>
      <c r="Z34" s="4">
        <f>Z9/Main!$D$15</f>
        <v>0</v>
      </c>
      <c r="AA34" s="4">
        <f>AA9/Main!$D$15</f>
        <v>0</v>
      </c>
      <c r="AB34" s="4">
        <f>AB9/Main!$D$15</f>
        <v>0</v>
      </c>
      <c r="AC34" s="4">
        <f>AC9/Main!$D$15</f>
        <v>0</v>
      </c>
      <c r="AD34" s="4">
        <f>AD9/Main!$D$15</f>
        <v>0</v>
      </c>
      <c r="AE34" s="4">
        <f>AE9/Main!$D$15</f>
        <v>0</v>
      </c>
      <c r="AF34" s="4">
        <f>AF9/Main!$D$15</f>
        <v>0</v>
      </c>
      <c r="AG34" s="4">
        <f>AG9/Main!$D$15</f>
        <v>0</v>
      </c>
    </row>
    <row r="35" spans="20:33" x14ac:dyDescent="0.3">
      <c r="T35" s="10">
        <f>T10/Main!$D$15</f>
        <v>141.04017375920694</v>
      </c>
      <c r="U35" s="10">
        <f>U10/Main!$D$15</f>
        <v>1298.3081535486456</v>
      </c>
      <c r="V35" s="10">
        <f>V10/Main!$D$15</f>
        <v>3348.0364220238766</v>
      </c>
      <c r="W35" s="10">
        <f>W10/Main!$D$15</f>
        <v>3778.8266063541932</v>
      </c>
      <c r="X35" s="10">
        <f>X10/Main!$D$15</f>
        <v>4042.7996842339212</v>
      </c>
      <c r="Y35" s="10">
        <f>Y10/Main!$D$15</f>
        <v>4379.3546479088818</v>
      </c>
      <c r="Z35" s="10">
        <f>Z10/Main!$D$15</f>
        <v>4635.5511933871285</v>
      </c>
      <c r="AA35" s="10">
        <f>AA10/Main!$D$15</f>
        <v>4900.3047946068264</v>
      </c>
      <c r="AB35" s="10">
        <f>AB10/Main!$D$15</f>
        <v>5174.0258731617705</v>
      </c>
      <c r="AC35" s="10">
        <f>AC10/Main!$D$15</f>
        <v>5315.3665985417401</v>
      </c>
      <c r="AD35" s="10">
        <f>AD10/Main!$D$15</f>
        <v>5515.7095834807078</v>
      </c>
      <c r="AE35" s="10">
        <f>AE10/Main!$D$15</f>
        <v>5720.5574182194678</v>
      </c>
      <c r="AF35" s="10">
        <f>AF10/Main!$D$15</f>
        <v>5779.6430497235178</v>
      </c>
      <c r="AG35" s="10">
        <f>AG10/Main!$D$15</f>
        <v>5839.0375289443282</v>
      </c>
    </row>
    <row r="36" spans="20:33" x14ac:dyDescent="0.3">
      <c r="T36" s="4">
        <f>T11/Main!$D$15</f>
        <v>-6.9090625659070959</v>
      </c>
      <c r="U36" s="4">
        <f>U11/Main!$D$15</f>
        <v>39.905792406532363</v>
      </c>
      <c r="V36" s="4">
        <f>V11/Main!$D$15</f>
        <v>35.498286976557146</v>
      </c>
      <c r="W36" s="4">
        <f>W11/Main!$D$15</f>
        <v>41.263780566038243</v>
      </c>
      <c r="X36" s="4">
        <f>X11/Main!$D$15</f>
        <v>41.676418371698624</v>
      </c>
      <c r="Y36" s="4">
        <f>Y11/Main!$D$15</f>
        <v>42.093182555415609</v>
      </c>
      <c r="Z36" s="4">
        <f>Z11/Main!$D$15</f>
        <v>42.514114380969765</v>
      </c>
      <c r="AA36" s="4">
        <f>AA11/Main!$D$15</f>
        <v>42.939255524779469</v>
      </c>
      <c r="AB36" s="4">
        <f>AB11/Main!$D$15</f>
        <v>43.368648080027263</v>
      </c>
      <c r="AC36" s="4">
        <f>AC11/Main!$D$15</f>
        <v>43.802334560827532</v>
      </c>
      <c r="AD36" s="4">
        <f>AD11/Main!$D$15</f>
        <v>44.240357906435811</v>
      </c>
      <c r="AE36" s="4">
        <f>AE11/Main!$D$15</f>
        <v>44.682761485500173</v>
      </c>
      <c r="AF36" s="4">
        <f>AF11/Main!$D$15</f>
        <v>45.129589100355169</v>
      </c>
      <c r="AG36" s="4">
        <f>AG11/Main!$D$15</f>
        <v>45.580884991358722</v>
      </c>
    </row>
    <row r="37" spans="20:33" x14ac:dyDescent="0.3">
      <c r="T37" s="4">
        <f>T12/Main!$D$15</f>
        <v>322.22438346170162</v>
      </c>
      <c r="U37" s="4">
        <f>U12/Main!$D$15</f>
        <v>214.6574266166308</v>
      </c>
      <c r="V37" s="4">
        <f>V12/Main!$D$15</f>
        <v>70.996573953114293</v>
      </c>
      <c r="W37" s="4">
        <f>W12/Main!$D$15</f>
        <v>99.228433058631225</v>
      </c>
      <c r="X37" s="4">
        <f>X12/Main!$D$15</f>
        <v>79.382746446904989</v>
      </c>
      <c r="Y37" s="4">
        <f>Y12/Main!$D$15</f>
        <v>63.506197157523999</v>
      </c>
      <c r="Z37" s="4">
        <f>Z12/Main!$D$15</f>
        <v>50.804957726019197</v>
      </c>
      <c r="AA37" s="4">
        <f>AA12/Main!$D$15</f>
        <v>40.643966180815362</v>
      </c>
      <c r="AB37" s="4">
        <f>AB12/Main!$D$15</f>
        <v>32.515172944652285</v>
      </c>
      <c r="AC37" s="4">
        <f>AC12/Main!$D$15</f>
        <v>26.012138355721834</v>
      </c>
      <c r="AD37" s="4">
        <f>AD12/Main!$D$15</f>
        <v>20.809710684577468</v>
      </c>
      <c r="AE37" s="4">
        <f>AE12/Main!$D$15</f>
        <v>16.647768547661972</v>
      </c>
      <c r="AF37" s="4">
        <f>AF12/Main!$D$15</f>
        <v>13.318214838129579</v>
      </c>
      <c r="AG37" s="4">
        <f>AG12/Main!$D$15</f>
        <v>10.654571870503664</v>
      </c>
    </row>
    <row r="38" spans="20:33" x14ac:dyDescent="0.3">
      <c r="T38" s="10">
        <f>T13/Main!$D$15</f>
        <v>-174.27514713658761</v>
      </c>
      <c r="U38" s="10">
        <f>U13/Main!$D$15</f>
        <v>1043.7449345254822</v>
      </c>
      <c r="V38" s="10">
        <f>V13/Main!$D$15</f>
        <v>3241.541561094205</v>
      </c>
      <c r="W38" s="10">
        <f>W13/Main!$D$15</f>
        <v>3638.3343927295236</v>
      </c>
      <c r="X38" s="10">
        <f>X13/Main!$D$15</f>
        <v>3921.7405194153175</v>
      </c>
      <c r="Y38" s="10">
        <f>Y13/Main!$D$15</f>
        <v>4273.7552681959414</v>
      </c>
      <c r="Z38" s="10">
        <f>Z13/Main!$D$15</f>
        <v>4542.2321212801398</v>
      </c>
      <c r="AA38" s="10">
        <f>AA13/Main!$D$15</f>
        <v>4816.7215729012314</v>
      </c>
      <c r="AB38" s="10">
        <f>AB13/Main!$D$15</f>
        <v>5098.142052137091</v>
      </c>
      <c r="AC38" s="10">
        <f>AC13/Main!$D$15</f>
        <v>5245.5521256251905</v>
      </c>
      <c r="AD38" s="10">
        <f>AD13/Main!$D$15</f>
        <v>5450.659514889694</v>
      </c>
      <c r="AE38" s="10">
        <f>AE13/Main!$D$15</f>
        <v>5659.2268881863065</v>
      </c>
      <c r="AF38" s="10">
        <f>AF13/Main!$D$15</f>
        <v>5721.195245785033</v>
      </c>
      <c r="AG38" s="10">
        <f>AG13/Main!$D$15</f>
        <v>5782.8020720824652</v>
      </c>
    </row>
    <row r="39" spans="20:33" x14ac:dyDescent="0.3">
      <c r="T39" s="4">
        <f>T14/Main!$D$15</f>
        <v>573.33307120191125</v>
      </c>
      <c r="U39" s="4">
        <f>U14/Main!$D$15</f>
        <v>824.56088071049862</v>
      </c>
      <c r="V39" s="4">
        <f>V14/Main!$D$15</f>
        <v>1142.2586369738474</v>
      </c>
      <c r="W39" s="4">
        <f>W14/Main!$D$15</f>
        <v>1323.6268272499224</v>
      </c>
      <c r="X39" s="4">
        <f>X14/Main!$D$15</f>
        <v>1411.8265869895142</v>
      </c>
      <c r="Y39" s="4">
        <f>Y14/Main!$D$15</f>
        <v>1538.5518965505389</v>
      </c>
      <c r="Z39" s="4">
        <f>Z14/Main!$D$15</f>
        <v>1635.2035636608503</v>
      </c>
      <c r="AA39" s="4">
        <f>AA14/Main!$D$15</f>
        <v>1734.0197662444432</v>
      </c>
      <c r="AB39" s="4">
        <f>AB14/Main!$D$15</f>
        <v>1835.3311387693527</v>
      </c>
      <c r="AC39" s="4">
        <f>AC14/Main!$D$15</f>
        <v>1888.3987652250687</v>
      </c>
      <c r="AD39" s="4">
        <f>AD14/Main!$D$15</f>
        <v>1962.2374253602898</v>
      </c>
      <c r="AE39" s="4">
        <f>AE14/Main!$D$15</f>
        <v>2037.3216797470702</v>
      </c>
      <c r="AF39" s="4">
        <f>AF14/Main!$D$15</f>
        <v>2059.6302884826118</v>
      </c>
      <c r="AG39" s="4">
        <f>AG14/Main!$D$15</f>
        <v>2081.8087459496874</v>
      </c>
    </row>
    <row r="40" spans="20:33" x14ac:dyDescent="0.3">
      <c r="T40" s="4">
        <f>T15/Main!$D$15</f>
        <v>30.256929167937972</v>
      </c>
      <c r="U40" s="4">
        <f>U15/Main!$D$15</f>
        <v>-45.623637288662373</v>
      </c>
      <c r="V40" s="4">
        <f>V15/Main!$D$15</f>
        <v>16.677047572879196</v>
      </c>
      <c r="W40" s="4">
        <f>W15/Main!$D$15</f>
        <v>-0.33830582219268929</v>
      </c>
      <c r="X40" s="4">
        <f>X15/Main!$D$15</f>
        <v>-0.3416888804146162</v>
      </c>
      <c r="Y40" s="4">
        <f>Y15/Main!$D$15</f>
        <v>-0.3451057692187624</v>
      </c>
      <c r="Z40" s="4">
        <f>Z15/Main!$D$15</f>
        <v>-0.34855682691095002</v>
      </c>
      <c r="AA40" s="4">
        <f>AA15/Main!$D$15</f>
        <v>-0.35204239518005953</v>
      </c>
      <c r="AB40" s="4">
        <f>AB15/Main!$D$15</f>
        <v>-0.35556281913186016</v>
      </c>
      <c r="AC40" s="4">
        <f>AC15/Main!$D$15</f>
        <v>-0.35911844732317871</v>
      </c>
      <c r="AD40" s="4">
        <f>AD15/Main!$D$15</f>
        <v>-0.36270963179641053</v>
      </c>
      <c r="AE40" s="4">
        <f>AE15/Main!$D$15</f>
        <v>-0.36633672811437468</v>
      </c>
      <c r="AF40" s="4">
        <f>AF15/Main!$D$15</f>
        <v>-0.37000009539551842</v>
      </c>
      <c r="AG40" s="4">
        <f>AG15/Main!$D$15</f>
        <v>-0.3737000963494736</v>
      </c>
    </row>
    <row r="41" spans="20:33" x14ac:dyDescent="0.3">
      <c r="T41" s="10">
        <f>T16/Main!$D$15</f>
        <v>-777.86514750643687</v>
      </c>
      <c r="U41" s="10">
        <f>U16/Main!$D$15</f>
        <v>264.80769110364611</v>
      </c>
      <c r="V41" s="10">
        <f>V16/Main!$D$15</f>
        <v>2082.6058765474786</v>
      </c>
      <c r="W41" s="10">
        <f>W16/Main!$D$15</f>
        <v>2315.0458713017938</v>
      </c>
      <c r="X41" s="10">
        <f>X16/Main!$D$15</f>
        <v>2510.255621306218</v>
      </c>
      <c r="Y41" s="10">
        <f>Y16/Main!$D$15</f>
        <v>2735.5484774146216</v>
      </c>
      <c r="Z41" s="10">
        <f>Z16/Main!$D$15</f>
        <v>2907.3771144462003</v>
      </c>
      <c r="AA41" s="10">
        <f>AA16/Main!$D$15</f>
        <v>3083.0538490519684</v>
      </c>
      <c r="AB41" s="10">
        <f>AB16/Main!$D$15</f>
        <v>3263.1664761868701</v>
      </c>
      <c r="AC41" s="10">
        <f>AC16/Main!$D$15</f>
        <v>3357.5124788474459</v>
      </c>
      <c r="AD41" s="10">
        <f>AD16/Main!$D$15</f>
        <v>3488.7847991612007</v>
      </c>
      <c r="AE41" s="10">
        <f>AE16/Main!$D$15</f>
        <v>3622.2715451673503</v>
      </c>
      <c r="AF41" s="10">
        <f>AF16/Main!$D$15</f>
        <v>3661.934957397817</v>
      </c>
      <c r="AG41" s="10">
        <f>AG16/Main!$D$15</f>
        <v>3701.367026229128</v>
      </c>
    </row>
    <row r="42" spans="20:33" x14ac:dyDescent="0.3">
      <c r="T42" s="4">
        <f>T17/Main!$D$15</f>
        <v>396.19900162425864</v>
      </c>
      <c r="U42" s="4">
        <f>U17/Main!$D$15</f>
        <v>396.19900162425864</v>
      </c>
      <c r="V42" s="4">
        <f>V17/Main!$D$15</f>
        <v>396.19900162425864</v>
      </c>
      <c r="W42" s="4">
        <f>W17/Main!$D$15</f>
        <v>397.15197577128032</v>
      </c>
      <c r="X42" s="4">
        <f>X17/Main!$D$15</f>
        <v>397.15197577128032</v>
      </c>
      <c r="Y42" s="4">
        <f>Y17/Main!$D$15</f>
        <v>397.15197577128032</v>
      </c>
      <c r="Z42" s="4">
        <f>Z17/Main!$D$15</f>
        <v>397.15197577128032</v>
      </c>
      <c r="AA42" s="4">
        <f>AA17/Main!$D$15</f>
        <v>397.15197577128032</v>
      </c>
      <c r="AB42" s="4">
        <f>AB17/Main!$D$15</f>
        <v>397.15197577128032</v>
      </c>
      <c r="AC42" s="4">
        <f>AC17/Main!$D$15</f>
        <v>397.15197577128032</v>
      </c>
      <c r="AD42" s="4">
        <f>AD17/Main!$D$15</f>
        <v>397.15197577128032</v>
      </c>
      <c r="AE42" s="4">
        <f>AE17/Main!$D$15</f>
        <v>397.15197577128032</v>
      </c>
      <c r="AF42" s="4">
        <f>AF17/Main!$D$15</f>
        <v>397.15197577128032</v>
      </c>
      <c r="AG42" s="4">
        <f>AG17/Main!$D$15</f>
        <v>397.15197577128032</v>
      </c>
    </row>
    <row r="43" spans="20:33" x14ac:dyDescent="0.3">
      <c r="T43" s="9">
        <f>T18/Main!$D$15</f>
        <v>-0.23387406719977052</v>
      </c>
      <c r="U43" s="9">
        <f>U18/Main!$D$15</f>
        <v>7.9617465755756497E-2</v>
      </c>
      <c r="V43" s="9">
        <f>V18/Main!$D$15</f>
        <v>0.62615931345384201</v>
      </c>
      <c r="W43" s="9">
        <f>W18/Main!$D$15</f>
        <v>0.69437488641325551</v>
      </c>
      <c r="X43" s="9">
        <f>X18/Main!$D$15</f>
        <v>0.75292610117163095</v>
      </c>
      <c r="Y43" s="9">
        <f>Y18/Main!$D$15</f>
        <v>0.82050044313575943</v>
      </c>
      <c r="Z43" s="9">
        <f>Z18/Main!$D$15</f>
        <v>0.87203872658854242</v>
      </c>
      <c r="AA43" s="9">
        <f>AA18/Main!$D$15</f>
        <v>0.92473120847389578</v>
      </c>
      <c r="AB43" s="9">
        <f>AB18/Main!$D$15</f>
        <v>0.97875419201765756</v>
      </c>
      <c r="AC43" s="9">
        <f>AC18/Main!$D$15</f>
        <v>1.007052333187596</v>
      </c>
      <c r="AD43" s="9">
        <f>AD18/Main!$D$15</f>
        <v>1.0464261545174569</v>
      </c>
      <c r="AE43" s="9">
        <f>AE18/Main!$D$15</f>
        <v>1.0864641707160618</v>
      </c>
      <c r="AF43" s="9">
        <f>AF18/Main!$D$15</f>
        <v>1.0983608150563338</v>
      </c>
      <c r="AG43" s="9">
        <f>AG18/Main!$D$15</f>
        <v>1.1101880702546876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3284-6F20-41F2-ADC7-98BADF407BD3}">
  <dimension ref="A1:K2"/>
  <sheetViews>
    <sheetView topLeftCell="G1" workbookViewId="0">
      <selection activeCell="H2" sqref="H2"/>
    </sheetView>
  </sheetViews>
  <sheetFormatPr defaultRowHeight="14.4" x14ac:dyDescent="0.3"/>
  <cols>
    <col min="1" max="1" width="20.88671875" bestFit="1" customWidth="1"/>
    <col min="2" max="2" width="31.77734375" bestFit="1" customWidth="1"/>
    <col min="3" max="3" width="35.44140625" bestFit="1" customWidth="1"/>
    <col min="4" max="4" width="15.6640625" bestFit="1" customWidth="1"/>
    <col min="5" max="5" width="14.6640625" bestFit="1" customWidth="1"/>
    <col min="6" max="6" width="12.109375" bestFit="1" customWidth="1"/>
    <col min="7" max="7" width="15.88671875" bestFit="1" customWidth="1"/>
    <col min="8" max="8" width="13.21875" bestFit="1" customWidth="1"/>
    <col min="9" max="9" width="15" bestFit="1" customWidth="1"/>
    <col min="10" max="10" width="13" bestFit="1" customWidth="1"/>
    <col min="11" max="11" width="35.44140625" bestFit="1" customWidth="1"/>
    <col min="12" max="12" width="14.6640625" bestFit="1" customWidth="1"/>
    <col min="13" max="14" width="15.6640625" bestFit="1" customWidth="1"/>
  </cols>
  <sheetData>
    <row r="1" spans="1:11" x14ac:dyDescent="0.3">
      <c r="A1" s="6" t="s">
        <v>15</v>
      </c>
      <c r="B1" s="6" t="s">
        <v>16</v>
      </c>
      <c r="C1" s="6" t="s">
        <v>17</v>
      </c>
      <c r="D1" s="6" t="s">
        <v>19</v>
      </c>
      <c r="E1" s="6" t="s">
        <v>18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3">
      <c r="A2" s="6" t="s">
        <v>77</v>
      </c>
      <c r="B2" s="6" t="s">
        <v>27</v>
      </c>
      <c r="C2" s="6" t="s">
        <v>78</v>
      </c>
      <c r="D2" s="7">
        <v>44312.625011574077</v>
      </c>
      <c r="E2" s="6" t="s">
        <v>20</v>
      </c>
      <c r="F2" s="6" t="s">
        <v>28</v>
      </c>
      <c r="G2" s="6" t="s">
        <v>29</v>
      </c>
      <c r="H2" s="6" t="s">
        <v>30</v>
      </c>
      <c r="I2">
        <v>8.3947712800000005</v>
      </c>
      <c r="J2">
        <v>0.11912177</v>
      </c>
      <c r="K2" s="6" t="s">
        <v>79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6 1 8 7 4 b - 2 9 b 3 - 4 7 6 2 - 8 b 4 a - 1 b d b 4 3 1 2 6 c b 9 "   x m l n s = " h t t p : / / s c h e m a s . m i c r o s o f t . c o m / D a t a M a s h u p " > A A A A A D A E A A B Q S w M E F A A C A A g A K L K a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K L K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y m l J O r u M g K g E A A G E C A A A T A B w A R m 9 y b X V s Y X M v U 2 V j d G l v b j E u b S C i G A A o o B Q A A A A A A A A A A A A A A A A A A A A A A A A A A A C F k U t r h D A U h f e C / y G k G w X R z n I 6 d O X s C l 3 M D L R Q u o j x z h i a h y T X O i L + 9 0 b t i 9 p p s 0 k 4 X + 6 5 J z c O O A q j y X 7 e V 5 s w C A N X M Q s l a V x J b o k E D A P i 1 9 4 0 l o N X H p V M D 6 y Q 4 K I H K N L c a A S N L q I V Y n 2 T Z W 3 b p k d p G F q G 4 F J u V F Y y I b v M G 6 Z n J W k c J 7 O l Q F D e c H b u r 4 e n U X h + h 1 c 0 r 5 g + + S C H r g b q 7 0 1 N 0 4 N l 2 h 2 N V b m R j d I j d N F Y m P Q 9 R Y E S a E L Q q w T h j E N C e i q F f l m I J T h u R T 0 + e 8 H q p t j 6 8 B 9 6 6 c 8 o F E y s Y A 7 y x l r Q v F s U j v C e q W U E Z P Y E e L F u x r 9 W w p l P c 9 h 9 C 6 Q b V Y C d s N C v Y N 0 / d H v h r U P 8 O e w 7 q J H s x k b E H M n O t O 5 r 5 J M c / f i Q Z L 1 O V n E Y C P 2 H x e Y N U E s B A i 0 A F A A C A A g A K L K a U p S U g 7 G k A A A A 9 Q A A A B I A A A A A A A A A A A A A A A A A A A A A A E N v b m Z p Z y 9 Q Y W N r Y W d l L n h t b F B L A Q I t A B Q A A g A I A C i y m l I P y u m r p A A A A O k A A A A T A A A A A A A A A A A A A A A A A P A A A A B b Q 2 9 u d G V u d F 9 U e X B l c 1 0 u e G 1 s U E s B A i 0 A F A A C A A g A K L K a U k 6 u 4 y A q A Q A A Y Q I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4 A A A A A A A C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2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Q v Q 2 h h b m d l Z C B U e X B l L n t 0 a X R s Z S w w f S Z x d W 9 0 O y w m c X V v d D t T Z W N 0 a W 9 u M S 9 1 c 2 Q v Q 2 h h b m d l Z C B U e X B l L n t s a W 5 r L D F 9 J n F 1 b 3 Q 7 L C Z x d W 9 0 O 1 N l Y 3 R p b 2 4 x L 3 V z Z C 9 D a G F u Z 2 V k I F R 5 c G U u e 2 R l c 2 N y a X B 0 a W 9 u L D J 9 J n F 1 b 3 Q 7 L C Z x d W 9 0 O 1 N l Y 3 R p b 2 4 x L 3 V z Z C 9 D a G F u Z 2 V k I F R 5 c G U u e 3 B 1 Y k R h d G U s M 3 0 m c X V v d D s s J n F 1 b 3 Q 7 U 2 V j d G l v b j E v d X N k L 0 N o Y W 5 n Z W Q g V H l w Z S 5 7 Y m F z Z U N 1 c n J l b m N 5 L D R 9 J n F 1 b 3 Q 7 L C Z x d W 9 0 O 1 N l Y 3 R p b 2 4 x L 3 V z Z C 9 D a G F u Z 2 V k I F R 5 c G U u e 2 J h c 2 V O Y W 1 l L D V 9 J n F 1 b 3 Q 7 L C Z x d W 9 0 O 1 N l Y 3 R p b 2 4 x L 3 V z Z C 9 D a G F u Z 2 V k I F R 5 c G U u e 3 R h c m d l d E N 1 c n J l b m N 5 L D Z 9 J n F 1 b 3 Q 7 L C Z x d W 9 0 O 1 N l Y 3 R p b 2 4 x L 3 V z Z C 9 D a G F u Z 2 V k I F R 5 c G U u e 3 R h c m d l d E 5 h b W U s N 3 0 m c X V v d D s s J n F 1 b 3 Q 7 U 2 V j d G l v b j E v d X N k L 0 N o Y W 5 n Z W Q g V H l w Z S 5 7 Z X h j a G F u Z 2 V S Y X R l L D h 9 J n F 1 b 3 Q 7 L C Z x d W 9 0 O 1 N l Y 3 R p b 2 4 x L 3 V z Z C 9 D a G F u Z 2 V k I F R 5 c G U u e 2 l u d m V y c 2 V S Y X R l L D l 9 J n F 1 b 3 Q 7 L C Z x d W 9 0 O 1 N l Y 3 R p b 2 4 x L 3 V z Z C 9 D a G F u Z 2 V k I F R 5 c G U u e 2 l u d m V y c 2 V E Z X N j c m l w d G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V z Z C 9 D a G F u Z 2 V k I F R 5 c G U u e 3 R p d G x l L D B 9 J n F 1 b 3 Q 7 L C Z x d W 9 0 O 1 N l Y 3 R p b 2 4 x L 3 V z Z C 9 D a G F u Z 2 V k I F R 5 c G U u e 2 x p b m s s M X 0 m c X V v d D s s J n F 1 b 3 Q 7 U 2 V j d G l v b j E v d X N k L 0 N o Y W 5 n Z W Q g V H l w Z S 5 7 Z G V z Y 3 J p c H R p b 2 4 s M n 0 m c X V v d D s s J n F 1 b 3 Q 7 U 2 V j d G l v b j E v d X N k L 0 N o Y W 5 n Z W Q g V H l w Z S 5 7 c H V i R G F 0 Z S w z f S Z x d W 9 0 O y w m c X V v d D t T Z W N 0 a W 9 u M S 9 1 c 2 Q v Q 2 h h b m d l Z C B U e X B l L n t i Y X N l Q 3 V y c m V u Y 3 k s N H 0 m c X V v d D s s J n F 1 b 3 Q 7 U 2 V j d G l v b j E v d X N k L 0 N o Y W 5 n Z W Q g V H l w Z S 5 7 Y m F z Z U 5 h b W U s N X 0 m c X V v d D s s J n F 1 b 3 Q 7 U 2 V j d G l v b j E v d X N k L 0 N o Y W 5 n Z W Q g V H l w Z S 5 7 d G F y Z 2 V 0 Q 3 V y c m V u Y 3 k s N n 0 m c X V v d D s s J n F 1 b 3 Q 7 U 2 V j d G l v b j E v d X N k L 0 N o Y W 5 n Z W Q g V H l w Z S 5 7 d G F y Z 2 V 0 T m F t Z S w 3 f S Z x d W 9 0 O y w m c X V v d D t T Z W N 0 a W 9 u M S 9 1 c 2 Q v Q 2 h h b m d l Z C B U e X B l L n t l e G N o Y W 5 n Z V J h d G U s O H 0 m c X V v d D s s J n F 1 b 3 Q 7 U 2 V j d G l v b j E v d X N k L 0 N o Y W 5 n Z W Q g V H l w Z S 5 7 a W 5 2 Z X J z Z V J h d G U s O X 0 m c X V v d D s s J n F 1 b 3 Q 7 U 2 V j d G l v b j E v d X N k L 0 N o Y W 5 n Z W Q g V H l w Z S 5 7 a W 5 2 Z X J z Z U R l c 2 N y a X B 0 a W 9 u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0 b G U m c X V v d D s s J n F 1 b 3 Q 7 b G l u a y Z x d W 9 0 O y w m c X V v d D t k Z X N j c m l w d G l v b i Z x d W 9 0 O y w m c X V v d D t w d W J E Y X R l J n F 1 b 3 Q 7 L C Z x d W 9 0 O 2 J h c 2 V D d X J y Z W 5 j e S Z x d W 9 0 O y w m c X V v d D t i Y X N l T m F t Z S Z x d W 9 0 O y w m c X V v d D t 0 Y X J n Z X R D d X J y Z W 5 j e S Z x d W 9 0 O y w m c X V v d D t 0 Y X J n Z X R O Y W 1 l J n F 1 b 3 Q 7 L C Z x d W 9 0 O 2 V 4 Y 2 h h b m d l U m F 0 Z S Z x d W 9 0 O y w m c X V v d D t p b n Z l c n N l U m F 0 Z S Z x d W 9 0 O y w m c X V v d D t p b n Z l c n N l R G V z Y 3 J p c H R p b 2 4 m c X V v d D t d I i A v P j x F b n R y e S B U e X B l P S J G a W x s Q 2 9 s d W 1 u V H l w Z X M i I F Z h b H V l P S J z Q m d Z R 0 J 3 W U d C Z 1 l G Q l F Z P S I g L z 4 8 R W 5 0 c n k g V H l w Z T 0 i R m l s b E x h c 3 R V c G R h d G V k I i B W Y W x 1 Z T 0 i Z D I w M j E t M D Q t M j Z U M T k 6 M T c 6 M T c u M D Y 1 O D A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l F 1 Z X J 5 S U Q i I F Z h b H V l P S J z M W M 4 Z T Z k Y j M t N z h k Z S 0 0 M D c w L T h l M T U t M m E x N T h l Y j Z j M G R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N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C 9 p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L 0 t l c H Q l M j B S Y W 5 n Z S U y M G 9 m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z B E S I a p G Q 4 y h e s 7 7 t + S W A A A A A A I A A A A A A B B m A A A A A Q A A I A A A A I 5 t q T w f Q W s J 8 2 p 1 W O 6 s 2 k J N p Y Q U 8 K E C X H G S l N U / Y 5 L X A A A A A A 6 A A A A A A g A A I A A A A B Q t R b + C Y x 2 e H P f t V 6 n n K k q F R B u D 7 6 L D U 5 N L w 2 8 z a 6 j f U A A A A A S X n j w M L m 4 p 9 u H g v A C Z p S O l c l F A a N I 6 B E 1 H a z e y V h S G v 7 k m S k w N y P r 7 E s j C A Q X 4 0 w d 8 D e p u V J 2 0 I V D n 6 M U h r / g c Y h E m c / b 7 5 M w F z Y 1 Q a M 9 c Q A A A A N W 1 a q A P / 1 E R i r p o c 8 T u U o 4 W U o E w Z I y 6 S h T i Y 7 V o l I e P P O L a A Q i S 5 p x r m j Q j 6 Q L D N X u V w N Q W b z K U 0 p C q G A P 7 w g s = < / D a t a M a s h u p > 
</file>

<file path=customXml/itemProps1.xml><?xml version="1.0" encoding="utf-8"?>
<ds:datastoreItem xmlns:ds="http://schemas.openxmlformats.org/officeDocument/2006/customXml" ds:itemID="{9C712590-D9E8-41DC-8668-27A9654D50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2021-01-23T17:38:46Z</dcterms:created>
  <dcterms:modified xsi:type="dcterms:W3CDTF">2021-04-29T10:51:02Z</dcterms:modified>
</cp:coreProperties>
</file>