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1F408AD2-9953-457A-91BB-B6E1E6F2BAD3}" xr6:coauthVersionLast="47" xr6:coauthVersionMax="47" xr10:uidLastSave="{00000000-0000-0000-0000-000000000000}"/>
  <bookViews>
    <workbookView xWindow="-108" yWindow="-108" windowWidth="23256" windowHeight="12576" activeTab="1" xr2:uid="{C4E93507-D49C-4394-8045-70E823785E44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M3" i="2"/>
  <c r="W6" i="2" l="1"/>
  <c r="U22" i="2"/>
  <c r="T22" i="2"/>
  <c r="S22" i="2"/>
  <c r="R22" i="2"/>
  <c r="Q22" i="2"/>
  <c r="P22" i="2"/>
  <c r="L22" i="2"/>
  <c r="K22" i="2"/>
  <c r="J22" i="2"/>
  <c r="I22" i="2"/>
  <c r="H22" i="2"/>
  <c r="G22" i="2"/>
  <c r="F22" i="2"/>
  <c r="E22" i="2"/>
  <c r="D22" i="2"/>
  <c r="C22" i="2"/>
  <c r="N5" i="2"/>
  <c r="D12" i="2"/>
  <c r="D11" i="2"/>
  <c r="D9" i="2"/>
  <c r="D7" i="2"/>
  <c r="D6" i="2"/>
  <c r="D4" i="2"/>
  <c r="D3" i="2"/>
  <c r="F12" i="2"/>
  <c r="F11" i="2"/>
  <c r="F9" i="2"/>
  <c r="F7" i="2"/>
  <c r="F6" i="2"/>
  <c r="F4" i="2"/>
  <c r="F3" i="2"/>
  <c r="H12" i="2"/>
  <c r="H11" i="2"/>
  <c r="H9" i="2"/>
  <c r="H7" i="2"/>
  <c r="H6" i="2"/>
  <c r="H4" i="2"/>
  <c r="H3" i="2"/>
  <c r="J12" i="2"/>
  <c r="J11" i="2"/>
  <c r="J9" i="2"/>
  <c r="J7" i="2"/>
  <c r="J6" i="2"/>
  <c r="J4" i="2"/>
  <c r="J3" i="2"/>
  <c r="M5" i="2"/>
  <c r="V12" i="2"/>
  <c r="V11" i="2"/>
  <c r="V9" i="2"/>
  <c r="V7" i="2"/>
  <c r="V6" i="2"/>
  <c r="L12" i="2"/>
  <c r="L11" i="2"/>
  <c r="L9" i="2"/>
  <c r="L7" i="2"/>
  <c r="L6" i="2"/>
  <c r="N6" i="2" s="1"/>
  <c r="N20" i="2" s="1"/>
  <c r="L4" i="2"/>
  <c r="L3" i="2"/>
  <c r="U5" i="2"/>
  <c r="T5" i="2"/>
  <c r="M20" i="2"/>
  <c r="M17" i="2"/>
  <c r="M6" i="2"/>
  <c r="M4" i="2" l="1"/>
  <c r="M18" i="2"/>
  <c r="V3" i="2"/>
  <c r="W3" i="2" s="1"/>
  <c r="M8" i="2"/>
  <c r="X6" i="2"/>
  <c r="Y6" i="2" s="1"/>
  <c r="Z6" i="2" s="1"/>
  <c r="AA6" i="2" s="1"/>
  <c r="N17" i="2"/>
  <c r="N4" i="2"/>
  <c r="W9" i="2"/>
  <c r="X9" i="2" s="1"/>
  <c r="Y9" i="2" s="1"/>
  <c r="K5" i="2"/>
  <c r="AG25" i="2"/>
  <c r="W7" i="2"/>
  <c r="X7" i="2" s="1"/>
  <c r="Y7" i="2" s="1"/>
  <c r="Z7" i="2" s="1"/>
  <c r="AA7" i="2" s="1"/>
  <c r="AB7" i="2" s="1"/>
  <c r="AC7" i="2" s="1"/>
  <c r="AD7" i="2" s="1"/>
  <c r="S20" i="2"/>
  <c r="R20" i="2"/>
  <c r="Q20" i="2"/>
  <c r="S17" i="2"/>
  <c r="R17" i="2"/>
  <c r="Q17" i="2"/>
  <c r="K20" i="2"/>
  <c r="I20" i="2"/>
  <c r="G20" i="2"/>
  <c r="E20" i="2"/>
  <c r="K17" i="2"/>
  <c r="I17" i="2"/>
  <c r="G17" i="2"/>
  <c r="E17" i="2"/>
  <c r="L20" i="2"/>
  <c r="H20" i="2"/>
  <c r="F17" i="2"/>
  <c r="C5" i="2"/>
  <c r="C8" i="2" s="1"/>
  <c r="C10" i="2" s="1"/>
  <c r="C13" i="2" s="1"/>
  <c r="C15" i="2" s="1"/>
  <c r="E5" i="2"/>
  <c r="E8" i="2" s="1"/>
  <c r="E10" i="2" s="1"/>
  <c r="E13" i="2" s="1"/>
  <c r="E15" i="2" s="1"/>
  <c r="G5" i="2"/>
  <c r="G8" i="2" s="1"/>
  <c r="G10" i="2" s="1"/>
  <c r="G13" i="2" s="1"/>
  <c r="G15" i="2" s="1"/>
  <c r="P9" i="2"/>
  <c r="P5" i="2"/>
  <c r="P8" i="2" s="1"/>
  <c r="P10" i="2" s="1"/>
  <c r="P13" i="2" s="1"/>
  <c r="P15" i="2" s="1"/>
  <c r="Q9" i="2"/>
  <c r="Q5" i="2"/>
  <c r="Q8" i="2" s="1"/>
  <c r="Q10" i="2" s="1"/>
  <c r="Q13" i="2" s="1"/>
  <c r="Q15" i="2" s="1"/>
  <c r="R5" i="2"/>
  <c r="R8" i="2" s="1"/>
  <c r="R10" i="2" s="1"/>
  <c r="R13" i="2" s="1"/>
  <c r="R15" i="2" s="1"/>
  <c r="S5" i="2"/>
  <c r="S18" i="2" s="1"/>
  <c r="I5" i="2"/>
  <c r="I8" i="2" s="1"/>
  <c r="I10" i="2" s="1"/>
  <c r="I13" i="2" s="1"/>
  <c r="D8" i="1"/>
  <c r="AG22" i="2" s="1"/>
  <c r="D5" i="1"/>
  <c r="F3" i="1"/>
  <c r="W5" i="2" l="1"/>
  <c r="X3" i="2"/>
  <c r="Y3" i="2" s="1"/>
  <c r="V4" i="2"/>
  <c r="V5" i="2" s="1"/>
  <c r="M10" i="2"/>
  <c r="M19" i="2"/>
  <c r="N18" i="2"/>
  <c r="N8" i="2"/>
  <c r="D5" i="2"/>
  <c r="D18" i="2" s="1"/>
  <c r="F20" i="2"/>
  <c r="G21" i="2"/>
  <c r="P19" i="2"/>
  <c r="L5" i="2"/>
  <c r="L17" i="2"/>
  <c r="G18" i="2"/>
  <c r="H17" i="2"/>
  <c r="G19" i="2"/>
  <c r="F5" i="2"/>
  <c r="F18" i="2" s="1"/>
  <c r="J20" i="2"/>
  <c r="Q19" i="2"/>
  <c r="J17" i="2"/>
  <c r="I18" i="2"/>
  <c r="I19" i="2"/>
  <c r="I21" i="2"/>
  <c r="R19" i="2"/>
  <c r="C21" i="2"/>
  <c r="P18" i="2"/>
  <c r="P21" i="2"/>
  <c r="Q18" i="2"/>
  <c r="Q21" i="2"/>
  <c r="C19" i="2"/>
  <c r="C18" i="2"/>
  <c r="E18" i="2"/>
  <c r="E19" i="2"/>
  <c r="E21" i="2"/>
  <c r="R18" i="2"/>
  <c r="R21" i="2"/>
  <c r="D9" i="1"/>
  <c r="AB6" i="2"/>
  <c r="AC6" i="2" s="1"/>
  <c r="AD6" i="2" s="1"/>
  <c r="U20" i="2"/>
  <c r="K18" i="2"/>
  <c r="K8" i="2"/>
  <c r="T17" i="2"/>
  <c r="U17" i="2"/>
  <c r="V20" i="2"/>
  <c r="T20" i="2"/>
  <c r="T18" i="2"/>
  <c r="J5" i="2"/>
  <c r="H5" i="2"/>
  <c r="I15" i="2"/>
  <c r="S8" i="2"/>
  <c r="Z3" i="2" l="1"/>
  <c r="Z5" i="2" s="1"/>
  <c r="Y5" i="2"/>
  <c r="D8" i="2"/>
  <c r="D19" i="2" s="1"/>
  <c r="M21" i="2"/>
  <c r="M13" i="2"/>
  <c r="N19" i="2"/>
  <c r="N10" i="2"/>
  <c r="L18" i="2"/>
  <c r="F8" i="2"/>
  <c r="F10" i="2" s="1"/>
  <c r="L8" i="2"/>
  <c r="L19" i="2" s="1"/>
  <c r="S10" i="2"/>
  <c r="S19" i="2"/>
  <c r="H8" i="2"/>
  <c r="H18" i="2"/>
  <c r="J8" i="2"/>
  <c r="J18" i="2"/>
  <c r="X17" i="2"/>
  <c r="V18" i="2"/>
  <c r="V17" i="2"/>
  <c r="K19" i="2"/>
  <c r="K10" i="2"/>
  <c r="W20" i="2"/>
  <c r="X20" i="2"/>
  <c r="U18" i="2"/>
  <c r="T8" i="2"/>
  <c r="M15" i="2" l="1"/>
  <c r="M22" i="2"/>
  <c r="AA3" i="2"/>
  <c r="AB3" i="2" s="1"/>
  <c r="D10" i="2"/>
  <c r="D13" i="2" s="1"/>
  <c r="D15" i="2" s="1"/>
  <c r="N21" i="2"/>
  <c r="N13" i="2"/>
  <c r="F19" i="2"/>
  <c r="L10" i="2"/>
  <c r="L21" i="2" s="1"/>
  <c r="S21" i="2"/>
  <c r="S13" i="2"/>
  <c r="S15" i="2" s="1"/>
  <c r="J10" i="2"/>
  <c r="J19" i="2"/>
  <c r="F13" i="2"/>
  <c r="F15" i="2" s="1"/>
  <c r="F21" i="2"/>
  <c r="H10" i="2"/>
  <c r="H19" i="2"/>
  <c r="X5" i="2"/>
  <c r="X4" i="2" s="1"/>
  <c r="Y17" i="2"/>
  <c r="W4" i="2"/>
  <c r="W17" i="2"/>
  <c r="K13" i="2"/>
  <c r="K15" i="2" s="1"/>
  <c r="K21" i="2"/>
  <c r="Y20" i="2"/>
  <c r="T10" i="2"/>
  <c r="T19" i="2"/>
  <c r="N15" i="2" l="1"/>
  <c r="N22" i="2"/>
  <c r="AA5" i="2"/>
  <c r="AC3" i="2"/>
  <c r="AB5" i="2"/>
  <c r="D21" i="2"/>
  <c r="L13" i="2"/>
  <c r="L15" i="2" s="1"/>
  <c r="J13" i="2"/>
  <c r="J15" i="2" s="1"/>
  <c r="J21" i="2"/>
  <c r="H13" i="2"/>
  <c r="H15" i="2" s="1"/>
  <c r="H21" i="2"/>
  <c r="W18" i="2"/>
  <c r="X18" i="2"/>
  <c r="Z20" i="2"/>
  <c r="Z18" i="2"/>
  <c r="Z4" i="2"/>
  <c r="Z17" i="2"/>
  <c r="Y4" i="2"/>
  <c r="Y18" i="2"/>
  <c r="T13" i="2"/>
  <c r="T21" i="2"/>
  <c r="AC5" i="2" l="1"/>
  <c r="AD3" i="2"/>
  <c r="AD5" i="2" s="1"/>
  <c r="T15" i="2"/>
  <c r="U8" i="2"/>
  <c r="AA20" i="2"/>
  <c r="AA17" i="2"/>
  <c r="U19" i="2" l="1"/>
  <c r="U10" i="2"/>
  <c r="AB20" i="2"/>
  <c r="AA4" i="2"/>
  <c r="AA18" i="2"/>
  <c r="AB18" i="2"/>
  <c r="AB17" i="2"/>
  <c r="U21" i="2" l="1"/>
  <c r="U13" i="2"/>
  <c r="AD20" i="2"/>
  <c r="AC20" i="2"/>
  <c r="AB4" i="2"/>
  <c r="AC17" i="2"/>
  <c r="U15" i="2" l="1"/>
  <c r="V8" i="2"/>
  <c r="AD18" i="2"/>
  <c r="AD17" i="2"/>
  <c r="AC4" i="2"/>
  <c r="AC18" i="2"/>
  <c r="V10" i="2" l="1"/>
  <c r="V19" i="2"/>
  <c r="AD4" i="2"/>
  <c r="V13" i="2" l="1"/>
  <c r="V21" i="2"/>
  <c r="V22" i="2" l="1"/>
  <c r="V15" i="2"/>
  <c r="W8" i="2"/>
  <c r="W10" i="2" l="1"/>
  <c r="W19" i="2"/>
  <c r="W13" i="2" l="1"/>
  <c r="W21" i="2"/>
  <c r="W22" i="2" l="1"/>
  <c r="X8" i="2"/>
  <c r="W15" i="2"/>
  <c r="X10" i="2" l="1"/>
  <c r="X19" i="2"/>
  <c r="X21" i="2" l="1"/>
  <c r="X13" i="2"/>
  <c r="X22" i="2" l="1"/>
  <c r="Y8" i="2"/>
  <c r="X15" i="2"/>
  <c r="Y10" i="2" l="1"/>
  <c r="Y19" i="2"/>
  <c r="Y21" i="2" l="1"/>
  <c r="Y13" i="2"/>
  <c r="Z9" i="2" l="1"/>
  <c r="Y22" i="2"/>
  <c r="Z8" i="2"/>
  <c r="Y15" i="2"/>
  <c r="Z10" i="2" l="1"/>
  <c r="Z19" i="2"/>
  <c r="Z21" i="2" l="1"/>
  <c r="Z13" i="2"/>
  <c r="AA9" i="2" l="1"/>
  <c r="Z22" i="2"/>
  <c r="AA8" i="2"/>
  <c r="Z15" i="2"/>
  <c r="AA10" i="2" l="1"/>
  <c r="AA19" i="2"/>
  <c r="AA21" i="2" l="1"/>
  <c r="AA13" i="2"/>
  <c r="AB9" i="2" l="1"/>
  <c r="AA22" i="2"/>
  <c r="AB8" i="2"/>
  <c r="AA15" i="2"/>
  <c r="AB10" i="2" l="1"/>
  <c r="AB19" i="2"/>
  <c r="AB13" i="2" l="1"/>
  <c r="AB21" i="2"/>
  <c r="AC9" i="2" l="1"/>
  <c r="AB22" i="2"/>
  <c r="AB15" i="2"/>
  <c r="AC8" i="2"/>
  <c r="AC10" i="2" l="1"/>
  <c r="AC19" i="2"/>
  <c r="AC21" i="2" l="1"/>
  <c r="AC13" i="2"/>
  <c r="AD9" i="2" l="1"/>
  <c r="AC22" i="2"/>
  <c r="AC15" i="2"/>
  <c r="AD8" i="2"/>
  <c r="AD10" i="2" l="1"/>
  <c r="AD19" i="2"/>
  <c r="AD13" i="2" l="1"/>
  <c r="AD22" i="2" s="1"/>
  <c r="AD21" i="2"/>
  <c r="AD15" i="2" l="1"/>
  <c r="AE13" i="2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AG21" i="2" s="1"/>
  <c r="AG23" i="2" l="1"/>
  <c r="AG24" i="2" s="1"/>
  <c r="AG26" i="2" s="1"/>
</calcChain>
</file>

<file path=xl/sharedStrings.xml><?xml version="1.0" encoding="utf-8"?>
<sst xmlns="http://schemas.openxmlformats.org/spreadsheetml/2006/main" count="55" uniqueCount="50">
  <si>
    <t>FCCN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</si>
  <si>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</si>
  <si>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</si>
  <si>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</si>
  <si>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</si>
  <si>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</si>
  <si>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</si>
  <si>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</si>
  <si>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</si>
  <si>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</si>
  <si>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</si>
  <si>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H120</t>
  </si>
  <si>
    <t>Revenue</t>
  </si>
  <si>
    <t>H117</t>
  </si>
  <si>
    <t>H217</t>
  </si>
  <si>
    <t>H118</t>
  </si>
  <si>
    <t>H218</t>
  </si>
  <si>
    <t>H119</t>
  </si>
  <si>
    <t>H219</t>
  </si>
  <si>
    <t>H220</t>
  </si>
  <si>
    <t>Cost of sales</t>
  </si>
  <si>
    <t>Gross profit</t>
  </si>
  <si>
    <t>Operating expenses</t>
  </si>
  <si>
    <t>Other operating income</t>
  </si>
  <si>
    <t>Operating profit</t>
  </si>
  <si>
    <t>Taxes</t>
  </si>
  <si>
    <t>Pretax profit</t>
  </si>
  <si>
    <t>Net profit</t>
  </si>
  <si>
    <t>EPS</t>
  </si>
  <si>
    <t>Revenue y/y</t>
  </si>
  <si>
    <t>Gross Margin</t>
  </si>
  <si>
    <t>Operating Margin</t>
  </si>
  <si>
    <t>Operating y/y</t>
  </si>
  <si>
    <t>Discontinued operations</t>
  </si>
  <si>
    <t>Maturity</t>
  </si>
  <si>
    <t>Discount rate</t>
  </si>
  <si>
    <t>NPV</t>
  </si>
  <si>
    <t>Value</t>
  </si>
  <si>
    <t>Per share</t>
  </si>
  <si>
    <t>Net cash</t>
  </si>
  <si>
    <t>Current price</t>
  </si>
  <si>
    <t>Variance</t>
  </si>
  <si>
    <t>Consensus</t>
  </si>
  <si>
    <t>Finance expense</t>
  </si>
  <si>
    <t>H221</t>
  </si>
  <si>
    <t>H121</t>
  </si>
  <si>
    <t>H122</t>
  </si>
  <si>
    <t>H222</t>
  </si>
  <si>
    <t>Net Margin</t>
  </si>
  <si>
    <t>Slightly 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</si>
</sst>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4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Font="1"/>
    <xf numFmtId="9" fontId="0" fillId="0" borderId="0" xfId="0" applyNumberFormat="1"/>
    <xf numFmtId="9" fontId="0" fillId="0" borderId="0" xfId="0" applyNumberFormat="1" applyFont="1"/>
    <xf numFmtId="9" fontId="1" fillId="0" borderId="0" xfId="0" applyNumberFormat="1" applyFont="1"/>
    <xf numFmtId="1" fontId="1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0</xdr:row>
      <xdr:rowOff>0</xdr:rowOff>
    </xdr:from>
    <xdr:to>
      <xdr:col>12</xdr:col>
      <xdr:colOff>15240</xdr:colOff>
      <xdr:row>33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B455EC-2199-4B3E-B8F7-D8EA2741D960}"/>
            </a:ext>
          </a:extLst>
        </xdr:cNvPr>
        <xdr:cNvCxnSpPr/>
      </xdr:nvCxnSpPr>
      <xdr:spPr>
        <a:xfrm>
          <a:off x="9304020" y="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0</xdr:row>
      <xdr:rowOff>0</xdr:rowOff>
    </xdr:from>
    <xdr:to>
      <xdr:col>21</xdr:col>
      <xdr:colOff>22860</xdr:colOff>
      <xdr:row>33</xdr:row>
      <xdr:rowOff>99060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17A3F35-6153-4AC3-97E1-39D7B9EA2A42}"/>
            </a:ext>
          </a:extLst>
        </xdr:cNvPr>
        <xdr:cNvCxnSpPr/>
      </xdr:nvCxnSpPr>
      <xdr:spPr>
        <a:xfrm>
          <a:off x="1502664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BA0C-453A-4DF9-9B8B-BD908BC13D09}">
  <dimension ref="B2:G9"/>
  <sheetViews>
    <sheetView workbookViewId="0">
      <selection activeCell="E4" sqref="E4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5">
        <v>0.1898</v>
      </c>
      <c r="E3" s="4">
        <v>44414</v>
      </c>
      <c r="F3" s="4">
        <f ca="1">TODAY()</f>
        <v>44414</v>
      </c>
      <c r="G3" s="4">
        <v>44481</v>
      </c>
    </row>
    <row r="4" spans="2:7" x14ac:dyDescent="0.3">
      <c r="C4" t="s">
        <v>2</v>
      </c>
      <c r="D4" s="11">
        <v>96.6</v>
      </c>
      <c r="E4" s="3" t="s">
        <v>11</v>
      </c>
    </row>
    <row r="5" spans="2:7" x14ac:dyDescent="0.3">
      <c r="C5" t="s">
        <v>3</v>
      </c>
      <c r="D5" s="11">
        <f>D3*D4</f>
        <v>18.334679999999999</v>
      </c>
    </row>
    <row r="6" spans="2:7" x14ac:dyDescent="0.3">
      <c r="C6" t="s">
        <v>4</v>
      </c>
      <c r="D6" s="11">
        <v>5.2</v>
      </c>
      <c r="E6" s="3" t="s">
        <v>11</v>
      </c>
    </row>
    <row r="7" spans="2:7" x14ac:dyDescent="0.3">
      <c r="C7" t="s">
        <v>5</v>
      </c>
      <c r="D7" s="11">
        <v>6.5</v>
      </c>
      <c r="E7" s="3" t="s">
        <v>11</v>
      </c>
    </row>
    <row r="8" spans="2:7" x14ac:dyDescent="0.3">
      <c r="C8" t="s">
        <v>6</v>
      </c>
      <c r="D8" s="11">
        <f>D6-D7</f>
        <v>-1.2999999999999998</v>
      </c>
    </row>
    <row r="9" spans="2:7" x14ac:dyDescent="0.3">
      <c r="C9" t="s">
        <v>7</v>
      </c>
      <c r="D9" s="11">
        <f>D5-D8</f>
        <v>19.634679999999999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5572-5472-40CF-AEBA-EDF611EBA15D}">
  <dimension ref="B1:EL27"/>
  <sheetViews>
    <sheetView tabSelected="1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G27" sqref="AG27"/>
    </sheetView>
  </sheetViews>
  <sheetFormatPr defaultRowHeight="14.4" x14ac:dyDescent="0.3"/>
  <cols>
    <col min="2" max="2" width="21" bestFit="1" customWidth="1"/>
    <col min="3" max="14" width="10.5546875" customWidth="1"/>
    <col min="32" max="32" width="11.88671875" bestFit="1" customWidth="1"/>
    <col min="33" max="33" width="17.33203125" bestFit="1" customWidth="1"/>
  </cols>
  <sheetData>
    <row r="1" spans="2:142" x14ac:dyDescent="0.3">
      <c r="B1" s="2"/>
      <c r="C1" s="2">
        <v>42582</v>
      </c>
      <c r="D1" s="2">
        <v>42766</v>
      </c>
      <c r="E1" s="2">
        <v>42947</v>
      </c>
      <c r="F1" s="2">
        <v>43131</v>
      </c>
      <c r="G1" s="2">
        <v>43312</v>
      </c>
      <c r="H1" s="2">
        <v>43496</v>
      </c>
      <c r="I1" s="2">
        <v>43677</v>
      </c>
      <c r="J1" s="2">
        <v>43861</v>
      </c>
      <c r="K1" s="2">
        <v>44043</v>
      </c>
      <c r="L1" s="2">
        <v>44227</v>
      </c>
      <c r="M1" s="2">
        <v>44408</v>
      </c>
      <c r="N1" s="2">
        <v>44592</v>
      </c>
    </row>
    <row r="2" spans="2:142" x14ac:dyDescent="0.3"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11</v>
      </c>
      <c r="J2" s="7" t="s">
        <v>19</v>
      </c>
      <c r="K2" s="7" t="s">
        <v>45</v>
      </c>
      <c r="L2" s="7" t="s">
        <v>44</v>
      </c>
      <c r="M2" s="7" t="s">
        <v>46</v>
      </c>
      <c r="N2" s="7" t="s">
        <v>47</v>
      </c>
      <c r="P2">
        <v>2016</v>
      </c>
      <c r="Q2">
        <v>2017</v>
      </c>
      <c r="R2">
        <v>2018</v>
      </c>
      <c r="S2">
        <v>2019</v>
      </c>
      <c r="T2">
        <v>2020</v>
      </c>
      <c r="U2">
        <v>2021</v>
      </c>
      <c r="V2">
        <v>2022</v>
      </c>
      <c r="W2">
        <v>2023</v>
      </c>
      <c r="X2">
        <v>2024</v>
      </c>
      <c r="Y2">
        <v>2025</v>
      </c>
      <c r="Z2">
        <v>2026</v>
      </c>
      <c r="AA2">
        <v>2027</v>
      </c>
      <c r="AB2">
        <v>2028</v>
      </c>
      <c r="AC2">
        <v>2029</v>
      </c>
      <c r="AD2">
        <v>2030</v>
      </c>
    </row>
    <row r="3" spans="2:142" s="1" customFormat="1" x14ac:dyDescent="0.3">
      <c r="B3" s="1" t="s">
        <v>12</v>
      </c>
      <c r="C3" s="10">
        <v>69.2</v>
      </c>
      <c r="D3" s="10">
        <f>Q3-C3</f>
        <v>83.999999999999986</v>
      </c>
      <c r="E3" s="10">
        <v>59.5</v>
      </c>
      <c r="F3" s="10">
        <f>R3-E3</f>
        <v>75.5</v>
      </c>
      <c r="G3" s="10">
        <v>58.1</v>
      </c>
      <c r="H3" s="10">
        <f>S3-G3</f>
        <v>77.200000000000017</v>
      </c>
      <c r="I3" s="10">
        <v>51</v>
      </c>
      <c r="J3" s="10">
        <f>T3-I3</f>
        <v>68.900000000000006</v>
      </c>
      <c r="K3" s="10">
        <v>23.9</v>
      </c>
      <c r="L3" s="10">
        <f>U3-K3</f>
        <v>47.6</v>
      </c>
      <c r="M3" s="10">
        <f>K3*1.7</f>
        <v>40.629999999999995</v>
      </c>
      <c r="N3" s="10">
        <f>L3*1.6</f>
        <v>76.160000000000011</v>
      </c>
      <c r="P3" s="16">
        <v>164.2</v>
      </c>
      <c r="Q3" s="16">
        <v>153.19999999999999</v>
      </c>
      <c r="R3" s="16">
        <v>135</v>
      </c>
      <c r="S3" s="16">
        <v>135.30000000000001</v>
      </c>
      <c r="T3" s="16">
        <v>119.9</v>
      </c>
      <c r="U3" s="16">
        <v>71.5</v>
      </c>
      <c r="V3" s="16">
        <f>SUM(M3:N3)</f>
        <v>116.79</v>
      </c>
      <c r="W3" s="16">
        <f>V3*1.1</f>
        <v>128.46900000000002</v>
      </c>
      <c r="X3" s="16">
        <f>W3*1.05</f>
        <v>134.89245000000003</v>
      </c>
      <c r="Y3" s="16">
        <f>X3*1.03</f>
        <v>138.93922350000003</v>
      </c>
      <c r="Z3" s="16">
        <f>Y3*1.03</f>
        <v>143.10740020500003</v>
      </c>
      <c r="AA3" s="16">
        <f t="shared" ref="AA3" si="0">Z3*1.02</f>
        <v>145.96954820910003</v>
      </c>
      <c r="AB3" s="16">
        <f t="shared" ref="AB3" si="1">AA3*1.02</f>
        <v>148.88893917328204</v>
      </c>
      <c r="AC3" s="16">
        <f t="shared" ref="AC3" si="2">AB3*1.02</f>
        <v>151.86671795674769</v>
      </c>
      <c r="AD3" s="16">
        <f>AC3*1.01</f>
        <v>153.38538513631516</v>
      </c>
    </row>
    <row r="4" spans="2:142" x14ac:dyDescent="0.3">
      <c r="B4" t="s">
        <v>20</v>
      </c>
      <c r="C4" s="11">
        <v>37.4</v>
      </c>
      <c r="D4" s="12">
        <f>Q4-C4</f>
        <v>45.699999999999996</v>
      </c>
      <c r="E4" s="11">
        <v>34</v>
      </c>
      <c r="F4" s="12">
        <f>R4-E4</f>
        <v>43.3</v>
      </c>
      <c r="G4" s="11">
        <v>34</v>
      </c>
      <c r="H4" s="12">
        <f>S4-G4</f>
        <v>44.099999999999994</v>
      </c>
      <c r="I4" s="11">
        <v>29.2</v>
      </c>
      <c r="J4" s="12">
        <f>T4-I4</f>
        <v>44.8</v>
      </c>
      <c r="K4" s="11">
        <v>20.3</v>
      </c>
      <c r="L4" s="12">
        <f>U4-K4</f>
        <v>32.799999999999997</v>
      </c>
      <c r="M4" s="12">
        <f>M3-M5</f>
        <v>24.784299999999995</v>
      </c>
      <c r="N4" s="12">
        <f>N3-N5</f>
        <v>44.172800000000009</v>
      </c>
      <c r="P4" s="6">
        <v>88.2</v>
      </c>
      <c r="Q4" s="6">
        <v>83.1</v>
      </c>
      <c r="R4" s="6">
        <v>77.3</v>
      </c>
      <c r="S4" s="6">
        <v>78.099999999999994</v>
      </c>
      <c r="T4" s="17">
        <v>74</v>
      </c>
      <c r="U4" s="6">
        <v>53.1</v>
      </c>
      <c r="V4" s="17">
        <f>SUM(M4:N4)</f>
        <v>68.957099999999997</v>
      </c>
      <c r="W4" s="6">
        <f t="shared" ref="W4:AD4" si="3">W3-W5</f>
        <v>74.512020000000007</v>
      </c>
      <c r="X4" s="6">
        <f t="shared" si="3"/>
        <v>78.237621000000019</v>
      </c>
      <c r="Y4" s="6">
        <f t="shared" si="3"/>
        <v>80.584749630000019</v>
      </c>
      <c r="Z4" s="6">
        <f t="shared" si="3"/>
        <v>83.002292118900016</v>
      </c>
      <c r="AA4" s="6">
        <f t="shared" si="3"/>
        <v>84.662337961278013</v>
      </c>
      <c r="AB4" s="6">
        <f t="shared" si="3"/>
        <v>86.355584720503586</v>
      </c>
      <c r="AC4" s="6">
        <f t="shared" si="3"/>
        <v>88.08269641491367</v>
      </c>
      <c r="AD4" s="6">
        <f t="shared" si="3"/>
        <v>88.963523379062792</v>
      </c>
    </row>
    <row r="5" spans="2:142" s="1" customFormat="1" x14ac:dyDescent="0.3">
      <c r="B5" s="1" t="s">
        <v>21</v>
      </c>
      <c r="C5" s="10">
        <f t="shared" ref="C5:K5" si="4">C3-C4</f>
        <v>31.800000000000004</v>
      </c>
      <c r="D5" s="10">
        <f t="shared" si="4"/>
        <v>38.29999999999999</v>
      </c>
      <c r="E5" s="10">
        <f t="shared" si="4"/>
        <v>25.5</v>
      </c>
      <c r="F5" s="10">
        <f t="shared" si="4"/>
        <v>32.200000000000003</v>
      </c>
      <c r="G5" s="10">
        <f t="shared" si="4"/>
        <v>24.1</v>
      </c>
      <c r="H5" s="10">
        <f t="shared" si="4"/>
        <v>33.100000000000023</v>
      </c>
      <c r="I5" s="10">
        <f t="shared" si="4"/>
        <v>21.8</v>
      </c>
      <c r="J5" s="10">
        <f t="shared" si="4"/>
        <v>24.100000000000009</v>
      </c>
      <c r="K5" s="10">
        <f t="shared" si="4"/>
        <v>3.5999999999999979</v>
      </c>
      <c r="L5" s="10">
        <f>L3*0.36</f>
        <v>17.135999999999999</v>
      </c>
      <c r="M5" s="10">
        <f>M3*0.39</f>
        <v>15.845699999999999</v>
      </c>
      <c r="N5" s="10">
        <f>N3*0.42</f>
        <v>31.987200000000005</v>
      </c>
      <c r="P5" s="16">
        <f>P3-P4</f>
        <v>75.999999999999986</v>
      </c>
      <c r="Q5" s="16">
        <f>Q3-Q4</f>
        <v>70.099999999999994</v>
      </c>
      <c r="R5" s="16">
        <f>R3-R4</f>
        <v>57.7</v>
      </c>
      <c r="S5" s="16">
        <f>S3-S4</f>
        <v>57.200000000000017</v>
      </c>
      <c r="T5" s="16">
        <f t="shared" ref="T5:V5" si="5">T3-T4</f>
        <v>45.900000000000006</v>
      </c>
      <c r="U5" s="16">
        <f t="shared" si="5"/>
        <v>18.399999999999999</v>
      </c>
      <c r="V5" s="16">
        <f t="shared" si="5"/>
        <v>47.832900000000009</v>
      </c>
      <c r="W5" s="16">
        <f>W3*0.42</f>
        <v>53.956980000000009</v>
      </c>
      <c r="X5" s="16">
        <f>X3*0.42</f>
        <v>56.654829000000007</v>
      </c>
      <c r="Y5" s="16">
        <f t="shared" ref="Y5:AD5" si="6">Y3*0.42</f>
        <v>58.354473870000007</v>
      </c>
      <c r="Z5" s="16">
        <f t="shared" si="6"/>
        <v>60.10510808610001</v>
      </c>
      <c r="AA5" s="16">
        <f t="shared" si="6"/>
        <v>61.307210247822006</v>
      </c>
      <c r="AB5" s="16">
        <f t="shared" si="6"/>
        <v>62.533354452778454</v>
      </c>
      <c r="AC5" s="16">
        <f t="shared" si="6"/>
        <v>63.784021541834029</v>
      </c>
      <c r="AD5" s="16">
        <f t="shared" si="6"/>
        <v>64.421861757252373</v>
      </c>
    </row>
    <row r="6" spans="2:142" x14ac:dyDescent="0.3">
      <c r="B6" t="s">
        <v>22</v>
      </c>
      <c r="C6" s="11">
        <v>41.8</v>
      </c>
      <c r="D6" s="12">
        <f>Q6-C6</f>
        <v>37.5</v>
      </c>
      <c r="E6" s="11">
        <v>33.6</v>
      </c>
      <c r="F6" s="12">
        <f>R6-E6</f>
        <v>33.499999999999993</v>
      </c>
      <c r="G6" s="11">
        <v>41.5</v>
      </c>
      <c r="H6" s="12">
        <f>S6-G6</f>
        <v>30.099999999999994</v>
      </c>
      <c r="I6" s="11">
        <v>27.3</v>
      </c>
      <c r="J6" s="12">
        <f>T6-I6</f>
        <v>25.499999999999996</v>
      </c>
      <c r="K6" s="11">
        <v>16.7</v>
      </c>
      <c r="L6" s="12">
        <f>U6-K6</f>
        <v>16.000000000000004</v>
      </c>
      <c r="M6" s="12">
        <f>K6*1.5</f>
        <v>25.049999999999997</v>
      </c>
      <c r="N6" s="12">
        <f>L6*1.7</f>
        <v>27.200000000000006</v>
      </c>
      <c r="P6" s="17">
        <v>79.3</v>
      </c>
      <c r="Q6" s="17">
        <v>79.3</v>
      </c>
      <c r="R6" s="17">
        <v>67.099999999999994</v>
      </c>
      <c r="S6" s="17">
        <v>71.599999999999994</v>
      </c>
      <c r="T6" s="17">
        <v>52.8</v>
      </c>
      <c r="U6" s="6">
        <v>32.700000000000003</v>
      </c>
      <c r="V6" s="17">
        <f>SUM(M6:N6)</f>
        <v>52.25</v>
      </c>
      <c r="W6" s="6">
        <f>V6*1.05</f>
        <v>54.862500000000004</v>
      </c>
      <c r="X6" s="6">
        <f>W6*1.03</f>
        <v>56.508375000000008</v>
      </c>
      <c r="Y6" s="6">
        <f>X6*1.02</f>
        <v>57.638542500000007</v>
      </c>
      <c r="Z6" s="6">
        <f t="shared" ref="Z6:AA6" si="7">Y6*1.02</f>
        <v>58.79131335000001</v>
      </c>
      <c r="AA6" s="6">
        <f t="shared" si="7"/>
        <v>59.967139617000008</v>
      </c>
      <c r="AB6" s="6">
        <f t="shared" ref="AB6:AD6" si="8">AA6*1.01</f>
        <v>60.56681101317001</v>
      </c>
      <c r="AC6" s="6">
        <f t="shared" si="8"/>
        <v>61.172479123301713</v>
      </c>
      <c r="AD6" s="6">
        <f t="shared" si="8"/>
        <v>61.784203914534729</v>
      </c>
    </row>
    <row r="7" spans="2:142" x14ac:dyDescent="0.3">
      <c r="B7" t="s">
        <v>23</v>
      </c>
      <c r="C7" s="11">
        <v>-2.4</v>
      </c>
      <c r="D7" s="12">
        <f>Q7-C7</f>
        <v>-3.9</v>
      </c>
      <c r="E7" s="11">
        <v>-2.6</v>
      </c>
      <c r="F7" s="12">
        <f>R7-E7</f>
        <v>-3.6999999999999997</v>
      </c>
      <c r="G7" s="11">
        <v>-2.6</v>
      </c>
      <c r="H7" s="12">
        <f>S7-G7</f>
        <v>-3.1999999999999997</v>
      </c>
      <c r="I7" s="11">
        <v>-2.7</v>
      </c>
      <c r="J7" s="12">
        <f>T7-I7</f>
        <v>-2.8</v>
      </c>
      <c r="K7" s="11">
        <v>-1.5</v>
      </c>
      <c r="L7" s="12">
        <f>U7-K7</f>
        <v>-2.4</v>
      </c>
      <c r="M7" s="12">
        <v>-2</v>
      </c>
      <c r="N7" s="12">
        <v>-2</v>
      </c>
      <c r="P7" s="17">
        <v>-6.3</v>
      </c>
      <c r="Q7" s="17">
        <v>-6.3</v>
      </c>
      <c r="R7" s="17">
        <v>-6.3</v>
      </c>
      <c r="S7" s="17">
        <v>-5.8</v>
      </c>
      <c r="T7" s="17">
        <v>-5.5</v>
      </c>
      <c r="U7" s="6">
        <v>-3.9</v>
      </c>
      <c r="V7" s="17">
        <f>SUM(M7:N7)</f>
        <v>-4</v>
      </c>
      <c r="W7" s="6">
        <f t="shared" ref="W7:AD7" si="9">V7*1.01</f>
        <v>-4.04</v>
      </c>
      <c r="X7" s="6">
        <f t="shared" si="9"/>
        <v>-4.0804</v>
      </c>
      <c r="Y7" s="6">
        <f t="shared" si="9"/>
        <v>-4.1212039999999996</v>
      </c>
      <c r="Z7" s="6">
        <f t="shared" si="9"/>
        <v>-4.1624160400000001</v>
      </c>
      <c r="AA7" s="6">
        <f t="shared" si="9"/>
        <v>-4.2040402003999997</v>
      </c>
      <c r="AB7" s="6">
        <f t="shared" si="9"/>
        <v>-4.2460806024039996</v>
      </c>
      <c r="AC7" s="6">
        <f t="shared" si="9"/>
        <v>-4.2885414084280393</v>
      </c>
      <c r="AD7" s="6">
        <f t="shared" si="9"/>
        <v>-4.33142682251232</v>
      </c>
    </row>
    <row r="8" spans="2:142" s="1" customFormat="1" x14ac:dyDescent="0.3">
      <c r="B8" s="1" t="s">
        <v>24</v>
      </c>
      <c r="C8" s="10">
        <f t="shared" ref="C8:N8" si="10">C5-C6-C7</f>
        <v>-7.5999999999999925</v>
      </c>
      <c r="D8" s="10">
        <f t="shared" si="10"/>
        <v>4.6999999999999904</v>
      </c>
      <c r="E8" s="10">
        <f t="shared" si="10"/>
        <v>-5.5000000000000018</v>
      </c>
      <c r="F8" s="10">
        <f t="shared" si="10"/>
        <v>2.4000000000000097</v>
      </c>
      <c r="G8" s="10">
        <f t="shared" si="10"/>
        <v>-14.799999999999999</v>
      </c>
      <c r="H8" s="10">
        <f t="shared" si="10"/>
        <v>6.2000000000000277</v>
      </c>
      <c r="I8" s="10">
        <f t="shared" si="10"/>
        <v>-2.8</v>
      </c>
      <c r="J8" s="10">
        <f t="shared" si="10"/>
        <v>1.4000000000000119</v>
      </c>
      <c r="K8" s="10">
        <f t="shared" si="10"/>
        <v>-11.600000000000001</v>
      </c>
      <c r="L8" s="10">
        <f t="shared" si="10"/>
        <v>3.5359999999999956</v>
      </c>
      <c r="M8" s="10">
        <f t="shared" si="10"/>
        <v>-7.2042999999999981</v>
      </c>
      <c r="N8" s="10">
        <f t="shared" si="10"/>
        <v>6.7871999999999986</v>
      </c>
      <c r="P8" s="16">
        <f>P5-P6-P7</f>
        <v>2.9999999999999885</v>
      </c>
      <c r="Q8" s="16">
        <f>Q5-Q6-Q7</f>
        <v>-2.900000000000003</v>
      </c>
      <c r="R8" s="16">
        <f>R5-R6-R7</f>
        <v>-3.0999999999999917</v>
      </c>
      <c r="S8" s="16">
        <f>S5-S6-S7</f>
        <v>-8.5999999999999766</v>
      </c>
      <c r="T8" s="16">
        <f>T5-T6-T7</f>
        <v>-1.3999999999999915</v>
      </c>
      <c r="U8" s="16">
        <f t="shared" ref="U8:AD8" si="11">U5-U6-U7</f>
        <v>-10.400000000000004</v>
      </c>
      <c r="V8" s="16">
        <f t="shared" si="11"/>
        <v>-0.4170999999999907</v>
      </c>
      <c r="W8" s="16">
        <f t="shared" si="11"/>
        <v>3.1344800000000044</v>
      </c>
      <c r="X8" s="16">
        <f t="shared" si="11"/>
        <v>4.2268539999999986</v>
      </c>
      <c r="Y8" s="16">
        <f t="shared" si="11"/>
        <v>4.8371353699999995</v>
      </c>
      <c r="Z8" s="16">
        <f t="shared" si="11"/>
        <v>5.4762107761000003</v>
      </c>
      <c r="AA8" s="16">
        <f t="shared" si="11"/>
        <v>5.5441108312219978</v>
      </c>
      <c r="AB8" s="16">
        <f t="shared" si="11"/>
        <v>6.2126240420124432</v>
      </c>
      <c r="AC8" s="16">
        <f t="shared" si="11"/>
        <v>6.9000838269603557</v>
      </c>
      <c r="AD8" s="16">
        <f t="shared" si="11"/>
        <v>6.9690846652299641</v>
      </c>
    </row>
    <row r="9" spans="2:142" x14ac:dyDescent="0.3">
      <c r="B9" t="s">
        <v>43</v>
      </c>
      <c r="C9" s="11">
        <v>0.3</v>
      </c>
      <c r="D9" s="12">
        <f>Q9-C9</f>
        <v>2.1000000000000005</v>
      </c>
      <c r="E9" s="11">
        <v>0.4</v>
      </c>
      <c r="F9" s="12">
        <f>R9-E9</f>
        <v>-0.8</v>
      </c>
      <c r="G9" s="11">
        <v>0.3</v>
      </c>
      <c r="H9" s="12">
        <f>S9-G9</f>
        <v>0.39999999999999997</v>
      </c>
      <c r="I9" s="11">
        <v>0.8</v>
      </c>
      <c r="J9" s="12">
        <f>T9-I9</f>
        <v>0.7</v>
      </c>
      <c r="K9" s="11">
        <v>0.6</v>
      </c>
      <c r="L9" s="12">
        <f>U9-K9</f>
        <v>0.70000000000000007</v>
      </c>
      <c r="M9" s="12">
        <v>1</v>
      </c>
      <c r="N9" s="12">
        <v>1</v>
      </c>
      <c r="P9" s="17">
        <f>1.6+0.8</f>
        <v>2.4000000000000004</v>
      </c>
      <c r="Q9" s="17">
        <f>1.6+0.8</f>
        <v>2.4000000000000004</v>
      </c>
      <c r="R9" s="17">
        <v>-0.4</v>
      </c>
      <c r="S9" s="17">
        <v>0.7</v>
      </c>
      <c r="T9" s="17">
        <v>1.5</v>
      </c>
      <c r="U9" s="6">
        <v>1.3</v>
      </c>
      <c r="V9" s="17">
        <f>SUM(M9:N9)</f>
        <v>2</v>
      </c>
      <c r="W9" s="6">
        <f t="shared" ref="W9:Y9" si="12">V9</f>
        <v>2</v>
      </c>
      <c r="X9" s="6">
        <f t="shared" si="12"/>
        <v>2</v>
      </c>
      <c r="Y9" s="6">
        <f t="shared" si="12"/>
        <v>2</v>
      </c>
      <c r="Z9" s="6">
        <f>Y9+Y13*0.01</f>
        <v>2.0283713536999999</v>
      </c>
      <c r="AA9" s="6">
        <f t="shared" ref="AA9:AD9" si="13">Z9+Z13*0.01</f>
        <v>2.062849747924</v>
      </c>
      <c r="AB9" s="6">
        <f t="shared" si="13"/>
        <v>2.0976623587569798</v>
      </c>
      <c r="AC9" s="6">
        <f t="shared" si="13"/>
        <v>2.1388119755895345</v>
      </c>
      <c r="AD9" s="6">
        <f t="shared" si="13"/>
        <v>2.1864246941032426</v>
      </c>
    </row>
    <row r="10" spans="2:142" s="1" customFormat="1" x14ac:dyDescent="0.3">
      <c r="B10" s="1" t="s">
        <v>26</v>
      </c>
      <c r="C10" s="10">
        <f t="shared" ref="C10:N10" si="14">C8-C9</f>
        <v>-7.8999999999999924</v>
      </c>
      <c r="D10" s="10">
        <f t="shared" si="14"/>
        <v>2.5999999999999899</v>
      </c>
      <c r="E10" s="10">
        <f t="shared" si="14"/>
        <v>-5.9000000000000021</v>
      </c>
      <c r="F10" s="10">
        <f t="shared" si="14"/>
        <v>3.2000000000000099</v>
      </c>
      <c r="G10" s="10">
        <f t="shared" si="14"/>
        <v>-15.1</v>
      </c>
      <c r="H10" s="10">
        <f t="shared" si="14"/>
        <v>5.8000000000000274</v>
      </c>
      <c r="I10" s="10">
        <f t="shared" si="14"/>
        <v>-3.5999999999999996</v>
      </c>
      <c r="J10" s="10">
        <f t="shared" si="14"/>
        <v>0.70000000000001195</v>
      </c>
      <c r="K10" s="10">
        <f t="shared" si="14"/>
        <v>-12.200000000000001</v>
      </c>
      <c r="L10" s="10">
        <f t="shared" si="14"/>
        <v>2.8359999999999954</v>
      </c>
      <c r="M10" s="10">
        <f t="shared" si="14"/>
        <v>-8.2042999999999981</v>
      </c>
      <c r="N10" s="10">
        <f t="shared" si="14"/>
        <v>5.7871999999999986</v>
      </c>
      <c r="P10" s="16">
        <f>P8-P9</f>
        <v>0.5999999999999881</v>
      </c>
      <c r="Q10" s="16">
        <f>Q8-Q9</f>
        <v>-5.3000000000000034</v>
      </c>
      <c r="R10" s="16">
        <f>R8-R9</f>
        <v>-2.6999999999999917</v>
      </c>
      <c r="S10" s="16">
        <f>S8-S9</f>
        <v>-9.2999999999999758</v>
      </c>
      <c r="T10" s="16">
        <f>T8-T9</f>
        <v>-2.8999999999999915</v>
      </c>
      <c r="U10" s="16">
        <f t="shared" ref="U10:AD10" si="15">U8-U9</f>
        <v>-11.700000000000005</v>
      </c>
      <c r="V10" s="16">
        <f t="shared" si="15"/>
        <v>-2.4170999999999907</v>
      </c>
      <c r="W10" s="16">
        <f t="shared" si="15"/>
        <v>1.1344800000000044</v>
      </c>
      <c r="X10" s="16">
        <f t="shared" si="15"/>
        <v>2.2268539999999986</v>
      </c>
      <c r="Y10" s="16">
        <f t="shared" si="15"/>
        <v>2.8371353699999995</v>
      </c>
      <c r="Z10" s="16">
        <f t="shared" si="15"/>
        <v>3.4478394224000004</v>
      </c>
      <c r="AA10" s="16">
        <f t="shared" si="15"/>
        <v>3.4812610832979978</v>
      </c>
      <c r="AB10" s="16">
        <f t="shared" si="15"/>
        <v>4.1149616832554639</v>
      </c>
      <c r="AC10" s="16">
        <f t="shared" si="15"/>
        <v>4.7612718513708217</v>
      </c>
      <c r="AD10" s="16">
        <f t="shared" si="15"/>
        <v>4.782659971126721</v>
      </c>
    </row>
    <row r="11" spans="2:142" x14ac:dyDescent="0.3">
      <c r="B11" t="s">
        <v>25</v>
      </c>
      <c r="C11" s="11">
        <v>0</v>
      </c>
      <c r="D11" s="12">
        <f>Q11-C11</f>
        <v>0</v>
      </c>
      <c r="E11" s="11">
        <v>0</v>
      </c>
      <c r="F11" s="12">
        <f>R11-E11</f>
        <v>0.4</v>
      </c>
      <c r="G11" s="11">
        <v>0</v>
      </c>
      <c r="H11" s="12">
        <f>S11-G11</f>
        <v>0</v>
      </c>
      <c r="I11" s="11">
        <v>0</v>
      </c>
      <c r="J11" s="12">
        <f>T11-I11</f>
        <v>0</v>
      </c>
      <c r="K11" s="11">
        <v>0</v>
      </c>
      <c r="L11" s="12">
        <f>U11-K11</f>
        <v>0</v>
      </c>
      <c r="M11" s="12">
        <v>0</v>
      </c>
      <c r="N11" s="12">
        <v>0</v>
      </c>
      <c r="P11" s="17">
        <v>0</v>
      </c>
      <c r="Q11" s="17">
        <v>0</v>
      </c>
      <c r="R11" s="17">
        <v>0.4</v>
      </c>
      <c r="S11" s="17">
        <v>0</v>
      </c>
      <c r="T11" s="17">
        <v>0</v>
      </c>
      <c r="U11" s="6">
        <v>0</v>
      </c>
      <c r="V11" s="17">
        <f>SUM(M11:N11)</f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</row>
    <row r="12" spans="2:142" x14ac:dyDescent="0.3">
      <c r="B12" s="8" t="s">
        <v>33</v>
      </c>
      <c r="C12" s="11">
        <v>0</v>
      </c>
      <c r="D12" s="12">
        <f>Q12-C12</f>
        <v>0</v>
      </c>
      <c r="E12" s="11">
        <v>-0.2</v>
      </c>
      <c r="F12" s="12">
        <f>R12-E12</f>
        <v>-0.90000000000000013</v>
      </c>
      <c r="G12" s="11">
        <v>-9.3000000000000007</v>
      </c>
      <c r="H12" s="12">
        <f>S12-G12</f>
        <v>0</v>
      </c>
      <c r="I12" s="11">
        <v>-0.1</v>
      </c>
      <c r="J12" s="12">
        <f>T12-I12</f>
        <v>0.1</v>
      </c>
      <c r="K12" s="11">
        <v>0</v>
      </c>
      <c r="L12" s="12">
        <f>U12-K12</f>
        <v>0</v>
      </c>
      <c r="M12" s="12">
        <v>0</v>
      </c>
      <c r="N12" s="12">
        <v>0</v>
      </c>
      <c r="P12" s="17">
        <v>0</v>
      </c>
      <c r="Q12" s="17">
        <v>0</v>
      </c>
      <c r="R12" s="17">
        <v>-1.1000000000000001</v>
      </c>
      <c r="S12" s="17">
        <v>-9.3000000000000007</v>
      </c>
      <c r="T12" s="17">
        <v>0</v>
      </c>
      <c r="U12" s="6">
        <v>0</v>
      </c>
      <c r="V12" s="17">
        <f>SUM(M12:N12)</f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</row>
    <row r="13" spans="2:142" s="1" customFormat="1" x14ac:dyDescent="0.3">
      <c r="B13" s="1" t="s">
        <v>27</v>
      </c>
      <c r="C13" s="10">
        <f t="shared" ref="C13:N13" si="16">C10-C11-C12</f>
        <v>-7.8999999999999924</v>
      </c>
      <c r="D13" s="10">
        <f t="shared" si="16"/>
        <v>2.5999999999999899</v>
      </c>
      <c r="E13" s="10">
        <f t="shared" si="16"/>
        <v>-5.700000000000002</v>
      </c>
      <c r="F13" s="10">
        <f t="shared" si="16"/>
        <v>3.7000000000000099</v>
      </c>
      <c r="G13" s="10">
        <f t="shared" si="16"/>
        <v>-5.7999999999999989</v>
      </c>
      <c r="H13" s="10">
        <f t="shared" si="16"/>
        <v>5.8000000000000274</v>
      </c>
      <c r="I13" s="10">
        <f t="shared" si="16"/>
        <v>-3.4999999999999996</v>
      </c>
      <c r="J13" s="10">
        <f t="shared" si="16"/>
        <v>0.60000000000001197</v>
      </c>
      <c r="K13" s="10">
        <f t="shared" si="16"/>
        <v>-12.200000000000001</v>
      </c>
      <c r="L13" s="10">
        <f t="shared" si="16"/>
        <v>2.8359999999999954</v>
      </c>
      <c r="M13" s="10">
        <f t="shared" si="16"/>
        <v>-8.2042999999999981</v>
      </c>
      <c r="N13" s="10">
        <f t="shared" si="16"/>
        <v>5.7871999999999986</v>
      </c>
      <c r="P13" s="16">
        <f>P10-P11-P12</f>
        <v>0.5999999999999881</v>
      </c>
      <c r="Q13" s="16">
        <f>Q10-Q11-Q12</f>
        <v>-5.3000000000000034</v>
      </c>
      <c r="R13" s="16">
        <f>R10-R11-R12</f>
        <v>-1.9999999999999916</v>
      </c>
      <c r="S13" s="16">
        <f>S10-S11-S12</f>
        <v>2.4868995751603507E-14</v>
      </c>
      <c r="T13" s="16">
        <f>T10-T11-T12</f>
        <v>-2.8999999999999915</v>
      </c>
      <c r="U13" s="16">
        <f t="shared" ref="U13:AD13" si="17">U10-U11-U12</f>
        <v>-11.700000000000005</v>
      </c>
      <c r="V13" s="16">
        <f t="shared" si="17"/>
        <v>-2.4170999999999907</v>
      </c>
      <c r="W13" s="16">
        <f t="shared" si="17"/>
        <v>1.1344800000000044</v>
      </c>
      <c r="X13" s="16">
        <f t="shared" si="17"/>
        <v>2.2268539999999986</v>
      </c>
      <c r="Y13" s="16">
        <f t="shared" si="17"/>
        <v>2.8371353699999995</v>
      </c>
      <c r="Z13" s="16">
        <f t="shared" si="17"/>
        <v>3.4478394224000004</v>
      </c>
      <c r="AA13" s="16">
        <f t="shared" si="17"/>
        <v>3.4812610832979978</v>
      </c>
      <c r="AB13" s="16">
        <f t="shared" si="17"/>
        <v>4.1149616832554639</v>
      </c>
      <c r="AC13" s="16">
        <f t="shared" si="17"/>
        <v>4.7612718513708217</v>
      </c>
      <c r="AD13" s="16">
        <f t="shared" si="17"/>
        <v>4.782659971126721</v>
      </c>
      <c r="AE13" s="1">
        <f>AD13*(1+$AG$19)</f>
        <v>4.734833371415454</v>
      </c>
      <c r="AF13" s="1">
        <f t="shared" ref="AF13:CQ13" si="18">AE13*(1+$AG$19)</f>
        <v>4.6874850377012995</v>
      </c>
      <c r="AG13" s="1">
        <f t="shared" si="18"/>
        <v>4.6406101873242864</v>
      </c>
      <c r="AH13" s="1">
        <f t="shared" si="18"/>
        <v>4.5942040854510431</v>
      </c>
      <c r="AI13" s="1">
        <f t="shared" si="18"/>
        <v>4.5482620445965329</v>
      </c>
      <c r="AJ13" s="1">
        <f t="shared" si="18"/>
        <v>4.5027794241505674</v>
      </c>
      <c r="AK13" s="1">
        <f t="shared" si="18"/>
        <v>4.4577516299090618</v>
      </c>
      <c r="AL13" s="1">
        <f t="shared" si="18"/>
        <v>4.4131741136099709</v>
      </c>
      <c r="AM13" s="1">
        <f t="shared" si="18"/>
        <v>4.3690423724738707</v>
      </c>
      <c r="AN13" s="1">
        <f t="shared" si="18"/>
        <v>4.3253519487491321</v>
      </c>
      <c r="AO13" s="1">
        <f t="shared" si="18"/>
        <v>4.2820984292616409</v>
      </c>
      <c r="AP13" s="1">
        <f t="shared" si="18"/>
        <v>4.2392774449690247</v>
      </c>
      <c r="AQ13" s="1">
        <f t="shared" si="18"/>
        <v>4.1968846705193341</v>
      </c>
      <c r="AR13" s="1">
        <f t="shared" si="18"/>
        <v>4.1549158238141404</v>
      </c>
      <c r="AS13" s="1">
        <f t="shared" si="18"/>
        <v>4.1133666655759988</v>
      </c>
      <c r="AT13" s="1">
        <f t="shared" si="18"/>
        <v>4.0722329989202386</v>
      </c>
      <c r="AU13" s="1">
        <f t="shared" si="18"/>
        <v>4.0315106689310358</v>
      </c>
      <c r="AV13" s="1">
        <f t="shared" si="18"/>
        <v>3.9911955622417254</v>
      </c>
      <c r="AW13" s="1">
        <f t="shared" si="18"/>
        <v>3.9512836066193082</v>
      </c>
      <c r="AX13" s="1">
        <f t="shared" si="18"/>
        <v>3.9117707705531153</v>
      </c>
      <c r="AY13" s="1">
        <f t="shared" si="18"/>
        <v>3.8726530628475841</v>
      </c>
      <c r="AZ13" s="1">
        <f t="shared" si="18"/>
        <v>3.8339265322191083</v>
      </c>
      <c r="BA13" s="1">
        <f t="shared" si="18"/>
        <v>3.7955872668969173</v>
      </c>
      <c r="BB13" s="1">
        <f t="shared" si="18"/>
        <v>3.757631394227948</v>
      </c>
      <c r="BC13" s="1">
        <f t="shared" si="18"/>
        <v>3.7200550802856687</v>
      </c>
      <c r="BD13" s="1">
        <f t="shared" si="18"/>
        <v>3.6828545294828121</v>
      </c>
      <c r="BE13" s="1">
        <f t="shared" si="18"/>
        <v>3.6460259841879838</v>
      </c>
      <c r="BF13" s="1">
        <f t="shared" si="18"/>
        <v>3.6095657243461039</v>
      </c>
      <c r="BG13" s="1">
        <f t="shared" si="18"/>
        <v>3.5734700671026429</v>
      </c>
      <c r="BH13" s="1">
        <f t="shared" si="18"/>
        <v>3.5377353664316167</v>
      </c>
      <c r="BI13" s="1">
        <f t="shared" si="18"/>
        <v>3.5023580127673006</v>
      </c>
      <c r="BJ13" s="1">
        <f t="shared" si="18"/>
        <v>3.4673344326396274</v>
      </c>
      <c r="BK13" s="1">
        <f t="shared" si="18"/>
        <v>3.4326610883132309</v>
      </c>
      <c r="BL13" s="1">
        <f t="shared" si="18"/>
        <v>3.3983344774300988</v>
      </c>
      <c r="BM13" s="1">
        <f t="shared" si="18"/>
        <v>3.3643511326557975</v>
      </c>
      <c r="BN13" s="1">
        <f t="shared" si="18"/>
        <v>3.3307076213292395</v>
      </c>
      <c r="BO13" s="1">
        <f t="shared" si="18"/>
        <v>3.2974005451159472</v>
      </c>
      <c r="BP13" s="1">
        <f t="shared" si="18"/>
        <v>3.2644265396647878</v>
      </c>
      <c r="BQ13" s="1">
        <f t="shared" si="18"/>
        <v>3.2317822742681397</v>
      </c>
      <c r="BR13" s="1">
        <f t="shared" si="18"/>
        <v>3.1994644515254582</v>
      </c>
      <c r="BS13" s="1">
        <f t="shared" si="18"/>
        <v>3.1674698070102036</v>
      </c>
      <c r="BT13" s="1">
        <f t="shared" si="18"/>
        <v>3.1357951089401017</v>
      </c>
      <c r="BU13" s="1">
        <f t="shared" si="18"/>
        <v>3.1044371578507008</v>
      </c>
      <c r="BV13" s="1">
        <f t="shared" si="18"/>
        <v>3.0733927862721937</v>
      </c>
      <c r="BW13" s="1">
        <f t="shared" si="18"/>
        <v>3.0426588584094718</v>
      </c>
      <c r="BX13" s="1">
        <f t="shared" si="18"/>
        <v>3.0122322698253772</v>
      </c>
      <c r="BY13" s="1">
        <f t="shared" si="18"/>
        <v>2.9821099471271233</v>
      </c>
      <c r="BZ13" s="1">
        <f t="shared" si="18"/>
        <v>2.952288847655852</v>
      </c>
      <c r="CA13" s="1">
        <f t="shared" si="18"/>
        <v>2.9227659591792934</v>
      </c>
      <c r="CB13" s="1">
        <f t="shared" si="18"/>
        <v>2.8935382995875005</v>
      </c>
      <c r="CC13" s="1">
        <f t="shared" si="18"/>
        <v>2.8646029165916254</v>
      </c>
      <c r="CD13" s="1">
        <f t="shared" si="18"/>
        <v>2.8359568874257093</v>
      </c>
      <c r="CE13" s="1">
        <f t="shared" si="18"/>
        <v>2.8075973185514522</v>
      </c>
      <c r="CF13" s="1">
        <f t="shared" si="18"/>
        <v>2.7795213453659375</v>
      </c>
      <c r="CG13" s="1">
        <f t="shared" si="18"/>
        <v>2.7517261319122781</v>
      </c>
      <c r="CH13" s="1">
        <f t="shared" si="18"/>
        <v>2.7242088705931553</v>
      </c>
      <c r="CI13" s="1">
        <f t="shared" si="18"/>
        <v>2.6969667818872236</v>
      </c>
      <c r="CJ13" s="1">
        <f t="shared" si="18"/>
        <v>2.6699971140683512</v>
      </c>
      <c r="CK13" s="1">
        <f t="shared" si="18"/>
        <v>2.6432971429276675</v>
      </c>
      <c r="CL13" s="1">
        <f t="shared" si="18"/>
        <v>2.6168641714983907</v>
      </c>
      <c r="CM13" s="1">
        <f t="shared" si="18"/>
        <v>2.5906955297834067</v>
      </c>
      <c r="CN13" s="1">
        <f t="shared" si="18"/>
        <v>2.5647885744855725</v>
      </c>
      <c r="CO13" s="1">
        <f t="shared" si="18"/>
        <v>2.5391406887407166</v>
      </c>
      <c r="CP13" s="1">
        <f t="shared" si="18"/>
        <v>2.5137492818533094</v>
      </c>
      <c r="CQ13" s="1">
        <f t="shared" si="18"/>
        <v>2.4886117890347763</v>
      </c>
      <c r="CR13" s="1">
        <f t="shared" ref="CR13:EL13" si="19">CQ13*(1+$AG$19)</f>
        <v>2.4637256711444286</v>
      </c>
      <c r="CS13" s="1">
        <f t="shared" si="19"/>
        <v>2.4390884144329843</v>
      </c>
      <c r="CT13" s="1">
        <f t="shared" si="19"/>
        <v>2.4146975302886546</v>
      </c>
      <c r="CU13" s="1">
        <f t="shared" si="19"/>
        <v>2.3905505549857682</v>
      </c>
      <c r="CV13" s="1">
        <f t="shared" si="19"/>
        <v>2.3666450494359106</v>
      </c>
      <c r="CW13" s="1">
        <f t="shared" si="19"/>
        <v>2.3429785989415515</v>
      </c>
      <c r="CX13" s="1">
        <f t="shared" si="19"/>
        <v>2.319548812952136</v>
      </c>
      <c r="CY13" s="1">
        <f t="shared" si="19"/>
        <v>2.2963533248226145</v>
      </c>
      <c r="CZ13" s="1">
        <f t="shared" si="19"/>
        <v>2.2733897915743881</v>
      </c>
      <c r="DA13" s="1">
        <f t="shared" si="19"/>
        <v>2.250655893658644</v>
      </c>
      <c r="DB13" s="1">
        <f t="shared" si="19"/>
        <v>2.2281493347220578</v>
      </c>
      <c r="DC13" s="1">
        <f t="shared" si="19"/>
        <v>2.2058678413748374</v>
      </c>
      <c r="DD13" s="1">
        <f t="shared" si="19"/>
        <v>2.1838091629610892</v>
      </c>
      <c r="DE13" s="1">
        <f t="shared" si="19"/>
        <v>2.1619710713314784</v>
      </c>
      <c r="DF13" s="1">
        <f t="shared" si="19"/>
        <v>2.1403513606181637</v>
      </c>
      <c r="DG13" s="1">
        <f t="shared" si="19"/>
        <v>2.1189478470119818</v>
      </c>
      <c r="DH13" s="1">
        <f t="shared" si="19"/>
        <v>2.0977583685418622</v>
      </c>
      <c r="DI13" s="1">
        <f t="shared" si="19"/>
        <v>2.0767807848564437</v>
      </c>
      <c r="DJ13" s="1">
        <f t="shared" si="19"/>
        <v>2.0560129770078794</v>
      </c>
      <c r="DK13" s="1">
        <f t="shared" si="19"/>
        <v>2.0354528472378006</v>
      </c>
      <c r="DL13" s="1">
        <f t="shared" si="19"/>
        <v>2.0150983187654226</v>
      </c>
      <c r="DM13" s="1">
        <f t="shared" si="19"/>
        <v>1.9949473355777683</v>
      </c>
      <c r="DN13" s="1">
        <f t="shared" si="19"/>
        <v>1.9749978622219906</v>
      </c>
      <c r="DO13" s="1">
        <f t="shared" si="19"/>
        <v>1.9552478835997706</v>
      </c>
      <c r="DP13" s="1">
        <f t="shared" si="19"/>
        <v>1.9356954047637729</v>
      </c>
      <c r="DQ13" s="1">
        <f t="shared" si="19"/>
        <v>1.9163384507161352</v>
      </c>
      <c r="DR13" s="1">
        <f t="shared" si="19"/>
        <v>1.8971750662089739</v>
      </c>
      <c r="DS13" s="1">
        <f t="shared" si="19"/>
        <v>1.8782033155468842</v>
      </c>
      <c r="DT13" s="1">
        <f t="shared" si="19"/>
        <v>1.8594212823914154</v>
      </c>
      <c r="DU13" s="1">
        <f t="shared" si="19"/>
        <v>1.8408270695675011</v>
      </c>
      <c r="DV13" s="1">
        <f t="shared" si="19"/>
        <v>1.8224187988718261</v>
      </c>
      <c r="DW13" s="1">
        <f t="shared" si="19"/>
        <v>1.8041946108831077</v>
      </c>
      <c r="DX13" s="1">
        <f t="shared" si="19"/>
        <v>1.7861526647742767</v>
      </c>
      <c r="DY13" s="1">
        <f t="shared" si="19"/>
        <v>1.7682911381265338</v>
      </c>
      <c r="DZ13" s="1">
        <f t="shared" si="19"/>
        <v>1.7506082267452685</v>
      </c>
      <c r="EA13" s="1">
        <f t="shared" si="19"/>
        <v>1.7331021444778159</v>
      </c>
      <c r="EB13" s="1">
        <f t="shared" si="19"/>
        <v>1.7157711230330377</v>
      </c>
      <c r="EC13" s="1">
        <f t="shared" si="19"/>
        <v>1.6986134118027072</v>
      </c>
      <c r="ED13" s="1">
        <f t="shared" si="19"/>
        <v>1.6816272776846801</v>
      </c>
      <c r="EE13" s="1">
        <f t="shared" si="19"/>
        <v>1.6648110049078333</v>
      </c>
      <c r="EF13" s="1">
        <f t="shared" si="19"/>
        <v>1.648162894858755</v>
      </c>
      <c r="EG13" s="1">
        <f t="shared" si="19"/>
        <v>1.6316812659101674</v>
      </c>
      <c r="EH13" s="1">
        <f t="shared" si="19"/>
        <v>1.6153644532510656</v>
      </c>
      <c r="EI13" s="1">
        <f t="shared" si="19"/>
        <v>1.5992108087185548</v>
      </c>
      <c r="EJ13" s="1">
        <f t="shared" si="19"/>
        <v>1.5832187006313692</v>
      </c>
      <c r="EK13" s="1">
        <f t="shared" si="19"/>
        <v>1.5673865136250555</v>
      </c>
      <c r="EL13" s="1">
        <f t="shared" si="19"/>
        <v>1.5517126484888051</v>
      </c>
    </row>
    <row r="14" spans="2:142" x14ac:dyDescent="0.3">
      <c r="B14" t="s">
        <v>2</v>
      </c>
      <c r="C14" s="11">
        <v>96.6</v>
      </c>
      <c r="D14" s="11">
        <v>96.6</v>
      </c>
      <c r="E14" s="11">
        <v>96.6</v>
      </c>
      <c r="F14" s="11">
        <v>96.6</v>
      </c>
      <c r="G14" s="11">
        <v>96.6</v>
      </c>
      <c r="H14" s="11">
        <v>96.6</v>
      </c>
      <c r="I14" s="11">
        <v>96.6</v>
      </c>
      <c r="J14" s="11">
        <v>96.6</v>
      </c>
      <c r="K14" s="11">
        <v>96.6</v>
      </c>
      <c r="L14" s="11">
        <v>96.6</v>
      </c>
      <c r="M14" s="11">
        <v>96.6</v>
      </c>
      <c r="N14" s="11">
        <v>96.6</v>
      </c>
      <c r="P14" s="6">
        <v>96.6</v>
      </c>
      <c r="Q14" s="6">
        <v>96.6</v>
      </c>
      <c r="R14" s="6">
        <v>96.6</v>
      </c>
      <c r="S14" s="6">
        <v>96.6</v>
      </c>
      <c r="T14" s="6">
        <v>96.6</v>
      </c>
      <c r="U14" s="6">
        <v>96.6</v>
      </c>
      <c r="V14" s="6">
        <v>96.6</v>
      </c>
      <c r="W14" s="6">
        <v>96.6</v>
      </c>
      <c r="X14" s="6">
        <v>96.6</v>
      </c>
      <c r="Y14" s="6">
        <v>96.6</v>
      </c>
      <c r="Z14" s="6">
        <v>96.6</v>
      </c>
      <c r="AA14" s="6">
        <v>96.6</v>
      </c>
      <c r="AB14" s="6">
        <v>96.6</v>
      </c>
      <c r="AC14" s="6">
        <v>96.6</v>
      </c>
      <c r="AD14" s="6">
        <v>96.6</v>
      </c>
    </row>
    <row r="15" spans="2:142" s="1" customFormat="1" x14ac:dyDescent="0.3">
      <c r="B15" s="1" t="s">
        <v>28</v>
      </c>
      <c r="C15" s="9">
        <f t="shared" ref="C15:L15" si="20">C13/C14</f>
        <v>-8.1780538302277356E-2</v>
      </c>
      <c r="D15" s="9">
        <f t="shared" si="20"/>
        <v>2.6915113871635508E-2</v>
      </c>
      <c r="E15" s="9">
        <f t="shared" si="20"/>
        <v>-5.9006211180124245E-2</v>
      </c>
      <c r="F15" s="9">
        <f t="shared" si="20"/>
        <v>3.830227743271232E-2</v>
      </c>
      <c r="G15" s="9">
        <f t="shared" si="20"/>
        <v>-6.0041407867494817E-2</v>
      </c>
      <c r="H15" s="9">
        <f t="shared" si="20"/>
        <v>6.0041407867495108E-2</v>
      </c>
      <c r="I15" s="9">
        <f t="shared" si="20"/>
        <v>-3.6231884057971009E-2</v>
      </c>
      <c r="J15" s="9">
        <f t="shared" si="20"/>
        <v>6.211180124223727E-3</v>
      </c>
      <c r="K15" s="9">
        <f t="shared" si="20"/>
        <v>-0.12629399585921328</v>
      </c>
      <c r="L15" s="9">
        <f t="shared" si="20"/>
        <v>2.9358178053830182E-2</v>
      </c>
      <c r="M15" s="9">
        <f t="shared" ref="M15:N15" si="21">M13/M14</f>
        <v>-8.4930641821946151E-2</v>
      </c>
      <c r="N15" s="9">
        <f t="shared" si="21"/>
        <v>5.9908902691511376E-2</v>
      </c>
      <c r="P15" s="9">
        <f>P13/P14</f>
        <v>6.2111801242234798E-3</v>
      </c>
      <c r="Q15" s="9">
        <f>Q13/Q14</f>
        <v>-5.4865424430641858E-2</v>
      </c>
      <c r="R15" s="9">
        <f>R13/R14</f>
        <v>-2.0703933747411921E-2</v>
      </c>
      <c r="S15" s="9">
        <f>S13/S14</f>
        <v>2.5744302020293486E-16</v>
      </c>
      <c r="T15" s="9">
        <f>T13/T14</f>
        <v>-3.0020703933747325E-2</v>
      </c>
      <c r="U15" s="9">
        <f t="shared" ref="U15:AD15" si="22">U13/U14</f>
        <v>-0.1211180124223603</v>
      </c>
      <c r="V15" s="9">
        <f t="shared" si="22"/>
        <v>-2.5021739130434689E-2</v>
      </c>
      <c r="W15" s="9">
        <f t="shared" si="22"/>
        <v>1.1744099378882034E-2</v>
      </c>
      <c r="X15" s="9">
        <f t="shared" si="22"/>
        <v>2.3052318840579695E-2</v>
      </c>
      <c r="Y15" s="9">
        <f t="shared" si="22"/>
        <v>2.9369931366459625E-2</v>
      </c>
      <c r="Z15" s="9">
        <f t="shared" si="22"/>
        <v>3.5691919486542448E-2</v>
      </c>
      <c r="AA15" s="9">
        <f t="shared" si="22"/>
        <v>3.6037899413022753E-2</v>
      </c>
      <c r="AB15" s="9">
        <f t="shared" si="22"/>
        <v>4.2597947031630064E-2</v>
      </c>
      <c r="AC15" s="9">
        <f t="shared" si="22"/>
        <v>4.9288528482099608E-2</v>
      </c>
      <c r="AD15" s="9">
        <f t="shared" si="22"/>
        <v>4.9509937589303533E-2</v>
      </c>
    </row>
    <row r="17" spans="2:33" x14ac:dyDescent="0.3">
      <c r="B17" s="1" t="s">
        <v>29</v>
      </c>
      <c r="C17" s="1"/>
      <c r="D17" s="1"/>
      <c r="E17" s="13">
        <f>E3/C3-1</f>
        <v>-0.14017341040462428</v>
      </c>
      <c r="F17" s="13">
        <f t="shared" ref="F17:L17" si="23">F3/D3-1</f>
        <v>-0.10119047619047605</v>
      </c>
      <c r="G17" s="13">
        <f t="shared" si="23"/>
        <v>-2.352941176470591E-2</v>
      </c>
      <c r="H17" s="13">
        <f t="shared" si="23"/>
        <v>2.2516556291390932E-2</v>
      </c>
      <c r="I17" s="13">
        <f t="shared" si="23"/>
        <v>-0.12220309810671259</v>
      </c>
      <c r="J17" s="13">
        <f t="shared" si="23"/>
        <v>-0.10751295336787581</v>
      </c>
      <c r="K17" s="13">
        <f t="shared" si="23"/>
        <v>-0.53137254901960795</v>
      </c>
      <c r="L17" s="13">
        <f t="shared" si="23"/>
        <v>-0.30914368650217705</v>
      </c>
      <c r="M17" s="13">
        <f t="shared" ref="M17" si="24">M3/K3-1</f>
        <v>0.7</v>
      </c>
      <c r="N17" s="13">
        <f t="shared" ref="N17" si="25">N3/L3-1</f>
        <v>0.60000000000000009</v>
      </c>
      <c r="P17" s="13"/>
      <c r="Q17" s="13">
        <f>Q3/P3-1</f>
        <v>-6.6991473812423874E-2</v>
      </c>
      <c r="R17" s="13">
        <f t="shared" ref="R17:AD17" si="26">R3/Q3-1</f>
        <v>-0.11879895561357701</v>
      </c>
      <c r="S17" s="13">
        <f t="shared" si="26"/>
        <v>2.2222222222223476E-3</v>
      </c>
      <c r="T17" s="13">
        <f t="shared" si="26"/>
        <v>-0.11382113821138218</v>
      </c>
      <c r="U17" s="13">
        <f t="shared" si="26"/>
        <v>-0.40366972477064222</v>
      </c>
      <c r="V17" s="13">
        <f t="shared" si="26"/>
        <v>0.6334265734265736</v>
      </c>
      <c r="W17" s="13">
        <f t="shared" si="26"/>
        <v>0.10000000000000009</v>
      </c>
      <c r="X17" s="13">
        <f t="shared" si="26"/>
        <v>5.0000000000000044E-2</v>
      </c>
      <c r="Y17" s="13">
        <f t="shared" si="26"/>
        <v>3.0000000000000027E-2</v>
      </c>
      <c r="Z17" s="13">
        <f t="shared" si="26"/>
        <v>3.0000000000000027E-2</v>
      </c>
      <c r="AA17" s="13">
        <f t="shared" si="26"/>
        <v>2.0000000000000018E-2</v>
      </c>
      <c r="AB17" s="13">
        <f t="shared" si="26"/>
        <v>2.0000000000000018E-2</v>
      </c>
      <c r="AC17" s="13">
        <f t="shared" si="26"/>
        <v>2.0000000000000018E-2</v>
      </c>
      <c r="AD17" s="13">
        <f t="shared" si="26"/>
        <v>1.0000000000000009E-2</v>
      </c>
    </row>
    <row r="18" spans="2:33" x14ac:dyDescent="0.3">
      <c r="B18" s="1" t="s">
        <v>30</v>
      </c>
      <c r="C18" s="14">
        <f>C5/C3</f>
        <v>0.45953757225433528</v>
      </c>
      <c r="D18" s="14">
        <f t="shared" ref="D18:L18" si="27">D5/D3</f>
        <v>0.45595238095238089</v>
      </c>
      <c r="E18" s="14">
        <f t="shared" si="27"/>
        <v>0.42857142857142855</v>
      </c>
      <c r="F18" s="14">
        <f t="shared" si="27"/>
        <v>0.42649006622516561</v>
      </c>
      <c r="G18" s="14">
        <f t="shared" si="27"/>
        <v>0.41480206540447506</v>
      </c>
      <c r="H18" s="14">
        <f t="shared" si="27"/>
        <v>0.42875647668393801</v>
      </c>
      <c r="I18" s="14">
        <f t="shared" si="27"/>
        <v>0.4274509803921569</v>
      </c>
      <c r="J18" s="14">
        <f t="shared" si="27"/>
        <v>0.34978229317851967</v>
      </c>
      <c r="K18" s="14">
        <f t="shared" si="27"/>
        <v>0.15062761506276143</v>
      </c>
      <c r="L18" s="14">
        <f t="shared" si="27"/>
        <v>0.36</v>
      </c>
      <c r="M18" s="14">
        <f t="shared" ref="M18:N18" si="28">M5/M3</f>
        <v>0.39</v>
      </c>
      <c r="N18" s="14">
        <f t="shared" si="28"/>
        <v>0.42</v>
      </c>
      <c r="P18" s="14">
        <f t="shared" ref="P18:AD18" si="29">P5/P3</f>
        <v>0.46285018270401945</v>
      </c>
      <c r="Q18" s="14">
        <f t="shared" si="29"/>
        <v>0.45757180156657962</v>
      </c>
      <c r="R18" s="14">
        <f t="shared" si="29"/>
        <v>0.4274074074074074</v>
      </c>
      <c r="S18" s="14">
        <f t="shared" si="29"/>
        <v>0.4227642276422765</v>
      </c>
      <c r="T18" s="14">
        <f t="shared" si="29"/>
        <v>0.38281901584653882</v>
      </c>
      <c r="U18" s="14">
        <f t="shared" si="29"/>
        <v>0.25734265734265732</v>
      </c>
      <c r="V18" s="14">
        <f t="shared" si="29"/>
        <v>0.40956331877729263</v>
      </c>
      <c r="W18" s="14">
        <f t="shared" si="29"/>
        <v>0.42</v>
      </c>
      <c r="X18" s="14">
        <f t="shared" si="29"/>
        <v>0.42</v>
      </c>
      <c r="Y18" s="14">
        <f t="shared" si="29"/>
        <v>0.42</v>
      </c>
      <c r="Z18" s="14">
        <f t="shared" si="29"/>
        <v>0.42</v>
      </c>
      <c r="AA18" s="14">
        <f t="shared" si="29"/>
        <v>0.42</v>
      </c>
      <c r="AB18" s="14">
        <f t="shared" si="29"/>
        <v>0.42</v>
      </c>
      <c r="AC18" s="14">
        <f t="shared" si="29"/>
        <v>0.42</v>
      </c>
      <c r="AD18" s="14">
        <f t="shared" si="29"/>
        <v>0.42000000000000004</v>
      </c>
    </row>
    <row r="19" spans="2:33" x14ac:dyDescent="0.3">
      <c r="B19" s="8" t="s">
        <v>31</v>
      </c>
      <c r="C19" s="14">
        <f>C8/C3</f>
        <v>-0.10982658959537561</v>
      </c>
      <c r="D19" s="14">
        <f t="shared" ref="D19:L19" si="30">D8/D3</f>
        <v>5.5952380952380851E-2</v>
      </c>
      <c r="E19" s="14">
        <f t="shared" si="30"/>
        <v>-9.2436974789915999E-2</v>
      </c>
      <c r="F19" s="14">
        <f t="shared" si="30"/>
        <v>3.17880794701988E-2</v>
      </c>
      <c r="G19" s="14">
        <f t="shared" si="30"/>
        <v>-0.25473321858864023</v>
      </c>
      <c r="H19" s="14">
        <f t="shared" si="30"/>
        <v>8.0310880829015885E-2</v>
      </c>
      <c r="I19" s="14">
        <f t="shared" si="30"/>
        <v>-5.4901960784313725E-2</v>
      </c>
      <c r="J19" s="14">
        <f t="shared" si="30"/>
        <v>2.0319303338171432E-2</v>
      </c>
      <c r="K19" s="14">
        <f t="shared" si="30"/>
        <v>-0.48535564853556495</v>
      </c>
      <c r="L19" s="14">
        <f t="shared" si="30"/>
        <v>7.4285714285714191E-2</v>
      </c>
      <c r="M19" s="14">
        <f t="shared" ref="M19:N19" si="31">M8/M3</f>
        <v>-0.17731479202559683</v>
      </c>
      <c r="N19" s="14">
        <f t="shared" si="31"/>
        <v>8.9117647058823496E-2</v>
      </c>
      <c r="P19" s="14">
        <f t="shared" ref="P19:AD19" si="32">P8/P3</f>
        <v>1.8270401948842805E-2</v>
      </c>
      <c r="Q19" s="14">
        <f t="shared" si="32"/>
        <v>-1.8929503916449108E-2</v>
      </c>
      <c r="R19" s="14">
        <f t="shared" si="32"/>
        <v>-2.29629629629629E-2</v>
      </c>
      <c r="S19" s="14">
        <f t="shared" si="32"/>
        <v>-6.356245380635607E-2</v>
      </c>
      <c r="T19" s="14">
        <f t="shared" si="32"/>
        <v>-1.1676396997497843E-2</v>
      </c>
      <c r="U19" s="14">
        <f t="shared" si="32"/>
        <v>-0.1454545454545455</v>
      </c>
      <c r="V19" s="14">
        <f t="shared" si="32"/>
        <v>-3.5713674115933785E-3</v>
      </c>
      <c r="W19" s="14">
        <f t="shared" si="32"/>
        <v>2.4398726541033276E-2</v>
      </c>
      <c r="X19" s="14">
        <f t="shared" si="32"/>
        <v>3.1334993174191722E-2</v>
      </c>
      <c r="Y19" s="14">
        <f t="shared" si="32"/>
        <v>3.4814757475595065E-2</v>
      </c>
      <c r="Z19" s="14">
        <f t="shared" si="32"/>
        <v>3.82664402277966E-2</v>
      </c>
      <c r="AA19" s="14">
        <f t="shared" si="32"/>
        <v>3.7981283762556488E-2</v>
      </c>
      <c r="AB19" s="14">
        <f t="shared" si="32"/>
        <v>4.1726565294296164E-2</v>
      </c>
      <c r="AC19" s="14">
        <f t="shared" si="32"/>
        <v>4.5435128379646222E-2</v>
      </c>
      <c r="AD19" s="14">
        <f t="shared" si="32"/>
        <v>4.5435128379646257E-2</v>
      </c>
      <c r="AF19" t="s">
        <v>34</v>
      </c>
      <c r="AG19" s="13">
        <v>-0.01</v>
      </c>
    </row>
    <row r="20" spans="2:33" x14ac:dyDescent="0.3">
      <c r="B20" s="8" t="s">
        <v>32</v>
      </c>
      <c r="C20" s="8"/>
      <c r="D20" s="8"/>
      <c r="E20" s="13">
        <f t="shared" ref="E20:L20" si="33">E6/C6-1</f>
        <v>-0.19617224880382766</v>
      </c>
      <c r="F20" s="13">
        <f t="shared" si="33"/>
        <v>-0.10666666666666691</v>
      </c>
      <c r="G20" s="13">
        <f t="shared" si="33"/>
        <v>0.23511904761904767</v>
      </c>
      <c r="H20" s="13">
        <f t="shared" si="33"/>
        <v>-0.10149253731343277</v>
      </c>
      <c r="I20" s="13">
        <f t="shared" si="33"/>
        <v>-0.34216867469879519</v>
      </c>
      <c r="J20" s="13">
        <f t="shared" si="33"/>
        <v>-0.15282392026578073</v>
      </c>
      <c r="K20" s="13">
        <f t="shared" si="33"/>
        <v>-0.38827838827838834</v>
      </c>
      <c r="L20" s="13">
        <f t="shared" si="33"/>
        <v>-0.37254901960784292</v>
      </c>
      <c r="M20" s="13">
        <f t="shared" ref="M20" si="34">M6/K6-1</f>
        <v>0.5</v>
      </c>
      <c r="N20" s="13">
        <f t="shared" ref="N20" si="35">N6/L6-1</f>
        <v>0.7</v>
      </c>
      <c r="P20" s="13"/>
      <c r="Q20" s="13">
        <f t="shared" ref="Q20:AD20" si="36">Q6/P6-1</f>
        <v>0</v>
      </c>
      <c r="R20" s="13">
        <f t="shared" si="36"/>
        <v>-0.15384615384615385</v>
      </c>
      <c r="S20" s="13">
        <f t="shared" si="36"/>
        <v>6.7064083457526014E-2</v>
      </c>
      <c r="T20" s="13">
        <f t="shared" si="36"/>
        <v>-0.26256983240223464</v>
      </c>
      <c r="U20" s="13">
        <f t="shared" si="36"/>
        <v>-0.38068181818181812</v>
      </c>
      <c r="V20" s="13">
        <f t="shared" si="36"/>
        <v>0.59785932721712531</v>
      </c>
      <c r="W20" s="13">
        <f t="shared" si="36"/>
        <v>5.0000000000000044E-2</v>
      </c>
      <c r="X20" s="13">
        <f t="shared" si="36"/>
        <v>3.0000000000000027E-2</v>
      </c>
      <c r="Y20" s="13">
        <f t="shared" si="36"/>
        <v>2.0000000000000018E-2</v>
      </c>
      <c r="Z20" s="13">
        <f t="shared" si="36"/>
        <v>2.0000000000000018E-2</v>
      </c>
      <c r="AA20" s="13">
        <f t="shared" si="36"/>
        <v>2.0000000000000018E-2</v>
      </c>
      <c r="AB20" s="13">
        <f t="shared" si="36"/>
        <v>1.0000000000000009E-2</v>
      </c>
      <c r="AC20" s="13">
        <f t="shared" si="36"/>
        <v>1.0000000000000009E-2</v>
      </c>
      <c r="AD20" s="13">
        <f t="shared" si="36"/>
        <v>1.0000000000000009E-2</v>
      </c>
      <c r="AF20" t="s">
        <v>35</v>
      </c>
      <c r="AG20" s="13">
        <v>0.12</v>
      </c>
    </row>
    <row r="21" spans="2:33" x14ac:dyDescent="0.3">
      <c r="B21" s="8" t="s">
        <v>25</v>
      </c>
      <c r="C21" s="14">
        <f>C11/C10</f>
        <v>0</v>
      </c>
      <c r="D21" s="14">
        <f t="shared" ref="D21:L21" si="37">D11/D10</f>
        <v>0</v>
      </c>
      <c r="E21" s="14">
        <f t="shared" si="37"/>
        <v>0</v>
      </c>
      <c r="F21" s="14">
        <f t="shared" si="37"/>
        <v>0.12499999999999961</v>
      </c>
      <c r="G21" s="14">
        <f t="shared" si="37"/>
        <v>0</v>
      </c>
      <c r="H21" s="14">
        <f t="shared" si="37"/>
        <v>0</v>
      </c>
      <c r="I21" s="14">
        <f t="shared" si="37"/>
        <v>0</v>
      </c>
      <c r="J21" s="14">
        <f t="shared" si="37"/>
        <v>0</v>
      </c>
      <c r="K21" s="14">
        <f t="shared" si="37"/>
        <v>0</v>
      </c>
      <c r="L21" s="14">
        <f t="shared" si="37"/>
        <v>0</v>
      </c>
      <c r="M21" s="14">
        <f t="shared" ref="M21:N21" si="38">M11/M10</f>
        <v>0</v>
      </c>
      <c r="N21" s="14">
        <f t="shared" si="38"/>
        <v>0</v>
      </c>
      <c r="P21" s="14">
        <f t="shared" ref="P21:AD21" si="39">P11/P10</f>
        <v>0</v>
      </c>
      <c r="Q21" s="14">
        <f t="shared" si="39"/>
        <v>0</v>
      </c>
      <c r="R21" s="14">
        <f t="shared" si="39"/>
        <v>-0.14814814814814861</v>
      </c>
      <c r="S21" s="14">
        <f t="shared" si="39"/>
        <v>0</v>
      </c>
      <c r="T21" s="14">
        <f t="shared" si="39"/>
        <v>0</v>
      </c>
      <c r="U21" s="14">
        <f t="shared" si="39"/>
        <v>0</v>
      </c>
      <c r="V21" s="14">
        <f t="shared" si="39"/>
        <v>0</v>
      </c>
      <c r="W21" s="14">
        <f t="shared" si="39"/>
        <v>0</v>
      </c>
      <c r="X21" s="14">
        <f t="shared" si="39"/>
        <v>0</v>
      </c>
      <c r="Y21" s="14">
        <f t="shared" si="39"/>
        <v>0</v>
      </c>
      <c r="Z21" s="14">
        <f t="shared" si="39"/>
        <v>0</v>
      </c>
      <c r="AA21" s="14">
        <f t="shared" si="39"/>
        <v>0</v>
      </c>
      <c r="AB21" s="14">
        <f t="shared" si="39"/>
        <v>0</v>
      </c>
      <c r="AC21" s="14">
        <f t="shared" si="39"/>
        <v>0</v>
      </c>
      <c r="AD21" s="14">
        <f t="shared" si="39"/>
        <v>0</v>
      </c>
      <c r="AF21" t="s">
        <v>36</v>
      </c>
      <c r="AG21" s="11">
        <f>NPV(AG20,V13:EL13)</f>
        <v>24.497592942469108</v>
      </c>
    </row>
    <row r="22" spans="2:33" x14ac:dyDescent="0.3">
      <c r="B22" s="8" t="s">
        <v>48</v>
      </c>
      <c r="C22" s="14">
        <f>C13/C3</f>
        <v>-0.11416184971098255</v>
      </c>
      <c r="D22" s="14">
        <f t="shared" ref="D22:AD22" si="40">D13/D3</f>
        <v>3.0952380952380835E-2</v>
      </c>
      <c r="E22" s="14">
        <f t="shared" si="40"/>
        <v>-9.5798319327731127E-2</v>
      </c>
      <c r="F22" s="14">
        <f t="shared" si="40"/>
        <v>4.9006622516556422E-2</v>
      </c>
      <c r="G22" s="14">
        <f t="shared" si="40"/>
        <v>-9.9827882960413061E-2</v>
      </c>
      <c r="H22" s="14">
        <f t="shared" si="40"/>
        <v>7.5129533678756813E-2</v>
      </c>
      <c r="I22" s="14">
        <f t="shared" si="40"/>
        <v>-6.8627450980392149E-2</v>
      </c>
      <c r="J22" s="14">
        <f t="shared" si="40"/>
        <v>8.7082728592164284E-3</v>
      </c>
      <c r="K22" s="14">
        <f t="shared" si="40"/>
        <v>-0.51046025104602522</v>
      </c>
      <c r="L22" s="14">
        <f t="shared" si="40"/>
        <v>5.9579831932773011E-2</v>
      </c>
      <c r="M22" s="14">
        <f t="shared" si="40"/>
        <v>-0.20192714742800882</v>
      </c>
      <c r="N22" s="14">
        <f t="shared" si="40"/>
        <v>7.5987394957983165E-2</v>
      </c>
      <c r="P22" s="14">
        <f t="shared" si="40"/>
        <v>3.6540803897685027E-3</v>
      </c>
      <c r="Q22" s="14">
        <f t="shared" si="40"/>
        <v>-3.4595300261096633E-2</v>
      </c>
      <c r="R22" s="14">
        <f t="shared" si="40"/>
        <v>-1.4814814814814753E-2</v>
      </c>
      <c r="S22" s="14">
        <f t="shared" si="40"/>
        <v>1.8380632484555437E-16</v>
      </c>
      <c r="T22" s="14">
        <f t="shared" si="40"/>
        <v>-2.4186822351959895E-2</v>
      </c>
      <c r="U22" s="14">
        <f t="shared" si="40"/>
        <v>-0.16363636363636369</v>
      </c>
      <c r="V22" s="14">
        <f t="shared" si="40"/>
        <v>-2.0696121243257048E-2</v>
      </c>
      <c r="W22" s="14">
        <f t="shared" si="40"/>
        <v>8.8307685122481234E-3</v>
      </c>
      <c r="X22" s="14">
        <f t="shared" si="40"/>
        <v>1.6508366480110621E-2</v>
      </c>
      <c r="Y22" s="14">
        <f t="shared" si="40"/>
        <v>2.0419974277458078E-2</v>
      </c>
      <c r="Z22" s="14">
        <f t="shared" si="40"/>
        <v>2.4092670382251387E-2</v>
      </c>
      <c r="AA22" s="14">
        <f t="shared" si="40"/>
        <v>2.3849228321999899E-2</v>
      </c>
      <c r="AB22" s="14">
        <f t="shared" si="40"/>
        <v>2.7637793016083826E-2</v>
      </c>
      <c r="AC22" s="14">
        <f t="shared" si="40"/>
        <v>3.135164778320193E-2</v>
      </c>
      <c r="AD22" s="14">
        <f t="shared" si="40"/>
        <v>3.1180675830857821E-2</v>
      </c>
      <c r="AF22" t="s">
        <v>39</v>
      </c>
      <c r="AG22" s="11">
        <f>Main!D8</f>
        <v>-1.2999999999999998</v>
      </c>
    </row>
    <row r="23" spans="2:33" x14ac:dyDescent="0.3">
      <c r="AF23" t="s">
        <v>37</v>
      </c>
      <c r="AG23" s="11">
        <f>AG21+AG22</f>
        <v>23.197592942469107</v>
      </c>
    </row>
    <row r="24" spans="2:33" x14ac:dyDescent="0.3">
      <c r="AF24" t="s">
        <v>38</v>
      </c>
      <c r="AG24" s="5">
        <f>AG23/AD14</f>
        <v>0.24014071369015641</v>
      </c>
    </row>
    <row r="25" spans="2:33" x14ac:dyDescent="0.3">
      <c r="AF25" t="s">
        <v>40</v>
      </c>
      <c r="AG25" s="5">
        <f>Main!D3</f>
        <v>0.1898</v>
      </c>
    </row>
    <row r="26" spans="2:33" x14ac:dyDescent="0.3">
      <c r="AF26" s="1" t="s">
        <v>41</v>
      </c>
      <c r="AG26" s="15">
        <f>AG24/AG25-1</f>
        <v>0.26523031448975987</v>
      </c>
    </row>
    <row r="27" spans="2:33" x14ac:dyDescent="0.3">
      <c r="AF27" t="s">
        <v>42</v>
      </c>
      <c r="AG27" s="7" t="s">
        <v>49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2021-01-08T10:01:26Z</dcterms:created>
  <dcterms:modified xsi:type="dcterms:W3CDTF">2021-08-06T11:52:30Z</dcterms:modified>
</cp:coreProperties>
</file>