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BB6662D-1FC4-4391-AEC9-6531E1D0B208}" xr6:coauthVersionLast="47" xr6:coauthVersionMax="47" xr10:uidLastSave="{00000000-0000-0000-0000-000000000000}"/>
  <bookViews>
    <workbookView xWindow="-108" yWindow="-108" windowWidth="23256" windowHeight="12576" activeTab="1" xr2:uid="{D6459E68-7D6A-410F-A9B8-1584227EFFA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0" i="2" l="1"/>
  <c r="AM27" i="2"/>
  <c r="AM26" i="2"/>
  <c r="AM28" i="2" s="1"/>
  <c r="AM29" i="2" s="1"/>
  <c r="AL18" i="2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Z14" i="2"/>
  <c r="Z13" i="2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Z11" i="2"/>
  <c r="AA11" i="2" s="1"/>
  <c r="Z9" i="2"/>
  <c r="Z8" i="2"/>
  <c r="Z26" i="2" s="1"/>
  <c r="AA7" i="2"/>
  <c r="AB7" i="2" s="1"/>
  <c r="AC7" i="2" s="1"/>
  <c r="AD7" i="2" s="1"/>
  <c r="AE7" i="2" s="1"/>
  <c r="AF7" i="2" s="1"/>
  <c r="AG7" i="2" s="1"/>
  <c r="AH7" i="2" s="1"/>
  <c r="AI7" i="2" s="1"/>
  <c r="AJ7" i="2" s="1"/>
  <c r="Z7" i="2"/>
  <c r="Z6" i="2"/>
  <c r="Z24" i="2" s="1"/>
  <c r="AA5" i="2"/>
  <c r="AA4" i="2" s="1"/>
  <c r="AA3" i="2"/>
  <c r="AB3" i="2" s="1"/>
  <c r="Z23" i="2"/>
  <c r="Z22" i="2"/>
  <c r="Z5" i="2"/>
  <c r="Z4" i="2" s="1"/>
  <c r="Y26" i="2"/>
  <c r="X26" i="2"/>
  <c r="W26" i="2"/>
  <c r="V26" i="2"/>
  <c r="U26" i="2"/>
  <c r="Y25" i="2"/>
  <c r="X25" i="2"/>
  <c r="W25" i="2"/>
  <c r="V25" i="2"/>
  <c r="U25" i="2"/>
  <c r="Y22" i="2"/>
  <c r="X22" i="2"/>
  <c r="W22" i="2"/>
  <c r="V22" i="2"/>
  <c r="U22" i="2"/>
  <c r="Y24" i="2"/>
  <c r="X24" i="2"/>
  <c r="W24" i="2"/>
  <c r="V24" i="2"/>
  <c r="U24" i="2"/>
  <c r="T24" i="2"/>
  <c r="W23" i="2"/>
  <c r="T15" i="2"/>
  <c r="T9" i="2"/>
  <c r="T5" i="2"/>
  <c r="T23" i="2" s="1"/>
  <c r="U15" i="2"/>
  <c r="U9" i="2"/>
  <c r="U5" i="2"/>
  <c r="U23" i="2" s="1"/>
  <c r="V15" i="2"/>
  <c r="V9" i="2"/>
  <c r="V5" i="2"/>
  <c r="V23" i="2" s="1"/>
  <c r="J24" i="2"/>
  <c r="N26" i="2"/>
  <c r="N25" i="2"/>
  <c r="N24" i="2"/>
  <c r="N23" i="2"/>
  <c r="N22" i="2"/>
  <c r="J15" i="2"/>
  <c r="J9" i="2"/>
  <c r="J5" i="2"/>
  <c r="J23" i="2" s="1"/>
  <c r="N15" i="2"/>
  <c r="N9" i="2"/>
  <c r="N5" i="2"/>
  <c r="W15" i="2"/>
  <c r="W9" i="2"/>
  <c r="W5" i="2"/>
  <c r="X15" i="2"/>
  <c r="X9" i="2"/>
  <c r="X5" i="2"/>
  <c r="X23" i="2" s="1"/>
  <c r="Y15" i="2"/>
  <c r="Y9" i="2"/>
  <c r="Y10" i="2" s="1"/>
  <c r="Y16" i="2" s="1"/>
  <c r="Y5" i="2"/>
  <c r="Y23" i="2" s="1"/>
  <c r="D8" i="1"/>
  <c r="D7" i="1"/>
  <c r="D6" i="1"/>
  <c r="D5" i="1"/>
  <c r="D9" i="1" s="1"/>
  <c r="F3" i="1"/>
  <c r="AM31" i="2" l="1"/>
  <c r="AC3" i="2"/>
  <c r="AB5" i="2"/>
  <c r="AB6" i="2"/>
  <c r="AB4" i="2"/>
  <c r="AB11" i="2"/>
  <c r="AA15" i="2"/>
  <c r="Z15" i="2"/>
  <c r="Z10" i="2"/>
  <c r="Z27" i="2" s="1"/>
  <c r="AA6" i="2"/>
  <c r="AA8" i="2"/>
  <c r="AB8" i="2" s="1"/>
  <c r="AC8" i="2" s="1"/>
  <c r="Y18" i="2"/>
  <c r="Y28" i="2"/>
  <c r="Y27" i="2"/>
  <c r="AD8" i="2"/>
  <c r="AE8" i="2" s="1"/>
  <c r="AF8" i="2" s="1"/>
  <c r="AG8" i="2" s="1"/>
  <c r="AH8" i="2" s="1"/>
  <c r="AI8" i="2" s="1"/>
  <c r="AJ8" i="2" s="1"/>
  <c r="AA26" i="2"/>
  <c r="AB26" i="2"/>
  <c r="AB25" i="2"/>
  <c r="AA25" i="2"/>
  <c r="Z25" i="2"/>
  <c r="AB23" i="2"/>
  <c r="AB24" i="2"/>
  <c r="AC22" i="2"/>
  <c r="AA24" i="2"/>
  <c r="AA22" i="2"/>
  <c r="AB22" i="2"/>
  <c r="AA23" i="2"/>
  <c r="T10" i="2"/>
  <c r="U10" i="2"/>
  <c r="V10" i="2"/>
  <c r="J10" i="2"/>
  <c r="N10" i="2"/>
  <c r="W10" i="2"/>
  <c r="X10" i="2"/>
  <c r="W16" i="2" l="1"/>
  <c r="W27" i="2"/>
  <c r="Z16" i="2"/>
  <c r="N16" i="2"/>
  <c r="N27" i="2"/>
  <c r="X16" i="2"/>
  <c r="X27" i="2"/>
  <c r="J16" i="2"/>
  <c r="J27" i="2"/>
  <c r="U16" i="2"/>
  <c r="U27" i="2"/>
  <c r="AB9" i="2"/>
  <c r="AB10" i="2" s="1"/>
  <c r="AB27" i="2" s="1"/>
  <c r="AC11" i="2"/>
  <c r="AB15" i="2"/>
  <c r="T16" i="2"/>
  <c r="T27" i="2"/>
  <c r="V16" i="2"/>
  <c r="V27" i="2"/>
  <c r="AA9" i="2"/>
  <c r="AA10" i="2" s="1"/>
  <c r="AC6" i="2"/>
  <c r="AC5" i="2"/>
  <c r="AC23" i="2" s="1"/>
  <c r="AD3" i="2"/>
  <c r="Y20" i="2"/>
  <c r="Y29" i="2"/>
  <c r="AC26" i="2"/>
  <c r="AC25" i="2"/>
  <c r="AC4" i="2" l="1"/>
  <c r="AD5" i="2"/>
  <c r="AD23" i="2" s="1"/>
  <c r="AE3" i="2"/>
  <c r="AD6" i="2"/>
  <c r="AD22" i="2"/>
  <c r="J18" i="2"/>
  <c r="J28" i="2"/>
  <c r="T18" i="2"/>
  <c r="T28" i="2"/>
  <c r="Z17" i="2"/>
  <c r="Z28" i="2" s="1"/>
  <c r="AB16" i="2"/>
  <c r="AC9" i="2"/>
  <c r="AC10" i="2" s="1"/>
  <c r="AC24" i="2"/>
  <c r="AA16" i="2"/>
  <c r="AA17" i="2" s="1"/>
  <c r="AA27" i="2"/>
  <c r="U18" i="2"/>
  <c r="U28" i="2"/>
  <c r="X18" i="2"/>
  <c r="X28" i="2"/>
  <c r="AD11" i="2"/>
  <c r="AC15" i="2"/>
  <c r="N18" i="2"/>
  <c r="N28" i="2"/>
  <c r="V18" i="2"/>
  <c r="V28" i="2"/>
  <c r="W18" i="2"/>
  <c r="W28" i="2"/>
  <c r="AD26" i="2"/>
  <c r="AD25" i="2"/>
  <c r="N20" i="2" l="1"/>
  <c r="N29" i="2"/>
  <c r="AC16" i="2"/>
  <c r="AC27" i="2"/>
  <c r="AE5" i="2"/>
  <c r="AF3" i="2"/>
  <c r="AE6" i="2"/>
  <c r="AE22" i="2"/>
  <c r="W20" i="2"/>
  <c r="W29" i="2"/>
  <c r="Z18" i="2"/>
  <c r="AE11" i="2"/>
  <c r="AD15" i="2"/>
  <c r="AD16" i="2" s="1"/>
  <c r="AB17" i="2"/>
  <c r="AB18" i="2" s="1"/>
  <c r="X20" i="2"/>
  <c r="X29" i="2"/>
  <c r="V20" i="2"/>
  <c r="V29" i="2"/>
  <c r="AD4" i="2"/>
  <c r="AA18" i="2"/>
  <c r="AA28" i="2"/>
  <c r="J20" i="2"/>
  <c r="J29" i="2"/>
  <c r="AD9" i="2"/>
  <c r="AD10" i="2" s="1"/>
  <c r="AD27" i="2" s="1"/>
  <c r="AD24" i="2"/>
  <c r="U20" i="2"/>
  <c r="U29" i="2"/>
  <c r="T20" i="2"/>
  <c r="T29" i="2"/>
  <c r="AE26" i="2"/>
  <c r="AE25" i="2"/>
  <c r="AG3" i="2" l="1"/>
  <c r="AF5" i="2"/>
  <c r="AF4" i="2"/>
  <c r="AF6" i="2"/>
  <c r="AF22" i="2"/>
  <c r="AB28" i="2"/>
  <c r="AF11" i="2"/>
  <c r="AE15" i="2"/>
  <c r="AD17" i="2"/>
  <c r="AD18" i="2" s="1"/>
  <c r="Z20" i="2"/>
  <c r="Z29" i="2"/>
  <c r="AC17" i="2"/>
  <c r="AC18" i="2" s="1"/>
  <c r="AE9" i="2"/>
  <c r="AE10" i="2" s="1"/>
  <c r="AE24" i="2"/>
  <c r="AA20" i="2"/>
  <c r="AA29" i="2"/>
  <c r="AE4" i="2"/>
  <c r="AE23" i="2"/>
  <c r="AB20" i="2"/>
  <c r="AB29" i="2"/>
  <c r="AF26" i="2"/>
  <c r="AF25" i="2"/>
  <c r="AG11" i="2" l="1"/>
  <c r="AF15" i="2"/>
  <c r="AF9" i="2"/>
  <c r="AF10" i="2" s="1"/>
  <c r="AF27" i="2" s="1"/>
  <c r="AF24" i="2"/>
  <c r="AE16" i="2"/>
  <c r="AE27" i="2"/>
  <c r="AD20" i="2"/>
  <c r="AD29" i="2"/>
  <c r="AF23" i="2"/>
  <c r="AC20" i="2"/>
  <c r="AC29" i="2"/>
  <c r="AC28" i="2"/>
  <c r="AD28" i="2"/>
  <c r="AH3" i="2"/>
  <c r="AG6" i="2"/>
  <c r="AG5" i="2"/>
  <c r="AG23" i="2" s="1"/>
  <c r="AG4" i="2"/>
  <c r="AG22" i="2"/>
  <c r="AG26" i="2"/>
  <c r="AG25" i="2"/>
  <c r="AE17" i="2" l="1"/>
  <c r="AE28" i="2" s="1"/>
  <c r="AE18" i="2"/>
  <c r="AG9" i="2"/>
  <c r="AG10" i="2" s="1"/>
  <c r="AG27" i="2" s="1"/>
  <c r="AG24" i="2"/>
  <c r="AI3" i="2"/>
  <c r="AH6" i="2"/>
  <c r="AH5" i="2"/>
  <c r="AH4" i="2"/>
  <c r="AH22" i="2"/>
  <c r="AF16" i="2"/>
  <c r="AH11" i="2"/>
  <c r="AG15" i="2"/>
  <c r="AG16" i="2" s="1"/>
  <c r="AH26" i="2"/>
  <c r="AH25" i="2"/>
  <c r="AG17" i="2" l="1"/>
  <c r="AG18" i="2" s="1"/>
  <c r="AH23" i="2"/>
  <c r="AH9" i="2"/>
  <c r="AH10" i="2" s="1"/>
  <c r="AH27" i="2" s="1"/>
  <c r="AH24" i="2"/>
  <c r="AI11" i="2"/>
  <c r="AH15" i="2"/>
  <c r="AJ3" i="2"/>
  <c r="AI6" i="2"/>
  <c r="AI5" i="2"/>
  <c r="AI22" i="2"/>
  <c r="AF17" i="2"/>
  <c r="AF18" i="2" s="1"/>
  <c r="AE20" i="2"/>
  <c r="AE29" i="2"/>
  <c r="AJ26" i="2"/>
  <c r="AI26" i="2"/>
  <c r="AJ25" i="2"/>
  <c r="AI25" i="2"/>
  <c r="AF20" i="2" l="1"/>
  <c r="AF29" i="2"/>
  <c r="AH16" i="2"/>
  <c r="AH17" i="2" s="1"/>
  <c r="AF28" i="2"/>
  <c r="AJ11" i="2"/>
  <c r="AJ15" i="2" s="1"/>
  <c r="AI15" i="2"/>
  <c r="AG20" i="2"/>
  <c r="AG29" i="2"/>
  <c r="AI4" i="2"/>
  <c r="AI23" i="2"/>
  <c r="AI9" i="2"/>
  <c r="AI10" i="2" s="1"/>
  <c r="AI24" i="2"/>
  <c r="AJ6" i="2"/>
  <c r="AJ5" i="2"/>
  <c r="AJ4" i="2"/>
  <c r="AJ22" i="2"/>
  <c r="AG28" i="2"/>
  <c r="AI16" i="2" l="1"/>
  <c r="AI17" i="2" s="1"/>
  <c r="AI27" i="2"/>
  <c r="AJ23" i="2"/>
  <c r="AH18" i="2"/>
  <c r="AH28" i="2"/>
  <c r="AJ9" i="2"/>
  <c r="AJ10" i="2" s="1"/>
  <c r="AJ24" i="2"/>
  <c r="AJ27" i="2" l="1"/>
  <c r="AJ16" i="2"/>
  <c r="AH20" i="2"/>
  <c r="AH29" i="2"/>
  <c r="AI18" i="2"/>
  <c r="AI28" i="2"/>
  <c r="AI20" i="2" l="1"/>
  <c r="AI29" i="2"/>
  <c r="AJ17" i="2"/>
  <c r="AJ18" i="2" s="1"/>
  <c r="AJ20" i="2" l="1"/>
  <c r="AK18" i="2"/>
  <c r="AJ29" i="2"/>
  <c r="AJ28" i="2"/>
</calcChain>
</file>

<file path=xl/sharedStrings.xml><?xml version="1.0" encoding="utf-8"?>
<sst xmlns="http://schemas.openxmlformats.org/spreadsheetml/2006/main" count="63" uniqueCount="61">
  <si>
    <t>GAMB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</si>
  <si>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</si>
  <si>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</si>
  <si>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</si>
  <si>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</si>
  <si>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</si>
  <si>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</si>
  <si>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</si>
  <si>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</si>
  <si>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</si>
  <si>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</si>
  <si>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</si>
  <si>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Cost of sales</t>
  </si>
  <si>
    <t>Gross profit</t>
  </si>
  <si>
    <t>S&amp;M</t>
  </si>
  <si>
    <t>R&amp;D</t>
  </si>
  <si>
    <t>G&amp;A</t>
  </si>
  <si>
    <t>Operating profit</t>
  </si>
  <si>
    <t>Total operating expenses</t>
  </si>
  <si>
    <t>Debt expense</t>
  </si>
  <si>
    <t>Fair value expense</t>
  </si>
  <si>
    <t>Finance income</t>
  </si>
  <si>
    <t>Finance expense</t>
  </si>
  <si>
    <t>Net finance expense</t>
  </si>
  <si>
    <t>Pretax profit</t>
  </si>
  <si>
    <t>Taxes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</si>
  <si>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</si>
  <si>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</si>
  <si>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</si>
  <si>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</si>
  <si>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</si>
  <si>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</si>
  <si>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</si>
  <si>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</si>
  <si>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</si>
  <si>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</si>
  <si>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</si>
  <si>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</si>
  <si>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</si>
  <si>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</si>
  <si>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</si>
  <si>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</si>
  <si>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</si>
  <si>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</si>
  <si>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 y/y</t>
  </si>
  <si>
    <t>Gross Margin</t>
  </si>
  <si>
    <t>S&amp;M Margin</t>
  </si>
  <si>
    <t>R&amp;D y/y</t>
  </si>
  <si>
    <t>G&amp;A y/y</t>
  </si>
  <si>
    <t>Operating Margin</t>
  </si>
  <si>
    <t>Net Margin</t>
  </si>
  <si>
    <t>Maturity</t>
  </si>
  <si>
    <t>Discount rate</t>
  </si>
  <si>
    <t>NPV</t>
  </si>
  <si>
    <t>Value</t>
  </si>
  <si>
    <t>Per share</t>
  </si>
  <si>
    <t>Current price</t>
  </si>
  <si>
    <t>Net cash</t>
  </si>
  <si>
    <t>Variance</t>
  </si>
  <si>
    <t>Consensus</t>
  </si>
  <si>
    <t>Heavily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</si>
</sst>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15240</xdr:colOff>
      <xdr:row>0</xdr:row>
      <xdr:rowOff>7620</xdr:rowOff>
    </xdr:from>
    <xdr:to>
      <xdr:col>25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B2AB9E-DD42-6415-C9E4-F63B187D93FE}"/>
            </a:ext>
          </a:extLst>
        </xdr:cNvPr>
        <xdr:cNvCxnSpPr/>
      </xdr:nvCxnSpPr>
      <xdr:spPr>
        <a:xfrm>
          <a:off x="161315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E28-0C73-4DD0-9BF9-EE6D3C158FE9}">
  <dimension ref="B2:G9"/>
  <sheetViews>
    <sheetView workbookViewId="0">
      <selection activeCell="D4" sqref="D4"/>
    </sheetView>
  </sheetViews>
  <sheetFormatPr defaultRowHeight="14.4" x14ac:dyDescent="0.3"/>
  <cols>
    <col min="5" max="7" width="13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7" t="s">
        <v>0</v>
      </c>
      <c r="C3" t="s">
        <v>1</v>
      </c>
      <c r="D3" s="1">
        <v>12.25</v>
      </c>
      <c r="E3" s="4">
        <v>45751</v>
      </c>
      <c r="F3" s="4">
        <f ca="1">TODAY()</f>
        <v>45751</v>
      </c>
      <c r="G3" s="4">
        <v>45792</v>
      </c>
    </row>
    <row r="4" spans="2:7" x14ac:dyDescent="0.3">
      <c r="C4" t="s">
        <v>2</v>
      </c>
      <c r="D4" s="2">
        <v>34.799999999999997</v>
      </c>
    </row>
    <row r="5" spans="2:7" x14ac:dyDescent="0.3">
      <c r="C5" t="s">
        <v>3</v>
      </c>
      <c r="D5" s="2">
        <f>D3*D4</f>
        <v>426.29999999999995</v>
      </c>
    </row>
    <row r="6" spans="2:7" x14ac:dyDescent="0.3">
      <c r="C6" t="s">
        <v>4</v>
      </c>
      <c r="D6" s="2">
        <f>13.7</f>
        <v>13.7</v>
      </c>
    </row>
    <row r="7" spans="2:7" x14ac:dyDescent="0.3">
      <c r="C7" t="s">
        <v>5</v>
      </c>
      <c r="D7" s="2">
        <f>19.6+3.3</f>
        <v>22.900000000000002</v>
      </c>
    </row>
    <row r="8" spans="2:7" x14ac:dyDescent="0.3">
      <c r="C8" t="s">
        <v>6</v>
      </c>
      <c r="D8" s="2">
        <f>D6-D7</f>
        <v>-9.2000000000000028</v>
      </c>
    </row>
    <row r="9" spans="2:7" x14ac:dyDescent="0.3">
      <c r="C9" t="s">
        <v>7</v>
      </c>
      <c r="D9" s="2">
        <f>D5-D8</f>
        <v>435.49999999999994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3BE1-3816-4557-867E-C0ACDC26617E}">
  <dimension ref="B2:EL32"/>
  <sheetViews>
    <sheetView tabSelected="1" workbookViewId="0">
      <pane xSplit="2" ySplit="2" topLeftCell="W16" activePane="bottomRight" state="frozen"/>
      <selection pane="topRight" activeCell="C1" sqref="C1"/>
      <selection pane="bottomLeft" activeCell="A3" sqref="A3"/>
      <selection pane="bottomRight" activeCell="AM16" sqref="AM16"/>
    </sheetView>
  </sheetViews>
  <sheetFormatPr defaultRowHeight="14.4" x14ac:dyDescent="0.3"/>
  <cols>
    <col min="2" max="2" width="21.6640625" bestFit="1" customWidth="1"/>
    <col min="38" max="38" width="12" bestFit="1" customWidth="1"/>
    <col min="39" max="39" width="17.5546875" bestFit="1" customWidth="1"/>
  </cols>
  <sheetData>
    <row r="2" spans="2:36" x14ac:dyDescent="0.3"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39</v>
      </c>
      <c r="O2" s="5" t="s">
        <v>40</v>
      </c>
      <c r="P2" s="5" t="s">
        <v>41</v>
      </c>
      <c r="Q2" s="5" t="s">
        <v>42</v>
      </c>
      <c r="R2" s="5" t="s">
        <v>43</v>
      </c>
      <c r="S2" s="5"/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s="7" customFormat="1" x14ac:dyDescent="0.3">
      <c r="B3" s="7" t="s">
        <v>11</v>
      </c>
      <c r="J3" s="8">
        <v>32.5</v>
      </c>
      <c r="N3" s="8">
        <v>35.299999999999997</v>
      </c>
      <c r="T3" s="8">
        <v>19.3</v>
      </c>
      <c r="U3" s="8">
        <v>28</v>
      </c>
      <c r="V3" s="8">
        <v>42.3</v>
      </c>
      <c r="W3" s="8">
        <v>76.5</v>
      </c>
      <c r="X3" s="8">
        <v>108.7</v>
      </c>
      <c r="Y3" s="8">
        <v>127.2</v>
      </c>
      <c r="Z3" s="8">
        <v>170</v>
      </c>
      <c r="AA3" s="8">
        <f>Z3*1.15</f>
        <v>195.49999999999997</v>
      </c>
      <c r="AB3" s="8">
        <f>AA3*1.08</f>
        <v>211.14</v>
      </c>
      <c r="AC3" s="8">
        <f>AB3*1.07</f>
        <v>225.91980000000001</v>
      </c>
      <c r="AD3" s="8">
        <f>AC3*1.06</f>
        <v>239.47498800000002</v>
      </c>
      <c r="AE3" s="8">
        <f>AD3*1.05</f>
        <v>251.44873740000003</v>
      </c>
      <c r="AF3" s="8">
        <f t="shared" ref="AF3:AJ3" si="0">AE3*1.05</f>
        <v>264.02117427000002</v>
      </c>
      <c r="AG3" s="8">
        <f t="shared" si="0"/>
        <v>277.22223298350002</v>
      </c>
      <c r="AH3" s="8">
        <f t="shared" si="0"/>
        <v>291.08334463267505</v>
      </c>
      <c r="AI3" s="8">
        <f t="shared" si="0"/>
        <v>305.63751186430881</v>
      </c>
      <c r="AJ3" s="8">
        <f t="shared" si="0"/>
        <v>320.91938745752424</v>
      </c>
    </row>
    <row r="4" spans="2:36" x14ac:dyDescent="0.3">
      <c r="B4" t="s">
        <v>12</v>
      </c>
      <c r="J4" s="2">
        <v>5.0999999999999996</v>
      </c>
      <c r="N4" s="2">
        <v>2.2000000000000002</v>
      </c>
      <c r="T4" s="2"/>
      <c r="U4" s="2"/>
      <c r="V4" s="2"/>
      <c r="W4" s="2">
        <v>3</v>
      </c>
      <c r="X4" s="2">
        <v>9.1</v>
      </c>
      <c r="Y4" s="2">
        <v>7.5</v>
      </c>
      <c r="Z4" s="2">
        <f>Z3-Z5</f>
        <v>10.200000000000017</v>
      </c>
      <c r="AA4" s="2">
        <f>AA3-AA5</f>
        <v>11.730000000000018</v>
      </c>
      <c r="AB4" s="2">
        <f t="shared" ref="AB4:AJ4" si="1">AB3-AB5</f>
        <v>12.66840000000002</v>
      </c>
      <c r="AC4" s="2">
        <f t="shared" si="1"/>
        <v>13.555188000000015</v>
      </c>
      <c r="AD4" s="2">
        <f t="shared" si="1"/>
        <v>14.368499280000009</v>
      </c>
      <c r="AE4" s="2">
        <f t="shared" si="1"/>
        <v>15.086924244000016</v>
      </c>
      <c r="AF4" s="2">
        <f t="shared" si="1"/>
        <v>15.841270456200021</v>
      </c>
      <c r="AG4" s="2">
        <f t="shared" si="1"/>
        <v>16.63333397900999</v>
      </c>
      <c r="AH4" s="2">
        <f t="shared" si="1"/>
        <v>17.465000677960518</v>
      </c>
      <c r="AI4" s="2">
        <f t="shared" si="1"/>
        <v>18.338250711858564</v>
      </c>
      <c r="AJ4" s="2">
        <f t="shared" si="1"/>
        <v>19.255163247451492</v>
      </c>
    </row>
    <row r="5" spans="2:36" s="7" customFormat="1" x14ac:dyDescent="0.3">
      <c r="B5" s="7" t="s">
        <v>13</v>
      </c>
      <c r="J5" s="8">
        <f>J3-J4</f>
        <v>27.4</v>
      </c>
      <c r="N5" s="8">
        <f>N3-N4</f>
        <v>33.099999999999994</v>
      </c>
      <c r="T5" s="8">
        <f t="shared" ref="T5:Y5" si="2">T3-T4</f>
        <v>19.3</v>
      </c>
      <c r="U5" s="8">
        <f t="shared" si="2"/>
        <v>28</v>
      </c>
      <c r="V5" s="8">
        <f t="shared" si="2"/>
        <v>42.3</v>
      </c>
      <c r="W5" s="8">
        <f t="shared" si="2"/>
        <v>73.5</v>
      </c>
      <c r="X5" s="8">
        <f t="shared" si="2"/>
        <v>99.600000000000009</v>
      </c>
      <c r="Y5" s="8">
        <f t="shared" si="2"/>
        <v>119.7</v>
      </c>
      <c r="Z5" s="8">
        <f>Z3*0.94</f>
        <v>159.79999999999998</v>
      </c>
      <c r="AA5" s="8">
        <f>AA3*0.94</f>
        <v>183.76999999999995</v>
      </c>
      <c r="AB5" s="8">
        <f t="shared" ref="AB5:AJ5" si="3">AB3*0.94</f>
        <v>198.47159999999997</v>
      </c>
      <c r="AC5" s="8">
        <f t="shared" si="3"/>
        <v>212.36461199999999</v>
      </c>
      <c r="AD5" s="8">
        <f t="shared" si="3"/>
        <v>225.10648872000002</v>
      </c>
      <c r="AE5" s="8">
        <f t="shared" si="3"/>
        <v>236.36181315600001</v>
      </c>
      <c r="AF5" s="8">
        <f t="shared" si="3"/>
        <v>248.1799038138</v>
      </c>
      <c r="AG5" s="8">
        <f t="shared" si="3"/>
        <v>260.58889900449003</v>
      </c>
      <c r="AH5" s="8">
        <f t="shared" si="3"/>
        <v>273.61834395471453</v>
      </c>
      <c r="AI5" s="8">
        <f t="shared" si="3"/>
        <v>287.29926115245024</v>
      </c>
      <c r="AJ5" s="8">
        <f t="shared" si="3"/>
        <v>301.66422421007275</v>
      </c>
    </row>
    <row r="6" spans="2:36" x14ac:dyDescent="0.3">
      <c r="B6" t="s">
        <v>14</v>
      </c>
      <c r="J6" s="2">
        <v>9.6999999999999993</v>
      </c>
      <c r="N6" s="2">
        <v>10.9</v>
      </c>
      <c r="T6" s="2">
        <v>10.9</v>
      </c>
      <c r="U6" s="2">
        <v>8.1</v>
      </c>
      <c r="V6" s="2">
        <v>14.1</v>
      </c>
      <c r="W6" s="2">
        <v>33.700000000000003</v>
      </c>
      <c r="X6" s="2">
        <v>35.299999999999997</v>
      </c>
      <c r="Y6" s="2">
        <v>41.9</v>
      </c>
      <c r="Z6" s="2">
        <f>Z3*0.32</f>
        <v>54.4</v>
      </c>
      <c r="AA6" s="2">
        <f>AA3*0.31</f>
        <v>60.60499999999999</v>
      </c>
      <c r="AB6" s="2">
        <f>AB3*0.31</f>
        <v>65.453400000000002</v>
      </c>
      <c r="AC6" s="2">
        <f t="shared" ref="AC6:AJ6" si="4">AC3*0.31</f>
        <v>70.035138000000003</v>
      </c>
      <c r="AD6" s="2">
        <f t="shared" si="4"/>
        <v>74.237246280000008</v>
      </c>
      <c r="AE6" s="2">
        <f t="shared" si="4"/>
        <v>77.949108594000009</v>
      </c>
      <c r="AF6" s="2">
        <f t="shared" si="4"/>
        <v>81.846564023700012</v>
      </c>
      <c r="AG6" s="2">
        <f t="shared" si="4"/>
        <v>85.938892224885009</v>
      </c>
      <c r="AH6" s="2">
        <f t="shared" si="4"/>
        <v>90.235836836129266</v>
      </c>
      <c r="AI6" s="2">
        <f t="shared" si="4"/>
        <v>94.747628677935722</v>
      </c>
      <c r="AJ6" s="2">
        <f t="shared" si="4"/>
        <v>99.485010111832509</v>
      </c>
    </row>
    <row r="7" spans="2:36" x14ac:dyDescent="0.3">
      <c r="B7" t="s">
        <v>15</v>
      </c>
      <c r="J7" s="2">
        <v>3.1</v>
      </c>
      <c r="N7" s="2">
        <v>3.9</v>
      </c>
      <c r="T7" s="2">
        <v>2.5</v>
      </c>
      <c r="U7" s="2">
        <v>2.5</v>
      </c>
      <c r="V7" s="2">
        <v>3.9</v>
      </c>
      <c r="W7" s="2">
        <v>6.8</v>
      </c>
      <c r="X7" s="2">
        <v>10.3</v>
      </c>
      <c r="Y7" s="2">
        <v>13.9</v>
      </c>
      <c r="Z7" s="2">
        <f>Y7*1.22</f>
        <v>16.957999999999998</v>
      </c>
      <c r="AA7" s="2">
        <f>Z7*1.2</f>
        <v>20.349599999999999</v>
      </c>
      <c r="AB7" s="2">
        <f>AA7*1.15</f>
        <v>23.402039999999996</v>
      </c>
      <c r="AC7" s="2">
        <f>AB7*1.1</f>
        <v>25.742243999999996</v>
      </c>
      <c r="AD7" s="2">
        <f>AC7*1.05</f>
        <v>27.029356199999995</v>
      </c>
      <c r="AE7" s="2">
        <f t="shared" ref="AE7:AJ7" si="5">AD7*1.05</f>
        <v>28.380824009999998</v>
      </c>
      <c r="AF7" s="2">
        <f t="shared" si="5"/>
        <v>29.799865210499998</v>
      </c>
      <c r="AG7" s="2">
        <f t="shared" si="5"/>
        <v>31.289858471024999</v>
      </c>
      <c r="AH7" s="2">
        <f t="shared" si="5"/>
        <v>32.854351394576248</v>
      </c>
      <c r="AI7" s="2">
        <f t="shared" si="5"/>
        <v>34.497068964305065</v>
      </c>
      <c r="AJ7" s="2">
        <f t="shared" si="5"/>
        <v>36.221922412520321</v>
      </c>
    </row>
    <row r="8" spans="2:36" x14ac:dyDescent="0.3">
      <c r="B8" t="s">
        <v>16</v>
      </c>
      <c r="J8" s="2">
        <v>7</v>
      </c>
      <c r="N8" s="2">
        <v>9</v>
      </c>
      <c r="T8" s="2">
        <v>4.2</v>
      </c>
      <c r="U8" s="2">
        <v>6</v>
      </c>
      <c r="V8" s="2">
        <v>13</v>
      </c>
      <c r="W8" s="2">
        <v>19.5</v>
      </c>
      <c r="X8" s="2">
        <v>24.3</v>
      </c>
      <c r="Y8" s="2">
        <v>27.6</v>
      </c>
      <c r="Z8" s="2">
        <f>Y8*1.25</f>
        <v>34.5</v>
      </c>
      <c r="AA8" s="2">
        <f>Z8*1.15</f>
        <v>39.674999999999997</v>
      </c>
      <c r="AB8" s="2">
        <f>AA8*1.05</f>
        <v>41.658749999999998</v>
      </c>
      <c r="AC8" s="2">
        <f>AB8*1.04</f>
        <v>43.325099999999999</v>
      </c>
      <c r="AD8" s="2">
        <f>AC8*1.03</f>
        <v>44.624853000000002</v>
      </c>
      <c r="AE8" s="2">
        <f t="shared" ref="AE8:AJ8" si="6">AD8*1.02</f>
        <v>45.517350060000005</v>
      </c>
      <c r="AF8" s="2">
        <f t="shared" si="6"/>
        <v>46.427697061200007</v>
      </c>
      <c r="AG8" s="2">
        <f t="shared" si="6"/>
        <v>47.35625100242401</v>
      </c>
      <c r="AH8" s="2">
        <f t="shared" si="6"/>
        <v>48.303376022472492</v>
      </c>
      <c r="AI8" s="2">
        <f t="shared" si="6"/>
        <v>49.269443542921941</v>
      </c>
      <c r="AJ8" s="2">
        <f t="shared" si="6"/>
        <v>50.254832413780377</v>
      </c>
    </row>
    <row r="9" spans="2:36" x14ac:dyDescent="0.3">
      <c r="B9" t="s">
        <v>18</v>
      </c>
      <c r="J9" s="2">
        <f>SUM(J6:J8)</f>
        <v>19.799999999999997</v>
      </c>
      <c r="N9" s="2">
        <f>SUM(N6:N8)</f>
        <v>23.8</v>
      </c>
      <c r="T9" s="2">
        <f t="shared" ref="T9:Y9" si="7">SUM(T6:T8)</f>
        <v>17.600000000000001</v>
      </c>
      <c r="U9" s="2">
        <f t="shared" si="7"/>
        <v>16.600000000000001</v>
      </c>
      <c r="V9" s="2">
        <f t="shared" si="7"/>
        <v>31</v>
      </c>
      <c r="W9" s="2">
        <f t="shared" si="7"/>
        <v>60</v>
      </c>
      <c r="X9" s="2">
        <f t="shared" si="7"/>
        <v>69.899999999999991</v>
      </c>
      <c r="Y9" s="2">
        <f t="shared" si="7"/>
        <v>83.4</v>
      </c>
      <c r="Z9" s="2">
        <f t="shared" ref="Z9:AJ9" si="8">SUM(Z6:Z8)</f>
        <v>105.858</v>
      </c>
      <c r="AA9" s="2">
        <f t="shared" si="8"/>
        <v>120.62959999999998</v>
      </c>
      <c r="AB9" s="2">
        <f t="shared" si="8"/>
        <v>130.51418999999999</v>
      </c>
      <c r="AC9" s="2">
        <f t="shared" si="8"/>
        <v>139.10248200000001</v>
      </c>
      <c r="AD9" s="2">
        <f t="shared" si="8"/>
        <v>145.89145547999999</v>
      </c>
      <c r="AE9" s="2">
        <f t="shared" si="8"/>
        <v>151.84728266400001</v>
      </c>
      <c r="AF9" s="2">
        <f t="shared" si="8"/>
        <v>158.07412629540002</v>
      </c>
      <c r="AG9" s="2">
        <f t="shared" si="8"/>
        <v>164.58500169833403</v>
      </c>
      <c r="AH9" s="2">
        <f t="shared" si="8"/>
        <v>171.393564253178</v>
      </c>
      <c r="AI9" s="2">
        <f t="shared" si="8"/>
        <v>178.51414118516274</v>
      </c>
      <c r="AJ9" s="2">
        <f t="shared" si="8"/>
        <v>185.9617649381332</v>
      </c>
    </row>
    <row r="10" spans="2:36" s="7" customFormat="1" x14ac:dyDescent="0.3">
      <c r="B10" s="7" t="s">
        <v>17</v>
      </c>
      <c r="J10" s="8">
        <f>J5-J9</f>
        <v>7.6000000000000014</v>
      </c>
      <c r="N10" s="8">
        <f>N5-N9</f>
        <v>9.2999999999999936</v>
      </c>
      <c r="T10" s="8">
        <f t="shared" ref="T10:Y10" si="9">T5-T9</f>
        <v>1.6999999999999993</v>
      </c>
      <c r="U10" s="8">
        <f t="shared" si="9"/>
        <v>11.399999999999999</v>
      </c>
      <c r="V10" s="8">
        <f t="shared" si="9"/>
        <v>11.299999999999997</v>
      </c>
      <c r="W10" s="8">
        <f t="shared" si="9"/>
        <v>13.5</v>
      </c>
      <c r="X10" s="8">
        <f t="shared" si="9"/>
        <v>29.700000000000017</v>
      </c>
      <c r="Y10" s="8">
        <f t="shared" si="9"/>
        <v>36.299999999999997</v>
      </c>
      <c r="Z10" s="8">
        <f t="shared" ref="Z10:AJ10" si="10">Z5-Z9</f>
        <v>53.941999999999979</v>
      </c>
      <c r="AA10" s="8">
        <f t="shared" si="10"/>
        <v>63.140399999999971</v>
      </c>
      <c r="AB10" s="8">
        <f t="shared" si="10"/>
        <v>67.957409999999982</v>
      </c>
      <c r="AC10" s="8">
        <f t="shared" si="10"/>
        <v>73.262129999999985</v>
      </c>
      <c r="AD10" s="8">
        <f t="shared" si="10"/>
        <v>79.215033240000025</v>
      </c>
      <c r="AE10" s="8">
        <f t="shared" si="10"/>
        <v>84.514530492000006</v>
      </c>
      <c r="AF10" s="8">
        <f t="shared" si="10"/>
        <v>90.105777518399975</v>
      </c>
      <c r="AG10" s="8">
        <f t="shared" si="10"/>
        <v>96.003897306156006</v>
      </c>
      <c r="AH10" s="8">
        <f t="shared" si="10"/>
        <v>102.22477970153653</v>
      </c>
      <c r="AI10" s="8">
        <f t="shared" si="10"/>
        <v>108.7851199672875</v>
      </c>
      <c r="AJ10" s="8">
        <f t="shared" si="10"/>
        <v>115.70245927193955</v>
      </c>
    </row>
    <row r="11" spans="2:36" x14ac:dyDescent="0.3">
      <c r="B11" t="s">
        <v>19</v>
      </c>
      <c r="J11" s="2">
        <v>-0.5</v>
      </c>
      <c r="N11" s="2">
        <v>-0.6</v>
      </c>
      <c r="T11" s="2">
        <v>0.3</v>
      </c>
      <c r="U11" s="2">
        <v>0.3</v>
      </c>
      <c r="V11" s="2">
        <v>-0.1</v>
      </c>
      <c r="W11" s="2">
        <v>0.8</v>
      </c>
      <c r="X11" s="2">
        <v>0.9</v>
      </c>
      <c r="Y11" s="2">
        <v>0.5</v>
      </c>
      <c r="Z11" s="2">
        <f>Y11*1.05</f>
        <v>0.52500000000000002</v>
      </c>
      <c r="AA11" s="2">
        <f t="shared" ref="AA11:AJ11" si="11">Z11*1.05</f>
        <v>0.55125000000000002</v>
      </c>
      <c r="AB11" s="2">
        <f t="shared" si="11"/>
        <v>0.57881250000000006</v>
      </c>
      <c r="AC11" s="2">
        <f t="shared" si="11"/>
        <v>0.60775312500000012</v>
      </c>
      <c r="AD11" s="2">
        <f t="shared" si="11"/>
        <v>0.63814078125000018</v>
      </c>
      <c r="AE11" s="2">
        <f t="shared" si="11"/>
        <v>0.67004782031250021</v>
      </c>
      <c r="AF11" s="2">
        <f t="shared" si="11"/>
        <v>0.70355021132812523</v>
      </c>
      <c r="AG11" s="2">
        <f t="shared" si="11"/>
        <v>0.73872772189453151</v>
      </c>
      <c r="AH11" s="2">
        <f t="shared" si="11"/>
        <v>0.77566410798925811</v>
      </c>
      <c r="AI11" s="2">
        <f t="shared" si="11"/>
        <v>0.81444731338872101</v>
      </c>
      <c r="AJ11" s="2">
        <f t="shared" si="11"/>
        <v>0.85516967905815711</v>
      </c>
    </row>
    <row r="12" spans="2:36" x14ac:dyDescent="0.3">
      <c r="B12" t="s">
        <v>20</v>
      </c>
      <c r="J12" s="2">
        <v>0</v>
      </c>
      <c r="N12" s="2">
        <v>0</v>
      </c>
      <c r="T12" s="2">
        <v>0.1</v>
      </c>
      <c r="U12" s="2">
        <v>-1.4</v>
      </c>
      <c r="V12" s="2">
        <v>0</v>
      </c>
      <c r="W12" s="2">
        <v>10.9</v>
      </c>
      <c r="X12" s="2">
        <v>6.9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</row>
    <row r="13" spans="2:36" x14ac:dyDescent="0.3">
      <c r="B13" t="s">
        <v>21</v>
      </c>
      <c r="J13" s="2">
        <v>-0.6</v>
      </c>
      <c r="N13" s="2">
        <v>-0.1</v>
      </c>
      <c r="T13" s="2">
        <v>-0.1</v>
      </c>
      <c r="U13" s="2">
        <v>-0.3</v>
      </c>
      <c r="V13" s="2">
        <v>-2.6</v>
      </c>
      <c r="W13" s="2">
        <v>-2.2999999999999998</v>
      </c>
      <c r="X13" s="2">
        <v>-0.6</v>
      </c>
      <c r="Y13" s="2">
        <v>-1.6</v>
      </c>
      <c r="Z13" s="2">
        <f>Y13*1.03</f>
        <v>-1.6480000000000001</v>
      </c>
      <c r="AA13" s="2">
        <f t="shared" ref="AA13:AJ13" si="12">Z13*1.03</f>
        <v>-1.6974400000000003</v>
      </c>
      <c r="AB13" s="2">
        <f t="shared" si="12"/>
        <v>-1.7483632000000002</v>
      </c>
      <c r="AC13" s="2">
        <f t="shared" si="12"/>
        <v>-1.8008140960000003</v>
      </c>
      <c r="AD13" s="2">
        <f t="shared" si="12"/>
        <v>-1.8548385188800003</v>
      </c>
      <c r="AE13" s="2">
        <f t="shared" si="12"/>
        <v>-1.9104836744464004</v>
      </c>
      <c r="AF13" s="2">
        <f t="shared" si="12"/>
        <v>-1.9677981846797925</v>
      </c>
      <c r="AG13" s="2">
        <f t="shared" si="12"/>
        <v>-2.0268321302201864</v>
      </c>
      <c r="AH13" s="2">
        <f t="shared" si="12"/>
        <v>-2.0876370941267921</v>
      </c>
      <c r="AI13" s="2">
        <f t="shared" si="12"/>
        <v>-2.150266206950596</v>
      </c>
      <c r="AJ13" s="2">
        <f t="shared" si="12"/>
        <v>-2.2147741931591138</v>
      </c>
    </row>
    <row r="14" spans="2:36" x14ac:dyDescent="0.3">
      <c r="B14" t="s">
        <v>22</v>
      </c>
      <c r="J14" s="2">
        <v>2.6</v>
      </c>
      <c r="N14" s="2">
        <v>0.9</v>
      </c>
      <c r="T14" s="2">
        <v>2.5</v>
      </c>
      <c r="U14" s="2">
        <v>2.1</v>
      </c>
      <c r="V14" s="2">
        <v>1.8</v>
      </c>
      <c r="W14" s="2">
        <v>1.3</v>
      </c>
      <c r="X14" s="2">
        <v>2.2999999999999998</v>
      </c>
      <c r="Y14" s="2">
        <v>3.1</v>
      </c>
      <c r="Z14" s="2">
        <f>Y14*1.03</f>
        <v>3.1930000000000001</v>
      </c>
      <c r="AA14" s="2">
        <f t="shared" ref="AA14:AJ14" si="13">Z14*1.03</f>
        <v>3.2887900000000001</v>
      </c>
      <c r="AB14" s="2">
        <f t="shared" si="13"/>
        <v>3.3874537</v>
      </c>
      <c r="AC14" s="2">
        <f t="shared" si="13"/>
        <v>3.489077311</v>
      </c>
      <c r="AD14" s="2">
        <f t="shared" si="13"/>
        <v>3.5937496303300001</v>
      </c>
      <c r="AE14" s="2">
        <f t="shared" si="13"/>
        <v>3.7015621192399002</v>
      </c>
      <c r="AF14" s="2">
        <f t="shared" si="13"/>
        <v>3.8126089828170975</v>
      </c>
      <c r="AG14" s="2">
        <f t="shared" si="13"/>
        <v>3.9269872523016107</v>
      </c>
      <c r="AH14" s="2">
        <f t="shared" si="13"/>
        <v>4.0447968698706589</v>
      </c>
      <c r="AI14" s="2">
        <f t="shared" si="13"/>
        <v>4.1661407759667783</v>
      </c>
      <c r="AJ14" s="2">
        <f t="shared" si="13"/>
        <v>4.2911249992457821</v>
      </c>
    </row>
    <row r="15" spans="2:36" x14ac:dyDescent="0.3">
      <c r="B15" t="s">
        <v>23</v>
      </c>
      <c r="J15" s="2">
        <f>SUM(J11:J14)</f>
        <v>1.5</v>
      </c>
      <c r="N15" s="2">
        <f>SUM(N11:N14)</f>
        <v>0.20000000000000007</v>
      </c>
      <c r="T15" s="2">
        <f t="shared" ref="T15:Y15" si="14">SUM(T11:T14)</f>
        <v>2.8</v>
      </c>
      <c r="U15" s="2">
        <f t="shared" si="14"/>
        <v>0.70000000000000018</v>
      </c>
      <c r="V15" s="2">
        <f t="shared" si="14"/>
        <v>-0.90000000000000013</v>
      </c>
      <c r="W15" s="2">
        <f t="shared" si="14"/>
        <v>10.700000000000003</v>
      </c>
      <c r="X15" s="2">
        <f t="shared" si="14"/>
        <v>9.5</v>
      </c>
      <c r="Y15" s="2">
        <f t="shared" si="14"/>
        <v>2</v>
      </c>
      <c r="Z15" s="2">
        <f t="shared" ref="Z15:AJ15" si="15">SUM(Z11:Z14)</f>
        <v>2.0699999999999998</v>
      </c>
      <c r="AA15" s="2">
        <f t="shared" si="15"/>
        <v>2.1425999999999998</v>
      </c>
      <c r="AB15" s="2">
        <f t="shared" si="15"/>
        <v>2.2179029999999997</v>
      </c>
      <c r="AC15" s="2">
        <f t="shared" si="15"/>
        <v>2.2960163399999995</v>
      </c>
      <c r="AD15" s="2">
        <f t="shared" si="15"/>
        <v>2.3770518926999999</v>
      </c>
      <c r="AE15" s="2">
        <f t="shared" si="15"/>
        <v>2.461126265106</v>
      </c>
      <c r="AF15" s="2">
        <f t="shared" si="15"/>
        <v>2.5483610094654301</v>
      </c>
      <c r="AG15" s="2">
        <f t="shared" si="15"/>
        <v>2.638882843975956</v>
      </c>
      <c r="AH15" s="2">
        <f t="shared" si="15"/>
        <v>2.7328238837331247</v>
      </c>
      <c r="AI15" s="2">
        <f t="shared" si="15"/>
        <v>2.8303218824049035</v>
      </c>
      <c r="AJ15" s="2">
        <f t="shared" si="15"/>
        <v>2.9315204851448255</v>
      </c>
    </row>
    <row r="16" spans="2:36" s="7" customFormat="1" x14ac:dyDescent="0.3">
      <c r="B16" s="7" t="s">
        <v>24</v>
      </c>
      <c r="J16" s="8">
        <f>J10-J15</f>
        <v>6.1000000000000014</v>
      </c>
      <c r="N16" s="8">
        <f>N10-N15</f>
        <v>9.0999999999999943</v>
      </c>
      <c r="T16" s="8">
        <f t="shared" ref="T16:Y16" si="16">T10-T15</f>
        <v>-1.1000000000000005</v>
      </c>
      <c r="U16" s="8">
        <f t="shared" si="16"/>
        <v>10.7</v>
      </c>
      <c r="V16" s="8">
        <f t="shared" si="16"/>
        <v>12.199999999999998</v>
      </c>
      <c r="W16" s="8">
        <f t="shared" si="16"/>
        <v>2.7999999999999972</v>
      </c>
      <c r="X16" s="8">
        <f t="shared" si="16"/>
        <v>20.200000000000017</v>
      </c>
      <c r="Y16" s="8">
        <f t="shared" si="16"/>
        <v>34.299999999999997</v>
      </c>
      <c r="Z16" s="8">
        <f t="shared" ref="Z16:AJ16" si="17">Z10-Z15</f>
        <v>51.871999999999979</v>
      </c>
      <c r="AA16" s="8">
        <f t="shared" si="17"/>
        <v>60.99779999999997</v>
      </c>
      <c r="AB16" s="8">
        <f t="shared" si="17"/>
        <v>65.739506999999975</v>
      </c>
      <c r="AC16" s="8">
        <f t="shared" si="17"/>
        <v>70.966113659999991</v>
      </c>
      <c r="AD16" s="8">
        <f t="shared" si="17"/>
        <v>76.83798134730003</v>
      </c>
      <c r="AE16" s="8">
        <f t="shared" si="17"/>
        <v>82.053404226894003</v>
      </c>
      <c r="AF16" s="8">
        <f t="shared" si="17"/>
        <v>87.557416508934551</v>
      </c>
      <c r="AG16" s="8">
        <f t="shared" si="17"/>
        <v>93.365014462180056</v>
      </c>
      <c r="AH16" s="8">
        <f t="shared" si="17"/>
        <v>99.491955817803415</v>
      </c>
      <c r="AI16" s="8">
        <f t="shared" si="17"/>
        <v>105.9547980848826</v>
      </c>
      <c r="AJ16" s="8">
        <f t="shared" si="17"/>
        <v>112.77093878679472</v>
      </c>
    </row>
    <row r="17" spans="2:142" x14ac:dyDescent="0.3">
      <c r="B17" t="s">
        <v>25</v>
      </c>
      <c r="J17" s="2">
        <v>-0.2</v>
      </c>
      <c r="N17" s="2">
        <v>1.1000000000000001</v>
      </c>
      <c r="T17" s="2">
        <v>0.9</v>
      </c>
      <c r="U17" s="2">
        <v>-4.3</v>
      </c>
      <c r="V17" s="2">
        <v>-0.3</v>
      </c>
      <c r="W17" s="2">
        <v>0.5</v>
      </c>
      <c r="X17" s="2">
        <v>1.9</v>
      </c>
      <c r="Y17" s="2">
        <v>3.5</v>
      </c>
      <c r="Z17" s="2">
        <f>Z16*0.15</f>
        <v>7.7807999999999966</v>
      </c>
      <c r="AA17" s="2">
        <f t="shared" ref="AA17:AJ17" si="18">AA16*0.15</f>
        <v>9.1496699999999951</v>
      </c>
      <c r="AB17" s="2">
        <f t="shared" si="18"/>
        <v>9.8609260499999962</v>
      </c>
      <c r="AC17" s="2">
        <f t="shared" si="18"/>
        <v>10.644917048999998</v>
      </c>
      <c r="AD17" s="2">
        <f t="shared" si="18"/>
        <v>11.525697202095005</v>
      </c>
      <c r="AE17" s="2">
        <f t="shared" si="18"/>
        <v>12.308010634034099</v>
      </c>
      <c r="AF17" s="2">
        <f t="shared" si="18"/>
        <v>13.133612476340183</v>
      </c>
      <c r="AG17" s="2">
        <f t="shared" si="18"/>
        <v>14.004752169327007</v>
      </c>
      <c r="AH17" s="2">
        <f t="shared" si="18"/>
        <v>14.923793372670511</v>
      </c>
      <c r="AI17" s="2">
        <f t="shared" si="18"/>
        <v>15.893219712732389</v>
      </c>
      <c r="AJ17" s="2">
        <f t="shared" si="18"/>
        <v>16.915640818019206</v>
      </c>
    </row>
    <row r="18" spans="2:142" s="7" customFormat="1" x14ac:dyDescent="0.3">
      <c r="B18" s="7" t="s">
        <v>26</v>
      </c>
      <c r="J18" s="8">
        <f>J16-J17</f>
        <v>6.3000000000000016</v>
      </c>
      <c r="N18" s="8">
        <f>N16-N17</f>
        <v>7.9999999999999947</v>
      </c>
      <c r="T18" s="8">
        <f t="shared" ref="T18:Y18" si="19">T16-T17</f>
        <v>-2.0000000000000004</v>
      </c>
      <c r="U18" s="8">
        <f t="shared" si="19"/>
        <v>15</v>
      </c>
      <c r="V18" s="8">
        <f t="shared" si="19"/>
        <v>12.499999999999998</v>
      </c>
      <c r="W18" s="8">
        <f t="shared" si="19"/>
        <v>2.2999999999999972</v>
      </c>
      <c r="X18" s="8">
        <f t="shared" si="19"/>
        <v>18.300000000000018</v>
      </c>
      <c r="Y18" s="8">
        <f t="shared" si="19"/>
        <v>30.799999999999997</v>
      </c>
      <c r="Z18" s="8">
        <f t="shared" ref="Z18" si="20">Z16-Z17</f>
        <v>44.091199999999979</v>
      </c>
      <c r="AA18" s="8">
        <f t="shared" ref="AA18" si="21">AA16-AA17</f>
        <v>51.848129999999976</v>
      </c>
      <c r="AB18" s="8">
        <f t="shared" ref="AB18" si="22">AB16-AB17</f>
        <v>55.878580949999979</v>
      </c>
      <c r="AC18" s="8">
        <f t="shared" ref="AC18" si="23">AC16-AC17</f>
        <v>60.321196610999991</v>
      </c>
      <c r="AD18" s="8">
        <f t="shared" ref="AD18" si="24">AD16-AD17</f>
        <v>65.312284145205027</v>
      </c>
      <c r="AE18" s="8">
        <f t="shared" ref="AE18" si="25">AE16-AE17</f>
        <v>69.745393592859898</v>
      </c>
      <c r="AF18" s="8">
        <f t="shared" ref="AF18" si="26">AF16-AF17</f>
        <v>74.423804032594376</v>
      </c>
      <c r="AG18" s="8">
        <f t="shared" ref="AG18" si="27">AG16-AG17</f>
        <v>79.360262292853051</v>
      </c>
      <c r="AH18" s="8">
        <f t="shared" ref="AH18" si="28">AH16-AH17</f>
        <v>84.568162445132899</v>
      </c>
      <c r="AI18" s="8">
        <f t="shared" ref="AI18" si="29">AI16-AI17</f>
        <v>90.061578372150208</v>
      </c>
      <c r="AJ18" s="8">
        <f t="shared" ref="AJ18" si="30">AJ16-AJ17</f>
        <v>95.855297968775517</v>
      </c>
      <c r="AK18" s="7">
        <f>AJ18*(1+$AM$24)</f>
        <v>94.896744989087765</v>
      </c>
      <c r="AL18" s="7">
        <f t="shared" ref="AL18:CW18" si="31">AK18*(1+$AM$24)</f>
        <v>93.947777539196892</v>
      </c>
      <c r="AM18" s="7">
        <f t="shared" si="31"/>
        <v>93.008299763804928</v>
      </c>
      <c r="AN18" s="7">
        <f t="shared" si="31"/>
        <v>92.078216766166875</v>
      </c>
      <c r="AO18" s="7">
        <f t="shared" si="31"/>
        <v>91.157434598505205</v>
      </c>
      <c r="AP18" s="7">
        <f t="shared" si="31"/>
        <v>90.245860252520146</v>
      </c>
      <c r="AQ18" s="7">
        <f t="shared" si="31"/>
        <v>89.343401649994945</v>
      </c>
      <c r="AR18" s="7">
        <f t="shared" si="31"/>
        <v>88.449967633494992</v>
      </c>
      <c r="AS18" s="7">
        <f t="shared" si="31"/>
        <v>87.565467957160038</v>
      </c>
      <c r="AT18" s="7">
        <f t="shared" si="31"/>
        <v>86.689813277588442</v>
      </c>
      <c r="AU18" s="7">
        <f t="shared" si="31"/>
        <v>85.822915144812555</v>
      </c>
      <c r="AV18" s="7">
        <f t="shared" si="31"/>
        <v>84.964685993364427</v>
      </c>
      <c r="AW18" s="7">
        <f t="shared" si="31"/>
        <v>84.115039133430784</v>
      </c>
      <c r="AX18" s="7">
        <f t="shared" si="31"/>
        <v>83.273888742096474</v>
      </c>
      <c r="AY18" s="7">
        <f t="shared" si="31"/>
        <v>82.441149854675515</v>
      </c>
      <c r="AZ18" s="7">
        <f t="shared" si="31"/>
        <v>81.616738356128764</v>
      </c>
      <c r="BA18" s="7">
        <f t="shared" si="31"/>
        <v>80.800570972567471</v>
      </c>
      <c r="BB18" s="7">
        <f t="shared" si="31"/>
        <v>79.992565262841794</v>
      </c>
      <c r="BC18" s="7">
        <f t="shared" si="31"/>
        <v>79.192639610213376</v>
      </c>
      <c r="BD18" s="7">
        <f t="shared" si="31"/>
        <v>78.400713214111235</v>
      </c>
      <c r="BE18" s="7">
        <f t="shared" si="31"/>
        <v>77.616706081970122</v>
      </c>
      <c r="BF18" s="7">
        <f t="shared" si="31"/>
        <v>76.84053902115042</v>
      </c>
      <c r="BG18" s="7">
        <f t="shared" si="31"/>
        <v>76.072133630938922</v>
      </c>
      <c r="BH18" s="7">
        <f t="shared" si="31"/>
        <v>75.311412294629534</v>
      </c>
      <c r="BI18" s="7">
        <f t="shared" si="31"/>
        <v>74.558298171683234</v>
      </c>
      <c r="BJ18" s="7">
        <f t="shared" si="31"/>
        <v>73.812715189966397</v>
      </c>
      <c r="BK18" s="7">
        <f t="shared" si="31"/>
        <v>73.074588038066736</v>
      </c>
      <c r="BL18" s="7">
        <f t="shared" si="31"/>
        <v>72.343842157686069</v>
      </c>
      <c r="BM18" s="7">
        <f t="shared" si="31"/>
        <v>71.620403736109211</v>
      </c>
      <c r="BN18" s="7">
        <f t="shared" si="31"/>
        <v>70.904199698748116</v>
      </c>
      <c r="BO18" s="7">
        <f t="shared" si="31"/>
        <v>70.195157701760635</v>
      </c>
      <c r="BP18" s="7">
        <f t="shared" si="31"/>
        <v>69.493206124743025</v>
      </c>
      <c r="BQ18" s="7">
        <f t="shared" si="31"/>
        <v>68.798274063495597</v>
      </c>
      <c r="BR18" s="7">
        <f t="shared" si="31"/>
        <v>68.110291322860647</v>
      </c>
      <c r="BS18" s="7">
        <f t="shared" si="31"/>
        <v>67.429188409632033</v>
      </c>
      <c r="BT18" s="7">
        <f t="shared" si="31"/>
        <v>66.754896525535713</v>
      </c>
      <c r="BU18" s="7">
        <f t="shared" si="31"/>
        <v>66.08734756028035</v>
      </c>
      <c r="BV18" s="7">
        <f t="shared" si="31"/>
        <v>65.426474084677551</v>
      </c>
      <c r="BW18" s="7">
        <f t="shared" si="31"/>
        <v>64.772209343830781</v>
      </c>
      <c r="BX18" s="7">
        <f t="shared" si="31"/>
        <v>64.124487250392477</v>
      </c>
      <c r="BY18" s="7">
        <f t="shared" si="31"/>
        <v>63.483242377888551</v>
      </c>
      <c r="BZ18" s="7">
        <f t="shared" si="31"/>
        <v>62.848409954109663</v>
      </c>
      <c r="CA18" s="7">
        <f t="shared" si="31"/>
        <v>62.219925854568565</v>
      </c>
      <c r="CB18" s="7">
        <f t="shared" si="31"/>
        <v>61.597726596022881</v>
      </c>
      <c r="CC18" s="7">
        <f t="shared" si="31"/>
        <v>60.981749330062648</v>
      </c>
      <c r="CD18" s="7">
        <f t="shared" si="31"/>
        <v>60.371931836762023</v>
      </c>
      <c r="CE18" s="7">
        <f t="shared" si="31"/>
        <v>59.7682125183944</v>
      </c>
      <c r="CF18" s="7">
        <f t="shared" si="31"/>
        <v>59.170530393210456</v>
      </c>
      <c r="CG18" s="7">
        <f t="shared" si="31"/>
        <v>58.578825089278354</v>
      </c>
      <c r="CH18" s="7">
        <f t="shared" si="31"/>
        <v>57.993036838385571</v>
      </c>
      <c r="CI18" s="7">
        <f t="shared" si="31"/>
        <v>57.413106470001715</v>
      </c>
      <c r="CJ18" s="7">
        <f t="shared" si="31"/>
        <v>56.838975405301696</v>
      </c>
      <c r="CK18" s="7">
        <f t="shared" si="31"/>
        <v>56.27058565124868</v>
      </c>
      <c r="CL18" s="7">
        <f t="shared" si="31"/>
        <v>55.707879794736193</v>
      </c>
      <c r="CM18" s="7">
        <f t="shared" si="31"/>
        <v>55.150800996788831</v>
      </c>
      <c r="CN18" s="7">
        <f t="shared" si="31"/>
        <v>54.599292986820942</v>
      </c>
      <c r="CO18" s="7">
        <f t="shared" si="31"/>
        <v>54.053300056952729</v>
      </c>
      <c r="CP18" s="7">
        <f t="shared" si="31"/>
        <v>53.512767056383204</v>
      </c>
      <c r="CQ18" s="7">
        <f t="shared" si="31"/>
        <v>52.977639385819373</v>
      </c>
      <c r="CR18" s="7">
        <f t="shared" si="31"/>
        <v>52.447862991961181</v>
      </c>
      <c r="CS18" s="7">
        <f t="shared" si="31"/>
        <v>51.923384362041567</v>
      </c>
      <c r="CT18" s="7">
        <f t="shared" si="31"/>
        <v>51.404150518421147</v>
      </c>
      <c r="CU18" s="7">
        <f t="shared" si="31"/>
        <v>50.890109013236938</v>
      </c>
      <c r="CV18" s="7">
        <f t="shared" si="31"/>
        <v>50.381207923104569</v>
      </c>
      <c r="CW18" s="7">
        <f t="shared" si="31"/>
        <v>49.877395843873522</v>
      </c>
      <c r="CX18" s="7">
        <f t="shared" ref="CX18:EL18" si="32">CW18*(1+$AM$24)</f>
        <v>49.378621885434789</v>
      </c>
      <c r="CY18" s="7">
        <f t="shared" si="32"/>
        <v>48.884835666580443</v>
      </c>
      <c r="CZ18" s="7">
        <f t="shared" si="32"/>
        <v>48.395987309914638</v>
      </c>
      <c r="DA18" s="7">
        <f t="shared" si="32"/>
        <v>47.912027436815492</v>
      </c>
      <c r="DB18" s="7">
        <f t="shared" si="32"/>
        <v>47.432907162447336</v>
      </c>
      <c r="DC18" s="7">
        <f t="shared" si="32"/>
        <v>46.958578090822861</v>
      </c>
      <c r="DD18" s="7">
        <f t="shared" si="32"/>
        <v>46.488992309914636</v>
      </c>
      <c r="DE18" s="7">
        <f t="shared" si="32"/>
        <v>46.024102386815493</v>
      </c>
      <c r="DF18" s="7">
        <f t="shared" si="32"/>
        <v>45.563861362947335</v>
      </c>
      <c r="DG18" s="7">
        <f t="shared" si="32"/>
        <v>45.108222749317861</v>
      </c>
      <c r="DH18" s="7">
        <f t="shared" si="32"/>
        <v>44.65714052182468</v>
      </c>
      <c r="DI18" s="7">
        <f t="shared" si="32"/>
        <v>44.210569116606429</v>
      </c>
      <c r="DJ18" s="7">
        <f t="shared" si="32"/>
        <v>43.768463425440366</v>
      </c>
      <c r="DK18" s="7">
        <f t="shared" si="32"/>
        <v>43.330778791185963</v>
      </c>
      <c r="DL18" s="7">
        <f t="shared" si="32"/>
        <v>42.897471003274106</v>
      </c>
      <c r="DM18" s="7">
        <f t="shared" si="32"/>
        <v>42.468496293241365</v>
      </c>
      <c r="DN18" s="7">
        <f t="shared" si="32"/>
        <v>42.043811330308948</v>
      </c>
      <c r="DO18" s="7">
        <f t="shared" si="32"/>
        <v>41.623373217005856</v>
      </c>
      <c r="DP18" s="7">
        <f t="shared" si="32"/>
        <v>41.2071394848358</v>
      </c>
      <c r="DQ18" s="7">
        <f t="shared" si="32"/>
        <v>40.795068089987438</v>
      </c>
      <c r="DR18" s="7">
        <f t="shared" si="32"/>
        <v>40.387117409087566</v>
      </c>
      <c r="DS18" s="7">
        <f t="shared" si="32"/>
        <v>39.983246234996692</v>
      </c>
      <c r="DT18" s="7">
        <f t="shared" si="32"/>
        <v>39.583413772646722</v>
      </c>
      <c r="DU18" s="7">
        <f t="shared" si="32"/>
        <v>39.187579634920255</v>
      </c>
      <c r="DV18" s="7">
        <f t="shared" si="32"/>
        <v>38.79570383857105</v>
      </c>
      <c r="DW18" s="7">
        <f t="shared" si="32"/>
        <v>38.407746800185336</v>
      </c>
      <c r="DX18" s="7">
        <f t="shared" si="32"/>
        <v>38.023669332183481</v>
      </c>
      <c r="DY18" s="7">
        <f t="shared" si="32"/>
        <v>37.643432638861647</v>
      </c>
      <c r="DZ18" s="7">
        <f t="shared" si="32"/>
        <v>37.266998312473028</v>
      </c>
      <c r="EA18" s="7">
        <f t="shared" si="32"/>
        <v>36.894328329348298</v>
      </c>
      <c r="EB18" s="7">
        <f t="shared" si="32"/>
        <v>36.525385046054815</v>
      </c>
      <c r="EC18" s="7">
        <f t="shared" si="32"/>
        <v>36.160131195594268</v>
      </c>
      <c r="ED18" s="7">
        <f t="shared" si="32"/>
        <v>35.798529883638324</v>
      </c>
      <c r="EE18" s="7">
        <f t="shared" si="32"/>
        <v>35.440544584801941</v>
      </c>
      <c r="EF18" s="7">
        <f t="shared" si="32"/>
        <v>35.086139138953918</v>
      </c>
      <c r="EG18" s="7">
        <f t="shared" si="32"/>
        <v>34.735277747564382</v>
      </c>
      <c r="EH18" s="7">
        <f t="shared" si="32"/>
        <v>34.38792497008874</v>
      </c>
      <c r="EI18" s="7">
        <f t="shared" si="32"/>
        <v>34.044045720387849</v>
      </c>
      <c r="EJ18" s="7">
        <f t="shared" si="32"/>
        <v>33.703605263183974</v>
      </c>
      <c r="EK18" s="7">
        <f t="shared" si="32"/>
        <v>33.366569210552136</v>
      </c>
      <c r="EL18" s="7">
        <f t="shared" si="32"/>
        <v>33.032903518446616</v>
      </c>
    </row>
    <row r="19" spans="2:142" x14ac:dyDescent="0.3">
      <c r="B19" t="s">
        <v>2</v>
      </c>
      <c r="J19" s="2">
        <v>34.799999999999997</v>
      </c>
      <c r="N19" s="2">
        <v>34.799999999999997</v>
      </c>
      <c r="T19" s="2">
        <v>34.799999999999997</v>
      </c>
      <c r="U19" s="2">
        <v>34.799999999999997</v>
      </c>
      <c r="V19" s="2">
        <v>34.799999999999997</v>
      </c>
      <c r="W19" s="2">
        <v>34.799999999999997</v>
      </c>
      <c r="X19" s="2">
        <v>34.799999999999997</v>
      </c>
      <c r="Y19" s="2">
        <v>34.799999999999997</v>
      </c>
      <c r="Z19" s="2">
        <v>34.799999999999997</v>
      </c>
      <c r="AA19" s="2">
        <v>34.799999999999997</v>
      </c>
      <c r="AB19" s="2">
        <v>34.799999999999997</v>
      </c>
      <c r="AC19" s="2">
        <v>34.799999999999997</v>
      </c>
      <c r="AD19" s="2">
        <v>34.799999999999997</v>
      </c>
      <c r="AE19" s="2">
        <v>34.799999999999997</v>
      </c>
      <c r="AF19" s="2">
        <v>34.799999999999997</v>
      </c>
      <c r="AG19" s="2">
        <v>34.799999999999997</v>
      </c>
      <c r="AH19" s="2">
        <v>34.799999999999997</v>
      </c>
      <c r="AI19" s="2">
        <v>34.799999999999997</v>
      </c>
      <c r="AJ19" s="2">
        <v>34.799999999999997</v>
      </c>
    </row>
    <row r="20" spans="2:142" x14ac:dyDescent="0.3">
      <c r="B20" t="s">
        <v>27</v>
      </c>
      <c r="J20" s="6">
        <f>J18/J19</f>
        <v>0.18103448275862075</v>
      </c>
      <c r="N20" s="6">
        <f>N18/N19</f>
        <v>0.22988505747126423</v>
      </c>
      <c r="T20" s="6">
        <f t="shared" ref="T20:Y20" si="33">T18/T19</f>
        <v>-5.7471264367816112E-2</v>
      </c>
      <c r="U20" s="6">
        <f t="shared" si="33"/>
        <v>0.43103448275862072</v>
      </c>
      <c r="V20" s="6">
        <f t="shared" si="33"/>
        <v>0.35919540229885055</v>
      </c>
      <c r="W20" s="6">
        <f t="shared" si="33"/>
        <v>6.6091954022988425E-2</v>
      </c>
      <c r="X20" s="6">
        <f t="shared" si="33"/>
        <v>0.52586206896551779</v>
      </c>
      <c r="Y20" s="6">
        <f t="shared" si="33"/>
        <v>0.88505747126436785</v>
      </c>
      <c r="Z20" s="6">
        <f t="shared" ref="Z20" si="34">Z18/Z19</f>
        <v>1.266988505747126</v>
      </c>
      <c r="AA20" s="6">
        <f t="shared" ref="AA20" si="35">AA18/AA19</f>
        <v>1.4898887931034477</v>
      </c>
      <c r="AB20" s="6">
        <f t="shared" ref="AB20" si="36">AB18/AB19</f>
        <v>1.6057063491379306</v>
      </c>
      <c r="AC20" s="6">
        <f t="shared" ref="AC20" si="37">AC18/AC19</f>
        <v>1.7333677187068963</v>
      </c>
      <c r="AD20" s="6">
        <f t="shared" ref="AD20" si="38">AD18/AD19</f>
        <v>1.8767897742875008</v>
      </c>
      <c r="AE20" s="6">
        <f t="shared" ref="AE20" si="39">AE18/AE19</f>
        <v>2.0041779768063193</v>
      </c>
      <c r="AF20" s="6">
        <f t="shared" ref="AF20" si="40">AF18/AF19</f>
        <v>2.1386150584078845</v>
      </c>
      <c r="AG20" s="6">
        <f t="shared" ref="AG20" si="41">AG18/AG19</f>
        <v>2.2804673072658925</v>
      </c>
      <c r="AH20" s="6">
        <f t="shared" ref="AH20" si="42">AH18/AH19</f>
        <v>2.4301196104923251</v>
      </c>
      <c r="AI20" s="6">
        <f t="shared" ref="AI20" si="43">AI18/AI19</f>
        <v>2.5879763900043167</v>
      </c>
      <c r="AJ20" s="6">
        <f t="shared" ref="AJ20" si="44">AJ18/AJ19</f>
        <v>2.7544625853096414</v>
      </c>
    </row>
    <row r="22" spans="2:142" x14ac:dyDescent="0.3">
      <c r="B22" t="s">
        <v>44</v>
      </c>
      <c r="J22" s="9"/>
      <c r="N22" s="9">
        <f>N3/J3-1</f>
        <v>8.6153846153846025E-2</v>
      </c>
      <c r="T22" s="9"/>
      <c r="U22" s="9">
        <f>U3/T3-1</f>
        <v>0.45077720207253891</v>
      </c>
      <c r="V22" s="9">
        <f t="shared" ref="V22:Y22" si="45">V3/U3-1</f>
        <v>0.51071428571428568</v>
      </c>
      <c r="W22" s="9">
        <f t="shared" si="45"/>
        <v>0.8085106382978724</v>
      </c>
      <c r="X22" s="9">
        <f t="shared" si="45"/>
        <v>0.42091503267973862</v>
      </c>
      <c r="Y22" s="9">
        <f t="shared" si="45"/>
        <v>0.170193192272309</v>
      </c>
      <c r="Z22" s="9">
        <f t="shared" ref="Z22:AJ22" si="46">Z3/Y3-1</f>
        <v>0.33647798742138368</v>
      </c>
      <c r="AA22" s="9">
        <f t="shared" si="46"/>
        <v>0.14999999999999991</v>
      </c>
      <c r="AB22" s="9">
        <f t="shared" si="46"/>
        <v>8.0000000000000071E-2</v>
      </c>
      <c r="AC22" s="9">
        <f t="shared" si="46"/>
        <v>7.0000000000000062E-2</v>
      </c>
      <c r="AD22" s="9">
        <f t="shared" si="46"/>
        <v>6.0000000000000053E-2</v>
      </c>
      <c r="AE22" s="9">
        <f t="shared" si="46"/>
        <v>5.0000000000000044E-2</v>
      </c>
      <c r="AF22" s="9">
        <f t="shared" si="46"/>
        <v>5.0000000000000044E-2</v>
      </c>
      <c r="AG22" s="9">
        <f t="shared" si="46"/>
        <v>5.0000000000000044E-2</v>
      </c>
      <c r="AH22" s="9">
        <f t="shared" si="46"/>
        <v>5.0000000000000044E-2</v>
      </c>
      <c r="AI22" s="9">
        <f t="shared" si="46"/>
        <v>5.0000000000000044E-2</v>
      </c>
      <c r="AJ22" s="9">
        <f t="shared" si="46"/>
        <v>5.0000000000000044E-2</v>
      </c>
    </row>
    <row r="23" spans="2:142" x14ac:dyDescent="0.3">
      <c r="B23" t="s">
        <v>45</v>
      </c>
      <c r="J23" s="9">
        <f>J5/J3</f>
        <v>0.84307692307692306</v>
      </c>
      <c r="N23" s="9">
        <f>N5/N3</f>
        <v>0.93767705382436251</v>
      </c>
      <c r="T23" s="9">
        <f t="shared" ref="T23:Y23" si="47">T5/T3</f>
        <v>1</v>
      </c>
      <c r="U23" s="9">
        <f t="shared" si="47"/>
        <v>1</v>
      </c>
      <c r="V23" s="9">
        <f t="shared" si="47"/>
        <v>1</v>
      </c>
      <c r="W23" s="9">
        <f t="shared" si="47"/>
        <v>0.96078431372549022</v>
      </c>
      <c r="X23" s="9">
        <f t="shared" si="47"/>
        <v>0.91628334866605343</v>
      </c>
      <c r="Y23" s="9">
        <f t="shared" si="47"/>
        <v>0.94103773584905659</v>
      </c>
      <c r="Z23" s="9">
        <f t="shared" ref="Z23:AJ23" si="48">Z5/Z3</f>
        <v>0.94</v>
      </c>
      <c r="AA23" s="9">
        <f t="shared" si="48"/>
        <v>0.94</v>
      </c>
      <c r="AB23" s="9">
        <f t="shared" si="48"/>
        <v>0.94</v>
      </c>
      <c r="AC23" s="9">
        <f t="shared" si="48"/>
        <v>0.94</v>
      </c>
      <c r="AD23" s="9">
        <f t="shared" si="48"/>
        <v>0.94</v>
      </c>
      <c r="AE23" s="9">
        <f t="shared" si="48"/>
        <v>0.94</v>
      </c>
      <c r="AF23" s="9">
        <f t="shared" si="48"/>
        <v>0.94</v>
      </c>
      <c r="AG23" s="9">
        <f t="shared" si="48"/>
        <v>0.94000000000000006</v>
      </c>
      <c r="AH23" s="9">
        <f t="shared" si="48"/>
        <v>0.94</v>
      </c>
      <c r="AI23" s="9">
        <f t="shared" si="48"/>
        <v>0.93999999999999984</v>
      </c>
      <c r="AJ23" s="9">
        <f t="shared" si="48"/>
        <v>0.93999999999999984</v>
      </c>
    </row>
    <row r="24" spans="2:142" x14ac:dyDescent="0.3">
      <c r="B24" t="s">
        <v>46</v>
      </c>
      <c r="J24" s="9">
        <f>J6/J3</f>
        <v>0.29846153846153844</v>
      </c>
      <c r="N24" s="9">
        <f>N6/N3</f>
        <v>0.30878186968838528</v>
      </c>
      <c r="T24" s="9">
        <f t="shared" ref="T24:Y24" si="49">T6/T3</f>
        <v>0.56476683937823835</v>
      </c>
      <c r="U24" s="9">
        <f t="shared" si="49"/>
        <v>0.28928571428571426</v>
      </c>
      <c r="V24" s="9">
        <f t="shared" si="49"/>
        <v>0.33333333333333337</v>
      </c>
      <c r="W24" s="9">
        <f t="shared" si="49"/>
        <v>0.44052287581699351</v>
      </c>
      <c r="X24" s="9">
        <f t="shared" si="49"/>
        <v>0.32474701011959517</v>
      </c>
      <c r="Y24" s="9">
        <f t="shared" si="49"/>
        <v>0.32940251572327039</v>
      </c>
      <c r="Z24" s="9">
        <f t="shared" ref="Z24:AJ24" si="50">Z6/Z3</f>
        <v>0.32</v>
      </c>
      <c r="AA24" s="9">
        <f t="shared" si="50"/>
        <v>0.31</v>
      </c>
      <c r="AB24" s="9">
        <f t="shared" si="50"/>
        <v>0.31000000000000005</v>
      </c>
      <c r="AC24" s="9">
        <f t="shared" si="50"/>
        <v>0.31</v>
      </c>
      <c r="AD24" s="9">
        <f t="shared" si="50"/>
        <v>0.31</v>
      </c>
      <c r="AE24" s="9">
        <f t="shared" si="50"/>
        <v>0.31</v>
      </c>
      <c r="AF24" s="9">
        <f t="shared" si="50"/>
        <v>0.31</v>
      </c>
      <c r="AG24" s="9">
        <f t="shared" si="50"/>
        <v>0.31</v>
      </c>
      <c r="AH24" s="9">
        <f t="shared" si="50"/>
        <v>0.31</v>
      </c>
      <c r="AI24" s="9">
        <f t="shared" si="50"/>
        <v>0.31</v>
      </c>
      <c r="AJ24" s="9">
        <f t="shared" si="50"/>
        <v>0.31</v>
      </c>
      <c r="AL24" t="s">
        <v>51</v>
      </c>
      <c r="AM24" s="9">
        <v>-0.01</v>
      </c>
    </row>
    <row r="25" spans="2:142" x14ac:dyDescent="0.3">
      <c r="B25" t="s">
        <v>47</v>
      </c>
      <c r="J25" s="9"/>
      <c r="N25" s="9">
        <f>N7/J7-1</f>
        <v>0.25806451612903225</v>
      </c>
      <c r="T25" s="9"/>
      <c r="U25" s="9">
        <f>U7/T7-1</f>
        <v>0</v>
      </c>
      <c r="V25" s="9">
        <f t="shared" ref="V25:Y25" si="51">V7/U7-1</f>
        <v>0.56000000000000005</v>
      </c>
      <c r="W25" s="9">
        <f t="shared" si="51"/>
        <v>0.74358974358974361</v>
      </c>
      <c r="X25" s="9">
        <f t="shared" si="51"/>
        <v>0.51470588235294135</v>
      </c>
      <c r="Y25" s="9">
        <f t="shared" si="51"/>
        <v>0.34951456310679596</v>
      </c>
      <c r="Z25" s="9">
        <f t="shared" ref="Z25:AJ25" si="52">Z7/Y7-1</f>
        <v>0.21999999999999975</v>
      </c>
      <c r="AA25" s="9">
        <f t="shared" si="52"/>
        <v>0.19999999999999996</v>
      </c>
      <c r="AB25" s="9">
        <f t="shared" si="52"/>
        <v>0.14999999999999991</v>
      </c>
      <c r="AC25" s="9">
        <f t="shared" si="52"/>
        <v>0.10000000000000009</v>
      </c>
      <c r="AD25" s="9">
        <f t="shared" si="52"/>
        <v>5.0000000000000044E-2</v>
      </c>
      <c r="AE25" s="9">
        <f t="shared" si="52"/>
        <v>5.0000000000000044E-2</v>
      </c>
      <c r="AF25" s="9">
        <f t="shared" si="52"/>
        <v>5.0000000000000044E-2</v>
      </c>
      <c r="AG25" s="9">
        <f t="shared" si="52"/>
        <v>5.0000000000000044E-2</v>
      </c>
      <c r="AH25" s="9">
        <f t="shared" si="52"/>
        <v>5.0000000000000044E-2</v>
      </c>
      <c r="AI25" s="9">
        <f t="shared" si="52"/>
        <v>5.0000000000000044E-2</v>
      </c>
      <c r="AJ25" s="9">
        <f t="shared" si="52"/>
        <v>5.0000000000000044E-2</v>
      </c>
      <c r="AL25" t="s">
        <v>52</v>
      </c>
      <c r="AM25" s="9">
        <v>0.11</v>
      </c>
    </row>
    <row r="26" spans="2:142" x14ac:dyDescent="0.3">
      <c r="B26" t="s">
        <v>48</v>
      </c>
      <c r="J26" s="9"/>
      <c r="N26" s="9">
        <f>N8/J8-1</f>
        <v>0.28571428571428581</v>
      </c>
      <c r="T26" s="9"/>
      <c r="U26" s="9">
        <f t="shared" ref="U26:Y26" si="53">U8/T8-1</f>
        <v>0.4285714285714286</v>
      </c>
      <c r="V26" s="9">
        <f t="shared" si="53"/>
        <v>1.1666666666666665</v>
      </c>
      <c r="W26" s="9">
        <f t="shared" si="53"/>
        <v>0.5</v>
      </c>
      <c r="X26" s="9">
        <f t="shared" si="53"/>
        <v>0.24615384615384617</v>
      </c>
      <c r="Y26" s="9">
        <f t="shared" si="53"/>
        <v>0.13580246913580241</v>
      </c>
      <c r="Z26" s="9">
        <f t="shared" ref="Z26:AJ26" si="54">Z8/Y8-1</f>
        <v>0.25</v>
      </c>
      <c r="AA26" s="9">
        <f t="shared" si="54"/>
        <v>0.14999999999999991</v>
      </c>
      <c r="AB26" s="9">
        <f t="shared" si="54"/>
        <v>5.0000000000000044E-2</v>
      </c>
      <c r="AC26" s="9">
        <f t="shared" si="54"/>
        <v>4.0000000000000036E-2</v>
      </c>
      <c r="AD26" s="9">
        <f t="shared" si="54"/>
        <v>3.0000000000000027E-2</v>
      </c>
      <c r="AE26" s="9">
        <f t="shared" si="54"/>
        <v>2.0000000000000018E-2</v>
      </c>
      <c r="AF26" s="9">
        <f t="shared" si="54"/>
        <v>2.0000000000000018E-2</v>
      </c>
      <c r="AG26" s="9">
        <f t="shared" si="54"/>
        <v>2.0000000000000018E-2</v>
      </c>
      <c r="AH26" s="9">
        <f t="shared" si="54"/>
        <v>2.0000000000000018E-2</v>
      </c>
      <c r="AI26" s="9">
        <f t="shared" si="54"/>
        <v>2.0000000000000018E-2</v>
      </c>
      <c r="AJ26" s="9">
        <f t="shared" si="54"/>
        <v>2.0000000000000018E-2</v>
      </c>
      <c r="AL26" t="s">
        <v>53</v>
      </c>
      <c r="AM26" s="2">
        <f>NPV(AM25,Z18:EL18)</f>
        <v>654.82767746454749</v>
      </c>
    </row>
    <row r="27" spans="2:142" x14ac:dyDescent="0.3">
      <c r="B27" t="s">
        <v>49</v>
      </c>
      <c r="J27" s="9">
        <f>J10/J3</f>
        <v>0.2338461538461539</v>
      </c>
      <c r="N27" s="9">
        <f>N10/N3</f>
        <v>0.26345609065155789</v>
      </c>
      <c r="T27" s="9">
        <f t="shared" ref="T27:Y27" si="55">T10/T3</f>
        <v>8.8082901554404111E-2</v>
      </c>
      <c r="U27" s="9">
        <f t="shared" si="55"/>
        <v>0.40714285714285708</v>
      </c>
      <c r="V27" s="9">
        <f t="shared" si="55"/>
        <v>0.26713947990543729</v>
      </c>
      <c r="W27" s="9">
        <f t="shared" si="55"/>
        <v>0.17647058823529413</v>
      </c>
      <c r="X27" s="9">
        <f t="shared" si="55"/>
        <v>0.27322907083716669</v>
      </c>
      <c r="Y27" s="9">
        <f t="shared" si="55"/>
        <v>0.285377358490566</v>
      </c>
      <c r="Z27" s="9">
        <f t="shared" ref="Z27:AJ27" si="56">Z10/Z3</f>
        <v>0.31730588235294105</v>
      </c>
      <c r="AA27" s="9">
        <f t="shared" si="56"/>
        <v>0.3229687979539641</v>
      </c>
      <c r="AB27" s="9">
        <f t="shared" si="56"/>
        <v>0.32185947712418295</v>
      </c>
      <c r="AC27" s="9">
        <f t="shared" si="56"/>
        <v>0.32428379451469053</v>
      </c>
      <c r="AD27" s="9">
        <f t="shared" si="56"/>
        <v>0.33078624996110251</v>
      </c>
      <c r="AE27" s="9">
        <f t="shared" si="56"/>
        <v>0.33611037926015053</v>
      </c>
      <c r="AF27" s="9">
        <f t="shared" si="56"/>
        <v>0.34128239057922577</v>
      </c>
      <c r="AG27" s="9">
        <f t="shared" si="56"/>
        <v>0.34630663014632762</v>
      </c>
      <c r="AH27" s="9">
        <f t="shared" si="56"/>
        <v>0.35118732001151215</v>
      </c>
      <c r="AI27" s="9">
        <f t="shared" si="56"/>
        <v>0.35592856159483416</v>
      </c>
      <c r="AJ27" s="9">
        <f t="shared" si="56"/>
        <v>0.3605343391329186</v>
      </c>
      <c r="AL27" t="s">
        <v>57</v>
      </c>
      <c r="AM27" s="2">
        <f>Main!D8</f>
        <v>-9.2000000000000028</v>
      </c>
    </row>
    <row r="28" spans="2:142" x14ac:dyDescent="0.3">
      <c r="B28" t="s">
        <v>25</v>
      </c>
      <c r="J28" s="9">
        <f>J17/J16</f>
        <v>-3.2786885245901634E-2</v>
      </c>
      <c r="N28" s="9">
        <f>N17/N16</f>
        <v>0.12087912087912096</v>
      </c>
      <c r="T28" s="9">
        <f t="shared" ref="T28:Y28" si="57">T17/T16</f>
        <v>-0.81818181818181779</v>
      </c>
      <c r="U28" s="9">
        <f t="shared" si="57"/>
        <v>-0.40186915887850466</v>
      </c>
      <c r="V28" s="9">
        <f t="shared" si="57"/>
        <v>-2.4590163934426233E-2</v>
      </c>
      <c r="W28" s="9">
        <f t="shared" si="57"/>
        <v>0.17857142857142874</v>
      </c>
      <c r="X28" s="9">
        <f t="shared" si="57"/>
        <v>9.4059405940593976E-2</v>
      </c>
      <c r="Y28" s="9">
        <f t="shared" si="57"/>
        <v>0.10204081632653061</v>
      </c>
      <c r="Z28" s="9">
        <f t="shared" ref="Z28:AJ28" si="58">Z17/Z16</f>
        <v>0.15</v>
      </c>
      <c r="AA28" s="9">
        <f t="shared" si="58"/>
        <v>0.15</v>
      </c>
      <c r="AB28" s="9">
        <f t="shared" si="58"/>
        <v>0.15</v>
      </c>
      <c r="AC28" s="9">
        <f t="shared" si="58"/>
        <v>0.15</v>
      </c>
      <c r="AD28" s="9">
        <f t="shared" si="58"/>
        <v>0.15</v>
      </c>
      <c r="AE28" s="9">
        <f t="shared" si="58"/>
        <v>0.15</v>
      </c>
      <c r="AF28" s="9">
        <f t="shared" si="58"/>
        <v>0.15</v>
      </c>
      <c r="AG28" s="9">
        <f t="shared" si="58"/>
        <v>0.15</v>
      </c>
      <c r="AH28" s="9">
        <f t="shared" si="58"/>
        <v>0.15</v>
      </c>
      <c r="AI28" s="9">
        <f t="shared" si="58"/>
        <v>0.15</v>
      </c>
      <c r="AJ28" s="9">
        <f t="shared" si="58"/>
        <v>0.15</v>
      </c>
      <c r="AL28" t="s">
        <v>54</v>
      </c>
      <c r="AM28" s="2">
        <f>AM26+AM27</f>
        <v>645.62767746454745</v>
      </c>
    </row>
    <row r="29" spans="2:142" x14ac:dyDescent="0.3">
      <c r="B29" t="s">
        <v>50</v>
      </c>
      <c r="J29" s="9">
        <f>J18/J3</f>
        <v>0.19384615384615389</v>
      </c>
      <c r="N29" s="9">
        <f>N18/N3</f>
        <v>0.22662889518413584</v>
      </c>
      <c r="T29" s="9">
        <f t="shared" ref="T29:Y29" si="59">T18/T3</f>
        <v>-0.10362694300518137</v>
      </c>
      <c r="U29" s="9">
        <f t="shared" si="59"/>
        <v>0.5357142857142857</v>
      </c>
      <c r="V29" s="9">
        <f t="shared" si="59"/>
        <v>0.29550827423167847</v>
      </c>
      <c r="W29" s="9">
        <f t="shared" si="59"/>
        <v>3.0065359477124146E-2</v>
      </c>
      <c r="X29" s="9">
        <f t="shared" si="59"/>
        <v>0.16835326586936539</v>
      </c>
      <c r="Y29" s="9">
        <f t="shared" si="59"/>
        <v>0.24213836477987419</v>
      </c>
      <c r="Z29" s="9">
        <f t="shared" ref="Z29:AJ29" si="60">Z18/Z3</f>
        <v>0.25935999999999987</v>
      </c>
      <c r="AA29" s="9">
        <f t="shared" si="60"/>
        <v>0.26520782608695642</v>
      </c>
      <c r="AB29" s="9">
        <f t="shared" si="60"/>
        <v>0.26465179951690815</v>
      </c>
      <c r="AC29" s="9">
        <f t="shared" si="60"/>
        <v>0.26700270012190164</v>
      </c>
      <c r="AD29" s="9">
        <f t="shared" si="60"/>
        <v>0.27273113025567841</v>
      </c>
      <c r="AE29" s="9">
        <f t="shared" si="60"/>
        <v>0.27737420483408598</v>
      </c>
      <c r="AF29" s="9">
        <f t="shared" si="60"/>
        <v>0.28188573980238879</v>
      </c>
      <c r="AG29" s="9">
        <f t="shared" si="60"/>
        <v>0.28626947210823633</v>
      </c>
      <c r="AH29" s="9">
        <f t="shared" si="60"/>
        <v>0.29052903233557198</v>
      </c>
      <c r="AI29" s="9">
        <f t="shared" si="60"/>
        <v>0.29466794773585925</v>
      </c>
      <c r="AJ29" s="9">
        <f t="shared" si="60"/>
        <v>0.29868964517284763</v>
      </c>
      <c r="AL29" t="s">
        <v>55</v>
      </c>
      <c r="AM29" s="1">
        <f>AM28/AJ19</f>
        <v>18.552519467372054</v>
      </c>
    </row>
    <row r="30" spans="2:142" x14ac:dyDescent="0.3">
      <c r="AL30" t="s">
        <v>56</v>
      </c>
      <c r="AM30" s="1">
        <f>Main!D3</f>
        <v>12.25</v>
      </c>
    </row>
    <row r="31" spans="2:142" x14ac:dyDescent="0.3">
      <c r="AL31" s="7" t="s">
        <v>58</v>
      </c>
      <c r="AM31" s="10">
        <f>AM29/AM30-1</f>
        <v>0.5144913850915962</v>
      </c>
    </row>
    <row r="32" spans="2:142" x14ac:dyDescent="0.3">
      <c r="AL32" t="s">
        <v>59</v>
      </c>
      <c r="AM32" s="5" t="s">
        <v>60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2025-03-27T08:46:41Z</dcterms:created>
  <dcterms:modified xsi:type="dcterms:W3CDTF">2025-04-04T09:40:32Z</dcterms:modified>
</cp:coreProperties>
</file>