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s\Desktop\Financial Analysis\"/>
    </mc:Choice>
  </mc:AlternateContent>
  <xr:revisionPtr revIDLastSave="0" documentId="13_ncr:1_{507C291F-1122-4D0C-BFF3-C577AF286D43}" xr6:coauthVersionLast="47" xr6:coauthVersionMax="47" xr10:uidLastSave="{00000000-0000-0000-0000-000000000000}"/>
  <bookViews>
    <workbookView xWindow="-108" yWindow="-108" windowWidth="23256" windowHeight="12576" xr2:uid="{A369EDEE-6FD8-4295-94F6-F7056E8D0FA4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9" i="2" l="1"/>
  <c r="Z29" i="2"/>
  <c r="Y29" i="2"/>
  <c r="X29" i="2"/>
  <c r="W29" i="2"/>
  <c r="V29" i="2"/>
  <c r="U29" i="2"/>
  <c r="T29" i="2"/>
  <c r="AA28" i="2"/>
  <c r="Z28" i="2"/>
  <c r="Y28" i="2"/>
  <c r="X28" i="2"/>
  <c r="W28" i="2"/>
  <c r="V28" i="2"/>
  <c r="U28" i="2"/>
  <c r="T28" i="2"/>
  <c r="AA27" i="2"/>
  <c r="Z27" i="2"/>
  <c r="Y27" i="2"/>
  <c r="X27" i="2"/>
  <c r="W27" i="2"/>
  <c r="V27" i="2"/>
  <c r="U27" i="2"/>
  <c r="T27" i="2"/>
  <c r="AA26" i="2"/>
  <c r="Z26" i="2"/>
  <c r="Y26" i="2"/>
  <c r="X26" i="2"/>
  <c r="W26" i="2"/>
  <c r="V26" i="2"/>
  <c r="U26" i="2"/>
  <c r="AA25" i="2"/>
  <c r="Z25" i="2"/>
  <c r="Y25" i="2"/>
  <c r="X25" i="2"/>
  <c r="W25" i="2"/>
  <c r="V25" i="2"/>
  <c r="U25" i="2"/>
  <c r="T25" i="2"/>
  <c r="AA24" i="2"/>
  <c r="Z24" i="2"/>
  <c r="Y24" i="2"/>
  <c r="X24" i="2"/>
  <c r="W24" i="2"/>
  <c r="V24" i="2"/>
  <c r="U24" i="2"/>
  <c r="T24" i="2"/>
  <c r="AA23" i="2"/>
  <c r="Z23" i="2"/>
  <c r="Y23" i="2"/>
  <c r="X23" i="2"/>
  <c r="W23" i="2"/>
  <c r="V23" i="2"/>
  <c r="U23" i="2"/>
  <c r="T23" i="2"/>
  <c r="AA22" i="2"/>
  <c r="Z22" i="2"/>
  <c r="Y22" i="2"/>
  <c r="X22" i="2"/>
  <c r="W22" i="2"/>
  <c r="V22" i="2"/>
  <c r="U22" i="2"/>
  <c r="AA21" i="2"/>
  <c r="Z21" i="2"/>
  <c r="Y21" i="2"/>
  <c r="X21" i="2"/>
  <c r="W21" i="2"/>
  <c r="V21" i="2"/>
  <c r="U21" i="2"/>
  <c r="AA20" i="2"/>
  <c r="Z20" i="2"/>
  <c r="Y20" i="2"/>
  <c r="X20" i="2"/>
  <c r="W20" i="2"/>
  <c r="V20" i="2"/>
  <c r="U20" i="2"/>
  <c r="AB26" i="2"/>
  <c r="AB22" i="2"/>
  <c r="AB21" i="2"/>
  <c r="AB20" i="2"/>
  <c r="AB29" i="2"/>
  <c r="AB28" i="2"/>
  <c r="AB27" i="2"/>
  <c r="AB25" i="2"/>
  <c r="AB24" i="2"/>
  <c r="AB23" i="2"/>
  <c r="K29" i="2"/>
  <c r="K28" i="2"/>
  <c r="K27" i="2"/>
  <c r="K25" i="2"/>
  <c r="K24" i="2"/>
  <c r="K23" i="2"/>
  <c r="O29" i="2"/>
  <c r="O28" i="2"/>
  <c r="O27" i="2"/>
  <c r="O26" i="2"/>
  <c r="O25" i="2"/>
  <c r="O24" i="2"/>
  <c r="O23" i="2"/>
  <c r="O22" i="2"/>
  <c r="O21" i="2"/>
  <c r="O20" i="2"/>
  <c r="T15" i="2"/>
  <c r="T17" i="2"/>
  <c r="T8" i="2"/>
  <c r="T5" i="2"/>
  <c r="U11" i="2"/>
  <c r="U17" i="2"/>
  <c r="U8" i="2"/>
  <c r="U5" i="2"/>
  <c r="V15" i="2"/>
  <c r="V17" i="2"/>
  <c r="V8" i="2"/>
  <c r="V5" i="2"/>
  <c r="W17" i="2"/>
  <c r="W8" i="2"/>
  <c r="W5" i="2"/>
  <c r="X17" i="2"/>
  <c r="X8" i="2"/>
  <c r="X5" i="2"/>
  <c r="Y17" i="2"/>
  <c r="Y8" i="2"/>
  <c r="Y5" i="2"/>
  <c r="O5" i="2"/>
  <c r="O9" i="2" s="1"/>
  <c r="O11" i="2" s="1"/>
  <c r="O14" i="2" s="1"/>
  <c r="O16" i="2" s="1"/>
  <c r="O18" i="2" s="1"/>
  <c r="O8" i="2"/>
  <c r="O17" i="2"/>
  <c r="Z17" i="2"/>
  <c r="Z8" i="2"/>
  <c r="Z5" i="2"/>
  <c r="AA17" i="2"/>
  <c r="AA8" i="2"/>
  <c r="AA5" i="2"/>
  <c r="AB17" i="2"/>
  <c r="AB8" i="2"/>
  <c r="AB5" i="2"/>
  <c r="K17" i="2"/>
  <c r="K8" i="2"/>
  <c r="K5" i="2"/>
  <c r="T9" i="2" l="1"/>
  <c r="T11" i="2" s="1"/>
  <c r="T14" i="2" s="1"/>
  <c r="T16" i="2" s="1"/>
  <c r="T18" i="2" s="1"/>
  <c r="U9" i="2"/>
  <c r="U14" i="2" s="1"/>
  <c r="U16" i="2" s="1"/>
  <c r="U18" i="2" s="1"/>
  <c r="V9" i="2"/>
  <c r="V11" i="2" s="1"/>
  <c r="V14" i="2" s="1"/>
  <c r="V16" i="2" s="1"/>
  <c r="V18" i="2" s="1"/>
  <c r="W9" i="2"/>
  <c r="W11" i="2" s="1"/>
  <c r="W14" i="2" s="1"/>
  <c r="W16" i="2" s="1"/>
  <c r="W18" i="2" s="1"/>
  <c r="X9" i="2"/>
  <c r="X11" i="2" s="1"/>
  <c r="X14" i="2" s="1"/>
  <c r="X16" i="2" s="1"/>
  <c r="X18" i="2" s="1"/>
  <c r="Y9" i="2"/>
  <c r="Y11" i="2" s="1"/>
  <c r="Y14" i="2" s="1"/>
  <c r="Y16" i="2" s="1"/>
  <c r="Y18" i="2" s="1"/>
  <c r="Z9" i="2"/>
  <c r="Z11" i="2" s="1"/>
  <c r="Z14" i="2" s="1"/>
  <c r="Z16" i="2" s="1"/>
  <c r="Z18" i="2" s="1"/>
  <c r="AA9" i="2"/>
  <c r="AA11" i="2" s="1"/>
  <c r="AA14" i="2" s="1"/>
  <c r="AA16" i="2" s="1"/>
  <c r="AA18" i="2" s="1"/>
  <c r="AB9" i="2"/>
  <c r="AB11" i="2" s="1"/>
  <c r="AB14" i="2" s="1"/>
  <c r="AB16" i="2" s="1"/>
  <c r="AB18" i="2" s="1"/>
  <c r="K9" i="2"/>
  <c r="K11" i="2" s="1"/>
  <c r="K14" i="2" s="1"/>
  <c r="K16" i="2" s="1"/>
  <c r="K18" i="2" s="1"/>
  <c r="D9" i="1" l="1"/>
  <c r="D8" i="1"/>
  <c r="D7" i="1"/>
  <c r="D6" i="1"/>
  <c r="D5" i="1"/>
  <c r="D4" i="1"/>
  <c r="F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 Mniszek</author>
  </authors>
  <commentList>
    <comment ref="T15" authorId="0" shapeId="0" xr:uid="{C9197EFE-D1B2-4971-A756-6AB827312A6F}">
      <text>
        <r>
          <rPr>
            <b/>
            <sz val="9"/>
            <color indexed="81"/>
            <rFont val="Tahoma"/>
            <family val="2"/>
          </rPr>
          <t>Anton Mniszek:</t>
        </r>
        <r>
          <rPr>
            <sz val="9"/>
            <color indexed="81"/>
            <rFont val="Tahoma"/>
            <family val="2"/>
          </rPr>
          <t xml:space="preserve">
+discontinued</t>
        </r>
      </text>
    </comment>
    <comment ref="V15" authorId="0" shapeId="0" xr:uid="{DDEA1B86-1DC1-4E03-9A8C-F27112CE3600}">
      <text>
        <r>
          <rPr>
            <b/>
            <sz val="9"/>
            <color indexed="81"/>
            <rFont val="Tahoma"/>
            <family val="2"/>
          </rPr>
          <t>Anton Mniszek:</t>
        </r>
        <r>
          <rPr>
            <sz val="9"/>
            <color indexed="81"/>
            <rFont val="Tahoma"/>
            <family val="2"/>
          </rPr>
          <t xml:space="preserve">
+discontinued</t>
        </r>
      </text>
    </comment>
  </commentList>
</comments>
</file>

<file path=xl/sharedStrings.xml><?xml version="1.0" encoding="utf-8"?>
<sst xmlns="http://schemas.openxmlformats.org/spreadsheetml/2006/main" count="56" uniqueCount="51">
  <si>
    <t>GD</t>
  </si>
  <si>
    <t>Price</t>
  </si>
  <si>
    <t>Shares</t>
  </si>
  <si>
    <t>MC</t>
  </si>
  <si>
    <t>Cash</t>
  </si>
  <si>
    <t>Debt</t>
  </si>
  <si>
    <t>Net Cash</t>
  </si>
  <si>
    <t>EV</t>
  </si>
  <si>
    <t>Last checked</t>
  </si>
  <si>
    <t>Today</t>
  </si>
  <si>
    <t>Earnings</t>
  </si>
  <si>
    <t>Q125</t>
  </si>
  <si>
    <t>Product revenue y/y</t>
  </si>
  <si>
    <t>Service revenue y/y</t>
  </si>
  <si>
    <t>Revenue y/y</t>
  </si>
  <si>
    <t>Product Margin</t>
  </si>
  <si>
    <t>Service Margin</t>
  </si>
  <si>
    <t>Gross Margin</t>
  </si>
  <si>
    <t>Operating Margin</t>
  </si>
  <si>
    <t>Taxes</t>
  </si>
  <si>
    <t>Net Margin</t>
  </si>
  <si>
    <t>Product revenue</t>
  </si>
  <si>
    <t>Service revenue</t>
  </si>
  <si>
    <t>Total revenue</t>
  </si>
  <si>
    <t>Product cost</t>
  </si>
  <si>
    <t>Service cost</t>
  </si>
  <si>
    <t>Total cost of sales</t>
  </si>
  <si>
    <t>Gross profit</t>
  </si>
  <si>
    <t>SG&amp;A</t>
  </si>
  <si>
    <t>Operating profit</t>
  </si>
  <si>
    <t>Other income</t>
  </si>
  <si>
    <t>Interest expense</t>
  </si>
  <si>
    <t>Pretax profit</t>
  </si>
  <si>
    <t>Net profit</t>
  </si>
  <si>
    <t>EPS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</si>
  <si>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</si>
  <si>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</si>
  <si>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</si>
  <si>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</si>
  <si>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</si>
  <si>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</si>
  <si>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</si>
  <si>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</si>
  <si>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</si>
  <si>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</si>
  <si>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</si>
  <si>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</si>
  <si>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Q225</t>
  </si>
  <si>
    <t>Q325</t>
  </si>
  <si>
    <t>Q425</t>
  </si>
  <si>
    <t>SG&amp;A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</si>
</sst>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164" fontId="2" fillId="2" borderId="1" xfId="0" applyNumberFormat="1" applyFont="1" applyFill="1" applyBorder="1"/>
    <xf numFmtId="3" fontId="2" fillId="2" borderId="1" xfId="0" applyNumberFormat="1" applyFont="1" applyFill="1" applyBorder="1"/>
    <xf numFmtId="0" fontId="3" fillId="2" borderId="1" xfId="0" applyFont="1" applyFill="1" applyBorder="1" applyAlignment="1">
      <alignment horizontal="right"/>
    </xf>
    <xf numFmtId="14" fontId="3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4" fontId="2" fillId="2" borderId="1" xfId="0" applyNumberFormat="1" applyFont="1" applyFill="1" applyBorder="1"/>
    <xf numFmtId="3" fontId="1" fillId="2" borderId="1" xfId="0" applyNumberFormat="1" applyFont="1" applyFill="1" applyBorder="1"/>
    <xf numFmtId="9" fontId="2" fillId="2" borderId="1" xfId="0" applyNumberFormat="1" applyFont="1" applyFill="1" applyBorder="1"/>
    <xf numFmtId="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30480</xdr:colOff>
      <xdr:row>0</xdr:row>
      <xdr:rowOff>0</xdr:rowOff>
    </xdr:from>
    <xdr:to>
      <xdr:col>28</xdr:col>
      <xdr:colOff>30480</xdr:colOff>
      <xdr:row>33</xdr:row>
      <xdr:rowOff>91440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C91F88D-337B-5199-8C5A-BD2F902DA5E3}"/>
            </a:ext>
          </a:extLst>
        </xdr:cNvPr>
        <xdr:cNvCxnSpPr/>
      </xdr:nvCxnSpPr>
      <xdr:spPr>
        <a:xfrm>
          <a:off x="17693640" y="0"/>
          <a:ext cx="0" cy="6126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0</xdr:row>
      <xdr:rowOff>0</xdr:rowOff>
    </xdr:from>
    <xdr:to>
      <xdr:col>15</xdr:col>
      <xdr:colOff>38100</xdr:colOff>
      <xdr:row>33</xdr:row>
      <xdr:rowOff>99060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1E13E44-AABC-8F90-687E-C3893221671A}"/>
            </a:ext>
          </a:extLst>
        </xdr:cNvPr>
        <xdr:cNvCxnSpPr/>
      </xdr:nvCxnSpPr>
      <xdr:spPr>
        <a:xfrm>
          <a:off x="9776460" y="0"/>
          <a:ext cx="0" cy="6134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4F6E-BEA9-44D5-9FB4-6B5E1ADA83B5}">
  <dimension ref="B2:G9"/>
  <sheetViews>
    <sheetView tabSelected="1" workbookViewId="0">
      <selection activeCell="D10" sqref="D10"/>
    </sheetView>
  </sheetViews>
  <sheetFormatPr defaultRowHeight="14.4" x14ac:dyDescent="0.3"/>
  <cols>
    <col min="1" max="4" width="8.88671875" style="1"/>
    <col min="5" max="7" width="12.77734375" style="5" customWidth="1"/>
    <col min="8" max="16384" width="8.88671875" style="1"/>
  </cols>
  <sheetData>
    <row r="2" spans="2:7" x14ac:dyDescent="0.3">
      <c r="E2" s="5" t="s">
        <v>8</v>
      </c>
      <c r="F2" s="5" t="s">
        <v>9</v>
      </c>
      <c r="G2" s="5" t="s">
        <v>10</v>
      </c>
    </row>
    <row r="3" spans="2:7" x14ac:dyDescent="0.3">
      <c r="B3" s="2" t="s">
        <v>0</v>
      </c>
      <c r="C3" s="1" t="s">
        <v>1</v>
      </c>
      <c r="D3" s="3">
        <v>265.69</v>
      </c>
      <c r="E3" s="6">
        <v>45771</v>
      </c>
      <c r="F3" s="6">
        <f ca="1">TODAY()</f>
        <v>45771</v>
      </c>
      <c r="G3" s="6">
        <v>45861</v>
      </c>
    </row>
    <row r="4" spans="2:7" x14ac:dyDescent="0.3">
      <c r="C4" s="1" t="s">
        <v>2</v>
      </c>
      <c r="D4" s="4">
        <f>268.4</f>
        <v>268.39999999999998</v>
      </c>
      <c r="E4" s="5" t="s">
        <v>11</v>
      </c>
    </row>
    <row r="5" spans="2:7" x14ac:dyDescent="0.3">
      <c r="C5" s="1" t="s">
        <v>3</v>
      </c>
      <c r="D5" s="4">
        <f>D3*D4</f>
        <v>71311.195999999996</v>
      </c>
    </row>
    <row r="6" spans="2:7" x14ac:dyDescent="0.3">
      <c r="C6" s="1" t="s">
        <v>4</v>
      </c>
      <c r="D6" s="4">
        <f>1242</f>
        <v>1242</v>
      </c>
      <c r="E6" s="5" t="s">
        <v>11</v>
      </c>
    </row>
    <row r="7" spans="2:7" x14ac:dyDescent="0.3">
      <c r="C7" s="1" t="s">
        <v>5</v>
      </c>
      <c r="D7" s="4">
        <f>2349+7260</f>
        <v>9609</v>
      </c>
      <c r="E7" s="5" t="s">
        <v>11</v>
      </c>
    </row>
    <row r="8" spans="2:7" x14ac:dyDescent="0.3">
      <c r="C8" s="1" t="s">
        <v>6</v>
      </c>
      <c r="D8" s="4">
        <f>D6-D7</f>
        <v>-8367</v>
      </c>
    </row>
    <row r="9" spans="2:7" x14ac:dyDescent="0.3">
      <c r="C9" s="1" t="s">
        <v>7</v>
      </c>
      <c r="D9" s="4">
        <f>D5-D8</f>
        <v>79678.195999999996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9F9A-E22D-4D40-9B20-C92ED4255DDB}">
  <dimension ref="B2:AM29"/>
  <sheetViews>
    <sheetView workbookViewId="0">
      <pane xSplit="2" ySplit="2" topLeftCell="P3" activePane="bottomRight" state="frozen"/>
      <selection pane="topRight" activeCell="C1" sqref="C1"/>
      <selection pane="bottomLeft" activeCell="A3" sqref="A3"/>
      <selection pane="bottomRight" activeCell="AC16" sqref="AC16"/>
    </sheetView>
  </sheetViews>
  <sheetFormatPr defaultRowHeight="14.4" x14ac:dyDescent="0.3"/>
  <cols>
    <col min="1" max="1" width="8.88671875" style="1"/>
    <col min="2" max="2" width="17.5546875" style="1" bestFit="1" customWidth="1"/>
    <col min="3" max="16384" width="8.88671875" style="1"/>
  </cols>
  <sheetData>
    <row r="2" spans="2:39" x14ac:dyDescent="0.3">
      <c r="C2" s="7" t="s">
        <v>35</v>
      </c>
      <c r="D2" s="7" t="s">
        <v>36</v>
      </c>
      <c r="E2" s="7" t="s">
        <v>37</v>
      </c>
      <c r="F2" s="7" t="s">
        <v>38</v>
      </c>
      <c r="G2" s="7" t="s">
        <v>39</v>
      </c>
      <c r="H2" s="7" t="s">
        <v>40</v>
      </c>
      <c r="I2" s="7" t="s">
        <v>41</v>
      </c>
      <c r="J2" s="7" t="s">
        <v>42</v>
      </c>
      <c r="K2" s="7" t="s">
        <v>43</v>
      </c>
      <c r="L2" s="7" t="s">
        <v>44</v>
      </c>
      <c r="M2" s="7" t="s">
        <v>45</v>
      </c>
      <c r="N2" s="7" t="s">
        <v>46</v>
      </c>
      <c r="O2" s="7" t="s">
        <v>11</v>
      </c>
      <c r="P2" s="7" t="s">
        <v>47</v>
      </c>
      <c r="Q2" s="7" t="s">
        <v>48</v>
      </c>
      <c r="R2" s="7" t="s">
        <v>49</v>
      </c>
      <c r="T2" s="1">
        <v>2016</v>
      </c>
      <c r="U2" s="1">
        <v>2017</v>
      </c>
      <c r="V2" s="1">
        <v>2018</v>
      </c>
      <c r="W2" s="1">
        <v>2019</v>
      </c>
      <c r="X2" s="1">
        <v>2020</v>
      </c>
      <c r="Y2" s="1">
        <v>2021</v>
      </c>
      <c r="Z2" s="1">
        <v>2022</v>
      </c>
      <c r="AA2" s="1">
        <v>2023</v>
      </c>
      <c r="AB2" s="1">
        <v>2024</v>
      </c>
      <c r="AC2" s="1">
        <v>2025</v>
      </c>
      <c r="AD2" s="1">
        <v>2026</v>
      </c>
      <c r="AE2" s="1">
        <v>2027</v>
      </c>
      <c r="AF2" s="1">
        <v>2028</v>
      </c>
      <c r="AG2" s="1">
        <v>2029</v>
      </c>
      <c r="AH2" s="1">
        <v>2030</v>
      </c>
      <c r="AI2" s="1">
        <v>2031</v>
      </c>
      <c r="AJ2" s="1">
        <v>2032</v>
      </c>
      <c r="AK2" s="1">
        <v>2033</v>
      </c>
      <c r="AL2" s="1">
        <v>2034</v>
      </c>
      <c r="AM2" s="1">
        <v>2035</v>
      </c>
    </row>
    <row r="3" spans="2:39" x14ac:dyDescent="0.3">
      <c r="B3" s="1" t="s">
        <v>21</v>
      </c>
      <c r="K3" s="4">
        <v>6134</v>
      </c>
      <c r="O3" s="4">
        <v>7334</v>
      </c>
      <c r="T3" s="4">
        <v>19010</v>
      </c>
      <c r="U3" s="4">
        <v>19016</v>
      </c>
      <c r="V3" s="4">
        <v>20149</v>
      </c>
      <c r="W3" s="4">
        <v>23130</v>
      </c>
      <c r="X3" s="4">
        <v>22188</v>
      </c>
      <c r="Y3" s="4">
        <v>22428</v>
      </c>
      <c r="Z3" s="4">
        <v>23022</v>
      </c>
      <c r="AA3" s="4">
        <v>24595</v>
      </c>
      <c r="AB3" s="4">
        <v>28635</v>
      </c>
    </row>
    <row r="4" spans="2:39" x14ac:dyDescent="0.3">
      <c r="B4" s="1" t="s">
        <v>22</v>
      </c>
      <c r="K4" s="4">
        <v>4597</v>
      </c>
      <c r="O4" s="4">
        <v>4889</v>
      </c>
      <c r="T4" s="4">
        <v>11551</v>
      </c>
      <c r="U4" s="4">
        <v>11957</v>
      </c>
      <c r="V4" s="4">
        <v>16044</v>
      </c>
      <c r="W4" s="4">
        <v>16220</v>
      </c>
      <c r="X4" s="4">
        <v>15737</v>
      </c>
      <c r="Y4" s="4">
        <v>16041</v>
      </c>
      <c r="Z4" s="4">
        <v>16385</v>
      </c>
      <c r="AA4" s="4">
        <v>17677</v>
      </c>
      <c r="AB4" s="4">
        <v>19081</v>
      </c>
    </row>
    <row r="5" spans="2:39" s="2" customFormat="1" x14ac:dyDescent="0.3">
      <c r="B5" s="2" t="s">
        <v>23</v>
      </c>
      <c r="K5" s="9">
        <f>K3+K4</f>
        <v>10731</v>
      </c>
      <c r="O5" s="9">
        <f>O3+O4</f>
        <v>12223</v>
      </c>
      <c r="T5" s="9">
        <f>T3+T4</f>
        <v>30561</v>
      </c>
      <c r="U5" s="9">
        <f>U3+U4</f>
        <v>30973</v>
      </c>
      <c r="V5" s="9">
        <f>V3+V4</f>
        <v>36193</v>
      </c>
      <c r="W5" s="9">
        <f>W3+W4</f>
        <v>39350</v>
      </c>
      <c r="X5" s="9">
        <f>X3+X4</f>
        <v>37925</v>
      </c>
      <c r="Y5" s="9">
        <f>Y3+Y4</f>
        <v>38469</v>
      </c>
      <c r="Z5" s="9">
        <f>Z3+Z4</f>
        <v>39407</v>
      </c>
      <c r="AA5" s="9">
        <f>AA3+AA4</f>
        <v>42272</v>
      </c>
      <c r="AB5" s="9">
        <f>AB3+AB4</f>
        <v>47716</v>
      </c>
    </row>
    <row r="6" spans="2:39" x14ac:dyDescent="0.3">
      <c r="B6" s="1" t="s">
        <v>24</v>
      </c>
      <c r="K6" s="4">
        <v>5189</v>
      </c>
      <c r="O6" s="4">
        <v>6141</v>
      </c>
      <c r="T6" s="4">
        <v>15155</v>
      </c>
      <c r="U6" s="4">
        <v>14773</v>
      </c>
      <c r="V6" s="4">
        <v>15894</v>
      </c>
      <c r="W6" s="4">
        <v>18611</v>
      </c>
      <c r="X6" s="4">
        <v>18192</v>
      </c>
      <c r="Y6" s="4">
        <v>18524</v>
      </c>
      <c r="Z6" s="4">
        <v>18981</v>
      </c>
      <c r="AA6" s="4">
        <v>20591</v>
      </c>
      <c r="AB6" s="4">
        <v>24332</v>
      </c>
    </row>
    <row r="7" spans="2:39" x14ac:dyDescent="0.3">
      <c r="B7" s="1" t="s">
        <v>25</v>
      </c>
      <c r="K7" s="4">
        <v>3879</v>
      </c>
      <c r="O7" s="4">
        <v>4189</v>
      </c>
      <c r="T7" s="4">
        <v>9741</v>
      </c>
      <c r="U7" s="4">
        <v>9958</v>
      </c>
      <c r="V7" s="4">
        <v>13584</v>
      </c>
      <c r="W7" s="4">
        <v>13752</v>
      </c>
      <c r="X7" s="4">
        <v>13408</v>
      </c>
      <c r="Y7" s="4">
        <v>13537</v>
      </c>
      <c r="Z7" s="4">
        <v>13804</v>
      </c>
      <c r="AA7" s="4">
        <v>15009</v>
      </c>
      <c r="AB7" s="4">
        <v>16020</v>
      </c>
    </row>
    <row r="8" spans="2:39" x14ac:dyDescent="0.3">
      <c r="B8" s="1" t="s">
        <v>26</v>
      </c>
      <c r="K8" s="4">
        <f>K6+K7</f>
        <v>9068</v>
      </c>
      <c r="O8" s="4">
        <f>O6+O7</f>
        <v>10330</v>
      </c>
      <c r="T8" s="4">
        <f>T6+T7</f>
        <v>24896</v>
      </c>
      <c r="U8" s="4">
        <f>U6+U7</f>
        <v>24731</v>
      </c>
      <c r="V8" s="4">
        <f>V6+V7</f>
        <v>29478</v>
      </c>
      <c r="W8" s="4">
        <f>W6+W7</f>
        <v>32363</v>
      </c>
      <c r="X8" s="4">
        <f>X6+X7</f>
        <v>31600</v>
      </c>
      <c r="Y8" s="4">
        <f>Y6+Y7</f>
        <v>32061</v>
      </c>
      <c r="Z8" s="4">
        <f>Z6+Z7</f>
        <v>32785</v>
      </c>
      <c r="AA8" s="4">
        <f>AA6+AA7</f>
        <v>35600</v>
      </c>
      <c r="AB8" s="4">
        <f>AB6+AB7</f>
        <v>40352</v>
      </c>
    </row>
    <row r="9" spans="2:39" s="2" customFormat="1" x14ac:dyDescent="0.3">
      <c r="B9" s="2" t="s">
        <v>27</v>
      </c>
      <c r="K9" s="9">
        <f>K5-K8</f>
        <v>1663</v>
      </c>
      <c r="O9" s="9">
        <f>O5-O8</f>
        <v>1893</v>
      </c>
      <c r="T9" s="9">
        <f>T5-T8</f>
        <v>5665</v>
      </c>
      <c r="U9" s="9">
        <f>U5-U8</f>
        <v>6242</v>
      </c>
      <c r="V9" s="9">
        <f>V5-V8</f>
        <v>6715</v>
      </c>
      <c r="W9" s="9">
        <f>W5-W8</f>
        <v>6987</v>
      </c>
      <c r="X9" s="9">
        <f>X5-X8</f>
        <v>6325</v>
      </c>
      <c r="Y9" s="9">
        <f>Y5-Y8</f>
        <v>6408</v>
      </c>
      <c r="Z9" s="9">
        <f>Z5-Z8</f>
        <v>6622</v>
      </c>
      <c r="AA9" s="9">
        <f>AA5-AA8</f>
        <v>6672</v>
      </c>
      <c r="AB9" s="9">
        <f>AB5-AB8</f>
        <v>7364</v>
      </c>
    </row>
    <row r="10" spans="2:39" x14ac:dyDescent="0.3">
      <c r="B10" s="1" t="s">
        <v>28</v>
      </c>
      <c r="K10" s="4">
        <v>627</v>
      </c>
      <c r="O10" s="4">
        <v>625</v>
      </c>
      <c r="T10" s="4">
        <v>1921</v>
      </c>
      <c r="U10" s="4">
        <v>2006</v>
      </c>
      <c r="V10" s="4">
        <v>2258</v>
      </c>
      <c r="W10" s="4">
        <v>2417</v>
      </c>
      <c r="X10" s="4">
        <v>2192</v>
      </c>
      <c r="Y10" s="4">
        <v>2245</v>
      </c>
      <c r="Z10" s="4">
        <v>2411</v>
      </c>
      <c r="AA10" s="4">
        <v>2427</v>
      </c>
      <c r="AB10" s="4">
        <v>2568</v>
      </c>
    </row>
    <row r="11" spans="2:39" s="2" customFormat="1" x14ac:dyDescent="0.3">
      <c r="B11" s="2" t="s">
        <v>29</v>
      </c>
      <c r="K11" s="9">
        <f>K9-K10</f>
        <v>1036</v>
      </c>
      <c r="O11" s="9">
        <f>O9-O10</f>
        <v>1268</v>
      </c>
      <c r="T11" s="9">
        <f>T9-T10</f>
        <v>3744</v>
      </c>
      <c r="U11" s="9">
        <f>U9-U10</f>
        <v>4236</v>
      </c>
      <c r="V11" s="9">
        <f>V9-V10</f>
        <v>4457</v>
      </c>
      <c r="W11" s="9">
        <f>W9-W10</f>
        <v>4570</v>
      </c>
      <c r="X11" s="9">
        <f>X9-X10</f>
        <v>4133</v>
      </c>
      <c r="Y11" s="9">
        <f>Y9-Y10</f>
        <v>4163</v>
      </c>
      <c r="Z11" s="9">
        <f>Z9-Z10</f>
        <v>4211</v>
      </c>
      <c r="AA11" s="9">
        <f>AA9-AA10</f>
        <v>4245</v>
      </c>
      <c r="AB11" s="9">
        <f>AB9-AB10</f>
        <v>4796</v>
      </c>
    </row>
    <row r="12" spans="2:39" x14ac:dyDescent="0.3">
      <c r="B12" s="1" t="s">
        <v>30</v>
      </c>
      <c r="K12" s="4">
        <v>-14</v>
      </c>
      <c r="O12" s="4">
        <v>-21</v>
      </c>
      <c r="T12" s="4">
        <v>-3</v>
      </c>
      <c r="U12" s="4">
        <v>56</v>
      </c>
      <c r="V12" s="4">
        <v>16</v>
      </c>
      <c r="W12" s="4">
        <v>-92</v>
      </c>
      <c r="X12" s="4">
        <v>-82</v>
      </c>
      <c r="Y12" s="4">
        <v>-134</v>
      </c>
      <c r="Z12" s="4">
        <v>-189</v>
      </c>
      <c r="AA12" s="4">
        <v>-82</v>
      </c>
      <c r="AB12" s="4">
        <v>-68</v>
      </c>
    </row>
    <row r="13" spans="2:39" x14ac:dyDescent="0.3">
      <c r="B13" s="1" t="s">
        <v>31</v>
      </c>
      <c r="K13" s="4">
        <v>82</v>
      </c>
      <c r="O13" s="4">
        <v>89</v>
      </c>
      <c r="T13" s="4">
        <v>91</v>
      </c>
      <c r="U13" s="4">
        <v>103</v>
      </c>
      <c r="V13" s="4">
        <v>356</v>
      </c>
      <c r="W13" s="4">
        <v>460</v>
      </c>
      <c r="X13" s="4">
        <v>477</v>
      </c>
      <c r="Y13" s="4">
        <v>424</v>
      </c>
      <c r="Z13" s="4">
        <v>364</v>
      </c>
      <c r="AA13" s="4">
        <v>343</v>
      </c>
      <c r="AB13" s="4">
        <v>324</v>
      </c>
    </row>
    <row r="14" spans="2:39" s="2" customFormat="1" x14ac:dyDescent="0.3">
      <c r="B14" s="2" t="s">
        <v>32</v>
      </c>
      <c r="K14" s="9">
        <f>K11-K12-K13</f>
        <v>968</v>
      </c>
      <c r="O14" s="9">
        <f>O11-O12-O13</f>
        <v>1200</v>
      </c>
      <c r="T14" s="9">
        <f>T11-T12-T13</f>
        <v>3656</v>
      </c>
      <c r="U14" s="9">
        <f>U11-U12-U13</f>
        <v>4077</v>
      </c>
      <c r="V14" s="9">
        <f>V11-V12-V13</f>
        <v>4085</v>
      </c>
      <c r="W14" s="9">
        <f>W11-W12-W13</f>
        <v>4202</v>
      </c>
      <c r="X14" s="9">
        <f>X11-X12-X13</f>
        <v>3738</v>
      </c>
      <c r="Y14" s="9">
        <f>Y11-Y12-Y13</f>
        <v>3873</v>
      </c>
      <c r="Z14" s="9">
        <f>Z11-Z12-Z13</f>
        <v>4036</v>
      </c>
      <c r="AA14" s="9">
        <f>AA11-AA12-AA13</f>
        <v>3984</v>
      </c>
      <c r="AB14" s="9">
        <f>AB11-AB12-AB13</f>
        <v>4540</v>
      </c>
    </row>
    <row r="15" spans="2:39" x14ac:dyDescent="0.3">
      <c r="B15" s="1" t="s">
        <v>19</v>
      </c>
      <c r="K15" s="4">
        <v>169</v>
      </c>
      <c r="O15" s="4">
        <v>206</v>
      </c>
      <c r="T15" s="4">
        <f>977+107</f>
        <v>1084</v>
      </c>
      <c r="U15" s="4">
        <v>1165</v>
      </c>
      <c r="V15" s="4">
        <f>727+13</f>
        <v>740</v>
      </c>
      <c r="W15" s="4">
        <v>718</v>
      </c>
      <c r="X15" s="4">
        <v>571</v>
      </c>
      <c r="Y15" s="4">
        <v>616</v>
      </c>
      <c r="Z15" s="4">
        <v>646</v>
      </c>
      <c r="AA15" s="4">
        <v>669</v>
      </c>
      <c r="AB15" s="4">
        <v>758</v>
      </c>
    </row>
    <row r="16" spans="2:39" s="2" customFormat="1" x14ac:dyDescent="0.3">
      <c r="B16" s="2" t="s">
        <v>33</v>
      </c>
      <c r="K16" s="9">
        <f>K14-K15</f>
        <v>799</v>
      </c>
      <c r="O16" s="9">
        <f>O14-O15</f>
        <v>994</v>
      </c>
      <c r="T16" s="9">
        <f>T14-T15</f>
        <v>2572</v>
      </c>
      <c r="U16" s="9">
        <f>U14-U15</f>
        <v>2912</v>
      </c>
      <c r="V16" s="9">
        <f>V14-V15</f>
        <v>3345</v>
      </c>
      <c r="W16" s="9">
        <f>W14-W15</f>
        <v>3484</v>
      </c>
      <c r="X16" s="9">
        <f>X14-X15</f>
        <v>3167</v>
      </c>
      <c r="Y16" s="9">
        <f>Y14-Y15</f>
        <v>3257</v>
      </c>
      <c r="Z16" s="9">
        <f>Z14-Z15</f>
        <v>3390</v>
      </c>
      <c r="AA16" s="9">
        <f>AA14-AA15</f>
        <v>3315</v>
      </c>
      <c r="AB16" s="9">
        <f>AB14-AB15</f>
        <v>3782</v>
      </c>
    </row>
    <row r="17" spans="2:28" x14ac:dyDescent="0.3">
      <c r="B17" s="1" t="s">
        <v>2</v>
      </c>
      <c r="K17" s="4">
        <f>268.4</f>
        <v>268.39999999999998</v>
      </c>
      <c r="O17" s="4">
        <f>268.4</f>
        <v>268.39999999999998</v>
      </c>
      <c r="T17" s="4">
        <f>268.4</f>
        <v>268.39999999999998</v>
      </c>
      <c r="U17" s="4">
        <f>268.4</f>
        <v>268.39999999999998</v>
      </c>
      <c r="V17" s="4">
        <f>268.4</f>
        <v>268.39999999999998</v>
      </c>
      <c r="W17" s="4">
        <f>268.4</f>
        <v>268.39999999999998</v>
      </c>
      <c r="X17" s="4">
        <f>268.4</f>
        <v>268.39999999999998</v>
      </c>
      <c r="Y17" s="4">
        <f>268.4</f>
        <v>268.39999999999998</v>
      </c>
      <c r="Z17" s="4">
        <f>268.4</f>
        <v>268.39999999999998</v>
      </c>
      <c r="AA17" s="4">
        <f>268.4</f>
        <v>268.39999999999998</v>
      </c>
      <c r="AB17" s="4">
        <f>268.4</f>
        <v>268.39999999999998</v>
      </c>
    </row>
    <row r="18" spans="2:28" x14ac:dyDescent="0.3">
      <c r="B18" s="1" t="s">
        <v>34</v>
      </c>
      <c r="K18" s="8">
        <f>K16/K17</f>
        <v>2.9769001490312967</v>
      </c>
      <c r="O18" s="8">
        <f>O16/O17</f>
        <v>3.7034277198211627</v>
      </c>
      <c r="T18" s="8">
        <f>T16/T17</f>
        <v>9.5827123695976155</v>
      </c>
      <c r="U18" s="8">
        <f>U16/U17</f>
        <v>10.849478390461998</v>
      </c>
      <c r="V18" s="8">
        <f>V16/V17</f>
        <v>12.462742175856931</v>
      </c>
      <c r="W18" s="8">
        <f>W16/W17</f>
        <v>12.980625931445605</v>
      </c>
      <c r="X18" s="8">
        <f>X16/X17</f>
        <v>11.799552906110284</v>
      </c>
      <c r="Y18" s="8">
        <f>Y16/Y17</f>
        <v>12.134873323397915</v>
      </c>
      <c r="Z18" s="8">
        <f>Z16/Z17</f>
        <v>12.630402384500746</v>
      </c>
      <c r="AA18" s="8">
        <f>AA16/AA17</f>
        <v>12.350968703427721</v>
      </c>
      <c r="AB18" s="8">
        <f>AB16/AB17</f>
        <v>14.090909090909092</v>
      </c>
    </row>
    <row r="20" spans="2:28" x14ac:dyDescent="0.3">
      <c r="B20" s="1" t="s">
        <v>12</v>
      </c>
      <c r="K20" s="10"/>
      <c r="O20" s="10">
        <f>O3/K3-1</f>
        <v>0.19563090968373009</v>
      </c>
      <c r="T20" s="10"/>
      <c r="U20" s="10">
        <f t="shared" ref="T20:AB22" si="0">U3/T3-1</f>
        <v>3.1562335612833614E-4</v>
      </c>
      <c r="V20" s="10">
        <f t="shared" si="0"/>
        <v>5.9581405132520082E-2</v>
      </c>
      <c r="W20" s="10">
        <f t="shared" si="0"/>
        <v>0.14794778897215743</v>
      </c>
      <c r="X20" s="10">
        <f t="shared" si="0"/>
        <v>-4.0726329442282716E-2</v>
      </c>
      <c r="Y20" s="10">
        <f t="shared" si="0"/>
        <v>1.0816657652785278E-2</v>
      </c>
      <c r="Z20" s="10">
        <f t="shared" si="0"/>
        <v>2.6484751203852408E-2</v>
      </c>
      <c r="AA20" s="10">
        <f t="shared" si="0"/>
        <v>6.83259490921726E-2</v>
      </c>
      <c r="AB20" s="10">
        <f>AB3/AA3-1</f>
        <v>0.16426102866436265</v>
      </c>
    </row>
    <row r="21" spans="2:28" x14ac:dyDescent="0.3">
      <c r="B21" s="1" t="s">
        <v>13</v>
      </c>
      <c r="K21" s="10"/>
      <c r="O21" s="10">
        <f t="shared" ref="O21:O29" si="1">O4/K4-1</f>
        <v>6.3519686752229632E-2</v>
      </c>
      <c r="T21" s="10"/>
      <c r="U21" s="10">
        <f t="shared" si="0"/>
        <v>3.5148471993766695E-2</v>
      </c>
      <c r="V21" s="10">
        <f t="shared" si="0"/>
        <v>0.34180814585598385</v>
      </c>
      <c r="W21" s="10">
        <f t="shared" si="0"/>
        <v>1.0969832959361714E-2</v>
      </c>
      <c r="X21" s="10">
        <f t="shared" si="0"/>
        <v>-2.9778051787916149E-2</v>
      </c>
      <c r="Y21" s="10">
        <f t="shared" si="0"/>
        <v>1.9317531931117848E-2</v>
      </c>
      <c r="Z21" s="10">
        <f t="shared" si="0"/>
        <v>2.1445047066890988E-2</v>
      </c>
      <c r="AA21" s="10">
        <f t="shared" si="0"/>
        <v>7.885260909368319E-2</v>
      </c>
      <c r="AB21" s="10">
        <f t="shared" ref="AB21:AB22" si="2">AB4/AA4-1</f>
        <v>7.9425241839678584E-2</v>
      </c>
    </row>
    <row r="22" spans="2:28" s="2" customFormat="1" x14ac:dyDescent="0.3">
      <c r="B22" s="2" t="s">
        <v>14</v>
      </c>
      <c r="K22" s="11"/>
      <c r="O22" s="11">
        <f t="shared" si="1"/>
        <v>0.13903643649240527</v>
      </c>
      <c r="T22" s="11"/>
      <c r="U22" s="11">
        <f t="shared" si="0"/>
        <v>1.3481234252805896E-2</v>
      </c>
      <c r="V22" s="11">
        <f t="shared" si="0"/>
        <v>0.16853388435088634</v>
      </c>
      <c r="W22" s="11">
        <f t="shared" si="0"/>
        <v>8.7226811814439253E-2</v>
      </c>
      <c r="X22" s="11">
        <f t="shared" si="0"/>
        <v>-3.6213468869123244E-2</v>
      </c>
      <c r="Y22" s="11">
        <f t="shared" si="0"/>
        <v>1.4344100197758669E-2</v>
      </c>
      <c r="Z22" s="11">
        <f t="shared" si="0"/>
        <v>2.438326964568871E-2</v>
      </c>
      <c r="AA22" s="11">
        <f t="shared" si="0"/>
        <v>7.2702819296064147E-2</v>
      </c>
      <c r="AB22" s="11">
        <f t="shared" si="2"/>
        <v>0.12878501135503417</v>
      </c>
    </row>
    <row r="23" spans="2:28" x14ac:dyDescent="0.3">
      <c r="B23" s="1" t="s">
        <v>15</v>
      </c>
      <c r="K23" s="10">
        <f>(K3-K6)/K3</f>
        <v>0.15405934137593741</v>
      </c>
      <c r="O23" s="10">
        <f>(O3-O6)/O3</f>
        <v>0.16266703026997545</v>
      </c>
      <c r="T23" s="10">
        <f t="shared" ref="T23:AB23" si="3">(T3-T6)/T3</f>
        <v>0.20278800631246713</v>
      </c>
      <c r="U23" s="10">
        <f t="shared" si="3"/>
        <v>0.22312789230122002</v>
      </c>
      <c r="V23" s="10">
        <f t="shared" si="3"/>
        <v>0.21117673333664203</v>
      </c>
      <c r="W23" s="10">
        <f t="shared" si="3"/>
        <v>0.19537397319498487</v>
      </c>
      <c r="X23" s="10">
        <f t="shared" si="3"/>
        <v>0.18009734991887508</v>
      </c>
      <c r="Y23" s="10">
        <f t="shared" si="3"/>
        <v>0.17406812912430891</v>
      </c>
      <c r="Z23" s="10">
        <f t="shared" si="3"/>
        <v>0.17552775605942142</v>
      </c>
      <c r="AA23" s="10">
        <f t="shared" si="3"/>
        <v>0.16279731652774954</v>
      </c>
      <c r="AB23" s="10">
        <f t="shared" ref="T23:AB24" si="4">(AB3-AB6)/AB3</f>
        <v>0.15027064780862581</v>
      </c>
    </row>
    <row r="24" spans="2:28" x14ac:dyDescent="0.3">
      <c r="B24" s="1" t="s">
        <v>16</v>
      </c>
      <c r="K24" s="10">
        <f t="shared" ref="K24" si="5">(K4-K7)/K4</f>
        <v>0.15618881879486621</v>
      </c>
      <c r="O24" s="10">
        <f t="shared" ref="O24:O25" si="6">(O4-O7)/O4</f>
        <v>0.14317856412354266</v>
      </c>
      <c r="T24" s="10">
        <f t="shared" ref="T24:AB24" si="7">(T4-T7)/T4</f>
        <v>0.1566963899229504</v>
      </c>
      <c r="U24" s="10">
        <f t="shared" si="7"/>
        <v>0.1671824036129464</v>
      </c>
      <c r="V24" s="10">
        <f t="shared" si="7"/>
        <v>0.15332834704562454</v>
      </c>
      <c r="W24" s="10">
        <f t="shared" si="7"/>
        <v>0.15215782983970408</v>
      </c>
      <c r="X24" s="10">
        <f t="shared" si="7"/>
        <v>0.14799517061701722</v>
      </c>
      <c r="Y24" s="10">
        <f t="shared" si="7"/>
        <v>0.15609999376597469</v>
      </c>
      <c r="Z24" s="10">
        <f t="shared" si="7"/>
        <v>0.15752212389380532</v>
      </c>
      <c r="AA24" s="10">
        <f t="shared" si="7"/>
        <v>0.1509305877694179</v>
      </c>
      <c r="AB24" s="10">
        <f t="shared" si="4"/>
        <v>0.16042136156385933</v>
      </c>
    </row>
    <row r="25" spans="2:28" x14ac:dyDescent="0.3">
      <c r="B25" s="1" t="s">
        <v>17</v>
      </c>
      <c r="K25" s="10">
        <f>K9/K5</f>
        <v>0.15497157767216477</v>
      </c>
      <c r="O25" s="10">
        <f>O9/O5</f>
        <v>0.15487196269328316</v>
      </c>
      <c r="T25" s="10">
        <f t="shared" ref="T25:AB25" si="8">T9/T5</f>
        <v>0.18536697097608063</v>
      </c>
      <c r="U25" s="10">
        <f t="shared" si="8"/>
        <v>0.20153036515674944</v>
      </c>
      <c r="V25" s="10">
        <f t="shared" si="8"/>
        <v>0.18553311413809301</v>
      </c>
      <c r="W25" s="10">
        <f t="shared" si="8"/>
        <v>0.17756035578144855</v>
      </c>
      <c r="X25" s="10">
        <f t="shared" si="8"/>
        <v>0.16677653263019115</v>
      </c>
      <c r="Y25" s="10">
        <f t="shared" si="8"/>
        <v>0.16657568431724246</v>
      </c>
      <c r="Z25" s="10">
        <f t="shared" si="8"/>
        <v>0.16804121095236887</v>
      </c>
      <c r="AA25" s="10">
        <f t="shared" si="8"/>
        <v>0.15783497350492051</v>
      </c>
      <c r="AB25" s="10">
        <f t="shared" ref="T25:AB25" si="9">AB9/AB5</f>
        <v>0.15432978455863861</v>
      </c>
    </row>
    <row r="26" spans="2:28" x14ac:dyDescent="0.3">
      <c r="B26" s="1" t="s">
        <v>50</v>
      </c>
      <c r="K26" s="10"/>
      <c r="O26" s="10">
        <f>O10/K10-1</f>
        <v>-3.1897926634768536E-3</v>
      </c>
      <c r="T26" s="10"/>
      <c r="U26" s="10">
        <f t="shared" ref="T26:AB26" si="10">U10/T10-1</f>
        <v>4.4247787610619538E-2</v>
      </c>
      <c r="V26" s="10">
        <f t="shared" si="10"/>
        <v>0.12562313060817543</v>
      </c>
      <c r="W26" s="10">
        <f t="shared" si="10"/>
        <v>7.0416297608503209E-2</v>
      </c>
      <c r="X26" s="10">
        <f t="shared" si="10"/>
        <v>-9.3090608191973567E-2</v>
      </c>
      <c r="Y26" s="10">
        <f t="shared" si="10"/>
        <v>2.4178832116788396E-2</v>
      </c>
      <c r="Z26" s="10">
        <f t="shared" si="10"/>
        <v>7.3942093541202736E-2</v>
      </c>
      <c r="AA26" s="10">
        <f t="shared" si="10"/>
        <v>6.6362505184571763E-3</v>
      </c>
      <c r="AB26" s="10">
        <f>AB10/AA10-1</f>
        <v>5.8096415327564932E-2</v>
      </c>
    </row>
    <row r="27" spans="2:28" x14ac:dyDescent="0.3">
      <c r="B27" s="1" t="s">
        <v>18</v>
      </c>
      <c r="K27" s="10">
        <f>K11/K5</f>
        <v>9.6542726679712976E-2</v>
      </c>
      <c r="O27" s="10">
        <f>O11/O5</f>
        <v>0.10373885298208296</v>
      </c>
      <c r="T27" s="10">
        <f t="shared" ref="T27:AB27" si="11">T11/T5</f>
        <v>0.12250908020025522</v>
      </c>
      <c r="U27" s="10">
        <f t="shared" si="11"/>
        <v>0.13676427856520196</v>
      </c>
      <c r="V27" s="10">
        <f t="shared" si="11"/>
        <v>0.12314535959992264</v>
      </c>
      <c r="W27" s="10">
        <f t="shared" si="11"/>
        <v>0.11613722998729352</v>
      </c>
      <c r="X27" s="10">
        <f t="shared" si="11"/>
        <v>0.10897824653922215</v>
      </c>
      <c r="Y27" s="10">
        <f t="shared" si="11"/>
        <v>0.10821700590085523</v>
      </c>
      <c r="Z27" s="10">
        <f t="shared" si="11"/>
        <v>0.10685918745400563</v>
      </c>
      <c r="AA27" s="10">
        <f t="shared" si="11"/>
        <v>0.10042108251324754</v>
      </c>
      <c r="AB27" s="10">
        <f t="shared" ref="T27:AB27" si="12">AB11/AB5</f>
        <v>0.10051135887333389</v>
      </c>
    </row>
    <row r="28" spans="2:28" x14ac:dyDescent="0.3">
      <c r="B28" s="1" t="s">
        <v>19</v>
      </c>
      <c r="K28" s="10">
        <f>K15/K14</f>
        <v>0.17458677685950413</v>
      </c>
      <c r="O28" s="10">
        <f>O15/O14</f>
        <v>0.17166666666666666</v>
      </c>
      <c r="T28" s="10">
        <f t="shared" ref="T28:AB28" si="13">T15/T14</f>
        <v>0.2964989059080963</v>
      </c>
      <c r="U28" s="10">
        <f t="shared" si="13"/>
        <v>0.28574932548442483</v>
      </c>
      <c r="V28" s="10">
        <f t="shared" si="13"/>
        <v>0.18115055079559364</v>
      </c>
      <c r="W28" s="10">
        <f t="shared" si="13"/>
        <v>0.17087101380295097</v>
      </c>
      <c r="X28" s="10">
        <f t="shared" si="13"/>
        <v>0.15275548421615837</v>
      </c>
      <c r="Y28" s="10">
        <f t="shared" si="13"/>
        <v>0.15904983217144333</v>
      </c>
      <c r="Z28" s="10">
        <f t="shared" si="13"/>
        <v>0.16005946481665015</v>
      </c>
      <c r="AA28" s="10">
        <f t="shared" si="13"/>
        <v>0.16792168674698796</v>
      </c>
      <c r="AB28" s="10">
        <f t="shared" ref="T28:AB28" si="14">AB15/AB14</f>
        <v>0.16696035242290749</v>
      </c>
    </row>
    <row r="29" spans="2:28" x14ac:dyDescent="0.3">
      <c r="B29" s="1" t="s">
        <v>20</v>
      </c>
      <c r="K29" s="10">
        <f>K16/K5</f>
        <v>7.4457180132326897E-2</v>
      </c>
      <c r="O29" s="10">
        <f>O16/O5</f>
        <v>8.1322097684692798E-2</v>
      </c>
      <c r="T29" s="10">
        <f t="shared" ref="T29:AB29" si="15">T16/T5</f>
        <v>8.4159549752953117E-2</v>
      </c>
      <c r="U29" s="10">
        <f t="shared" si="15"/>
        <v>9.4017369967390949E-2</v>
      </c>
      <c r="V29" s="10">
        <f t="shared" si="15"/>
        <v>9.2421186417263004E-2</v>
      </c>
      <c r="W29" s="10">
        <f t="shared" si="15"/>
        <v>8.8538754764930117E-2</v>
      </c>
      <c r="X29" s="10">
        <f t="shared" si="15"/>
        <v>8.3506921555702038E-2</v>
      </c>
      <c r="Y29" s="10">
        <f t="shared" si="15"/>
        <v>8.4665574878473579E-2</v>
      </c>
      <c r="Z29" s="10">
        <f t="shared" si="15"/>
        <v>8.6025325449793189E-2</v>
      </c>
      <c r="AA29" s="10">
        <f t="shared" si="15"/>
        <v>7.8420704012112041E-2</v>
      </c>
      <c r="AB29" s="10">
        <f t="shared" ref="T29:AB29" si="16">AB16/AB5</f>
        <v>7.9260625366753296E-2</v>
      </c>
    </row>
  </sheetData>
  <phoneticPr fontId="4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Mniszek</dc:creator>
  <cp:lastModifiedBy>Anton Mniszek</cp:lastModifiedBy>
  <dcterms:created xsi:type="dcterms:W3CDTF">2025-04-24T07:38:49Z</dcterms:created>
  <dcterms:modified xsi:type="dcterms:W3CDTF">2025-04-24T08:12:16Z</dcterms:modified>
</cp:coreProperties>
</file>