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4A761F9F-53EB-4639-B155-4141E83D61C0}" xr6:coauthVersionLast="47" xr6:coauthVersionMax="47" xr10:uidLastSave="{00000000-0000-0000-0000-000000000000}"/>
  <bookViews>
    <workbookView xWindow="-108" yWindow="-108" windowWidth="23256" windowHeight="12576" activeTab="1" xr2:uid="{1C0874DB-3046-4806-9648-99CA4AF089C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7" i="2" l="1"/>
  <c r="AW13" i="2"/>
  <c r="AX15" i="2"/>
  <c r="AW15" i="2"/>
  <c r="AK15" i="2"/>
  <c r="AK35" i="2" s="1"/>
  <c r="AL15" i="2"/>
  <c r="AJ15" i="2"/>
  <c r="BF12" i="2"/>
  <c r="BE12" i="2"/>
  <c r="BD12" i="2"/>
  <c r="BC12" i="2"/>
  <c r="BB12" i="2"/>
  <c r="BA12" i="2"/>
  <c r="AZ12" i="2"/>
  <c r="AY12" i="2"/>
  <c r="AX12" i="2"/>
  <c r="AW12" i="2"/>
  <c r="AV12" i="2"/>
  <c r="AL12" i="2"/>
  <c r="AK12" i="2"/>
  <c r="AJ12" i="2"/>
  <c r="AL6" i="2"/>
  <c r="AL27" i="2" s="1"/>
  <c r="AK6" i="2"/>
  <c r="AJ6" i="2"/>
  <c r="AJ8" i="2"/>
  <c r="AJ29" i="2" s="1"/>
  <c r="AK8" i="2"/>
  <c r="AK29" i="2" s="1"/>
  <c r="AL8" i="2"/>
  <c r="AI10" i="2"/>
  <c r="AI12" i="2" s="1"/>
  <c r="D7" i="1"/>
  <c r="D6" i="1"/>
  <c r="AL29" i="2"/>
  <c r="AV17" i="2"/>
  <c r="AV13" i="2"/>
  <c r="AV9" i="2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AV7" i="2"/>
  <c r="AV5" i="2"/>
  <c r="AV4" i="2"/>
  <c r="AV3" i="2"/>
  <c r="AW3" i="2" s="1"/>
  <c r="AJ35" i="2"/>
  <c r="AI35" i="2"/>
  <c r="AL33" i="2"/>
  <c r="AK33" i="2"/>
  <c r="AJ33" i="2"/>
  <c r="AI33" i="2"/>
  <c r="AL28" i="2"/>
  <c r="AK28" i="2"/>
  <c r="AJ28" i="2"/>
  <c r="AI28" i="2"/>
  <c r="AK27" i="2"/>
  <c r="AJ27" i="2"/>
  <c r="AI27" i="2"/>
  <c r="AL26" i="2"/>
  <c r="AK26" i="2"/>
  <c r="AJ26" i="2"/>
  <c r="AI26" i="2"/>
  <c r="AL25" i="2"/>
  <c r="AK25" i="2"/>
  <c r="AJ25" i="2"/>
  <c r="AI25" i="2"/>
  <c r="AL24" i="2"/>
  <c r="AK24" i="2"/>
  <c r="AJ24" i="2"/>
  <c r="AI24" i="2"/>
  <c r="AL21" i="2"/>
  <c r="AK21" i="2"/>
  <c r="AJ21" i="2"/>
  <c r="AI21" i="2"/>
  <c r="AL17" i="2"/>
  <c r="AK17" i="2"/>
  <c r="AJ17" i="2"/>
  <c r="AL13" i="2"/>
  <c r="AJ13" i="2"/>
  <c r="AK13" i="2"/>
  <c r="AL7" i="2"/>
  <c r="AK7" i="2"/>
  <c r="AJ7" i="2"/>
  <c r="AL5" i="2"/>
  <c r="AK5" i="2"/>
  <c r="AJ5" i="2"/>
  <c r="AL3" i="2"/>
  <c r="AK3" i="2"/>
  <c r="AJ3" i="2"/>
  <c r="AL4" i="2"/>
  <c r="AK4" i="2"/>
  <c r="AJ4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H21" i="2"/>
  <c r="AH12" i="2"/>
  <c r="AH10" i="2"/>
  <c r="D4" i="1"/>
  <c r="AU9" i="2"/>
  <c r="AD9" i="2"/>
  <c r="AD8" i="2"/>
  <c r="AD7" i="2"/>
  <c r="AD6" i="2"/>
  <c r="AU6" i="2" s="1"/>
  <c r="AD5" i="2"/>
  <c r="AH26" i="2" s="1"/>
  <c r="AD4" i="2"/>
  <c r="AD3" i="2"/>
  <c r="AU3" i="2" s="1"/>
  <c r="AS29" i="2"/>
  <c r="AR29" i="2"/>
  <c r="AS28" i="2"/>
  <c r="AR28" i="2"/>
  <c r="AS27" i="2"/>
  <c r="AR27" i="2"/>
  <c r="AS26" i="2"/>
  <c r="AR26" i="2"/>
  <c r="AS25" i="2"/>
  <c r="AR25" i="2"/>
  <c r="AS24" i="2"/>
  <c r="AR24" i="2"/>
  <c r="AT29" i="2"/>
  <c r="AT28" i="2"/>
  <c r="AT27" i="2"/>
  <c r="AT26" i="2"/>
  <c r="AT25" i="2"/>
  <c r="AT24" i="2"/>
  <c r="AG29" i="2"/>
  <c r="AF29" i="2"/>
  <c r="AE29" i="2"/>
  <c r="AG28" i="2"/>
  <c r="AF28" i="2"/>
  <c r="AE28" i="2"/>
  <c r="AG27" i="2"/>
  <c r="AF27" i="2"/>
  <c r="AE27" i="2"/>
  <c r="AG26" i="2"/>
  <c r="AF26" i="2"/>
  <c r="AE26" i="2"/>
  <c r="AG25" i="2"/>
  <c r="AF25" i="2"/>
  <c r="AE25" i="2"/>
  <c r="AG24" i="2"/>
  <c r="AF24" i="2"/>
  <c r="AE24" i="2"/>
  <c r="AA10" i="2"/>
  <c r="AF10" i="2"/>
  <c r="AB10" i="2"/>
  <c r="AG10" i="2"/>
  <c r="AG12" i="2" s="1"/>
  <c r="AC10" i="2"/>
  <c r="BI38" i="2"/>
  <c r="AG21" i="2"/>
  <c r="AV15" i="2" l="1"/>
  <c r="AL35" i="2"/>
  <c r="AV6" i="2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AJ10" i="2"/>
  <c r="AJ31" i="2" s="1"/>
  <c r="AK10" i="2"/>
  <c r="AL10" i="2"/>
  <c r="AV8" i="2"/>
  <c r="AI29" i="2"/>
  <c r="AU5" i="2"/>
  <c r="AU27" i="2"/>
  <c r="AU24" i="2"/>
  <c r="AH25" i="2"/>
  <c r="AU4" i="2"/>
  <c r="AH28" i="2"/>
  <c r="AU7" i="2"/>
  <c r="AH29" i="2"/>
  <c r="AU8" i="2"/>
  <c r="AH24" i="2"/>
  <c r="AH27" i="2"/>
  <c r="AF21" i="2"/>
  <c r="AF12" i="2"/>
  <c r="AU13" i="2"/>
  <c r="AX13" i="2" s="1"/>
  <c r="AU17" i="2"/>
  <c r="AX17" i="2" s="1"/>
  <c r="AY17" i="2" s="1"/>
  <c r="AZ17" i="2" s="1"/>
  <c r="BA17" i="2" s="1"/>
  <c r="BB17" i="2" s="1"/>
  <c r="BC17" i="2" s="1"/>
  <c r="BD17" i="2" s="1"/>
  <c r="BE17" i="2" s="1"/>
  <c r="BF17" i="2" s="1"/>
  <c r="AF35" i="2"/>
  <c r="AH35" i="2"/>
  <c r="AH34" i="2"/>
  <c r="AG34" i="2"/>
  <c r="AH33" i="2"/>
  <c r="AF33" i="2"/>
  <c r="AH31" i="2"/>
  <c r="AG35" i="2"/>
  <c r="AG33" i="2"/>
  <c r="AH30" i="2"/>
  <c r="AG30" i="2"/>
  <c r="AT19" i="2"/>
  <c r="AT17" i="2"/>
  <c r="AT15" i="2"/>
  <c r="AT14" i="2"/>
  <c r="AT13" i="2"/>
  <c r="AT11" i="2"/>
  <c r="AT10" i="2"/>
  <c r="AS19" i="2"/>
  <c r="AS17" i="2"/>
  <c r="AS15" i="2"/>
  <c r="AS14" i="2"/>
  <c r="AS13" i="2"/>
  <c r="AS11" i="2"/>
  <c r="AS10" i="2"/>
  <c r="T12" i="2"/>
  <c r="T16" i="2" s="1"/>
  <c r="T18" i="2" s="1"/>
  <c r="T20" i="2" s="1"/>
  <c r="T22" i="2" s="1"/>
  <c r="U12" i="2"/>
  <c r="U16" i="2" s="1"/>
  <c r="U18" i="2" s="1"/>
  <c r="U20" i="2" s="1"/>
  <c r="U22" i="2" s="1"/>
  <c r="AE35" i="2"/>
  <c r="AD35" i="2"/>
  <c r="AC35" i="2"/>
  <c r="AB35" i="2"/>
  <c r="AA35" i="2"/>
  <c r="Z35" i="2"/>
  <c r="Y35" i="2"/>
  <c r="X35" i="2"/>
  <c r="W35" i="2"/>
  <c r="AE34" i="2"/>
  <c r="AD34" i="2"/>
  <c r="AC34" i="2"/>
  <c r="AB34" i="2"/>
  <c r="AA34" i="2"/>
  <c r="Z34" i="2"/>
  <c r="Y34" i="2"/>
  <c r="X34" i="2"/>
  <c r="W34" i="2"/>
  <c r="AE33" i="2"/>
  <c r="AD33" i="2"/>
  <c r="AC33" i="2"/>
  <c r="AB33" i="2"/>
  <c r="AA33" i="2"/>
  <c r="Z33" i="2"/>
  <c r="Y33" i="2"/>
  <c r="X33" i="2"/>
  <c r="W33" i="2"/>
  <c r="AE30" i="2"/>
  <c r="AD30" i="2"/>
  <c r="AC30" i="2"/>
  <c r="AB30" i="2"/>
  <c r="AA30" i="2"/>
  <c r="Z30" i="2"/>
  <c r="Y30" i="2"/>
  <c r="X30" i="2"/>
  <c r="W30" i="2"/>
  <c r="V12" i="2"/>
  <c r="V16" i="2" s="1"/>
  <c r="V18" i="2" s="1"/>
  <c r="V20" i="2" s="1"/>
  <c r="V22" i="2" s="1"/>
  <c r="W12" i="2"/>
  <c r="W16" i="2" s="1"/>
  <c r="W18" i="2" s="1"/>
  <c r="W20" i="2" s="1"/>
  <c r="W22" i="2" s="1"/>
  <c r="X12" i="2"/>
  <c r="X16" i="2" s="1"/>
  <c r="X18" i="2" s="1"/>
  <c r="X20" i="2" s="1"/>
  <c r="X22" i="2" s="1"/>
  <c r="AB12" i="2"/>
  <c r="AB16" i="2" s="1"/>
  <c r="AB18" i="2" s="1"/>
  <c r="AB20" i="2" s="1"/>
  <c r="AB22" i="2" s="1"/>
  <c r="Y12" i="2"/>
  <c r="Y16" i="2" s="1"/>
  <c r="Y18" i="2" s="1"/>
  <c r="Y20" i="2" s="1"/>
  <c r="Y22" i="2" s="1"/>
  <c r="AC12" i="2"/>
  <c r="AC16" i="2" s="1"/>
  <c r="AC18" i="2" s="1"/>
  <c r="AC20" i="2" s="1"/>
  <c r="AC22" i="2" s="1"/>
  <c r="Z12" i="2"/>
  <c r="Z16" i="2" s="1"/>
  <c r="Z18" i="2" s="1"/>
  <c r="Z20" i="2" s="1"/>
  <c r="Z22" i="2" s="1"/>
  <c r="AD12" i="2"/>
  <c r="AD16" i="2" s="1"/>
  <c r="AD18" i="2" s="1"/>
  <c r="AD20" i="2" s="1"/>
  <c r="AD22" i="2" s="1"/>
  <c r="AJ30" i="2" l="1"/>
  <c r="AJ14" i="2"/>
  <c r="AJ34" i="2" s="1"/>
  <c r="AJ11" i="2"/>
  <c r="AK30" i="2"/>
  <c r="AK14" i="2"/>
  <c r="AK34" i="2" s="1"/>
  <c r="AL30" i="2"/>
  <c r="AL14" i="2"/>
  <c r="AL34" i="2" s="1"/>
  <c r="AI30" i="2"/>
  <c r="AU10" i="2"/>
  <c r="AU26" i="2"/>
  <c r="AU25" i="2"/>
  <c r="AV24" i="2"/>
  <c r="AU29" i="2"/>
  <c r="AU28" i="2"/>
  <c r="AV27" i="2"/>
  <c r="AS12" i="2"/>
  <c r="X32" i="2"/>
  <c r="Z32" i="2"/>
  <c r="AU15" i="2"/>
  <c r="Z31" i="2"/>
  <c r="AC36" i="2"/>
  <c r="AD31" i="2"/>
  <c r="AC32" i="2"/>
  <c r="Y36" i="2"/>
  <c r="Y37" i="2"/>
  <c r="AB31" i="2"/>
  <c r="W31" i="2"/>
  <c r="AD32" i="2"/>
  <c r="Z36" i="2"/>
  <c r="Z37" i="2"/>
  <c r="X31" i="2"/>
  <c r="W32" i="2"/>
  <c r="Y32" i="2"/>
  <c r="AC37" i="2"/>
  <c r="AD36" i="2"/>
  <c r="AD37" i="2"/>
  <c r="Y31" i="2"/>
  <c r="AB36" i="2"/>
  <c r="AB37" i="2"/>
  <c r="W36" i="2"/>
  <c r="W37" i="2"/>
  <c r="AC31" i="2"/>
  <c r="AB32" i="2"/>
  <c r="X36" i="2"/>
  <c r="X37" i="2"/>
  <c r="AG16" i="2"/>
  <c r="AG18" i="2" s="1"/>
  <c r="AG36" i="2" s="1"/>
  <c r="AH16" i="2"/>
  <c r="AF30" i="2"/>
  <c r="AG31" i="2"/>
  <c r="AA12" i="2"/>
  <c r="AE12" i="2"/>
  <c r="V33" i="2"/>
  <c r="U33" i="2"/>
  <c r="T33" i="2"/>
  <c r="S12" i="2"/>
  <c r="AR17" i="2"/>
  <c r="V35" i="2"/>
  <c r="U35" i="2"/>
  <c r="T35" i="2"/>
  <c r="K15" i="2"/>
  <c r="K35" i="2" s="1"/>
  <c r="S35" i="2"/>
  <c r="R35" i="2"/>
  <c r="Q35" i="2"/>
  <c r="P35" i="2"/>
  <c r="N35" i="2"/>
  <c r="M35" i="2"/>
  <c r="L35" i="2"/>
  <c r="J35" i="2"/>
  <c r="I35" i="2"/>
  <c r="H35" i="2"/>
  <c r="G35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S30" i="2"/>
  <c r="R12" i="2"/>
  <c r="Q12" i="2"/>
  <c r="AJ16" i="2" l="1"/>
  <c r="AJ18" i="2" s="1"/>
  <c r="AK11" i="2"/>
  <c r="AK31" i="2"/>
  <c r="AK16" i="2"/>
  <c r="AL11" i="2"/>
  <c r="AV11" i="2" s="1"/>
  <c r="AL31" i="2"/>
  <c r="AL16" i="2"/>
  <c r="AI31" i="2"/>
  <c r="AI16" i="2"/>
  <c r="AV14" i="2"/>
  <c r="AI34" i="2"/>
  <c r="AV10" i="2"/>
  <c r="AW5" i="2"/>
  <c r="AV26" i="2"/>
  <c r="AW7" i="2"/>
  <c r="AV28" i="2"/>
  <c r="AW4" i="2"/>
  <c r="AV25" i="2"/>
  <c r="AW8" i="2"/>
  <c r="AV29" i="2"/>
  <c r="AX3" i="2"/>
  <c r="AW24" i="2"/>
  <c r="AW27" i="2"/>
  <c r="AE16" i="2"/>
  <c r="AE31" i="2"/>
  <c r="AA16" i="2"/>
  <c r="AA31" i="2"/>
  <c r="AG32" i="2"/>
  <c r="AG20" i="2"/>
  <c r="AH32" i="2"/>
  <c r="AH18" i="2"/>
  <c r="AF16" i="2"/>
  <c r="AF31" i="2"/>
  <c r="AF34" i="2"/>
  <c r="AU14" i="2"/>
  <c r="AU11" i="2"/>
  <c r="AU12" i="2" s="1"/>
  <c r="AR13" i="2"/>
  <c r="AR15" i="2"/>
  <c r="AY15" i="2" s="1"/>
  <c r="AZ15" i="2" s="1"/>
  <c r="BA15" i="2" s="1"/>
  <c r="BB15" i="2" s="1"/>
  <c r="BC15" i="2" s="1"/>
  <c r="O35" i="2"/>
  <c r="U30" i="2"/>
  <c r="V34" i="2"/>
  <c r="T34" i="2"/>
  <c r="U31" i="2"/>
  <c r="AR10" i="2"/>
  <c r="V30" i="2"/>
  <c r="T30" i="2"/>
  <c r="AQ14" i="2"/>
  <c r="AQ13" i="2"/>
  <c r="F34" i="2"/>
  <c r="E34" i="2"/>
  <c r="D34" i="2"/>
  <c r="C34" i="2"/>
  <c r="J30" i="2"/>
  <c r="I30" i="2"/>
  <c r="H30" i="2"/>
  <c r="G30" i="2"/>
  <c r="AQ17" i="2"/>
  <c r="AP19" i="2"/>
  <c r="AP17" i="2"/>
  <c r="AP14" i="2"/>
  <c r="AP13" i="2"/>
  <c r="AP11" i="2"/>
  <c r="AP10" i="2"/>
  <c r="AO19" i="2"/>
  <c r="AO17" i="2"/>
  <c r="AO15" i="2"/>
  <c r="AO14" i="2"/>
  <c r="AO13" i="2"/>
  <c r="AO11" i="2"/>
  <c r="AO10" i="2"/>
  <c r="AN17" i="2"/>
  <c r="AN15" i="2"/>
  <c r="AN14" i="2"/>
  <c r="AN13" i="2"/>
  <c r="AN11" i="2"/>
  <c r="AN10" i="2"/>
  <c r="AJ32" i="2" l="1"/>
  <c r="AJ19" i="2"/>
  <c r="AJ36" i="2" s="1"/>
  <c r="AL18" i="2"/>
  <c r="AL32" i="2"/>
  <c r="AK32" i="2"/>
  <c r="AK18" i="2"/>
  <c r="AI18" i="2"/>
  <c r="AI32" i="2"/>
  <c r="AX5" i="2"/>
  <c r="AW26" i="2"/>
  <c r="AY3" i="2"/>
  <c r="AX24" i="2"/>
  <c r="AX4" i="2"/>
  <c r="AW25" i="2"/>
  <c r="AX8" i="2"/>
  <c r="AW29" i="2"/>
  <c r="AX27" i="2"/>
  <c r="AW10" i="2"/>
  <c r="AX7" i="2"/>
  <c r="AW28" i="2"/>
  <c r="AE18" i="2"/>
  <c r="AE32" i="2"/>
  <c r="AA18" i="2"/>
  <c r="AA32" i="2"/>
  <c r="AG22" i="2"/>
  <c r="AG37" i="2"/>
  <c r="BD15" i="2"/>
  <c r="BC35" i="2"/>
  <c r="AH36" i="2"/>
  <c r="AF18" i="2"/>
  <c r="AF32" i="2"/>
  <c r="AP33" i="2"/>
  <c r="AN12" i="2"/>
  <c r="AN31" i="2" s="1"/>
  <c r="U32" i="2"/>
  <c r="S34" i="2"/>
  <c r="AR14" i="2"/>
  <c r="S16" i="2"/>
  <c r="U34" i="2"/>
  <c r="AO35" i="2"/>
  <c r="S31" i="2"/>
  <c r="AQ33" i="2"/>
  <c r="AO33" i="2"/>
  <c r="V31" i="2"/>
  <c r="T31" i="2"/>
  <c r="AO34" i="2"/>
  <c r="AN34" i="2"/>
  <c r="AP30" i="2"/>
  <c r="AP34" i="2"/>
  <c r="AO30" i="2"/>
  <c r="AQ15" i="2"/>
  <c r="AR35" i="2" s="1"/>
  <c r="R16" i="2"/>
  <c r="R18" i="2" s="1"/>
  <c r="AQ10" i="2"/>
  <c r="AP12" i="2"/>
  <c r="AO12" i="2"/>
  <c r="C12" i="2"/>
  <c r="D12" i="2"/>
  <c r="E12" i="2"/>
  <c r="F19" i="2"/>
  <c r="F12" i="2"/>
  <c r="R34" i="2"/>
  <c r="Q34" i="2"/>
  <c r="P34" i="2"/>
  <c r="O34" i="2"/>
  <c r="N34" i="2"/>
  <c r="M34" i="2"/>
  <c r="L34" i="2"/>
  <c r="K34" i="2"/>
  <c r="J34" i="2"/>
  <c r="I34" i="2"/>
  <c r="H34" i="2"/>
  <c r="G34" i="2"/>
  <c r="G12" i="2"/>
  <c r="G16" i="2" s="1"/>
  <c r="G18" i="2" s="1"/>
  <c r="H12" i="2"/>
  <c r="H16" i="2" s="1"/>
  <c r="H18" i="2" s="1"/>
  <c r="H20" i="2" s="1"/>
  <c r="I12" i="2"/>
  <c r="I31" i="2" s="1"/>
  <c r="M12" i="2"/>
  <c r="M16" i="2" s="1"/>
  <c r="M18" i="2" s="1"/>
  <c r="J12" i="2"/>
  <c r="J31" i="2" s="1"/>
  <c r="N12" i="2"/>
  <c r="N31" i="2" s="1"/>
  <c r="AP15" i="2"/>
  <c r="K12" i="2"/>
  <c r="K31" i="2" s="1"/>
  <c r="O12" i="2"/>
  <c r="O16" i="2" s="1"/>
  <c r="O18" i="2" s="1"/>
  <c r="O20" i="2" s="1"/>
  <c r="R31" i="2"/>
  <c r="R30" i="2"/>
  <c r="Q30" i="2"/>
  <c r="O30" i="2"/>
  <c r="N30" i="2"/>
  <c r="M30" i="2"/>
  <c r="L30" i="2"/>
  <c r="K30" i="2"/>
  <c r="P30" i="2"/>
  <c r="L12" i="2"/>
  <c r="L16" i="2" s="1"/>
  <c r="L18" i="2" s="1"/>
  <c r="L20" i="2" s="1"/>
  <c r="P12" i="2"/>
  <c r="P16" i="2" s="1"/>
  <c r="F3" i="1"/>
  <c r="D8" i="1"/>
  <c r="BI35" i="2" s="1"/>
  <c r="D5" i="1"/>
  <c r="AJ20" i="2" l="1"/>
  <c r="AJ37" i="2" s="1"/>
  <c r="AK19" i="2"/>
  <c r="AK36" i="2" s="1"/>
  <c r="AL19" i="2"/>
  <c r="AL36" i="2" s="1"/>
  <c r="AY5" i="2"/>
  <c r="AX26" i="2"/>
  <c r="AY24" i="2"/>
  <c r="AZ3" i="2"/>
  <c r="AY27" i="2"/>
  <c r="AX29" i="2"/>
  <c r="AY8" i="2"/>
  <c r="AY4" i="2"/>
  <c r="AX25" i="2"/>
  <c r="AY7" i="2"/>
  <c r="AX28" i="2"/>
  <c r="AX10" i="2"/>
  <c r="AW14" i="2"/>
  <c r="AA20" i="2"/>
  <c r="AA36" i="2"/>
  <c r="AN16" i="2"/>
  <c r="AN18" i="2" s="1"/>
  <c r="AE20" i="2"/>
  <c r="AE36" i="2"/>
  <c r="AH20" i="2"/>
  <c r="AH37" i="2" s="1"/>
  <c r="BE15" i="2"/>
  <c r="BD35" i="2"/>
  <c r="O22" i="2"/>
  <c r="O37" i="2"/>
  <c r="L22" i="2"/>
  <c r="L37" i="2"/>
  <c r="H22" i="2"/>
  <c r="H37" i="2"/>
  <c r="AR11" i="2"/>
  <c r="AR12" i="2" s="1"/>
  <c r="S18" i="2"/>
  <c r="S32" i="2"/>
  <c r="V32" i="2"/>
  <c r="T32" i="2"/>
  <c r="U36" i="2"/>
  <c r="AP35" i="2"/>
  <c r="AQ35" i="2"/>
  <c r="AR33" i="2"/>
  <c r="M32" i="2"/>
  <c r="R36" i="2"/>
  <c r="O32" i="2"/>
  <c r="H32" i="2"/>
  <c r="P31" i="2"/>
  <c r="G32" i="2"/>
  <c r="H31" i="2"/>
  <c r="P32" i="2"/>
  <c r="P18" i="2"/>
  <c r="P36" i="2" s="1"/>
  <c r="AP16" i="2"/>
  <c r="AP31" i="2"/>
  <c r="L36" i="2"/>
  <c r="L32" i="2"/>
  <c r="O36" i="2"/>
  <c r="F16" i="2"/>
  <c r="F31" i="2"/>
  <c r="AN19" i="2"/>
  <c r="E16" i="2"/>
  <c r="E31" i="2"/>
  <c r="D16" i="2"/>
  <c r="D31" i="2"/>
  <c r="C16" i="2"/>
  <c r="C31" i="2"/>
  <c r="AO16" i="2"/>
  <c r="AO31" i="2"/>
  <c r="AQ34" i="2"/>
  <c r="AQ11" i="2"/>
  <c r="AQ12" i="2" s="1"/>
  <c r="AQ16" i="2" s="1"/>
  <c r="Q16" i="2"/>
  <c r="D9" i="1"/>
  <c r="R32" i="2"/>
  <c r="AQ30" i="2"/>
  <c r="Q31" i="2"/>
  <c r="G20" i="2"/>
  <c r="G36" i="2"/>
  <c r="G31" i="2"/>
  <c r="H36" i="2"/>
  <c r="I16" i="2"/>
  <c r="M20" i="2"/>
  <c r="M36" i="2"/>
  <c r="M31" i="2"/>
  <c r="J16" i="2"/>
  <c r="N16" i="2"/>
  <c r="K16" i="2"/>
  <c r="O31" i="2"/>
  <c r="L31" i="2"/>
  <c r="AL20" i="2" l="1"/>
  <c r="AL22" i="2" s="1"/>
  <c r="AJ22" i="2"/>
  <c r="AK20" i="2"/>
  <c r="AY10" i="2"/>
  <c r="AY14" i="2" s="1"/>
  <c r="AK22" i="2"/>
  <c r="AK37" i="2"/>
  <c r="AI36" i="2"/>
  <c r="AV19" i="2"/>
  <c r="AI20" i="2"/>
  <c r="AZ5" i="2"/>
  <c r="AY26" i="2"/>
  <c r="AZ4" i="2"/>
  <c r="AY25" i="2"/>
  <c r="AZ8" i="2"/>
  <c r="AY29" i="2"/>
  <c r="AZ27" i="2"/>
  <c r="AZ24" i="2"/>
  <c r="BA3" i="2"/>
  <c r="AX14" i="2"/>
  <c r="AZ7" i="2"/>
  <c r="AY28" i="2"/>
  <c r="AH22" i="2"/>
  <c r="AN32" i="2"/>
  <c r="AE22" i="2"/>
  <c r="AE37" i="2"/>
  <c r="AA22" i="2"/>
  <c r="AA37" i="2"/>
  <c r="BF15" i="2"/>
  <c r="BF35" i="2" s="1"/>
  <c r="BE35" i="2"/>
  <c r="AU19" i="2"/>
  <c r="AF36" i="2"/>
  <c r="AF20" i="2"/>
  <c r="G22" i="2"/>
  <c r="G37" i="2"/>
  <c r="M22" i="2"/>
  <c r="M37" i="2"/>
  <c r="T36" i="2"/>
  <c r="V36" i="2"/>
  <c r="AS35" i="2"/>
  <c r="AS33" i="2"/>
  <c r="R20" i="2"/>
  <c r="C18" i="2"/>
  <c r="C32" i="2"/>
  <c r="D18" i="2"/>
  <c r="D32" i="2"/>
  <c r="F18" i="2"/>
  <c r="F32" i="2"/>
  <c r="AR30" i="2"/>
  <c r="P20" i="2"/>
  <c r="K18" i="2"/>
  <c r="K32" i="2"/>
  <c r="E18" i="2"/>
  <c r="E32" i="2"/>
  <c r="N18" i="2"/>
  <c r="N20" i="2" s="1"/>
  <c r="N32" i="2"/>
  <c r="AO18" i="2"/>
  <c r="AO32" i="2"/>
  <c r="I18" i="2"/>
  <c r="I20" i="2" s="1"/>
  <c r="I32" i="2"/>
  <c r="J18" i="2"/>
  <c r="J20" i="2" s="1"/>
  <c r="J32" i="2"/>
  <c r="AN20" i="2"/>
  <c r="AN36" i="2"/>
  <c r="AP18" i="2"/>
  <c r="AP32" i="2"/>
  <c r="Q18" i="2"/>
  <c r="Q32" i="2"/>
  <c r="AQ31" i="2"/>
  <c r="AR34" i="2"/>
  <c r="AQ18" i="2"/>
  <c r="AQ32" i="2"/>
  <c r="AL37" i="2" l="1"/>
  <c r="AI22" i="2"/>
  <c r="AI37" i="2"/>
  <c r="AZ10" i="2"/>
  <c r="AZ14" i="2" s="1"/>
  <c r="BA5" i="2"/>
  <c r="AZ26" i="2"/>
  <c r="BA24" i="2"/>
  <c r="BB3" i="2"/>
  <c r="BA7" i="2"/>
  <c r="AZ28" i="2"/>
  <c r="BA4" i="2"/>
  <c r="AZ25" i="2"/>
  <c r="BA8" i="2"/>
  <c r="AZ29" i="2"/>
  <c r="BA27" i="2"/>
  <c r="AF22" i="2"/>
  <c r="AF37" i="2"/>
  <c r="N22" i="2"/>
  <c r="N37" i="2"/>
  <c r="I22" i="2"/>
  <c r="I37" i="2"/>
  <c r="AN22" i="2"/>
  <c r="AN37" i="2"/>
  <c r="U37" i="2"/>
  <c r="P22" i="2"/>
  <c r="P37" i="2"/>
  <c r="J22" i="2"/>
  <c r="J37" i="2"/>
  <c r="R22" i="2"/>
  <c r="R37" i="2"/>
  <c r="S36" i="2"/>
  <c r="AR19" i="2"/>
  <c r="S20" i="2"/>
  <c r="AT35" i="2"/>
  <c r="AT33" i="2"/>
  <c r="N36" i="2"/>
  <c r="J36" i="2"/>
  <c r="I36" i="2"/>
  <c r="AP20" i="2"/>
  <c r="AP36" i="2"/>
  <c r="E20" i="2"/>
  <c r="E36" i="2"/>
  <c r="F20" i="2"/>
  <c r="F36" i="2"/>
  <c r="K20" i="2"/>
  <c r="K36" i="2"/>
  <c r="D20" i="2"/>
  <c r="D36" i="2"/>
  <c r="AO20" i="2"/>
  <c r="AO36" i="2"/>
  <c r="C20" i="2"/>
  <c r="C36" i="2"/>
  <c r="AS30" i="2"/>
  <c r="AS34" i="2"/>
  <c r="AR31" i="2"/>
  <c r="AR16" i="2"/>
  <c r="Q20" i="2"/>
  <c r="BB5" i="2" l="1"/>
  <c r="BA26" i="2"/>
  <c r="BB4" i="2"/>
  <c r="BA25" i="2"/>
  <c r="BB8" i="2"/>
  <c r="BA29" i="2"/>
  <c r="BB7" i="2"/>
  <c r="BA28" i="2"/>
  <c r="BA10" i="2"/>
  <c r="BA14" i="2" s="1"/>
  <c r="BB27" i="2"/>
  <c r="BC3" i="2"/>
  <c r="BB24" i="2"/>
  <c r="V37" i="2"/>
  <c r="C22" i="2"/>
  <c r="C37" i="2"/>
  <c r="F22" i="2"/>
  <c r="F37" i="2"/>
  <c r="K22" i="2"/>
  <c r="K37" i="2"/>
  <c r="E22" i="2"/>
  <c r="E37" i="2"/>
  <c r="S22" i="2"/>
  <c r="S37" i="2"/>
  <c r="Q22" i="2"/>
  <c r="Q37" i="2"/>
  <c r="D22" i="2"/>
  <c r="D37" i="2"/>
  <c r="T37" i="2"/>
  <c r="AO22" i="2"/>
  <c r="AO37" i="2"/>
  <c r="AP22" i="2"/>
  <c r="AP37" i="2"/>
  <c r="AU35" i="2"/>
  <c r="AY13" i="2"/>
  <c r="AZ13" i="2" s="1"/>
  <c r="AU33" i="2"/>
  <c r="AR18" i="2"/>
  <c r="AR32" i="2"/>
  <c r="AT30" i="2"/>
  <c r="AT34" i="2"/>
  <c r="AQ19" i="2"/>
  <c r="Q36" i="2"/>
  <c r="AS31" i="2"/>
  <c r="AS16" i="2"/>
  <c r="BC5" i="2" l="1"/>
  <c r="BB26" i="2"/>
  <c r="BC4" i="2"/>
  <c r="BB25" i="2"/>
  <c r="BC27" i="2"/>
  <c r="BC7" i="2"/>
  <c r="BB28" i="2"/>
  <c r="BC24" i="2"/>
  <c r="BD3" i="2"/>
  <c r="BB10" i="2"/>
  <c r="BB14" i="2" s="1"/>
  <c r="BC8" i="2"/>
  <c r="BB29" i="2"/>
  <c r="AV35" i="2"/>
  <c r="AV33" i="2"/>
  <c r="AR36" i="2"/>
  <c r="AQ20" i="2"/>
  <c r="AQ37" i="2" s="1"/>
  <c r="AQ36" i="2"/>
  <c r="AU34" i="2"/>
  <c r="AU30" i="2"/>
  <c r="AS18" i="2"/>
  <c r="AS32" i="2"/>
  <c r="BC10" i="2" l="1"/>
  <c r="BC14" i="2" s="1"/>
  <c r="BD5" i="2"/>
  <c r="BC26" i="2"/>
  <c r="BD7" i="2"/>
  <c r="BC28" i="2"/>
  <c r="BD4" i="2"/>
  <c r="BC25" i="2"/>
  <c r="BE3" i="2"/>
  <c r="BD24" i="2"/>
  <c r="BD8" i="2"/>
  <c r="BC29" i="2"/>
  <c r="BD27" i="2"/>
  <c r="AW35" i="2"/>
  <c r="AW33" i="2"/>
  <c r="AR20" i="2"/>
  <c r="AR37" i="2" s="1"/>
  <c r="AV30" i="2"/>
  <c r="AV34" i="2"/>
  <c r="AQ22" i="2"/>
  <c r="AS36" i="2"/>
  <c r="AU31" i="2"/>
  <c r="AU16" i="2"/>
  <c r="BD10" i="2" l="1"/>
  <c r="BD14" i="2" s="1"/>
  <c r="BE5" i="2"/>
  <c r="BD26" i="2"/>
  <c r="BF27" i="2"/>
  <c r="BE27" i="2"/>
  <c r="BE8" i="2"/>
  <c r="BD29" i="2"/>
  <c r="BF3" i="2"/>
  <c r="BE24" i="2"/>
  <c r="BE7" i="2"/>
  <c r="BD28" i="2"/>
  <c r="BE4" i="2"/>
  <c r="BD25" i="2"/>
  <c r="AR22" i="2"/>
  <c r="AX35" i="2"/>
  <c r="AX33" i="2"/>
  <c r="AS20" i="2"/>
  <c r="AU18" i="2"/>
  <c r="AU32" i="2"/>
  <c r="AV31" i="2"/>
  <c r="AV16" i="2"/>
  <c r="AW34" i="2"/>
  <c r="AW30" i="2"/>
  <c r="BF5" i="2" l="1"/>
  <c r="BF26" i="2" s="1"/>
  <c r="BE26" i="2"/>
  <c r="BF24" i="2"/>
  <c r="BF7" i="2"/>
  <c r="BF28" i="2" s="1"/>
  <c r="BE28" i="2"/>
  <c r="BE10" i="2"/>
  <c r="BE14" i="2" s="1"/>
  <c r="BF8" i="2"/>
  <c r="BF29" i="2" s="1"/>
  <c r="BE29" i="2"/>
  <c r="BF4" i="2"/>
  <c r="BF25" i="2" s="1"/>
  <c r="BE25" i="2"/>
  <c r="AS22" i="2"/>
  <c r="AS37" i="2"/>
  <c r="AY35" i="2"/>
  <c r="AY33" i="2"/>
  <c r="AW31" i="2"/>
  <c r="AW16" i="2"/>
  <c r="AU36" i="2"/>
  <c r="AU20" i="2"/>
  <c r="AV32" i="2"/>
  <c r="AV18" i="2"/>
  <c r="AW11" i="2"/>
  <c r="AX30" i="2"/>
  <c r="AX34" i="2"/>
  <c r="BF10" i="2" l="1"/>
  <c r="BF14" i="2" s="1"/>
  <c r="AU37" i="2"/>
  <c r="AZ35" i="2"/>
  <c r="BA13" i="2"/>
  <c r="AZ33" i="2"/>
  <c r="AY11" i="2"/>
  <c r="AX16" i="2"/>
  <c r="AX31" i="2"/>
  <c r="AU22" i="2"/>
  <c r="AY30" i="2"/>
  <c r="AY34" i="2"/>
  <c r="AV36" i="2"/>
  <c r="AX11" i="2"/>
  <c r="AW32" i="2"/>
  <c r="AW18" i="2"/>
  <c r="AW19" i="2" s="1"/>
  <c r="BA33" i="2" l="1"/>
  <c r="BB13" i="2"/>
  <c r="BA35" i="2"/>
  <c r="AZ11" i="2"/>
  <c r="AX18" i="2"/>
  <c r="AX19" i="2" s="1"/>
  <c r="AX32" i="2"/>
  <c r="AZ34" i="2"/>
  <c r="AZ30" i="2"/>
  <c r="AW36" i="2"/>
  <c r="AY16" i="2"/>
  <c r="AY31" i="2"/>
  <c r="AV20" i="2"/>
  <c r="BB33" i="2" l="1"/>
  <c r="BC13" i="2"/>
  <c r="BA11" i="2"/>
  <c r="BA34" i="2"/>
  <c r="AV37" i="2"/>
  <c r="BB35" i="2"/>
  <c r="AV22" i="2"/>
  <c r="BA30" i="2"/>
  <c r="AZ31" i="2"/>
  <c r="AZ16" i="2"/>
  <c r="AY32" i="2"/>
  <c r="AY18" i="2"/>
  <c r="AY19" i="2" s="1"/>
  <c r="AW20" i="2"/>
  <c r="AX36" i="2"/>
  <c r="BD13" i="2" l="1"/>
  <c r="BC33" i="2"/>
  <c r="BB34" i="2"/>
  <c r="BB11" i="2"/>
  <c r="BB30" i="2"/>
  <c r="AW22" i="2"/>
  <c r="AW37" i="2"/>
  <c r="AX20" i="2"/>
  <c r="AZ32" i="2"/>
  <c r="AZ18" i="2"/>
  <c r="AZ19" i="2" s="1"/>
  <c r="BA31" i="2"/>
  <c r="BA16" i="2"/>
  <c r="AY36" i="2"/>
  <c r="BE13" i="2" l="1"/>
  <c r="BD33" i="2"/>
  <c r="BC30" i="2"/>
  <c r="BC34" i="2"/>
  <c r="BB31" i="2"/>
  <c r="BB16" i="2"/>
  <c r="AX22" i="2"/>
  <c r="AX37" i="2"/>
  <c r="AY20" i="2"/>
  <c r="AY37" i="2" s="1"/>
  <c r="AZ36" i="2"/>
  <c r="BA18" i="2"/>
  <c r="BA19" i="2" s="1"/>
  <c r="BA32" i="2"/>
  <c r="BF13" i="2" l="1"/>
  <c r="BF33" i="2" s="1"/>
  <c r="BE33" i="2"/>
  <c r="BC16" i="2"/>
  <c r="BC31" i="2"/>
  <c r="BC11" i="2"/>
  <c r="BD30" i="2"/>
  <c r="BD34" i="2"/>
  <c r="BD11" i="2"/>
  <c r="BB18" i="2"/>
  <c r="BB32" i="2"/>
  <c r="AY22" i="2"/>
  <c r="BA36" i="2"/>
  <c r="AZ20" i="2"/>
  <c r="BE30" i="2" l="1"/>
  <c r="BE11" i="2"/>
  <c r="BE34" i="2"/>
  <c r="BD31" i="2"/>
  <c r="BD16" i="2"/>
  <c r="BC18" i="2"/>
  <c r="BC32" i="2"/>
  <c r="BB19" i="2"/>
  <c r="BB36" i="2" s="1"/>
  <c r="AZ22" i="2"/>
  <c r="AZ37" i="2"/>
  <c r="BA20" i="2"/>
  <c r="BD18" i="2" l="1"/>
  <c r="BD32" i="2"/>
  <c r="BC19" i="2"/>
  <c r="BC36" i="2" s="1"/>
  <c r="BE16" i="2"/>
  <c r="BE31" i="2"/>
  <c r="BF30" i="2"/>
  <c r="BF34" i="2"/>
  <c r="BF11" i="2"/>
  <c r="BB20" i="2"/>
  <c r="BB37" i="2" s="1"/>
  <c r="BA22" i="2"/>
  <c r="BA37" i="2"/>
  <c r="BC20" i="2" l="1"/>
  <c r="BE32" i="2"/>
  <c r="BE18" i="2"/>
  <c r="BF31" i="2"/>
  <c r="BF16" i="2"/>
  <c r="BD19" i="2"/>
  <c r="BD36" i="2" s="1"/>
  <c r="BB22" i="2"/>
  <c r="BD20" i="2" l="1"/>
  <c r="BD37" i="2" s="1"/>
  <c r="BE19" i="2"/>
  <c r="BE36" i="2" s="1"/>
  <c r="BF32" i="2"/>
  <c r="BF18" i="2"/>
  <c r="BC37" i="2"/>
  <c r="BC22" i="2"/>
  <c r="AT12" i="2"/>
  <c r="AT31" i="2" s="1"/>
  <c r="BD22" i="2" l="1"/>
  <c r="BE20" i="2"/>
  <c r="BE37" i="2" s="1"/>
  <c r="BF19" i="2"/>
  <c r="BF36" i="2" s="1"/>
  <c r="AT16" i="2"/>
  <c r="BE22" i="2" l="1"/>
  <c r="BF20" i="2"/>
  <c r="BF37" i="2" s="1"/>
  <c r="AT18" i="2"/>
  <c r="AT32" i="2"/>
  <c r="BF22" i="2" l="1"/>
  <c r="AT36" i="2"/>
  <c r="AT20" i="2" l="1"/>
  <c r="AT22" i="2" l="1"/>
  <c r="AT37" i="2"/>
  <c r="BG20" i="2" l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 s="1"/>
  <c r="GD20" i="2" s="1"/>
  <c r="GE20" i="2" s="1"/>
  <c r="GF20" i="2" s="1"/>
  <c r="GG20" i="2" s="1"/>
  <c r="GH20" i="2" s="1"/>
  <c r="GI20" i="2" s="1"/>
  <c r="GJ20" i="2" s="1"/>
  <c r="GK20" i="2" s="1"/>
  <c r="BI34" i="2" s="1"/>
  <c r="BI36" i="2" l="1"/>
  <c r="BI37" i="2" s="1"/>
  <c r="BI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K15" authorId="0" shapeId="0" xr:uid="{79911BCF-346D-4DD7-8D66-A5E3C2A398D5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European Commission fine</t>
        </r>
      </text>
    </comment>
    <comment ref="F19" authorId="0" shapeId="0" xr:uid="{C877AD73-E610-4584-880A-FD5EBA4781BE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tax legislation</t>
        </r>
      </text>
    </comment>
    <comment ref="AN19" authorId="0" shapeId="0" xr:uid="{BEB3E783-DDE4-4379-8D6C-2D62B9B58AC5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adjusted for tax legislation</t>
        </r>
      </text>
    </comment>
  </commentList>
</comments>
</file>

<file path=xl/sharedStrings.xml><?xml version="1.0" encoding="utf-8"?>
<sst xmlns="http://schemas.openxmlformats.org/spreadsheetml/2006/main" count="95" uniqueCount="91">
  <si>
    <t>GOOG</t>
  </si>
  <si>
    <t>Price</t>
  </si>
  <si>
    <t>Shares</t>
  </si>
  <si>
    <t>MC</t>
  </si>
  <si>
    <t>Net Cash</t>
  </si>
  <si>
    <t>Cash</t>
  </si>
  <si>
    <t>Debt</t>
  </si>
  <si>
    <t>EV</t>
  </si>
  <si>
    <t>Today</t>
  </si>
  <si>
    <t>Time last checked</t>
  </si>
  <si>
    <t>Q220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</si>
  <si>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</si>
  <si>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</si>
  <si>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</si>
  <si>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</si>
  <si>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</si>
  <si>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</si>
  <si>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</si>
  <si>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</si>
  <si>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</si>
  <si>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</si>
  <si>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</si>
  <si>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</si>
  <si>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</si>
  <si>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Gross profit</t>
  </si>
  <si>
    <t>R&amp;D</t>
  </si>
  <si>
    <t>S&amp;M</t>
  </si>
  <si>
    <t>G&amp;A</t>
  </si>
  <si>
    <t>Operating profit</t>
  </si>
  <si>
    <t>Pretax profit</t>
  </si>
  <si>
    <t>Taxes</t>
  </si>
  <si>
    <t>Net profit</t>
  </si>
  <si>
    <t>EPS</t>
  </si>
  <si>
    <t>Other income</t>
  </si>
  <si>
    <t>Gross Margin</t>
  </si>
  <si>
    <t>Operating Margin</t>
  </si>
  <si>
    <t>S&amp;M Margin</t>
  </si>
  <si>
    <t>Tax rate</t>
  </si>
  <si>
    <t>Revenue y/y</t>
  </si>
  <si>
    <t>Q117</t>
  </si>
  <si>
    <t>Q217</t>
  </si>
  <si>
    <t>Q317</t>
  </si>
  <si>
    <t>Q417</t>
  </si>
  <si>
    <t>Non-GAAP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</si>
  <si>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</si>
  <si>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</si>
  <si>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</si>
  <si>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</si>
  <si>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</si>
  <si>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</si>
  <si>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</si>
  <si>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</si>
  <si>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</si>
  <si>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Earnings</t>
  </si>
  <si>
    <t>Q121</t>
  </si>
  <si>
    <t>Q221</t>
  </si>
  <si>
    <t>Q321</t>
  </si>
  <si>
    <t>Q421</t>
  </si>
  <si>
    <t>R&amp;D y/y</t>
  </si>
  <si>
    <t>G&amp;A y/y</t>
  </si>
  <si>
    <t>Net Margin</t>
  </si>
  <si>
    <t>Q124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</si>
  <si>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</si>
  <si>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</si>
  <si>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</si>
  <si>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</si>
  <si>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</si>
  <si>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</si>
  <si>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</si>
  <si>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</si>
  <si>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</si>
  <si>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</si>
  <si>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</si>
  <si>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YouTube</t>
  </si>
  <si>
    <t>Google</t>
  </si>
  <si>
    <t>Advertising</t>
  </si>
  <si>
    <t>Subscriptions</t>
  </si>
  <si>
    <t>Cloud</t>
  </si>
  <si>
    <t>Other</t>
  </si>
  <si>
    <t>Hedging</t>
  </si>
  <si>
    <t>Google y/y</t>
  </si>
  <si>
    <t>YouTube y/y</t>
  </si>
  <si>
    <t>Advertising y/y</t>
  </si>
  <si>
    <t>Subscriptions y/y</t>
  </si>
  <si>
    <t>Cloud y/y</t>
  </si>
  <si>
    <t>Other y/y</t>
  </si>
  <si>
    <t>Q125</t>
  </si>
  <si>
    <t>Q225</t>
  </si>
  <si>
    <t>Q325</t>
  </si>
  <si>
    <t>Q425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</si>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</sst>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4" fontId="1" fillId="0" borderId="0" xfId="0" applyNumberFormat="1" applyFont="1"/>
    <xf numFmtId="9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45720</xdr:colOff>
      <xdr:row>0</xdr:row>
      <xdr:rowOff>0</xdr:rowOff>
    </xdr:from>
    <xdr:to>
      <xdr:col>34</xdr:col>
      <xdr:colOff>45720</xdr:colOff>
      <xdr:row>48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9BB6ED3-8FFF-4100-9FF7-BB6C2B4A25FA}"/>
            </a:ext>
          </a:extLst>
        </xdr:cNvPr>
        <xdr:cNvCxnSpPr/>
      </xdr:nvCxnSpPr>
      <xdr:spPr>
        <a:xfrm>
          <a:off x="21206460" y="0"/>
          <a:ext cx="0" cy="8862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38100</xdr:colOff>
      <xdr:row>0</xdr:row>
      <xdr:rowOff>0</xdr:rowOff>
    </xdr:from>
    <xdr:to>
      <xdr:col>47</xdr:col>
      <xdr:colOff>38100</xdr:colOff>
      <xdr:row>46</xdr:row>
      <xdr:rowOff>99060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2FB776C-F874-43FA-BE65-E3531E3F6066}"/>
            </a:ext>
          </a:extLst>
        </xdr:cNvPr>
        <xdr:cNvCxnSpPr/>
      </xdr:nvCxnSpPr>
      <xdr:spPr>
        <a:xfrm>
          <a:off x="29169360" y="0"/>
          <a:ext cx="0" cy="85115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2500-59DE-4523-9441-73ADDC7E60F9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9</v>
      </c>
      <c r="F2" s="3" t="s">
        <v>8</v>
      </c>
      <c r="G2" s="3" t="s">
        <v>53</v>
      </c>
    </row>
    <row r="3" spans="2:7" x14ac:dyDescent="0.3">
      <c r="B3" s="6" t="s">
        <v>0</v>
      </c>
      <c r="C3" t="s">
        <v>1</v>
      </c>
      <c r="D3" s="2">
        <v>166.7</v>
      </c>
      <c r="E3" s="4">
        <v>45771</v>
      </c>
      <c r="F3" s="4">
        <f ca="1">TODAY()</f>
        <v>45771</v>
      </c>
      <c r="G3" s="4">
        <v>45862</v>
      </c>
    </row>
    <row r="4" spans="2:7" x14ac:dyDescent="0.3">
      <c r="C4" t="s">
        <v>2</v>
      </c>
      <c r="D4" s="1">
        <f>5833+860+5497</f>
        <v>12190</v>
      </c>
      <c r="E4" s="3" t="s">
        <v>72</v>
      </c>
    </row>
    <row r="5" spans="2:7" x14ac:dyDescent="0.3">
      <c r="C5" t="s">
        <v>3</v>
      </c>
      <c r="D5" s="1">
        <f>D3*D4</f>
        <v>2032072.9999999998</v>
      </c>
    </row>
    <row r="6" spans="2:7" x14ac:dyDescent="0.3">
      <c r="C6" t="s">
        <v>5</v>
      </c>
      <c r="D6" s="1">
        <f>23466+72191+37982</f>
        <v>133639</v>
      </c>
      <c r="E6" s="3" t="s">
        <v>86</v>
      </c>
    </row>
    <row r="7" spans="2:7" x14ac:dyDescent="0.3">
      <c r="C7" t="s">
        <v>6</v>
      </c>
      <c r="D7" s="1">
        <f>10883</f>
        <v>10883</v>
      </c>
      <c r="E7" s="3" t="s">
        <v>86</v>
      </c>
    </row>
    <row r="8" spans="2:7" x14ac:dyDescent="0.3">
      <c r="C8" t="s">
        <v>4</v>
      </c>
      <c r="D8" s="1">
        <f>D6-D7</f>
        <v>122756</v>
      </c>
    </row>
    <row r="9" spans="2:7" x14ac:dyDescent="0.3">
      <c r="C9" t="s">
        <v>7</v>
      </c>
      <c r="D9" s="1">
        <f>D5-D8</f>
        <v>1909316.9999999998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BF10-D372-4210-91C6-9A1DF33E84B0}">
  <dimension ref="B1:GK40"/>
  <sheetViews>
    <sheetView tabSelected="1" workbookViewId="0">
      <pane xSplit="2" ySplit="2" topLeftCell="AQ21" activePane="bottomRight" state="frozen"/>
      <selection pane="topRight" activeCell="C1" sqref="C1"/>
      <selection pane="bottomLeft" activeCell="A3" sqref="A3"/>
      <selection pane="bottomRight" activeCell="AI17" sqref="AI17"/>
    </sheetView>
  </sheetViews>
  <sheetFormatPr defaultRowHeight="14.4" x14ac:dyDescent="0.3"/>
  <cols>
    <col min="2" max="2" width="15.21875" bestFit="1" customWidth="1"/>
    <col min="3" max="6" width="8.88671875" customWidth="1"/>
    <col min="40" max="40" width="9.5546875" bestFit="1" customWidth="1"/>
    <col min="55" max="57" width="8.88671875" customWidth="1"/>
    <col min="60" max="60" width="11.88671875" bestFit="1" customWidth="1"/>
    <col min="61" max="61" width="17.33203125" bestFit="1" customWidth="1"/>
  </cols>
  <sheetData>
    <row r="1" spans="2:58" x14ac:dyDescent="0.3">
      <c r="AN1" t="s">
        <v>43</v>
      </c>
    </row>
    <row r="2" spans="2:58" x14ac:dyDescent="0.3">
      <c r="C2" s="5" t="s">
        <v>39</v>
      </c>
      <c r="D2" s="5" t="s">
        <v>40</v>
      </c>
      <c r="E2" s="5" t="s">
        <v>41</v>
      </c>
      <c r="F2" s="5" t="s">
        <v>42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10</v>
      </c>
      <c r="Q2" s="5" t="s">
        <v>21</v>
      </c>
      <c r="R2" s="5" t="s">
        <v>22</v>
      </c>
      <c r="S2" s="5" t="s">
        <v>54</v>
      </c>
      <c r="T2" s="5" t="s">
        <v>55</v>
      </c>
      <c r="U2" s="5" t="s">
        <v>56</v>
      </c>
      <c r="V2" s="5" t="s">
        <v>57</v>
      </c>
      <c r="W2" s="5" t="s">
        <v>62</v>
      </c>
      <c r="X2" s="5" t="s">
        <v>63</v>
      </c>
      <c r="Y2" s="5" t="s">
        <v>64</v>
      </c>
      <c r="Z2" s="5" t="s">
        <v>65</v>
      </c>
      <c r="AA2" s="5" t="s">
        <v>66</v>
      </c>
      <c r="AB2" s="5" t="s">
        <v>67</v>
      </c>
      <c r="AC2" s="5" t="s">
        <v>68</v>
      </c>
      <c r="AD2" s="5" t="s">
        <v>69</v>
      </c>
      <c r="AE2" s="5" t="s">
        <v>61</v>
      </c>
      <c r="AF2" s="5" t="s">
        <v>70</v>
      </c>
      <c r="AG2" s="5" t="s">
        <v>71</v>
      </c>
      <c r="AH2" s="5" t="s">
        <v>72</v>
      </c>
      <c r="AI2" s="5" t="s">
        <v>86</v>
      </c>
      <c r="AJ2" s="5" t="s">
        <v>87</v>
      </c>
      <c r="AK2" s="5" t="s">
        <v>88</v>
      </c>
      <c r="AL2" s="5" t="s">
        <v>89</v>
      </c>
      <c r="AN2">
        <v>2017</v>
      </c>
      <c r="AO2">
        <v>2018</v>
      </c>
      <c r="AP2">
        <v>2019</v>
      </c>
      <c r="AQ2">
        <v>2020</v>
      </c>
      <c r="AR2">
        <v>2021</v>
      </c>
      <c r="AS2">
        <v>2022</v>
      </c>
      <c r="AT2">
        <v>2023</v>
      </c>
      <c r="AU2">
        <v>2024</v>
      </c>
      <c r="AV2">
        <v>2025</v>
      </c>
      <c r="AW2">
        <v>2026</v>
      </c>
      <c r="AX2">
        <v>2027</v>
      </c>
      <c r="AY2">
        <v>2028</v>
      </c>
      <c r="AZ2">
        <v>2029</v>
      </c>
      <c r="BA2">
        <v>2030</v>
      </c>
      <c r="BB2">
        <v>2031</v>
      </c>
      <c r="BC2">
        <v>2032</v>
      </c>
      <c r="BD2">
        <v>2033</v>
      </c>
      <c r="BE2">
        <v>2034</v>
      </c>
      <c r="BF2">
        <v>2035</v>
      </c>
    </row>
    <row r="3" spans="2:58" x14ac:dyDescent="0.3">
      <c r="B3" t="s">
        <v>74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>
        <v>40359</v>
      </c>
      <c r="AB3" s="11">
        <v>42628</v>
      </c>
      <c r="AC3" s="11">
        <v>44026</v>
      </c>
      <c r="AD3" s="11">
        <f>AT3-AC3-AB3-AA3</f>
        <v>48020</v>
      </c>
      <c r="AE3" s="11">
        <v>46156</v>
      </c>
      <c r="AF3" s="11">
        <v>48509</v>
      </c>
      <c r="AG3" s="1">
        <v>49385</v>
      </c>
      <c r="AH3" s="11">
        <v>54034</v>
      </c>
      <c r="AI3" s="11">
        <v>50702</v>
      </c>
      <c r="AJ3" s="11">
        <f>AF3*1.07</f>
        <v>51904.630000000005</v>
      </c>
      <c r="AK3" s="11">
        <f t="shared" ref="AK3:AL3" si="0">AG3*1.07</f>
        <v>52841.950000000004</v>
      </c>
      <c r="AL3" s="11">
        <f t="shared" si="0"/>
        <v>57816.380000000005</v>
      </c>
      <c r="AN3" s="1"/>
      <c r="AO3" s="1"/>
      <c r="AP3" s="1"/>
      <c r="AQ3" s="1">
        <v>104062</v>
      </c>
      <c r="AR3" s="1">
        <v>148951</v>
      </c>
      <c r="AS3" s="1">
        <v>162450</v>
      </c>
      <c r="AT3" s="1">
        <v>175033</v>
      </c>
      <c r="AU3" s="1">
        <f>SUM(AE3:AH3)</f>
        <v>198084</v>
      </c>
      <c r="AV3" s="1">
        <f>SUM(AI3:AL3)</f>
        <v>213264.96000000002</v>
      </c>
      <c r="AW3" s="1">
        <f>AV3*1.05</f>
        <v>223928.20800000004</v>
      </c>
      <c r="AX3" s="1">
        <f>AW3*1.03</f>
        <v>230646.05424000006</v>
      </c>
      <c r="AY3" s="1">
        <f>AX3*1.03</f>
        <v>237565.43586720005</v>
      </c>
      <c r="AZ3" s="1">
        <f>AY3*1.02</f>
        <v>242316.74458454407</v>
      </c>
      <c r="BA3" s="1">
        <f t="shared" ref="BA3" si="1">AZ3*1.02</f>
        <v>247163.07947623494</v>
      </c>
      <c r="BB3" s="1">
        <f>BA3*1.01</f>
        <v>249634.71027099728</v>
      </c>
      <c r="BC3" s="1">
        <f t="shared" ref="BC3:BF3" si="2">BB3*1.01</f>
        <v>252131.05737370727</v>
      </c>
      <c r="BD3" s="1">
        <f t="shared" si="2"/>
        <v>254652.36794744435</v>
      </c>
      <c r="BE3" s="1">
        <f t="shared" si="2"/>
        <v>257198.8916269188</v>
      </c>
      <c r="BF3" s="1">
        <f t="shared" si="2"/>
        <v>259770.88054318799</v>
      </c>
    </row>
    <row r="4" spans="2:58" x14ac:dyDescent="0.3">
      <c r="B4" t="s">
        <v>73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>
        <v>6693</v>
      </c>
      <c r="AB4" s="11">
        <v>7665</v>
      </c>
      <c r="AC4" s="11">
        <v>7952</v>
      </c>
      <c r="AD4" s="11">
        <f t="shared" ref="AD4:AD9" si="3">AT4-AC4-AB4-AA4</f>
        <v>9200</v>
      </c>
      <c r="AE4" s="11">
        <v>8090</v>
      </c>
      <c r="AF4" s="11">
        <v>8663</v>
      </c>
      <c r="AG4" s="1">
        <v>8921</v>
      </c>
      <c r="AH4" s="11">
        <v>10473</v>
      </c>
      <c r="AI4" s="11">
        <v>8927</v>
      </c>
      <c r="AJ4" s="11">
        <f>AF4*1.08</f>
        <v>9356.0400000000009</v>
      </c>
      <c r="AK4" s="11">
        <f>AG4*1.08</f>
        <v>9634.68</v>
      </c>
      <c r="AL4" s="11">
        <f>AH4*1.05</f>
        <v>10996.65</v>
      </c>
      <c r="AN4" s="1"/>
      <c r="AO4" s="1"/>
      <c r="AP4" s="1"/>
      <c r="AQ4" s="1">
        <v>19772</v>
      </c>
      <c r="AR4" s="1">
        <v>28845</v>
      </c>
      <c r="AS4" s="1">
        <v>29243</v>
      </c>
      <c r="AT4" s="1">
        <v>31510</v>
      </c>
      <c r="AU4" s="1">
        <f t="shared" ref="AU4:AU9" si="4">SUM(AE4:AH4)</f>
        <v>36147</v>
      </c>
      <c r="AV4" s="1">
        <f t="shared" ref="AV4:AV9" si="5">SUM(AI4:AL4)</f>
        <v>38914.370000000003</v>
      </c>
      <c r="AW4" s="1">
        <f>AV4*1.06</f>
        <v>41249.232200000006</v>
      </c>
      <c r="AX4" s="1">
        <f>AW4*1.05</f>
        <v>43311.693810000012</v>
      </c>
      <c r="AY4" s="1">
        <f>AX4*1.04</f>
        <v>45044.161562400011</v>
      </c>
      <c r="AZ4" s="1">
        <f>AY4*1.03</f>
        <v>46395.486409272016</v>
      </c>
      <c r="BA4" s="1">
        <f>AZ4*1.03</f>
        <v>47787.351001550182</v>
      </c>
      <c r="BB4" s="1">
        <f>BA4*1.02</f>
        <v>48743.098021581187</v>
      </c>
      <c r="BC4" s="1">
        <f t="shared" ref="BC4:BF4" si="6">BB4*1.02</f>
        <v>49717.959982012813</v>
      </c>
      <c r="BD4" s="1">
        <f t="shared" si="6"/>
        <v>50712.319181653067</v>
      </c>
      <c r="BE4" s="1">
        <f t="shared" si="6"/>
        <v>51726.565565286131</v>
      </c>
      <c r="BF4" s="1">
        <f t="shared" si="6"/>
        <v>52761.096876591851</v>
      </c>
    </row>
    <row r="5" spans="2:58" x14ac:dyDescent="0.3">
      <c r="B5" t="s">
        <v>75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>
        <v>7496</v>
      </c>
      <c r="AB5" s="11">
        <v>7850</v>
      </c>
      <c r="AC5" s="11">
        <v>7669</v>
      </c>
      <c r="AD5" s="11">
        <f t="shared" si="3"/>
        <v>8297</v>
      </c>
      <c r="AE5" s="11">
        <v>7413</v>
      </c>
      <c r="AF5" s="11">
        <v>7444</v>
      </c>
      <c r="AG5" s="1">
        <v>7548</v>
      </c>
      <c r="AH5" s="11">
        <v>7954</v>
      </c>
      <c r="AI5" s="11">
        <v>7256</v>
      </c>
      <c r="AJ5" s="11">
        <f t="shared" ref="AJ5:AL5" si="7">AF5*0.98</f>
        <v>7295.12</v>
      </c>
      <c r="AK5" s="11">
        <f t="shared" si="7"/>
        <v>7397.04</v>
      </c>
      <c r="AL5" s="11">
        <f t="shared" si="7"/>
        <v>7794.92</v>
      </c>
      <c r="AN5" s="1"/>
      <c r="AO5" s="1"/>
      <c r="AP5" s="1"/>
      <c r="AQ5" s="1">
        <v>23090</v>
      </c>
      <c r="AR5" s="1">
        <v>31701</v>
      </c>
      <c r="AS5" s="1">
        <v>32780</v>
      </c>
      <c r="AT5" s="1">
        <v>31312</v>
      </c>
      <c r="AU5" s="1">
        <f t="shared" si="4"/>
        <v>30359</v>
      </c>
      <c r="AV5" s="1">
        <f t="shared" si="5"/>
        <v>29743.08</v>
      </c>
      <c r="AW5" s="1">
        <f>AV5*1.01</f>
        <v>30040.510800000004</v>
      </c>
      <c r="AX5" s="1">
        <f t="shared" ref="AX5:BF5" si="8">AW5*1.01</f>
        <v>30340.915908000003</v>
      </c>
      <c r="AY5" s="1">
        <f t="shared" si="8"/>
        <v>30644.325067080004</v>
      </c>
      <c r="AZ5" s="1">
        <f t="shared" si="8"/>
        <v>30950.768317750804</v>
      </c>
      <c r="BA5" s="1">
        <f t="shared" si="8"/>
        <v>31260.276000928312</v>
      </c>
      <c r="BB5" s="1">
        <f t="shared" si="8"/>
        <v>31572.878760937594</v>
      </c>
      <c r="BC5" s="1">
        <f t="shared" si="8"/>
        <v>31888.60754854697</v>
      </c>
      <c r="BD5" s="1">
        <f t="shared" si="8"/>
        <v>32207.493624032439</v>
      </c>
      <c r="BE5" s="1">
        <f t="shared" si="8"/>
        <v>32529.568560272764</v>
      </c>
      <c r="BF5" s="1">
        <f t="shared" si="8"/>
        <v>32854.864245875491</v>
      </c>
    </row>
    <row r="6" spans="2:58" x14ac:dyDescent="0.3">
      <c r="B6" t="s">
        <v>76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v>7413</v>
      </c>
      <c r="AB6" s="11">
        <v>8142</v>
      </c>
      <c r="AC6" s="11">
        <v>8339</v>
      </c>
      <c r="AD6" s="11">
        <f t="shared" si="3"/>
        <v>10794</v>
      </c>
      <c r="AE6" s="11">
        <v>8739</v>
      </c>
      <c r="AF6" s="11">
        <v>9312</v>
      </c>
      <c r="AG6" s="1">
        <v>10656</v>
      </c>
      <c r="AH6" s="11">
        <v>11633</v>
      </c>
      <c r="AI6" s="11">
        <v>10379</v>
      </c>
      <c r="AJ6" s="11">
        <f>AF6*1.13</f>
        <v>10522.56</v>
      </c>
      <c r="AK6" s="11">
        <f>AG6*1.03</f>
        <v>10975.68</v>
      </c>
      <c r="AL6" s="11">
        <f>AH6*1.03</f>
        <v>11981.99</v>
      </c>
      <c r="AN6" s="1"/>
      <c r="AO6" s="1"/>
      <c r="AP6" s="1"/>
      <c r="AQ6" s="1">
        <v>21711</v>
      </c>
      <c r="AR6" s="1">
        <v>28032</v>
      </c>
      <c r="AS6" s="1">
        <v>29055</v>
      </c>
      <c r="AT6" s="1">
        <v>34688</v>
      </c>
      <c r="AU6" s="1">
        <f t="shared" si="4"/>
        <v>40340</v>
      </c>
      <c r="AV6" s="1">
        <f t="shared" si="5"/>
        <v>43859.229999999996</v>
      </c>
      <c r="AW6" s="1">
        <f>AV6*1.05</f>
        <v>46052.191500000001</v>
      </c>
      <c r="AX6" s="1">
        <f>AW6*1.04</f>
        <v>47894.279160000006</v>
      </c>
      <c r="AY6" s="1">
        <f>AX6*1.03</f>
        <v>49331.107534800009</v>
      </c>
      <c r="AZ6" s="1">
        <f>AY6*1.03</f>
        <v>50811.040760844007</v>
      </c>
      <c r="BA6" s="1">
        <f t="shared" ref="BA6:BF6" si="9">AZ6*1.03</f>
        <v>52335.371983669327</v>
      </c>
      <c r="BB6" s="1">
        <f t="shared" si="9"/>
        <v>53905.433143179405</v>
      </c>
      <c r="BC6" s="1">
        <f t="shared" si="9"/>
        <v>55522.596137474786</v>
      </c>
      <c r="BD6" s="1">
        <f t="shared" si="9"/>
        <v>57188.274021599034</v>
      </c>
      <c r="BE6" s="1">
        <f t="shared" si="9"/>
        <v>58903.922242247005</v>
      </c>
      <c r="BF6" s="1">
        <f t="shared" si="9"/>
        <v>60671.039909514417</v>
      </c>
    </row>
    <row r="7" spans="2:58" x14ac:dyDescent="0.3">
      <c r="B7" t="s">
        <v>77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v>7454</v>
      </c>
      <c r="AB7" s="11">
        <v>8031</v>
      </c>
      <c r="AC7" s="11">
        <v>8411</v>
      </c>
      <c r="AD7" s="11">
        <f t="shared" si="3"/>
        <v>9192</v>
      </c>
      <c r="AE7" s="11">
        <v>9574</v>
      </c>
      <c r="AF7" s="11">
        <v>10347</v>
      </c>
      <c r="AG7" s="1">
        <v>11353</v>
      </c>
      <c r="AH7" s="11">
        <v>11955</v>
      </c>
      <c r="AI7" s="11">
        <v>12260</v>
      </c>
      <c r="AJ7" s="11">
        <f t="shared" ref="AJ7:AL7" si="10">AF7*1.25</f>
        <v>12933.75</v>
      </c>
      <c r="AK7" s="11">
        <f t="shared" si="10"/>
        <v>14191.25</v>
      </c>
      <c r="AL7" s="11">
        <f t="shared" si="10"/>
        <v>14943.75</v>
      </c>
      <c r="AN7" s="1"/>
      <c r="AO7" s="1"/>
      <c r="AP7" s="1"/>
      <c r="AQ7" s="1">
        <v>13059</v>
      </c>
      <c r="AR7" s="1">
        <v>19206</v>
      </c>
      <c r="AS7" s="1">
        <v>26280</v>
      </c>
      <c r="AT7" s="1">
        <v>33088</v>
      </c>
      <c r="AU7" s="1">
        <f t="shared" si="4"/>
        <v>43229</v>
      </c>
      <c r="AV7" s="1">
        <f t="shared" si="5"/>
        <v>54328.75</v>
      </c>
      <c r="AW7" s="1">
        <f>AV7*1.2</f>
        <v>65194.5</v>
      </c>
      <c r="AX7" s="1">
        <f>AW7*1.15</f>
        <v>74973.674999999988</v>
      </c>
      <c r="AY7" s="1">
        <f>AX7*1.1</f>
        <v>82471.042499999996</v>
      </c>
      <c r="AZ7" s="1">
        <f>AY7*1.08</f>
        <v>89068.725900000005</v>
      </c>
      <c r="BA7" s="1">
        <f>AZ7*1.06</f>
        <v>94412.84945400001</v>
      </c>
      <c r="BB7" s="1">
        <f>BA7*1.05</f>
        <v>99133.491926700008</v>
      </c>
      <c r="BC7" s="1">
        <f>BB7*1.03</f>
        <v>102107.49668450101</v>
      </c>
      <c r="BD7" s="1">
        <f>BC7*1.02</f>
        <v>104149.64661819102</v>
      </c>
      <c r="BE7" s="1">
        <f t="shared" ref="BE7:BF7" si="11">BD7*1.02</f>
        <v>106232.63955055484</v>
      </c>
      <c r="BF7" s="1">
        <f t="shared" si="11"/>
        <v>108357.29234156595</v>
      </c>
    </row>
    <row r="8" spans="2:58" x14ac:dyDescent="0.3">
      <c r="B8" t="s">
        <v>78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v>288</v>
      </c>
      <c r="AB8" s="11">
        <v>285</v>
      </c>
      <c r="AC8" s="11">
        <v>297</v>
      </c>
      <c r="AD8" s="11">
        <f t="shared" si="3"/>
        <v>657</v>
      </c>
      <c r="AE8" s="11">
        <v>495</v>
      </c>
      <c r="AF8" s="11">
        <v>365</v>
      </c>
      <c r="AG8" s="1">
        <v>388</v>
      </c>
      <c r="AH8" s="11">
        <v>400</v>
      </c>
      <c r="AI8" s="11">
        <v>450</v>
      </c>
      <c r="AJ8" s="11">
        <f t="shared" ref="AJ8:AL8" si="12">AF8*1.1</f>
        <v>401.50000000000006</v>
      </c>
      <c r="AK8" s="11">
        <f t="shared" si="12"/>
        <v>426.8</v>
      </c>
      <c r="AL8" s="11">
        <f t="shared" si="12"/>
        <v>440.00000000000006</v>
      </c>
      <c r="AN8" s="1"/>
      <c r="AO8" s="1"/>
      <c r="AP8" s="1"/>
      <c r="AQ8" s="1">
        <v>657</v>
      </c>
      <c r="AR8" s="1">
        <v>753</v>
      </c>
      <c r="AS8" s="1">
        <v>1068</v>
      </c>
      <c r="AT8" s="1">
        <v>1527</v>
      </c>
      <c r="AU8" s="1">
        <f t="shared" si="4"/>
        <v>1648</v>
      </c>
      <c r="AV8" s="1">
        <f t="shared" si="5"/>
        <v>1718.3</v>
      </c>
      <c r="AW8" s="1">
        <f>AV8*1.25</f>
        <v>2147.875</v>
      </c>
      <c r="AX8" s="1">
        <f>AW8*1.2</f>
        <v>2577.4499999999998</v>
      </c>
      <c r="AY8" s="1">
        <f>AX8*1.15</f>
        <v>2964.0674999999997</v>
      </c>
      <c r="AZ8" s="1">
        <f>AY8*1.1</f>
        <v>3260.4742499999998</v>
      </c>
      <c r="BA8" s="1">
        <f>AZ8*1.05</f>
        <v>3423.4979625000001</v>
      </c>
      <c r="BB8" s="1">
        <f t="shared" ref="BB8:BF8" si="13">BA8*1.05</f>
        <v>3594.6728606250003</v>
      </c>
      <c r="BC8" s="1">
        <f t="shared" si="13"/>
        <v>3774.4065036562506</v>
      </c>
      <c r="BD8" s="1">
        <f t="shared" si="13"/>
        <v>3963.1268288390634</v>
      </c>
      <c r="BE8" s="1">
        <f t="shared" si="13"/>
        <v>4161.2831702810163</v>
      </c>
      <c r="BF8" s="1">
        <f t="shared" si="13"/>
        <v>4369.3473287950674</v>
      </c>
    </row>
    <row r="9" spans="2:58" x14ac:dyDescent="0.3">
      <c r="B9" t="s">
        <v>79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v>84</v>
      </c>
      <c r="AB9" s="11">
        <v>3</v>
      </c>
      <c r="AC9" s="11">
        <v>-1</v>
      </c>
      <c r="AD9" s="11">
        <f t="shared" si="3"/>
        <v>150</v>
      </c>
      <c r="AE9" s="11">
        <v>72</v>
      </c>
      <c r="AF9" s="11">
        <v>102</v>
      </c>
      <c r="AG9" s="1">
        <v>17</v>
      </c>
      <c r="AH9" s="11">
        <v>20</v>
      </c>
      <c r="AI9" s="11">
        <v>260</v>
      </c>
      <c r="AJ9" s="11">
        <v>50</v>
      </c>
      <c r="AK9" s="11">
        <v>50</v>
      </c>
      <c r="AL9" s="11">
        <v>50</v>
      </c>
      <c r="AN9" s="1"/>
      <c r="AO9" s="1"/>
      <c r="AP9" s="1"/>
      <c r="AQ9" s="1">
        <v>176</v>
      </c>
      <c r="AR9" s="1">
        <v>149</v>
      </c>
      <c r="AS9" s="1">
        <v>1960</v>
      </c>
      <c r="AT9" s="1">
        <v>236</v>
      </c>
      <c r="AU9" s="1">
        <f t="shared" si="4"/>
        <v>211</v>
      </c>
      <c r="AV9" s="1">
        <f t="shared" si="5"/>
        <v>410</v>
      </c>
      <c r="AW9" s="1">
        <f t="shared" ref="AW9:BF9" si="14">AV9*1.02</f>
        <v>418.2</v>
      </c>
      <c r="AX9" s="1">
        <f t="shared" si="14"/>
        <v>426.56400000000002</v>
      </c>
      <c r="AY9" s="1">
        <f t="shared" si="14"/>
        <v>435.09528</v>
      </c>
      <c r="AZ9" s="1">
        <f t="shared" si="14"/>
        <v>443.79718560000003</v>
      </c>
      <c r="BA9" s="1">
        <f t="shared" si="14"/>
        <v>452.67312931200001</v>
      </c>
      <c r="BB9" s="1">
        <f t="shared" si="14"/>
        <v>461.72659189824003</v>
      </c>
      <c r="BC9" s="1">
        <f t="shared" si="14"/>
        <v>470.96112373620485</v>
      </c>
      <c r="BD9" s="1">
        <f t="shared" si="14"/>
        <v>480.38034621092896</v>
      </c>
      <c r="BE9" s="1">
        <f t="shared" si="14"/>
        <v>489.98795313514756</v>
      </c>
      <c r="BF9" s="1">
        <f t="shared" si="14"/>
        <v>499.78771219785051</v>
      </c>
    </row>
    <row r="10" spans="2:58" s="6" customFormat="1" x14ac:dyDescent="0.3">
      <c r="B10" s="6" t="s">
        <v>11</v>
      </c>
      <c r="C10" s="9">
        <v>24750</v>
      </c>
      <c r="D10" s="9">
        <v>26010</v>
      </c>
      <c r="E10" s="9">
        <v>27772</v>
      </c>
      <c r="F10" s="9">
        <v>32232</v>
      </c>
      <c r="G10" s="9">
        <v>31146</v>
      </c>
      <c r="H10" s="9">
        <v>32657</v>
      </c>
      <c r="I10" s="9">
        <v>33740</v>
      </c>
      <c r="J10" s="9">
        <v>39276</v>
      </c>
      <c r="K10" s="9">
        <v>36339</v>
      </c>
      <c r="L10" s="9">
        <v>38944</v>
      </c>
      <c r="M10" s="9">
        <v>40499</v>
      </c>
      <c r="N10" s="9">
        <v>46075</v>
      </c>
      <c r="O10" s="9">
        <v>41159</v>
      </c>
      <c r="P10" s="9">
        <v>38297</v>
      </c>
      <c r="Q10" s="9">
        <v>46173</v>
      </c>
      <c r="R10" s="9">
        <v>56898</v>
      </c>
      <c r="S10" s="9">
        <v>55314</v>
      </c>
      <c r="T10" s="9">
        <v>55314</v>
      </c>
      <c r="U10" s="9">
        <v>65118</v>
      </c>
      <c r="V10" s="9">
        <v>75325</v>
      </c>
      <c r="W10" s="9">
        <v>68011</v>
      </c>
      <c r="X10" s="9">
        <v>69685</v>
      </c>
      <c r="Y10" s="9">
        <v>69092</v>
      </c>
      <c r="Z10" s="9">
        <v>76048</v>
      </c>
      <c r="AA10" s="9">
        <f>SUM(AA3:AA9)</f>
        <v>69787</v>
      </c>
      <c r="AB10" s="9">
        <f>SUM(AB3:AB9)</f>
        <v>74604</v>
      </c>
      <c r="AC10" s="9">
        <f>SUM(AC3:AC9)</f>
        <v>76693</v>
      </c>
      <c r="AD10" s="9">
        <v>86310</v>
      </c>
      <c r="AE10" s="9">
        <v>80539</v>
      </c>
      <c r="AF10" s="9">
        <f>SUM(AF3:AF9)</f>
        <v>84742</v>
      </c>
      <c r="AG10" s="9">
        <f>SUM(AG3:AG9)</f>
        <v>88268</v>
      </c>
      <c r="AH10" s="9">
        <f>SUM(AH3:AH9)</f>
        <v>96469</v>
      </c>
      <c r="AI10" s="9">
        <f>SUM(AI3:AI9)</f>
        <v>90234</v>
      </c>
      <c r="AJ10" s="9">
        <f t="shared" ref="AI10:AL10" si="15">SUM(AJ3:AJ9)</f>
        <v>92463.6</v>
      </c>
      <c r="AK10" s="9">
        <f t="shared" si="15"/>
        <v>95517.400000000009</v>
      </c>
      <c r="AL10" s="9">
        <f t="shared" si="15"/>
        <v>104023.69</v>
      </c>
      <c r="AN10" s="9">
        <f>SUM(C10:F10)</f>
        <v>110764</v>
      </c>
      <c r="AO10" s="9">
        <f>SUM(G10:J10)</f>
        <v>136819</v>
      </c>
      <c r="AP10" s="9">
        <f>SUM(K10:N10)</f>
        <v>161857</v>
      </c>
      <c r="AQ10" s="9">
        <f>SUM(O10:R10)</f>
        <v>182527</v>
      </c>
      <c r="AR10" s="9">
        <f>SUM(S10:V10)</f>
        <v>251071</v>
      </c>
      <c r="AS10" s="9">
        <f>SUM(W10:Z10)</f>
        <v>282836</v>
      </c>
      <c r="AT10" s="9">
        <f>SUM(AA10:AD10)</f>
        <v>307394</v>
      </c>
      <c r="AU10" s="9">
        <f>SUM(AU3:AU9)</f>
        <v>350018</v>
      </c>
      <c r="AV10" s="9">
        <f>SUM(AV3:AV9)</f>
        <v>382238.69</v>
      </c>
      <c r="AW10" s="9">
        <f t="shared" ref="AW10:BF10" si="16">SUM(AW3:AW9)</f>
        <v>409030.71750000009</v>
      </c>
      <c r="AX10" s="9">
        <f t="shared" si="16"/>
        <v>430170.63211800007</v>
      </c>
      <c r="AY10" s="9">
        <f t="shared" si="16"/>
        <v>448455.23531148006</v>
      </c>
      <c r="AZ10" s="9">
        <f t="shared" si="16"/>
        <v>463247.03740801098</v>
      </c>
      <c r="BA10" s="9">
        <f t="shared" si="16"/>
        <v>476835.09900819481</v>
      </c>
      <c r="BB10" s="9">
        <f t="shared" si="16"/>
        <v>487046.0115759187</v>
      </c>
      <c r="BC10" s="9">
        <f t="shared" si="16"/>
        <v>495613.08535363537</v>
      </c>
      <c r="BD10" s="9">
        <f t="shared" si="16"/>
        <v>503353.60856796987</v>
      </c>
      <c r="BE10" s="9">
        <f t="shared" si="16"/>
        <v>511242.85866869579</v>
      </c>
      <c r="BF10" s="9">
        <f t="shared" si="16"/>
        <v>519284.30895772867</v>
      </c>
    </row>
    <row r="11" spans="2:58" x14ac:dyDescent="0.3">
      <c r="B11" t="s">
        <v>23</v>
      </c>
      <c r="C11" s="1">
        <v>9795</v>
      </c>
      <c r="D11" s="1">
        <v>10373</v>
      </c>
      <c r="E11" s="1">
        <v>11148</v>
      </c>
      <c r="F11" s="1">
        <v>14267</v>
      </c>
      <c r="G11" s="1">
        <v>13467</v>
      </c>
      <c r="H11" s="1">
        <v>13883</v>
      </c>
      <c r="I11" s="1">
        <v>14281</v>
      </c>
      <c r="J11" s="1">
        <v>17918</v>
      </c>
      <c r="K11" s="1">
        <v>16012</v>
      </c>
      <c r="L11" s="1">
        <v>17296</v>
      </c>
      <c r="M11" s="1">
        <v>17568</v>
      </c>
      <c r="N11" s="1">
        <v>21020</v>
      </c>
      <c r="O11" s="1">
        <v>18982</v>
      </c>
      <c r="P11" s="1">
        <v>18553</v>
      </c>
      <c r="Q11" s="1">
        <v>21117</v>
      </c>
      <c r="R11" s="1">
        <v>26080</v>
      </c>
      <c r="S11" s="1">
        <v>24103</v>
      </c>
      <c r="T11" s="1">
        <v>24103</v>
      </c>
      <c r="U11" s="1">
        <v>27621</v>
      </c>
      <c r="V11" s="1">
        <v>32988</v>
      </c>
      <c r="W11" s="1">
        <v>29599</v>
      </c>
      <c r="X11" s="1">
        <v>30104</v>
      </c>
      <c r="Y11" s="1">
        <v>31158</v>
      </c>
      <c r="Z11" s="1">
        <v>35342</v>
      </c>
      <c r="AA11" s="1">
        <v>30612</v>
      </c>
      <c r="AB11" s="1">
        <v>31916</v>
      </c>
      <c r="AC11" s="1">
        <v>33229</v>
      </c>
      <c r="AD11" s="1">
        <v>37575</v>
      </c>
      <c r="AE11" s="1">
        <v>33712</v>
      </c>
      <c r="AF11" s="1">
        <v>35507</v>
      </c>
      <c r="AG11" s="1">
        <v>36474</v>
      </c>
      <c r="AH11" s="1">
        <v>40613</v>
      </c>
      <c r="AI11" s="1">
        <v>36361</v>
      </c>
      <c r="AJ11" s="1">
        <f t="shared" ref="AJ11:AL11" si="17">AJ10-AJ12</f>
        <v>36985.440000000002</v>
      </c>
      <c r="AK11" s="1">
        <f t="shared" si="17"/>
        <v>38206.960000000006</v>
      </c>
      <c r="AL11" s="1">
        <f t="shared" si="17"/>
        <v>41609.476000000002</v>
      </c>
      <c r="AN11" s="1">
        <f>SUM(C11:F11)</f>
        <v>45583</v>
      </c>
      <c r="AO11" s="1">
        <f>SUM(G11:J11)</f>
        <v>59549</v>
      </c>
      <c r="AP11" s="1">
        <f>SUM(K11:N11)</f>
        <v>71896</v>
      </c>
      <c r="AQ11" s="1">
        <f>SUM(O11:R11)</f>
        <v>84732</v>
      </c>
      <c r="AR11" s="1">
        <f>SUM(S11:V11)</f>
        <v>108815</v>
      </c>
      <c r="AS11" s="1">
        <f>SUM(W11:Z11)</f>
        <v>126203</v>
      </c>
      <c r="AT11" s="1">
        <f>SUM(AA11:AD11)</f>
        <v>133332</v>
      </c>
      <c r="AU11" s="1">
        <f>SUM(AE11:AH11)</f>
        <v>146306</v>
      </c>
      <c r="AV11" s="1">
        <f>SUM(AI11:AL11)</f>
        <v>153162.87600000002</v>
      </c>
      <c r="AW11" s="1">
        <f t="shared" ref="AW11:BA11" si="18">AW10-AW12</f>
        <v>163612.28700000004</v>
      </c>
      <c r="AX11" s="1">
        <f t="shared" si="18"/>
        <v>172068.25284720003</v>
      </c>
      <c r="AY11" s="1">
        <f t="shared" si="18"/>
        <v>179382.09412459203</v>
      </c>
      <c r="AZ11" s="1">
        <f t="shared" si="18"/>
        <v>185298.81496320438</v>
      </c>
      <c r="BA11" s="1">
        <f t="shared" si="18"/>
        <v>190734.03960327792</v>
      </c>
      <c r="BB11" s="1">
        <f t="shared" ref="BB11:BF11" si="19">BB10-BB12</f>
        <v>194818.40463036747</v>
      </c>
      <c r="BC11" s="1">
        <f t="shared" si="19"/>
        <v>198245.23414145416</v>
      </c>
      <c r="BD11" s="1">
        <f t="shared" si="19"/>
        <v>201341.44342718797</v>
      </c>
      <c r="BE11" s="1">
        <f t="shared" si="19"/>
        <v>204497.14346747834</v>
      </c>
      <c r="BF11" s="1">
        <f t="shared" si="19"/>
        <v>207713.72358309146</v>
      </c>
    </row>
    <row r="12" spans="2:58" s="6" customFormat="1" x14ac:dyDescent="0.3">
      <c r="B12" s="6" t="s">
        <v>24</v>
      </c>
      <c r="C12" s="9">
        <f t="shared" ref="C12:T12" si="20">C10-C11</f>
        <v>14955</v>
      </c>
      <c r="D12" s="9">
        <f t="shared" si="20"/>
        <v>15637</v>
      </c>
      <c r="E12" s="9">
        <f t="shared" si="20"/>
        <v>16624</v>
      </c>
      <c r="F12" s="9">
        <f t="shared" si="20"/>
        <v>17965</v>
      </c>
      <c r="G12" s="9">
        <f t="shared" si="20"/>
        <v>17679</v>
      </c>
      <c r="H12" s="9">
        <f t="shared" si="20"/>
        <v>18774</v>
      </c>
      <c r="I12" s="9">
        <f t="shared" si="20"/>
        <v>19459</v>
      </c>
      <c r="J12" s="9">
        <f t="shared" si="20"/>
        <v>21358</v>
      </c>
      <c r="K12" s="9">
        <f t="shared" si="20"/>
        <v>20327</v>
      </c>
      <c r="L12" s="9">
        <f t="shared" si="20"/>
        <v>21648</v>
      </c>
      <c r="M12" s="9">
        <f t="shared" si="20"/>
        <v>22931</v>
      </c>
      <c r="N12" s="9">
        <f t="shared" si="20"/>
        <v>25055</v>
      </c>
      <c r="O12" s="9">
        <f t="shared" si="20"/>
        <v>22177</v>
      </c>
      <c r="P12" s="9">
        <f t="shared" si="20"/>
        <v>19744</v>
      </c>
      <c r="Q12" s="9">
        <f t="shared" si="20"/>
        <v>25056</v>
      </c>
      <c r="R12" s="9">
        <f t="shared" si="20"/>
        <v>30818</v>
      </c>
      <c r="S12" s="9">
        <f t="shared" si="20"/>
        <v>31211</v>
      </c>
      <c r="T12" s="9">
        <f t="shared" si="20"/>
        <v>31211</v>
      </c>
      <c r="U12" s="9">
        <f t="shared" ref="U12:V12" si="21">U10-U11</f>
        <v>37497</v>
      </c>
      <c r="V12" s="9">
        <f t="shared" si="21"/>
        <v>42337</v>
      </c>
      <c r="W12" s="9">
        <f t="shared" ref="W12:X12" si="22">W10-W11</f>
        <v>38412</v>
      </c>
      <c r="X12" s="9">
        <f t="shared" si="22"/>
        <v>39581</v>
      </c>
      <c r="Y12" s="9">
        <f t="shared" ref="Y12" si="23">Y10-Y11</f>
        <v>37934</v>
      </c>
      <c r="Z12" s="9">
        <f t="shared" ref="Z12" si="24">Z10-Z11</f>
        <v>40706</v>
      </c>
      <c r="AA12" s="9">
        <f t="shared" ref="AA12:AB12" si="25">AA10-AA11</f>
        <v>39175</v>
      </c>
      <c r="AB12" s="9">
        <f t="shared" si="25"/>
        <v>42688</v>
      </c>
      <c r="AC12" s="9">
        <f t="shared" ref="AC12" si="26">AC10-AC11</f>
        <v>43464</v>
      </c>
      <c r="AD12" s="9">
        <f t="shared" ref="AD12" si="27">AD10-AD11</f>
        <v>48735</v>
      </c>
      <c r="AE12" s="9">
        <f t="shared" ref="AE12:AI12" si="28">AE10-AE11</f>
        <v>46827</v>
      </c>
      <c r="AF12" s="9">
        <f t="shared" si="28"/>
        <v>49235</v>
      </c>
      <c r="AG12" s="9">
        <f t="shared" si="28"/>
        <v>51794</v>
      </c>
      <c r="AH12" s="9">
        <f t="shared" si="28"/>
        <v>55856</v>
      </c>
      <c r="AI12" s="9">
        <f t="shared" si="28"/>
        <v>53873</v>
      </c>
      <c r="AJ12" s="9">
        <f>AJ10*0.6</f>
        <v>55478.16</v>
      </c>
      <c r="AK12" s="9">
        <f t="shared" ref="AK12:AL12" si="29">AK10*0.6</f>
        <v>57310.44</v>
      </c>
      <c r="AL12" s="9">
        <f t="shared" si="29"/>
        <v>62414.214</v>
      </c>
      <c r="AN12" s="9">
        <f t="shared" ref="AN12:AV12" si="30">AN10-AN11</f>
        <v>65181</v>
      </c>
      <c r="AO12" s="9">
        <f t="shared" si="30"/>
        <v>77270</v>
      </c>
      <c r="AP12" s="9">
        <f t="shared" si="30"/>
        <v>89961</v>
      </c>
      <c r="AQ12" s="9">
        <f t="shared" si="30"/>
        <v>97795</v>
      </c>
      <c r="AR12" s="9">
        <f t="shared" si="30"/>
        <v>142256</v>
      </c>
      <c r="AS12" s="9">
        <f t="shared" si="30"/>
        <v>156633</v>
      </c>
      <c r="AT12" s="9">
        <f t="shared" si="30"/>
        <v>174062</v>
      </c>
      <c r="AU12" s="9">
        <f t="shared" si="30"/>
        <v>203712</v>
      </c>
      <c r="AV12" s="9">
        <f t="shared" si="30"/>
        <v>229075.81399999998</v>
      </c>
      <c r="AW12" s="9">
        <f>AW10*0.6</f>
        <v>245418.43050000005</v>
      </c>
      <c r="AX12" s="9">
        <f t="shared" ref="AX12:BF12" si="31">AX10*0.6</f>
        <v>258102.37927080004</v>
      </c>
      <c r="AY12" s="9">
        <f t="shared" si="31"/>
        <v>269073.14118688804</v>
      </c>
      <c r="AZ12" s="9">
        <f t="shared" si="31"/>
        <v>277948.2224448066</v>
      </c>
      <c r="BA12" s="9">
        <f t="shared" si="31"/>
        <v>286101.05940491689</v>
      </c>
      <c r="BB12" s="9">
        <f t="shared" si="31"/>
        <v>292227.60694555123</v>
      </c>
      <c r="BC12" s="9">
        <f t="shared" si="31"/>
        <v>297367.85121218121</v>
      </c>
      <c r="BD12" s="9">
        <f t="shared" si="31"/>
        <v>302012.1651407819</v>
      </c>
      <c r="BE12" s="9">
        <f t="shared" si="31"/>
        <v>306745.71520121745</v>
      </c>
      <c r="BF12" s="9">
        <f t="shared" si="31"/>
        <v>311570.58537463722</v>
      </c>
    </row>
    <row r="13" spans="2:58" x14ac:dyDescent="0.3">
      <c r="B13" t="s">
        <v>25</v>
      </c>
      <c r="C13" s="1">
        <v>3942</v>
      </c>
      <c r="D13" s="1">
        <v>4172</v>
      </c>
      <c r="E13" s="1">
        <v>4205</v>
      </c>
      <c r="F13" s="1">
        <v>4306</v>
      </c>
      <c r="G13" s="1">
        <v>5039</v>
      </c>
      <c r="H13" s="1">
        <v>5114</v>
      </c>
      <c r="I13" s="1">
        <v>5232</v>
      </c>
      <c r="J13" s="1">
        <v>6034</v>
      </c>
      <c r="K13" s="1">
        <v>6029</v>
      </c>
      <c r="L13" s="1">
        <v>6213</v>
      </c>
      <c r="M13" s="1">
        <v>6554</v>
      </c>
      <c r="N13" s="1">
        <v>7222</v>
      </c>
      <c r="O13" s="1">
        <v>6820</v>
      </c>
      <c r="P13" s="1">
        <v>6875</v>
      </c>
      <c r="Q13" s="1">
        <v>6856</v>
      </c>
      <c r="R13" s="1">
        <v>7022</v>
      </c>
      <c r="S13" s="1">
        <v>7485</v>
      </c>
      <c r="T13" s="1">
        <v>7485</v>
      </c>
      <c r="U13" s="1">
        <v>7694</v>
      </c>
      <c r="V13" s="1">
        <v>8708</v>
      </c>
      <c r="W13" s="1">
        <v>9119</v>
      </c>
      <c r="X13" s="1">
        <v>9841</v>
      </c>
      <c r="Y13" s="1">
        <v>10273</v>
      </c>
      <c r="Z13" s="1">
        <v>10267</v>
      </c>
      <c r="AA13" s="1">
        <v>11468</v>
      </c>
      <c r="AB13" s="1">
        <v>10588</v>
      </c>
      <c r="AC13" s="1">
        <v>11258</v>
      </c>
      <c r="AD13" s="1">
        <v>12113</v>
      </c>
      <c r="AE13" s="1">
        <v>11903</v>
      </c>
      <c r="AF13" s="1">
        <v>11860</v>
      </c>
      <c r="AG13" s="1">
        <v>12447</v>
      </c>
      <c r="AH13" s="1">
        <v>13116</v>
      </c>
      <c r="AI13" s="1">
        <v>13556</v>
      </c>
      <c r="AJ13" s="1">
        <f>AF13*1.15</f>
        <v>13638.999999999998</v>
      </c>
      <c r="AK13" s="1">
        <f t="shared" ref="AK13" si="32">AG13*1.12</f>
        <v>13940.640000000001</v>
      </c>
      <c r="AL13" s="1">
        <f>AH13*1.1</f>
        <v>14427.6</v>
      </c>
      <c r="AN13" s="1">
        <f>SUM(C13:F13)</f>
        <v>16625</v>
      </c>
      <c r="AO13" s="1">
        <f>SUM(G13:J13)</f>
        <v>21419</v>
      </c>
      <c r="AP13" s="1">
        <f>SUM(K13:N13)</f>
        <v>26018</v>
      </c>
      <c r="AQ13" s="1">
        <f>SUM(O13:R13)</f>
        <v>27573</v>
      </c>
      <c r="AR13" s="1">
        <f>SUM(S13:V13)</f>
        <v>31372</v>
      </c>
      <c r="AS13" s="1">
        <f>SUM(W13:Z13)</f>
        <v>39500</v>
      </c>
      <c r="AT13" s="1">
        <f>SUM(AA13:AD13)</f>
        <v>45427</v>
      </c>
      <c r="AU13" s="1">
        <f>SUM(AE13:AH13)</f>
        <v>49326</v>
      </c>
      <c r="AV13" s="1">
        <f>SUM(AI13:AL13)</f>
        <v>55563.24</v>
      </c>
      <c r="AW13" s="1">
        <f>AV13*1.07</f>
        <v>59452.666799999999</v>
      </c>
      <c r="AX13" s="1">
        <f>AW13*1.04</f>
        <v>61830.773472000001</v>
      </c>
      <c r="AY13" s="1">
        <f t="shared" ref="AY13" si="33">AX13*1.03</f>
        <v>63685.696676160005</v>
      </c>
      <c r="AZ13" s="1">
        <f>AY13*1.03</f>
        <v>65596.267576444807</v>
      </c>
      <c r="BA13" s="1">
        <f t="shared" ref="BA13:BB13" si="34">AZ13*1.02</f>
        <v>66908.192927973709</v>
      </c>
      <c r="BB13" s="1">
        <f t="shared" si="34"/>
        <v>68246.356786533186</v>
      </c>
      <c r="BC13" s="1">
        <f t="shared" ref="BC13" si="35">BB13*1.02</f>
        <v>69611.283922263858</v>
      </c>
      <c r="BD13" s="1">
        <f t="shared" ref="BD13" si="36">BC13*1.02</f>
        <v>71003.509600709134</v>
      </c>
      <c r="BE13" s="1">
        <f t="shared" ref="BE13" si="37">BD13*1.02</f>
        <v>72423.579792723322</v>
      </c>
      <c r="BF13" s="1">
        <f t="shared" ref="BF13" si="38">BE13*1.02</f>
        <v>73872.051388577791</v>
      </c>
    </row>
    <row r="14" spans="2:58" x14ac:dyDescent="0.3">
      <c r="B14" t="s">
        <v>26</v>
      </c>
      <c r="C14" s="1">
        <v>2644</v>
      </c>
      <c r="D14" s="1">
        <v>2897</v>
      </c>
      <c r="E14" s="1">
        <v>3042</v>
      </c>
      <c r="F14" s="1">
        <v>4310</v>
      </c>
      <c r="G14" s="1">
        <v>3604</v>
      </c>
      <c r="H14" s="1">
        <v>3780</v>
      </c>
      <c r="I14" s="1">
        <v>3849</v>
      </c>
      <c r="J14" s="1">
        <v>5100</v>
      </c>
      <c r="K14" s="1">
        <v>3905</v>
      </c>
      <c r="L14" s="1">
        <v>4212</v>
      </c>
      <c r="M14" s="1">
        <v>4609</v>
      </c>
      <c r="N14" s="1">
        <v>5738</v>
      </c>
      <c r="O14" s="1">
        <v>4500</v>
      </c>
      <c r="P14" s="1">
        <v>3901</v>
      </c>
      <c r="Q14" s="1">
        <v>4231</v>
      </c>
      <c r="R14" s="1">
        <v>5314</v>
      </c>
      <c r="S14" s="1">
        <v>4516</v>
      </c>
      <c r="T14" s="1">
        <v>4516</v>
      </c>
      <c r="U14" s="1">
        <v>5516</v>
      </c>
      <c r="V14" s="1">
        <v>7604</v>
      </c>
      <c r="W14" s="1">
        <v>5825</v>
      </c>
      <c r="X14" s="1">
        <v>6630</v>
      </c>
      <c r="Y14" s="1">
        <v>6929</v>
      </c>
      <c r="Z14" s="1">
        <v>7183</v>
      </c>
      <c r="AA14" s="1">
        <v>6533</v>
      </c>
      <c r="AB14" s="1">
        <v>6781</v>
      </c>
      <c r="AC14" s="1">
        <v>6884</v>
      </c>
      <c r="AD14" s="1">
        <v>7719</v>
      </c>
      <c r="AE14" s="1">
        <v>6426</v>
      </c>
      <c r="AF14" s="1">
        <v>6792</v>
      </c>
      <c r="AG14" s="1">
        <v>7227</v>
      </c>
      <c r="AH14" s="1">
        <v>7363</v>
      </c>
      <c r="AI14" s="1">
        <v>6172</v>
      </c>
      <c r="AJ14" s="1">
        <f t="shared" ref="AJ14:AL14" si="39">AJ10*0.08</f>
        <v>7397.0880000000006</v>
      </c>
      <c r="AK14" s="1">
        <f t="shared" si="39"/>
        <v>7641.3920000000007</v>
      </c>
      <c r="AL14" s="1">
        <f t="shared" si="39"/>
        <v>8321.8952000000008</v>
      </c>
      <c r="AN14" s="1">
        <f>SUM(C14:F14)</f>
        <v>12893</v>
      </c>
      <c r="AO14" s="1">
        <f>SUM(G14:J14)</f>
        <v>16333</v>
      </c>
      <c r="AP14" s="1">
        <f>SUM(K14:N14)</f>
        <v>18464</v>
      </c>
      <c r="AQ14" s="1">
        <f>SUM(O14:R14)</f>
        <v>17946</v>
      </c>
      <c r="AR14" s="1">
        <f>SUM(S14:V14)</f>
        <v>22152</v>
      </c>
      <c r="AS14" s="1">
        <f>SUM(W14:Z14)</f>
        <v>26567</v>
      </c>
      <c r="AT14" s="1">
        <f>SUM(AA14:AD14)</f>
        <v>27917</v>
      </c>
      <c r="AU14" s="1">
        <f>SUM(AE14:AH14)</f>
        <v>27808</v>
      </c>
      <c r="AV14" s="1">
        <f>SUM(AI14:AL14)</f>
        <v>29532.375200000002</v>
      </c>
      <c r="AW14" s="1">
        <f>AW10*0.075</f>
        <v>30677.303812500006</v>
      </c>
      <c r="AX14" s="1">
        <f t="shared" ref="AX14:BF14" si="40">AX10*0.075</f>
        <v>32262.797408850005</v>
      </c>
      <c r="AY14" s="1">
        <f t="shared" si="40"/>
        <v>33634.142648361005</v>
      </c>
      <c r="AZ14" s="1">
        <f t="shared" si="40"/>
        <v>34743.527805600825</v>
      </c>
      <c r="BA14" s="1">
        <f t="shared" si="40"/>
        <v>35762.632425614611</v>
      </c>
      <c r="BB14" s="1">
        <f t="shared" si="40"/>
        <v>36528.450868193904</v>
      </c>
      <c r="BC14" s="1">
        <f t="shared" si="40"/>
        <v>37170.981401522651</v>
      </c>
      <c r="BD14" s="1">
        <f t="shared" si="40"/>
        <v>37751.520642597738</v>
      </c>
      <c r="BE14" s="1">
        <f t="shared" si="40"/>
        <v>38343.214400152181</v>
      </c>
      <c r="BF14" s="1">
        <f t="shared" si="40"/>
        <v>38946.323171829652</v>
      </c>
    </row>
    <row r="15" spans="2:58" x14ac:dyDescent="0.3">
      <c r="B15" t="s">
        <v>27</v>
      </c>
      <c r="C15" s="1">
        <v>1801</v>
      </c>
      <c r="D15" s="1">
        <v>1700</v>
      </c>
      <c r="E15" s="1">
        <v>1595</v>
      </c>
      <c r="F15" s="1">
        <v>1776</v>
      </c>
      <c r="G15" s="1">
        <v>1403</v>
      </c>
      <c r="H15" s="1">
        <v>1764</v>
      </c>
      <c r="I15" s="1">
        <v>1753</v>
      </c>
      <c r="J15" s="1">
        <v>2003</v>
      </c>
      <c r="K15" s="1">
        <f>2088+1697</f>
        <v>3785</v>
      </c>
      <c r="L15" s="1">
        <v>2043</v>
      </c>
      <c r="M15" s="1">
        <v>2591</v>
      </c>
      <c r="N15" s="1">
        <v>2829</v>
      </c>
      <c r="O15" s="1">
        <v>2880</v>
      </c>
      <c r="P15" s="1">
        <v>2585</v>
      </c>
      <c r="Q15" s="1">
        <v>2756</v>
      </c>
      <c r="R15" s="1">
        <v>2831</v>
      </c>
      <c r="S15" s="1">
        <v>2773</v>
      </c>
      <c r="T15" s="1">
        <v>2773</v>
      </c>
      <c r="U15" s="1">
        <v>3256</v>
      </c>
      <c r="V15" s="1">
        <v>4140</v>
      </c>
      <c r="W15" s="1">
        <v>3374</v>
      </c>
      <c r="X15" s="1">
        <v>3657</v>
      </c>
      <c r="Y15" s="1">
        <v>3597</v>
      </c>
      <c r="Z15" s="1">
        <v>5096</v>
      </c>
      <c r="AA15" s="1">
        <v>3759</v>
      </c>
      <c r="AB15" s="1">
        <v>3481</v>
      </c>
      <c r="AC15" s="1">
        <v>3979</v>
      </c>
      <c r="AD15" s="1">
        <v>5206</v>
      </c>
      <c r="AE15" s="1">
        <v>3026</v>
      </c>
      <c r="AF15" s="1">
        <v>3158</v>
      </c>
      <c r="AG15" s="1">
        <v>3599</v>
      </c>
      <c r="AH15" s="1">
        <v>4405</v>
      </c>
      <c r="AI15" s="1">
        <v>3539</v>
      </c>
      <c r="AJ15" s="1">
        <f>AF15*1.15</f>
        <v>3631.7</v>
      </c>
      <c r="AK15" s="1">
        <f>AG15*1.05</f>
        <v>3778.9500000000003</v>
      </c>
      <c r="AL15" s="1">
        <f>AH15*1.05</f>
        <v>4625.25</v>
      </c>
      <c r="AN15" s="1">
        <f>SUM(C15:F15)</f>
        <v>6872</v>
      </c>
      <c r="AO15" s="1">
        <f>SUM(G15:J15)</f>
        <v>6923</v>
      </c>
      <c r="AP15" s="1">
        <f>SUM(H15:K15)</f>
        <v>9305</v>
      </c>
      <c r="AQ15" s="1">
        <f>SUM(O15:R15)</f>
        <v>11052</v>
      </c>
      <c r="AR15" s="1">
        <f>SUM(S15:V15)</f>
        <v>12942</v>
      </c>
      <c r="AS15" s="1">
        <f>SUM(W15:Z15)</f>
        <v>15724</v>
      </c>
      <c r="AT15" s="1">
        <f>SUM(AA15:AD15)</f>
        <v>16425</v>
      </c>
      <c r="AU15" s="1">
        <f>SUM(AE15:AH15)</f>
        <v>14188</v>
      </c>
      <c r="AV15" s="1">
        <f>SUM(AI15:AL15)</f>
        <v>15574.9</v>
      </c>
      <c r="AW15" s="1">
        <f>AV15*1.05</f>
        <v>16353.645</v>
      </c>
      <c r="AX15" s="1">
        <f>AW15*1.03</f>
        <v>16844.254349999999</v>
      </c>
      <c r="AY15" s="1">
        <f t="shared" ref="AX15:BB15" si="41">AX15*1.02</f>
        <v>17181.139436999998</v>
      </c>
      <c r="AZ15" s="1">
        <f t="shared" si="41"/>
        <v>17524.76222574</v>
      </c>
      <c r="BA15" s="1">
        <f t="shared" si="41"/>
        <v>17875.257470254801</v>
      </c>
      <c r="BB15" s="1">
        <f t="shared" si="41"/>
        <v>18232.762619659898</v>
      </c>
      <c r="BC15" s="1">
        <f t="shared" ref="BC15" si="42">BB15*1.02</f>
        <v>18597.417872053094</v>
      </c>
      <c r="BD15" s="1">
        <f t="shared" ref="BD15" si="43">BC15*1.02</f>
        <v>18969.366229494157</v>
      </c>
      <c r="BE15" s="1">
        <f t="shared" ref="BE15" si="44">BD15*1.02</f>
        <v>19348.75355408404</v>
      </c>
      <c r="BF15" s="1">
        <f t="shared" ref="BF15" si="45">BE15*1.02</f>
        <v>19735.728625165721</v>
      </c>
    </row>
    <row r="16" spans="2:58" s="6" customFormat="1" x14ac:dyDescent="0.3">
      <c r="B16" s="6" t="s">
        <v>28</v>
      </c>
      <c r="C16" s="9">
        <f t="shared" ref="C16:P16" si="46">C12-C13-C14-C15</f>
        <v>6568</v>
      </c>
      <c r="D16" s="9">
        <f t="shared" si="46"/>
        <v>6868</v>
      </c>
      <c r="E16" s="9">
        <f t="shared" si="46"/>
        <v>7782</v>
      </c>
      <c r="F16" s="9">
        <f t="shared" si="46"/>
        <v>7573</v>
      </c>
      <c r="G16" s="9">
        <f t="shared" si="46"/>
        <v>7633</v>
      </c>
      <c r="H16" s="9">
        <f t="shared" si="46"/>
        <v>8116</v>
      </c>
      <c r="I16" s="9">
        <f t="shared" si="46"/>
        <v>8625</v>
      </c>
      <c r="J16" s="9">
        <f t="shared" si="46"/>
        <v>8221</v>
      </c>
      <c r="K16" s="9">
        <f t="shared" si="46"/>
        <v>6608</v>
      </c>
      <c r="L16" s="9">
        <f t="shared" si="46"/>
        <v>9180</v>
      </c>
      <c r="M16" s="9">
        <f t="shared" si="46"/>
        <v>9177</v>
      </c>
      <c r="N16" s="9">
        <f t="shared" si="46"/>
        <v>9266</v>
      </c>
      <c r="O16" s="9">
        <f t="shared" si="46"/>
        <v>7977</v>
      </c>
      <c r="P16" s="9">
        <f t="shared" si="46"/>
        <v>6383</v>
      </c>
      <c r="Q16" s="9">
        <f t="shared" ref="Q16" si="47">Q12-Q13-Q14-Q15</f>
        <v>11213</v>
      </c>
      <c r="R16" s="9">
        <f t="shared" ref="R16:V16" si="48">R12-R13-R14-R15</f>
        <v>15651</v>
      </c>
      <c r="S16" s="9">
        <f t="shared" si="48"/>
        <v>16437</v>
      </c>
      <c r="T16" s="9">
        <f t="shared" si="48"/>
        <v>16437</v>
      </c>
      <c r="U16" s="9">
        <f t="shared" ref="U16" si="49">U12-U13-U14-U15</f>
        <v>21031</v>
      </c>
      <c r="V16" s="9">
        <f t="shared" si="48"/>
        <v>21885</v>
      </c>
      <c r="W16" s="9">
        <f t="shared" ref="W16:X16" si="50">W12-W13-W14-W15</f>
        <v>20094</v>
      </c>
      <c r="X16" s="9">
        <f t="shared" si="50"/>
        <v>19453</v>
      </c>
      <c r="Y16" s="9">
        <f t="shared" ref="Y16" si="51">Y12-Y13-Y14-Y15</f>
        <v>17135</v>
      </c>
      <c r="Z16" s="9">
        <f t="shared" ref="Z16" si="52">Z12-Z13-Z14-Z15</f>
        <v>18160</v>
      </c>
      <c r="AA16" s="9">
        <f t="shared" ref="AA16:AB16" si="53">AA12-AA13-AA14-AA15</f>
        <v>17415</v>
      </c>
      <c r="AB16" s="9">
        <f t="shared" si="53"/>
        <v>21838</v>
      </c>
      <c r="AC16" s="9">
        <f t="shared" ref="AC16" si="54">AC12-AC13-AC14-AC15</f>
        <v>21343</v>
      </c>
      <c r="AD16" s="9">
        <f t="shared" ref="AD16" si="55">AD12-AD13-AD14-AD15</f>
        <v>23697</v>
      </c>
      <c r="AE16" s="9">
        <f t="shared" ref="AE16:AL16" si="56">AE12-AE13-AE14-AE15</f>
        <v>25472</v>
      </c>
      <c r="AF16" s="9">
        <f t="shared" si="56"/>
        <v>27425</v>
      </c>
      <c r="AG16" s="9">
        <f t="shared" si="56"/>
        <v>28521</v>
      </c>
      <c r="AH16" s="9">
        <f t="shared" si="56"/>
        <v>30972</v>
      </c>
      <c r="AI16" s="9">
        <f t="shared" si="56"/>
        <v>30606</v>
      </c>
      <c r="AJ16" s="9">
        <f t="shared" si="56"/>
        <v>30810.371999999999</v>
      </c>
      <c r="AK16" s="9">
        <f t="shared" si="56"/>
        <v>31949.458000000002</v>
      </c>
      <c r="AL16" s="9">
        <f t="shared" si="56"/>
        <v>35039.468800000002</v>
      </c>
      <c r="AN16" s="9">
        <f>AN12-AN13-AN14-AN15</f>
        <v>28791</v>
      </c>
      <c r="AO16" s="9">
        <f>AO12-AO13-AO14-AO15</f>
        <v>32595</v>
      </c>
      <c r="AP16" s="9">
        <f>AP12-AP13-AP14-AP15</f>
        <v>36174</v>
      </c>
      <c r="AQ16" s="9">
        <f>AQ12-AQ13-AQ14-AQ15</f>
        <v>41224</v>
      </c>
      <c r="AR16" s="9">
        <f t="shared" ref="AR16:BA16" si="57">AR12-AR13-AR14-AR15</f>
        <v>75790</v>
      </c>
      <c r="AS16" s="9">
        <f t="shared" si="57"/>
        <v>74842</v>
      </c>
      <c r="AT16" s="9">
        <f t="shared" si="57"/>
        <v>84293</v>
      </c>
      <c r="AU16" s="9">
        <f t="shared" si="57"/>
        <v>112390</v>
      </c>
      <c r="AV16" s="9">
        <f t="shared" si="57"/>
        <v>128405.29879999999</v>
      </c>
      <c r="AW16" s="9">
        <f t="shared" si="57"/>
        <v>138934.81488750005</v>
      </c>
      <c r="AX16" s="9">
        <f t="shared" si="57"/>
        <v>147164.55403995002</v>
      </c>
      <c r="AY16" s="9">
        <f t="shared" si="57"/>
        <v>154572.16242536702</v>
      </c>
      <c r="AZ16" s="9">
        <f t="shared" si="57"/>
        <v>160083.66483702097</v>
      </c>
      <c r="BA16" s="9">
        <f t="shared" si="57"/>
        <v>165554.97658107377</v>
      </c>
      <c r="BB16" s="9">
        <f t="shared" ref="BB16:BF16" si="58">BB12-BB13-BB14-BB15</f>
        <v>169220.03667116424</v>
      </c>
      <c r="BC16" s="9">
        <f t="shared" si="58"/>
        <v>171988.1680163416</v>
      </c>
      <c r="BD16" s="9">
        <f t="shared" si="58"/>
        <v>174287.76866798085</v>
      </c>
      <c r="BE16" s="9">
        <f t="shared" si="58"/>
        <v>176630.1674542579</v>
      </c>
      <c r="BF16" s="9">
        <f t="shared" si="58"/>
        <v>179016.48218906403</v>
      </c>
    </row>
    <row r="17" spans="2:193" x14ac:dyDescent="0.3">
      <c r="B17" t="s">
        <v>33</v>
      </c>
      <c r="C17" s="1">
        <v>-251</v>
      </c>
      <c r="D17" s="1">
        <v>-245</v>
      </c>
      <c r="E17" s="1">
        <v>-197</v>
      </c>
      <c r="F17" s="1">
        <v>-354</v>
      </c>
      <c r="G17" s="1">
        <v>-2910</v>
      </c>
      <c r="H17" s="1">
        <v>-1170</v>
      </c>
      <c r="I17" s="1">
        <v>-1458</v>
      </c>
      <c r="J17" s="1">
        <v>-1851</v>
      </c>
      <c r="K17" s="1">
        <v>-1538</v>
      </c>
      <c r="L17" s="1">
        <v>-2967</v>
      </c>
      <c r="M17" s="1">
        <v>549</v>
      </c>
      <c r="N17" s="1">
        <v>-1438</v>
      </c>
      <c r="O17" s="1">
        <v>220</v>
      </c>
      <c r="P17" s="1">
        <v>-1894</v>
      </c>
      <c r="Q17" s="1">
        <v>-2416</v>
      </c>
      <c r="R17" s="1">
        <v>-3038</v>
      </c>
      <c r="S17" s="1">
        <v>-4846</v>
      </c>
      <c r="T17" s="1">
        <v>-4846</v>
      </c>
      <c r="U17" s="1">
        <v>-2033</v>
      </c>
      <c r="V17" s="1">
        <v>-2517</v>
      </c>
      <c r="W17" s="1">
        <v>1160</v>
      </c>
      <c r="X17" s="1">
        <v>439</v>
      </c>
      <c r="Y17" s="1">
        <v>902</v>
      </c>
      <c r="Z17" s="1">
        <v>1013</v>
      </c>
      <c r="AA17" s="1">
        <v>-790</v>
      </c>
      <c r="AB17" s="1">
        <v>-65</v>
      </c>
      <c r="AC17" s="1">
        <v>146</v>
      </c>
      <c r="AD17" s="1">
        <v>-715</v>
      </c>
      <c r="AE17" s="1">
        <v>-2843</v>
      </c>
      <c r="AF17" s="1">
        <v>-126</v>
      </c>
      <c r="AG17" s="1">
        <v>-3185</v>
      </c>
      <c r="AH17" s="1">
        <v>-1271</v>
      </c>
      <c r="AI17" s="1">
        <v>-11183</v>
      </c>
      <c r="AJ17" s="1">
        <f t="shared" ref="AJ17:AL17" si="59">AF17*1.03</f>
        <v>-129.78</v>
      </c>
      <c r="AK17" s="1">
        <f t="shared" si="59"/>
        <v>-3280.55</v>
      </c>
      <c r="AL17" s="1">
        <f t="shared" si="59"/>
        <v>-1309.1300000000001</v>
      </c>
      <c r="AN17" s="1">
        <f>SUM(C17:F17)</f>
        <v>-1047</v>
      </c>
      <c r="AO17" s="1">
        <f>SUM(G17:J17)</f>
        <v>-7389</v>
      </c>
      <c r="AP17" s="1">
        <f>SUM(K17:N17)</f>
        <v>-5394</v>
      </c>
      <c r="AQ17" s="1">
        <f>SUM(O17:R17)</f>
        <v>-7128</v>
      </c>
      <c r="AR17" s="1">
        <f>SUM(S17:V17)</f>
        <v>-14242</v>
      </c>
      <c r="AS17" s="1">
        <f>SUM(W17:Z17)</f>
        <v>3514</v>
      </c>
      <c r="AT17" s="1">
        <f>SUM(AA17:AD17)</f>
        <v>-1424</v>
      </c>
      <c r="AU17" s="1">
        <f>SUM(AE17:AH17)</f>
        <v>-7425</v>
      </c>
      <c r="AV17" s="1">
        <f>SUM(AI17:AL17)</f>
        <v>-15902.460000000003</v>
      </c>
      <c r="AW17" s="1">
        <f>AU17*1.01</f>
        <v>-7499.25</v>
      </c>
      <c r="AX17" s="1">
        <f t="shared" ref="AW17:BF17" si="60">AW17*1.01</f>
        <v>-7574.2425000000003</v>
      </c>
      <c r="AY17" s="1">
        <f t="shared" si="60"/>
        <v>-7649.9849250000007</v>
      </c>
      <c r="AZ17" s="1">
        <f t="shared" si="60"/>
        <v>-7726.4847742500006</v>
      </c>
      <c r="BA17" s="1">
        <f t="shared" si="60"/>
        <v>-7803.7496219925006</v>
      </c>
      <c r="BB17" s="1">
        <f t="shared" si="60"/>
        <v>-7881.7871182124254</v>
      </c>
      <c r="BC17" s="1">
        <f t="shared" si="60"/>
        <v>-7960.6049893945501</v>
      </c>
      <c r="BD17" s="1">
        <f t="shared" si="60"/>
        <v>-8040.2110392884961</v>
      </c>
      <c r="BE17" s="1">
        <f t="shared" si="60"/>
        <v>-8120.6131496813814</v>
      </c>
      <c r="BF17" s="1">
        <f t="shared" si="60"/>
        <v>-8201.8192811781955</v>
      </c>
    </row>
    <row r="18" spans="2:193" s="6" customFormat="1" x14ac:dyDescent="0.3">
      <c r="B18" s="6" t="s">
        <v>29</v>
      </c>
      <c r="C18" s="9">
        <f t="shared" ref="C18:P18" si="61">C16-C17</f>
        <v>6819</v>
      </c>
      <c r="D18" s="9">
        <f t="shared" si="61"/>
        <v>7113</v>
      </c>
      <c r="E18" s="9">
        <f t="shared" si="61"/>
        <v>7979</v>
      </c>
      <c r="F18" s="9">
        <f t="shared" si="61"/>
        <v>7927</v>
      </c>
      <c r="G18" s="9">
        <f t="shared" si="61"/>
        <v>10543</v>
      </c>
      <c r="H18" s="9">
        <f t="shared" si="61"/>
        <v>9286</v>
      </c>
      <c r="I18" s="9">
        <f t="shared" si="61"/>
        <v>10083</v>
      </c>
      <c r="J18" s="9">
        <f t="shared" si="61"/>
        <v>10072</v>
      </c>
      <c r="K18" s="9">
        <f t="shared" si="61"/>
        <v>8146</v>
      </c>
      <c r="L18" s="9">
        <f t="shared" si="61"/>
        <v>12147</v>
      </c>
      <c r="M18" s="9">
        <f t="shared" si="61"/>
        <v>8628</v>
      </c>
      <c r="N18" s="9">
        <f t="shared" si="61"/>
        <v>10704</v>
      </c>
      <c r="O18" s="9">
        <f t="shared" si="61"/>
        <v>7757</v>
      </c>
      <c r="P18" s="9">
        <f t="shared" si="61"/>
        <v>8277</v>
      </c>
      <c r="Q18" s="9">
        <f t="shared" ref="Q18" si="62">Q16-Q17</f>
        <v>13629</v>
      </c>
      <c r="R18" s="9">
        <f t="shared" ref="R18:V18" si="63">R16-R17</f>
        <v>18689</v>
      </c>
      <c r="S18" s="9">
        <f t="shared" si="63"/>
        <v>21283</v>
      </c>
      <c r="T18" s="9">
        <f t="shared" si="63"/>
        <v>21283</v>
      </c>
      <c r="U18" s="9">
        <f t="shared" ref="U18" si="64">U16-U17</f>
        <v>23064</v>
      </c>
      <c r="V18" s="9">
        <f t="shared" si="63"/>
        <v>24402</v>
      </c>
      <c r="W18" s="9">
        <f t="shared" ref="W18:X18" si="65">W16-W17</f>
        <v>18934</v>
      </c>
      <c r="X18" s="9">
        <f t="shared" si="65"/>
        <v>19014</v>
      </c>
      <c r="Y18" s="9">
        <f t="shared" ref="Y18" si="66">Y16-Y17</f>
        <v>16233</v>
      </c>
      <c r="Z18" s="9">
        <f t="shared" ref="Z18" si="67">Z16-Z17</f>
        <v>17147</v>
      </c>
      <c r="AA18" s="9">
        <f t="shared" ref="AA18:AB18" si="68">AA16-AA17</f>
        <v>18205</v>
      </c>
      <c r="AB18" s="9">
        <f t="shared" si="68"/>
        <v>21903</v>
      </c>
      <c r="AC18" s="9">
        <f t="shared" ref="AC18" si="69">AC16-AC17</f>
        <v>21197</v>
      </c>
      <c r="AD18" s="9">
        <f t="shared" ref="AD18" si="70">AD16-AD17</f>
        <v>24412</v>
      </c>
      <c r="AE18" s="9">
        <f t="shared" ref="AE18:AL18" si="71">AE16-AE17</f>
        <v>28315</v>
      </c>
      <c r="AF18" s="9">
        <f t="shared" si="71"/>
        <v>27551</v>
      </c>
      <c r="AG18" s="9">
        <f t="shared" si="71"/>
        <v>31706</v>
      </c>
      <c r="AH18" s="9">
        <f t="shared" si="71"/>
        <v>32243</v>
      </c>
      <c r="AI18" s="9">
        <f t="shared" si="71"/>
        <v>41789</v>
      </c>
      <c r="AJ18" s="9">
        <f t="shared" si="71"/>
        <v>30940.151999999998</v>
      </c>
      <c r="AK18" s="9">
        <f t="shared" si="71"/>
        <v>35230.008000000002</v>
      </c>
      <c r="AL18" s="9">
        <f t="shared" si="71"/>
        <v>36348.5988</v>
      </c>
      <c r="AN18" s="9">
        <f>AN16-AN17</f>
        <v>29838</v>
      </c>
      <c r="AO18" s="9">
        <f>AO16-AO17</f>
        <v>39984</v>
      </c>
      <c r="AP18" s="9">
        <f>AP16-AP17</f>
        <v>41568</v>
      </c>
      <c r="AQ18" s="9">
        <f>AQ16-AQ17</f>
        <v>48352</v>
      </c>
      <c r="AR18" s="9">
        <f t="shared" ref="AR18:BA18" si="72">AR16-AR17</f>
        <v>90032</v>
      </c>
      <c r="AS18" s="9">
        <f t="shared" si="72"/>
        <v>71328</v>
      </c>
      <c r="AT18" s="9">
        <f t="shared" si="72"/>
        <v>85717</v>
      </c>
      <c r="AU18" s="9">
        <f t="shared" si="72"/>
        <v>119815</v>
      </c>
      <c r="AV18" s="9">
        <f t="shared" si="72"/>
        <v>144307.75879999998</v>
      </c>
      <c r="AW18" s="9">
        <f t="shared" si="72"/>
        <v>146434.06488750005</v>
      </c>
      <c r="AX18" s="9">
        <f t="shared" si="72"/>
        <v>154738.79653995001</v>
      </c>
      <c r="AY18" s="9">
        <f t="shared" si="72"/>
        <v>162222.14735036701</v>
      </c>
      <c r="AZ18" s="9">
        <f t="shared" si="72"/>
        <v>167810.14961127099</v>
      </c>
      <c r="BA18" s="9">
        <f t="shared" si="72"/>
        <v>173358.72620306627</v>
      </c>
      <c r="BB18" s="9">
        <f t="shared" ref="BB18:BF18" si="73">BB16-BB17</f>
        <v>177101.82378937668</v>
      </c>
      <c r="BC18" s="9">
        <f t="shared" si="73"/>
        <v>179948.77300573615</v>
      </c>
      <c r="BD18" s="9">
        <f t="shared" si="73"/>
        <v>182327.97970726935</v>
      </c>
      <c r="BE18" s="9">
        <f t="shared" si="73"/>
        <v>184750.78060393929</v>
      </c>
      <c r="BF18" s="9">
        <f t="shared" si="73"/>
        <v>187218.30147024224</v>
      </c>
    </row>
    <row r="19" spans="2:193" x14ac:dyDescent="0.3">
      <c r="B19" t="s">
        <v>30</v>
      </c>
      <c r="C19" s="1">
        <v>1393</v>
      </c>
      <c r="D19" s="1">
        <v>853</v>
      </c>
      <c r="E19" s="1">
        <v>1247</v>
      </c>
      <c r="F19" s="1">
        <f>838+10200</f>
        <v>11038</v>
      </c>
      <c r="G19" s="1">
        <v>1142</v>
      </c>
      <c r="H19" s="1">
        <v>1020</v>
      </c>
      <c r="I19" s="1">
        <v>891</v>
      </c>
      <c r="J19" s="1">
        <v>1124</v>
      </c>
      <c r="K19" s="1">
        <v>1489</v>
      </c>
      <c r="L19" s="1">
        <v>2200</v>
      </c>
      <c r="M19" s="1">
        <v>1560</v>
      </c>
      <c r="N19" s="1">
        <v>33</v>
      </c>
      <c r="O19" s="1">
        <v>921</v>
      </c>
      <c r="P19" s="1">
        <v>1318</v>
      </c>
      <c r="Q19" s="1">
        <v>2112</v>
      </c>
      <c r="R19" s="1">
        <v>3462</v>
      </c>
      <c r="S19" s="1">
        <v>3353</v>
      </c>
      <c r="T19" s="1">
        <v>3353</v>
      </c>
      <c r="U19" s="1">
        <v>4128</v>
      </c>
      <c r="V19" s="1">
        <v>3760</v>
      </c>
      <c r="W19" s="1">
        <v>2498</v>
      </c>
      <c r="X19" s="1">
        <v>3012</v>
      </c>
      <c r="Y19" s="1">
        <v>2323</v>
      </c>
      <c r="Z19" s="1">
        <v>3523</v>
      </c>
      <c r="AA19" s="1">
        <v>3154</v>
      </c>
      <c r="AB19" s="1">
        <v>3535</v>
      </c>
      <c r="AC19" s="1">
        <v>1508</v>
      </c>
      <c r="AD19" s="1">
        <v>3725</v>
      </c>
      <c r="AE19" s="1">
        <v>4653</v>
      </c>
      <c r="AF19" s="1">
        <v>3932</v>
      </c>
      <c r="AG19" s="1">
        <v>5405</v>
      </c>
      <c r="AH19" s="1">
        <v>5707</v>
      </c>
      <c r="AI19" s="1">
        <v>7249</v>
      </c>
      <c r="AJ19" s="1">
        <f t="shared" ref="AJ19:AL19" si="74">AJ18*0.15</f>
        <v>4641.0227999999997</v>
      </c>
      <c r="AK19" s="1">
        <f t="shared" si="74"/>
        <v>5284.5011999999997</v>
      </c>
      <c r="AL19" s="1">
        <f t="shared" si="74"/>
        <v>5452.28982</v>
      </c>
      <c r="AN19" s="1">
        <f>SUM(C19:F19)-10200</f>
        <v>4331</v>
      </c>
      <c r="AO19" s="1">
        <f>SUM(G19:J19)</f>
        <v>4177</v>
      </c>
      <c r="AP19" s="1">
        <f>SUM(K19:N19)</f>
        <v>5282</v>
      </c>
      <c r="AQ19" s="1">
        <f>SUM(O19:R19)</f>
        <v>7813</v>
      </c>
      <c r="AR19" s="1">
        <f>SUM(S19:V19)</f>
        <v>14594</v>
      </c>
      <c r="AS19" s="1">
        <f>SUM(W19:Z19)</f>
        <v>11356</v>
      </c>
      <c r="AT19" s="1">
        <f>SUM(AA19:AD19)</f>
        <v>11922</v>
      </c>
      <c r="AU19" s="1">
        <f>SUM(AE19:AH19)</f>
        <v>19697</v>
      </c>
      <c r="AV19" s="1">
        <f>SUM(AI19:AL19)</f>
        <v>22626.813819999996</v>
      </c>
      <c r="AW19" s="1">
        <f t="shared" ref="AW19:BA19" si="75">AW18*0.16</f>
        <v>23429.450382000006</v>
      </c>
      <c r="AX19" s="1">
        <f t="shared" si="75"/>
        <v>24758.207446392003</v>
      </c>
      <c r="AY19" s="1">
        <f t="shared" si="75"/>
        <v>25955.543576058724</v>
      </c>
      <c r="AZ19" s="1">
        <f t="shared" si="75"/>
        <v>26849.623937803357</v>
      </c>
      <c r="BA19" s="1">
        <f t="shared" si="75"/>
        <v>27737.396192490603</v>
      </c>
      <c r="BB19" s="1">
        <f t="shared" ref="BB19:BF19" si="76">BB18*0.16</f>
        <v>28336.291806300269</v>
      </c>
      <c r="BC19" s="1">
        <f t="shared" si="76"/>
        <v>28791.803680917783</v>
      </c>
      <c r="BD19" s="1">
        <f t="shared" si="76"/>
        <v>29172.476753163097</v>
      </c>
      <c r="BE19" s="1">
        <f t="shared" si="76"/>
        <v>29560.124896630288</v>
      </c>
      <c r="BF19" s="1">
        <f t="shared" si="76"/>
        <v>29954.92823523876</v>
      </c>
    </row>
    <row r="20" spans="2:193" s="6" customFormat="1" x14ac:dyDescent="0.3">
      <c r="B20" s="6" t="s">
        <v>31</v>
      </c>
      <c r="C20" s="9">
        <f t="shared" ref="C20:P20" si="77">C18-C19</f>
        <v>5426</v>
      </c>
      <c r="D20" s="9">
        <f t="shared" si="77"/>
        <v>6260</v>
      </c>
      <c r="E20" s="9">
        <f t="shared" si="77"/>
        <v>6732</v>
      </c>
      <c r="F20" s="9">
        <f t="shared" si="77"/>
        <v>-3111</v>
      </c>
      <c r="G20" s="9">
        <f t="shared" si="77"/>
        <v>9401</v>
      </c>
      <c r="H20" s="9">
        <f t="shared" si="77"/>
        <v>8266</v>
      </c>
      <c r="I20" s="9">
        <f t="shared" si="77"/>
        <v>9192</v>
      </c>
      <c r="J20" s="9">
        <f t="shared" si="77"/>
        <v>8948</v>
      </c>
      <c r="K20" s="9">
        <f t="shared" si="77"/>
        <v>6657</v>
      </c>
      <c r="L20" s="9">
        <f t="shared" si="77"/>
        <v>9947</v>
      </c>
      <c r="M20" s="9">
        <f t="shared" si="77"/>
        <v>7068</v>
      </c>
      <c r="N20" s="9">
        <f t="shared" si="77"/>
        <v>10671</v>
      </c>
      <c r="O20" s="9">
        <f t="shared" si="77"/>
        <v>6836</v>
      </c>
      <c r="P20" s="9">
        <f t="shared" si="77"/>
        <v>6959</v>
      </c>
      <c r="Q20" s="9">
        <f t="shared" ref="Q20" si="78">Q18-Q19</f>
        <v>11517</v>
      </c>
      <c r="R20" s="9">
        <f t="shared" ref="R20:V20" si="79">R18-R19</f>
        <v>15227</v>
      </c>
      <c r="S20" s="9">
        <f t="shared" si="79"/>
        <v>17930</v>
      </c>
      <c r="T20" s="9">
        <f t="shared" si="79"/>
        <v>17930</v>
      </c>
      <c r="U20" s="9">
        <f t="shared" ref="U20" si="80">U18-U19</f>
        <v>18936</v>
      </c>
      <c r="V20" s="9">
        <f t="shared" si="79"/>
        <v>20642</v>
      </c>
      <c r="W20" s="9">
        <f t="shared" ref="W20:X20" si="81">W18-W19</f>
        <v>16436</v>
      </c>
      <c r="X20" s="9">
        <f t="shared" si="81"/>
        <v>16002</v>
      </c>
      <c r="Y20" s="9">
        <f t="shared" ref="Y20" si="82">Y18-Y19</f>
        <v>13910</v>
      </c>
      <c r="Z20" s="9">
        <f t="shared" ref="Z20" si="83">Z18-Z19</f>
        <v>13624</v>
      </c>
      <c r="AA20" s="9">
        <f t="shared" ref="AA20:AB20" si="84">AA18-AA19</f>
        <v>15051</v>
      </c>
      <c r="AB20" s="9">
        <f t="shared" si="84"/>
        <v>18368</v>
      </c>
      <c r="AC20" s="9">
        <f t="shared" ref="AC20" si="85">AC18-AC19</f>
        <v>19689</v>
      </c>
      <c r="AD20" s="9">
        <f t="shared" ref="AD20" si="86">AD18-AD19</f>
        <v>20687</v>
      </c>
      <c r="AE20" s="9">
        <f t="shared" ref="AE20:AH20" si="87">AE18-AE19</f>
        <v>23662</v>
      </c>
      <c r="AF20" s="9">
        <f t="shared" si="87"/>
        <v>23619</v>
      </c>
      <c r="AG20" s="9">
        <f t="shared" si="87"/>
        <v>26301</v>
      </c>
      <c r="AH20" s="9">
        <f t="shared" si="87"/>
        <v>26536</v>
      </c>
      <c r="AI20" s="9">
        <f t="shared" ref="AI20:AL20" si="88">AI18-AI19</f>
        <v>34540</v>
      </c>
      <c r="AJ20" s="9">
        <f t="shared" si="88"/>
        <v>26299.129199999999</v>
      </c>
      <c r="AK20" s="9">
        <f t="shared" si="88"/>
        <v>29945.506800000003</v>
      </c>
      <c r="AL20" s="9">
        <f t="shared" si="88"/>
        <v>30896.308980000002</v>
      </c>
      <c r="AN20" s="9">
        <f>AN18-AN19</f>
        <v>25507</v>
      </c>
      <c r="AO20" s="9">
        <f>AO18-AO19</f>
        <v>35807</v>
      </c>
      <c r="AP20" s="9">
        <f>AP18-AP19</f>
        <v>36286</v>
      </c>
      <c r="AQ20" s="9">
        <f>AQ18-AQ19</f>
        <v>40539</v>
      </c>
      <c r="AR20" s="9">
        <f t="shared" ref="AR20:BA20" si="89">AR18-AR19</f>
        <v>75438</v>
      </c>
      <c r="AS20" s="9">
        <f t="shared" si="89"/>
        <v>59972</v>
      </c>
      <c r="AT20" s="9">
        <f t="shared" si="89"/>
        <v>73795</v>
      </c>
      <c r="AU20" s="9">
        <f t="shared" si="89"/>
        <v>100118</v>
      </c>
      <c r="AV20" s="9">
        <f t="shared" si="89"/>
        <v>121680.94497999999</v>
      </c>
      <c r="AW20" s="9">
        <f t="shared" si="89"/>
        <v>123004.61450550004</v>
      </c>
      <c r="AX20" s="9">
        <f t="shared" si="89"/>
        <v>129980.58909355801</v>
      </c>
      <c r="AY20" s="9">
        <f t="shared" si="89"/>
        <v>136266.60377430829</v>
      </c>
      <c r="AZ20" s="9">
        <f t="shared" si="89"/>
        <v>140960.52567346764</v>
      </c>
      <c r="BA20" s="9">
        <f t="shared" si="89"/>
        <v>145621.33001057565</v>
      </c>
      <c r="BB20" s="9">
        <f t="shared" ref="BB20:BF20" si="90">BB18-BB19</f>
        <v>148765.53198307642</v>
      </c>
      <c r="BC20" s="9">
        <f t="shared" si="90"/>
        <v>151156.96932481838</v>
      </c>
      <c r="BD20" s="9">
        <f t="shared" si="90"/>
        <v>153155.50295410625</v>
      </c>
      <c r="BE20" s="9">
        <f t="shared" si="90"/>
        <v>155190.65570730899</v>
      </c>
      <c r="BF20" s="9">
        <f t="shared" si="90"/>
        <v>157263.37323500347</v>
      </c>
      <c r="BG20" s="6">
        <f>BF20*(1+$BI$32)</f>
        <v>155690.73950265342</v>
      </c>
      <c r="BH20" s="6">
        <f t="shared" ref="BH20:DS20" si="91">BG20*(1+$BI$32)</f>
        <v>154133.83210762689</v>
      </c>
      <c r="BI20" s="6">
        <f t="shared" si="91"/>
        <v>152592.49378655062</v>
      </c>
      <c r="BJ20" s="6">
        <f t="shared" si="91"/>
        <v>151066.56884868513</v>
      </c>
      <c r="BK20" s="6">
        <f t="shared" si="91"/>
        <v>149555.90316019827</v>
      </c>
      <c r="BL20" s="6">
        <f t="shared" si="91"/>
        <v>148060.34412859628</v>
      </c>
      <c r="BM20" s="6">
        <f t="shared" si="91"/>
        <v>146579.74068731032</v>
      </c>
      <c r="BN20" s="6">
        <f t="shared" si="91"/>
        <v>145113.9432804372</v>
      </c>
      <c r="BO20" s="6">
        <f t="shared" si="91"/>
        <v>143662.80384763284</v>
      </c>
      <c r="BP20" s="6">
        <f t="shared" si="91"/>
        <v>142226.1758091565</v>
      </c>
      <c r="BQ20" s="6">
        <f t="shared" si="91"/>
        <v>140803.91405106493</v>
      </c>
      <c r="BR20" s="6">
        <f t="shared" si="91"/>
        <v>139395.87491055427</v>
      </c>
      <c r="BS20" s="6">
        <f t="shared" si="91"/>
        <v>138001.91616144872</v>
      </c>
      <c r="BT20" s="6">
        <f t="shared" si="91"/>
        <v>136621.89699983422</v>
      </c>
      <c r="BU20" s="6">
        <f t="shared" si="91"/>
        <v>135255.67802983586</v>
      </c>
      <c r="BV20" s="6">
        <f t="shared" si="91"/>
        <v>133903.12124953751</v>
      </c>
      <c r="BW20" s="6">
        <f t="shared" si="91"/>
        <v>132564.09003704213</v>
      </c>
      <c r="BX20" s="6">
        <f t="shared" si="91"/>
        <v>131238.4491366717</v>
      </c>
      <c r="BY20" s="6">
        <f t="shared" si="91"/>
        <v>129926.06464530498</v>
      </c>
      <c r="BZ20" s="6">
        <f t="shared" si="91"/>
        <v>128626.80399885193</v>
      </c>
      <c r="CA20" s="6">
        <f t="shared" si="91"/>
        <v>127340.53595886342</v>
      </c>
      <c r="CB20" s="6">
        <f t="shared" si="91"/>
        <v>126067.13059927478</v>
      </c>
      <c r="CC20" s="6">
        <f t="shared" si="91"/>
        <v>124806.45929328204</v>
      </c>
      <c r="CD20" s="6">
        <f t="shared" si="91"/>
        <v>123558.39470034922</v>
      </c>
      <c r="CE20" s="6">
        <f t="shared" si="91"/>
        <v>122322.81075334572</v>
      </c>
      <c r="CF20" s="6">
        <f t="shared" si="91"/>
        <v>121099.58264581226</v>
      </c>
      <c r="CG20" s="6">
        <f t="shared" si="91"/>
        <v>119888.58681935414</v>
      </c>
      <c r="CH20" s="6">
        <f t="shared" si="91"/>
        <v>118689.7009511606</v>
      </c>
      <c r="CI20" s="6">
        <f t="shared" si="91"/>
        <v>117502.80394164899</v>
      </c>
      <c r="CJ20" s="6">
        <f t="shared" si="91"/>
        <v>116327.7759022325</v>
      </c>
      <c r="CK20" s="6">
        <f t="shared" si="91"/>
        <v>115164.49814321018</v>
      </c>
      <c r="CL20" s="6">
        <f t="shared" si="91"/>
        <v>114012.85316177807</v>
      </c>
      <c r="CM20" s="6">
        <f t="shared" si="91"/>
        <v>112872.72463016029</v>
      </c>
      <c r="CN20" s="6">
        <f t="shared" si="91"/>
        <v>111743.99738385869</v>
      </c>
      <c r="CO20" s="6">
        <f t="shared" si="91"/>
        <v>110626.5574100201</v>
      </c>
      <c r="CP20" s="6">
        <f t="shared" si="91"/>
        <v>109520.2918359199</v>
      </c>
      <c r="CQ20" s="6">
        <f t="shared" si="91"/>
        <v>108425.0889175607</v>
      </c>
      <c r="CR20" s="6">
        <f t="shared" si="91"/>
        <v>107340.83802838509</v>
      </c>
      <c r="CS20" s="6">
        <f t="shared" si="91"/>
        <v>106267.42964810123</v>
      </c>
      <c r="CT20" s="6">
        <f t="shared" si="91"/>
        <v>105204.75535162022</v>
      </c>
      <c r="CU20" s="6">
        <f t="shared" si="91"/>
        <v>104152.70779810402</v>
      </c>
      <c r="CV20" s="6">
        <f t="shared" si="91"/>
        <v>103111.18072012298</v>
      </c>
      <c r="CW20" s="6">
        <f t="shared" si="91"/>
        <v>102080.06891292175</v>
      </c>
      <c r="CX20" s="6">
        <f t="shared" si="91"/>
        <v>101059.26822379253</v>
      </c>
      <c r="CY20" s="6">
        <f t="shared" si="91"/>
        <v>100048.67554155461</v>
      </c>
      <c r="CZ20" s="6">
        <f t="shared" si="91"/>
        <v>99048.188786139057</v>
      </c>
      <c r="DA20" s="6">
        <f t="shared" si="91"/>
        <v>98057.706898277669</v>
      </c>
      <c r="DB20" s="6">
        <f t="shared" si="91"/>
        <v>97077.129829294892</v>
      </c>
      <c r="DC20" s="6">
        <f t="shared" si="91"/>
        <v>96106.358531001941</v>
      </c>
      <c r="DD20" s="6">
        <f t="shared" si="91"/>
        <v>95145.294945691916</v>
      </c>
      <c r="DE20" s="6">
        <f t="shared" si="91"/>
        <v>94193.841996235002</v>
      </c>
      <c r="DF20" s="6">
        <f t="shared" si="91"/>
        <v>93251.903576272656</v>
      </c>
      <c r="DG20" s="6">
        <f t="shared" si="91"/>
        <v>92319.384540509927</v>
      </c>
      <c r="DH20" s="6">
        <f t="shared" si="91"/>
        <v>91396.19069510483</v>
      </c>
      <c r="DI20" s="6">
        <f t="shared" si="91"/>
        <v>90482.228788153778</v>
      </c>
      <c r="DJ20" s="6">
        <f t="shared" si="91"/>
        <v>89577.406500272235</v>
      </c>
      <c r="DK20" s="6">
        <f t="shared" si="91"/>
        <v>88681.632435269508</v>
      </c>
      <c r="DL20" s="6">
        <f t="shared" si="91"/>
        <v>87794.816110916814</v>
      </c>
      <c r="DM20" s="6">
        <f t="shared" si="91"/>
        <v>86916.867949807638</v>
      </c>
      <c r="DN20" s="6">
        <f t="shared" si="91"/>
        <v>86047.69927030956</v>
      </c>
      <c r="DO20" s="6">
        <f t="shared" si="91"/>
        <v>85187.222277606459</v>
      </c>
      <c r="DP20" s="6">
        <f t="shared" si="91"/>
        <v>84335.3500548304</v>
      </c>
      <c r="DQ20" s="6">
        <f t="shared" si="91"/>
        <v>83491.996554282101</v>
      </c>
      <c r="DR20" s="6">
        <f t="shared" si="91"/>
        <v>82657.076588739277</v>
      </c>
      <c r="DS20" s="6">
        <f t="shared" si="91"/>
        <v>81830.50582285189</v>
      </c>
      <c r="DT20" s="6">
        <f t="shared" ref="DT20:GE20" si="92">DS20*(1+$BI$32)</f>
        <v>81012.200764623369</v>
      </c>
      <c r="DU20" s="6">
        <f t="shared" si="92"/>
        <v>80202.078756977135</v>
      </c>
      <c r="DV20" s="6">
        <f t="shared" si="92"/>
        <v>79400.057969407368</v>
      </c>
      <c r="DW20" s="6">
        <f t="shared" si="92"/>
        <v>78606.0573897133</v>
      </c>
      <c r="DX20" s="6">
        <f t="shared" si="92"/>
        <v>77819.996815816165</v>
      </c>
      <c r="DY20" s="6">
        <f t="shared" si="92"/>
        <v>77041.796847657999</v>
      </c>
      <c r="DZ20" s="6">
        <f t="shared" si="92"/>
        <v>76271.378879181415</v>
      </c>
      <c r="EA20" s="6">
        <f t="shared" si="92"/>
        <v>75508.665090389593</v>
      </c>
      <c r="EB20" s="6">
        <f t="shared" si="92"/>
        <v>74753.578439485704</v>
      </c>
      <c r="EC20" s="6">
        <f t="shared" si="92"/>
        <v>74006.042655090845</v>
      </c>
      <c r="ED20" s="6">
        <f t="shared" si="92"/>
        <v>73265.982228539942</v>
      </c>
      <c r="EE20" s="6">
        <f t="shared" si="92"/>
        <v>72533.322406254549</v>
      </c>
      <c r="EF20" s="6">
        <f t="shared" si="92"/>
        <v>71807.989182192003</v>
      </c>
      <c r="EG20" s="6">
        <f t="shared" si="92"/>
        <v>71089.90929037008</v>
      </c>
      <c r="EH20" s="6">
        <f t="shared" si="92"/>
        <v>70379.010197466385</v>
      </c>
      <c r="EI20" s="6">
        <f t="shared" si="92"/>
        <v>69675.220095491721</v>
      </c>
      <c r="EJ20" s="6">
        <f t="shared" si="92"/>
        <v>68978.467894536807</v>
      </c>
      <c r="EK20" s="6">
        <f t="shared" si="92"/>
        <v>68288.683215591445</v>
      </c>
      <c r="EL20" s="6">
        <f t="shared" si="92"/>
        <v>67605.796383435532</v>
      </c>
      <c r="EM20" s="6">
        <f t="shared" si="92"/>
        <v>66929.73841960117</v>
      </c>
      <c r="EN20" s="6">
        <f t="shared" si="92"/>
        <v>66260.441035405151</v>
      </c>
      <c r="EO20" s="6">
        <f t="shared" si="92"/>
        <v>65597.836625051103</v>
      </c>
      <c r="EP20" s="6">
        <f t="shared" si="92"/>
        <v>64941.858258800588</v>
      </c>
      <c r="EQ20" s="6">
        <f t="shared" si="92"/>
        <v>64292.439676212583</v>
      </c>
      <c r="ER20" s="6">
        <f t="shared" si="92"/>
        <v>63649.515279450454</v>
      </c>
      <c r="ES20" s="6">
        <f t="shared" si="92"/>
        <v>63013.020126655945</v>
      </c>
      <c r="ET20" s="6">
        <f t="shared" si="92"/>
        <v>62382.889925389383</v>
      </c>
      <c r="EU20" s="6">
        <f t="shared" si="92"/>
        <v>61759.061026135489</v>
      </c>
      <c r="EV20" s="6">
        <f t="shared" si="92"/>
        <v>61141.47041587413</v>
      </c>
      <c r="EW20" s="6">
        <f t="shared" si="92"/>
        <v>60530.055711715388</v>
      </c>
      <c r="EX20" s="6">
        <f t="shared" si="92"/>
        <v>59924.755154598235</v>
      </c>
      <c r="EY20" s="6">
        <f t="shared" si="92"/>
        <v>59325.507603052254</v>
      </c>
      <c r="EZ20" s="6">
        <f t="shared" si="92"/>
        <v>58732.25252702173</v>
      </c>
      <c r="FA20" s="6">
        <f t="shared" si="92"/>
        <v>58144.930001751512</v>
      </c>
      <c r="FB20" s="6">
        <f t="shared" si="92"/>
        <v>57563.480701733999</v>
      </c>
      <c r="FC20" s="6">
        <f t="shared" si="92"/>
        <v>56987.845894716658</v>
      </c>
      <c r="FD20" s="6">
        <f t="shared" si="92"/>
        <v>56417.967435769489</v>
      </c>
      <c r="FE20" s="6">
        <f t="shared" si="92"/>
        <v>55853.787761411797</v>
      </c>
      <c r="FF20" s="6">
        <f t="shared" si="92"/>
        <v>55295.249883797682</v>
      </c>
      <c r="FG20" s="6">
        <f t="shared" si="92"/>
        <v>54742.297384959704</v>
      </c>
      <c r="FH20" s="6">
        <f t="shared" si="92"/>
        <v>54194.874411110104</v>
      </c>
      <c r="FI20" s="6">
        <f t="shared" si="92"/>
        <v>53652.925666998999</v>
      </c>
      <c r="FJ20" s="6">
        <f t="shared" si="92"/>
        <v>53116.396410329005</v>
      </c>
      <c r="FK20" s="6">
        <f t="shared" si="92"/>
        <v>52585.232446225717</v>
      </c>
      <c r="FL20" s="6">
        <f t="shared" si="92"/>
        <v>52059.380121763461</v>
      </c>
      <c r="FM20" s="6">
        <f t="shared" si="92"/>
        <v>51538.786320545827</v>
      </c>
      <c r="FN20" s="6">
        <f t="shared" si="92"/>
        <v>51023.398457340365</v>
      </c>
      <c r="FO20" s="6">
        <f t="shared" si="92"/>
        <v>50513.164472766963</v>
      </c>
      <c r="FP20" s="6">
        <f t="shared" si="92"/>
        <v>50008.032828039293</v>
      </c>
      <c r="FQ20" s="6">
        <f t="shared" si="92"/>
        <v>49507.952499758903</v>
      </c>
      <c r="FR20" s="6">
        <f t="shared" si="92"/>
        <v>49012.872974761311</v>
      </c>
      <c r="FS20" s="6">
        <f t="shared" si="92"/>
        <v>48522.744245013695</v>
      </c>
      <c r="FT20" s="6">
        <f t="shared" si="92"/>
        <v>48037.516802563558</v>
      </c>
      <c r="FU20" s="6">
        <f t="shared" si="92"/>
        <v>47557.141634537918</v>
      </c>
      <c r="FV20" s="6">
        <f t="shared" si="92"/>
        <v>47081.570218192537</v>
      </c>
      <c r="FW20" s="6">
        <f t="shared" si="92"/>
        <v>46610.754516010609</v>
      </c>
      <c r="FX20" s="6">
        <f t="shared" si="92"/>
        <v>46144.646970850503</v>
      </c>
      <c r="FY20" s="6">
        <f t="shared" si="92"/>
        <v>45683.200501141997</v>
      </c>
      <c r="FZ20" s="6">
        <f t="shared" si="92"/>
        <v>45226.368496130577</v>
      </c>
      <c r="GA20" s="6">
        <f t="shared" si="92"/>
        <v>44774.104811169273</v>
      </c>
      <c r="GB20" s="6">
        <f t="shared" si="92"/>
        <v>44326.363763057576</v>
      </c>
      <c r="GC20" s="6">
        <f t="shared" si="92"/>
        <v>43883.100125427001</v>
      </c>
      <c r="GD20" s="6">
        <f t="shared" si="92"/>
        <v>43444.26912417273</v>
      </c>
      <c r="GE20" s="6">
        <f t="shared" si="92"/>
        <v>43009.826432931004</v>
      </c>
      <c r="GF20" s="6">
        <f t="shared" ref="GF20:GK20" si="93">GE20*(1+$BI$32)</f>
        <v>42579.728168601694</v>
      </c>
      <c r="GG20" s="6">
        <f t="shared" si="93"/>
        <v>42153.930886915674</v>
      </c>
      <c r="GH20" s="6">
        <f t="shared" si="93"/>
        <v>41732.391578046518</v>
      </c>
      <c r="GI20" s="6">
        <f t="shared" si="93"/>
        <v>41315.067662266054</v>
      </c>
      <c r="GJ20" s="6">
        <f t="shared" si="93"/>
        <v>40901.916985643395</v>
      </c>
      <c r="GK20" s="6">
        <f t="shared" si="93"/>
        <v>40492.897815786957</v>
      </c>
    </row>
    <row r="21" spans="2:193" x14ac:dyDescent="0.3">
      <c r="B21" t="s">
        <v>2</v>
      </c>
      <c r="C21" s="1">
        <v>680</v>
      </c>
      <c r="D21" s="1">
        <v>680</v>
      </c>
      <c r="E21" s="1">
        <v>680</v>
      </c>
      <c r="F21" s="1">
        <v>680</v>
      </c>
      <c r="G21" s="1">
        <v>680</v>
      </c>
      <c r="H21" s="1">
        <v>680</v>
      </c>
      <c r="I21" s="1">
        <v>680</v>
      </c>
      <c r="J21" s="1">
        <v>680</v>
      </c>
      <c r="K21" s="1">
        <v>680</v>
      </c>
      <c r="L21" s="1">
        <v>680</v>
      </c>
      <c r="M21" s="1">
        <v>680</v>
      </c>
      <c r="N21" s="1">
        <v>680</v>
      </c>
      <c r="O21" s="1">
        <v>680</v>
      </c>
      <c r="P21" s="1">
        <v>680</v>
      </c>
      <c r="Q21" s="1">
        <v>676</v>
      </c>
      <c r="R21" s="1">
        <v>688</v>
      </c>
      <c r="S21" s="1">
        <v>688</v>
      </c>
      <c r="T21" s="1">
        <v>13253</v>
      </c>
      <c r="U21" s="1">
        <v>13253</v>
      </c>
      <c r="V21" s="1">
        <v>13253</v>
      </c>
      <c r="W21" s="1">
        <v>12897</v>
      </c>
      <c r="X21" s="1">
        <v>12897</v>
      </c>
      <c r="Y21" s="1">
        <v>12897</v>
      </c>
      <c r="Z21" s="1">
        <v>12897</v>
      </c>
      <c r="AA21" s="1">
        <v>12897</v>
      </c>
      <c r="AB21" s="1">
        <v>12897</v>
      </c>
      <c r="AC21" s="1">
        <v>12897</v>
      </c>
      <c r="AD21" s="1">
        <v>12488</v>
      </c>
      <c r="AE21" s="1">
        <v>12488</v>
      </c>
      <c r="AF21" s="1">
        <f>5859+866+5585</f>
        <v>12310</v>
      </c>
      <c r="AG21" s="1">
        <f>5843+864+5534</f>
        <v>12241</v>
      </c>
      <c r="AH21" s="1">
        <f>5833+860+5497</f>
        <v>12190</v>
      </c>
      <c r="AI21" s="1">
        <f t="shared" ref="AI21:AL21" si="94">5833+860+5497</f>
        <v>12190</v>
      </c>
      <c r="AJ21" s="1">
        <f t="shared" si="94"/>
        <v>12190</v>
      </c>
      <c r="AK21" s="1">
        <f t="shared" si="94"/>
        <v>12190</v>
      </c>
      <c r="AL21" s="1">
        <f t="shared" si="94"/>
        <v>12190</v>
      </c>
      <c r="AN21" s="1">
        <v>680</v>
      </c>
      <c r="AO21" s="1">
        <v>680</v>
      </c>
      <c r="AP21" s="1">
        <v>680</v>
      </c>
      <c r="AQ21" s="1">
        <v>676</v>
      </c>
      <c r="AR21" s="1">
        <v>688</v>
      </c>
      <c r="AS21" s="1">
        <v>12897</v>
      </c>
      <c r="AT21" s="1">
        <v>12488</v>
      </c>
      <c r="AU21" s="1">
        <f t="shared" ref="AU21:BF21" si="95">5833+860+5497</f>
        <v>12190</v>
      </c>
      <c r="AV21" s="1">
        <f t="shared" si="95"/>
        <v>12190</v>
      </c>
      <c r="AW21" s="1">
        <f t="shared" si="95"/>
        <v>12190</v>
      </c>
      <c r="AX21" s="1">
        <f t="shared" si="95"/>
        <v>12190</v>
      </c>
      <c r="AY21" s="1">
        <f t="shared" si="95"/>
        <v>12190</v>
      </c>
      <c r="AZ21" s="1">
        <f t="shared" si="95"/>
        <v>12190</v>
      </c>
      <c r="BA21" s="1">
        <f t="shared" si="95"/>
        <v>12190</v>
      </c>
      <c r="BB21" s="1">
        <f t="shared" si="95"/>
        <v>12190</v>
      </c>
      <c r="BC21" s="1">
        <f t="shared" si="95"/>
        <v>12190</v>
      </c>
      <c r="BD21" s="1">
        <f t="shared" si="95"/>
        <v>12190</v>
      </c>
      <c r="BE21" s="1">
        <f t="shared" si="95"/>
        <v>12190</v>
      </c>
      <c r="BF21" s="1">
        <f t="shared" si="95"/>
        <v>12190</v>
      </c>
    </row>
    <row r="22" spans="2:193" s="6" customFormat="1" x14ac:dyDescent="0.3">
      <c r="B22" s="6" t="s">
        <v>32</v>
      </c>
      <c r="C22" s="7">
        <f t="shared" ref="C22:P22" si="96">C20/C21</f>
        <v>7.9794117647058824</v>
      </c>
      <c r="D22" s="7">
        <f t="shared" si="96"/>
        <v>9.2058823529411757</v>
      </c>
      <c r="E22" s="7">
        <f t="shared" si="96"/>
        <v>9.9</v>
      </c>
      <c r="F22" s="7">
        <f t="shared" si="96"/>
        <v>-4.5750000000000002</v>
      </c>
      <c r="G22" s="7">
        <f t="shared" si="96"/>
        <v>13.824999999999999</v>
      </c>
      <c r="H22" s="7">
        <f t="shared" si="96"/>
        <v>12.155882352941177</v>
      </c>
      <c r="I22" s="7">
        <f t="shared" si="96"/>
        <v>13.517647058823529</v>
      </c>
      <c r="J22" s="7">
        <f t="shared" si="96"/>
        <v>13.158823529411764</v>
      </c>
      <c r="K22" s="7">
        <f t="shared" si="96"/>
        <v>9.7897058823529406</v>
      </c>
      <c r="L22" s="7">
        <f t="shared" si="96"/>
        <v>14.627941176470589</v>
      </c>
      <c r="M22" s="7">
        <f t="shared" si="96"/>
        <v>10.394117647058824</v>
      </c>
      <c r="N22" s="7">
        <f t="shared" si="96"/>
        <v>15.69264705882353</v>
      </c>
      <c r="O22" s="7">
        <f t="shared" si="96"/>
        <v>10.052941176470588</v>
      </c>
      <c r="P22" s="7">
        <f t="shared" si="96"/>
        <v>10.233823529411765</v>
      </c>
      <c r="Q22" s="7">
        <f t="shared" ref="Q22" si="97">Q20/Q21</f>
        <v>17.036982248520712</v>
      </c>
      <c r="R22" s="7">
        <f t="shared" ref="R22:V22" si="98">R20/R21</f>
        <v>22.132267441860463</v>
      </c>
      <c r="S22" s="7">
        <f t="shared" si="98"/>
        <v>26.061046511627907</v>
      </c>
      <c r="T22" s="7">
        <f t="shared" si="98"/>
        <v>1.352901229910209</v>
      </c>
      <c r="U22" s="7">
        <f t="shared" ref="U22" si="99">U20/U21</f>
        <v>1.4288085716441561</v>
      </c>
      <c r="V22" s="7">
        <f t="shared" si="98"/>
        <v>1.5575341432128575</v>
      </c>
      <c r="W22" s="7">
        <f t="shared" ref="W22:X22" si="100">W20/W21</f>
        <v>1.2744049003644258</v>
      </c>
      <c r="X22" s="7">
        <f t="shared" si="100"/>
        <v>1.2407536636427077</v>
      </c>
      <c r="Y22" s="7">
        <f t="shared" ref="Y22" si="101">Y20/Y21</f>
        <v>1.0785453981546096</v>
      </c>
      <c r="Z22" s="7">
        <f t="shared" ref="Z22" si="102">Z20/Z21</f>
        <v>1.0563696983794681</v>
      </c>
      <c r="AA22" s="7">
        <f t="shared" ref="AA22:AB22" si="103">AA20/AA21</f>
        <v>1.1670155850197721</v>
      </c>
      <c r="AB22" s="7">
        <f t="shared" si="103"/>
        <v>1.4242071799643328</v>
      </c>
      <c r="AC22" s="7">
        <f t="shared" ref="AC22" si="104">AC20/AC21</f>
        <v>1.5266341009537101</v>
      </c>
      <c r="AD22" s="7">
        <f t="shared" ref="AD22" si="105">AD20/AD21</f>
        <v>1.6565502882767458</v>
      </c>
      <c r="AE22" s="7">
        <f t="shared" ref="AE22:AH22" si="106">AE20/AE21</f>
        <v>1.8947789878283152</v>
      </c>
      <c r="AF22" s="7">
        <f t="shared" si="106"/>
        <v>1.9186839967506093</v>
      </c>
      <c r="AG22" s="7">
        <f t="shared" si="106"/>
        <v>2.1485989706723307</v>
      </c>
      <c r="AH22" s="7">
        <f t="shared" si="106"/>
        <v>2.1768662838392125</v>
      </c>
      <c r="AI22" s="7">
        <f t="shared" ref="AI22:AL22" si="107">AI20/AI21</f>
        <v>2.8334700574241181</v>
      </c>
      <c r="AJ22" s="7">
        <f t="shared" si="107"/>
        <v>2.1574347169811321</v>
      </c>
      <c r="AK22" s="7">
        <f t="shared" si="107"/>
        <v>2.4565633141919609</v>
      </c>
      <c r="AL22" s="7">
        <f t="shared" si="107"/>
        <v>2.534561852337982</v>
      </c>
      <c r="AN22" s="7">
        <f t="shared" ref="AN22:AQ22" si="108">AN20/AN21</f>
        <v>37.510294117647057</v>
      </c>
      <c r="AO22" s="7">
        <f t="shared" si="108"/>
        <v>52.65735294117647</v>
      </c>
      <c r="AP22" s="7">
        <f t="shared" si="108"/>
        <v>53.361764705882351</v>
      </c>
      <c r="AQ22" s="7">
        <f t="shared" si="108"/>
        <v>59.968934911242606</v>
      </c>
      <c r="AR22" s="7">
        <f t="shared" ref="AR22" si="109">AR20/AR21</f>
        <v>109.64825581395348</v>
      </c>
      <c r="AS22" s="7">
        <f t="shared" ref="AS22" si="110">AS20/AS21</f>
        <v>4.650073660541211</v>
      </c>
      <c r="AT22" s="7">
        <f t="shared" ref="AT22" si="111">AT20/AT21</f>
        <v>5.909272901985906</v>
      </c>
      <c r="AU22" s="7">
        <f t="shared" ref="AU22" si="112">AU20/AU21</f>
        <v>8.2131255127153402</v>
      </c>
      <c r="AV22" s="7">
        <f t="shared" ref="AV22" si="113">AV20/AV21</f>
        <v>9.9820299409351918</v>
      </c>
      <c r="AW22" s="7">
        <f t="shared" ref="AW22" si="114">AW20/AW21</f>
        <v>10.090616448359315</v>
      </c>
      <c r="AX22" s="7">
        <f t="shared" ref="AX22" si="115">AX20/AX21</f>
        <v>10.662886718093356</v>
      </c>
      <c r="AY22" s="7">
        <f t="shared" ref="AY22" si="116">AY20/AY21</f>
        <v>11.178556503224634</v>
      </c>
      <c r="AZ22" s="7">
        <f t="shared" ref="AZ22" si="117">AZ20/AZ21</f>
        <v>11.563619825551077</v>
      </c>
      <c r="BA22" s="7">
        <f t="shared" ref="BA22:BB22" si="118">BA20/BA21</f>
        <v>11.945966366741235</v>
      </c>
      <c r="BB22" s="7">
        <f t="shared" si="118"/>
        <v>12.203899260301593</v>
      </c>
      <c r="BC22" s="7">
        <f t="shared" ref="BC22:BF22" si="119">BC20/BC21</f>
        <v>12.40007951803268</v>
      </c>
      <c r="BD22" s="7">
        <f t="shared" si="119"/>
        <v>12.564028134053014</v>
      </c>
      <c r="BE22" s="7">
        <f t="shared" si="119"/>
        <v>12.730980779926906</v>
      </c>
      <c r="BF22" s="7">
        <f t="shared" si="119"/>
        <v>12.901015031583549</v>
      </c>
    </row>
    <row r="24" spans="2:193" x14ac:dyDescent="0.3">
      <c r="B24" t="s">
        <v>80</v>
      </c>
      <c r="AA24" s="8"/>
      <c r="AE24" s="8">
        <f>AE3/AA3-1</f>
        <v>0.14363586808394668</v>
      </c>
      <c r="AF24" s="8">
        <f t="shared" ref="AF24:AH24" si="120">AF3/AB3-1</f>
        <v>0.13796096462419061</v>
      </c>
      <c r="AG24" s="8">
        <f t="shared" si="120"/>
        <v>0.12172352700676869</v>
      </c>
      <c r="AH24" s="8">
        <f t="shared" si="120"/>
        <v>0.12523948354852155</v>
      </c>
      <c r="AI24" s="8">
        <f t="shared" ref="AI24:AI29" si="121">AI3/AE3-1</f>
        <v>9.8492070370049367E-2</v>
      </c>
      <c r="AJ24" s="8">
        <f t="shared" ref="AJ24:AJ29" si="122">AJ3/AF3-1</f>
        <v>7.0000000000000062E-2</v>
      </c>
      <c r="AK24" s="8">
        <f t="shared" ref="AK24:AK29" si="123">AK3/AG3-1</f>
        <v>7.0000000000000062E-2</v>
      </c>
      <c r="AL24" s="8">
        <f t="shared" ref="AL24:AL29" si="124">AL3/AH3-1</f>
        <v>7.0000000000000062E-2</v>
      </c>
      <c r="AR24" s="8">
        <f t="shared" ref="AR24:AS24" si="125">AR3/AQ3-1</f>
        <v>0.43136783840402826</v>
      </c>
      <c r="AS24" s="8">
        <f t="shared" si="125"/>
        <v>9.0627118985438182E-2</v>
      </c>
      <c r="AT24" s="8">
        <f>AT3/AS3-1</f>
        <v>7.7457679285934056E-2</v>
      </c>
      <c r="AU24" s="8">
        <f t="shared" ref="AU24:BF29" si="126">AU3/AT3-1</f>
        <v>0.13169516605440124</v>
      </c>
      <c r="AV24" s="8">
        <f t="shared" si="126"/>
        <v>7.6639001635669723E-2</v>
      </c>
      <c r="AW24" s="8">
        <f t="shared" si="126"/>
        <v>5.0000000000000044E-2</v>
      </c>
      <c r="AX24" s="8">
        <f t="shared" si="126"/>
        <v>3.0000000000000027E-2</v>
      </c>
      <c r="AY24" s="8">
        <f t="shared" si="126"/>
        <v>3.0000000000000027E-2</v>
      </c>
      <c r="AZ24" s="8">
        <f t="shared" si="126"/>
        <v>2.0000000000000018E-2</v>
      </c>
      <c r="BA24" s="8">
        <f t="shared" si="126"/>
        <v>2.0000000000000018E-2</v>
      </c>
      <c r="BB24" s="8">
        <f t="shared" si="126"/>
        <v>1.0000000000000009E-2</v>
      </c>
      <c r="BC24" s="8">
        <f t="shared" si="126"/>
        <v>1.0000000000000009E-2</v>
      </c>
      <c r="BD24" s="8">
        <f t="shared" si="126"/>
        <v>1.0000000000000009E-2</v>
      </c>
      <c r="BE24" s="8">
        <f t="shared" si="126"/>
        <v>1.0000000000000009E-2</v>
      </c>
      <c r="BF24" s="8">
        <f t="shared" si="126"/>
        <v>1.0000000000000009E-2</v>
      </c>
    </row>
    <row r="25" spans="2:193" x14ac:dyDescent="0.3">
      <c r="B25" t="s">
        <v>81</v>
      </c>
      <c r="AE25" s="8">
        <f t="shared" ref="AE25:AH25" si="127">AE4/AA4-1</f>
        <v>0.20872553414014638</v>
      </c>
      <c r="AF25" s="8">
        <f t="shared" si="127"/>
        <v>0.13020221787345077</v>
      </c>
      <c r="AG25" s="8">
        <f t="shared" si="127"/>
        <v>0.12185613682092544</v>
      </c>
      <c r="AH25" s="8">
        <f t="shared" si="127"/>
        <v>0.1383695652173913</v>
      </c>
      <c r="AI25" s="8">
        <f t="shared" si="121"/>
        <v>0.10346106304079106</v>
      </c>
      <c r="AJ25" s="8">
        <f t="shared" si="122"/>
        <v>8.0000000000000071E-2</v>
      </c>
      <c r="AK25" s="8">
        <f t="shared" si="123"/>
        <v>8.0000000000000071E-2</v>
      </c>
      <c r="AL25" s="8">
        <f t="shared" si="124"/>
        <v>5.0000000000000044E-2</v>
      </c>
      <c r="AR25" s="8">
        <f t="shared" ref="AR25:AS25" si="128">AR4/AQ4-1</f>
        <v>0.45888124620675708</v>
      </c>
      <c r="AS25" s="8">
        <f t="shared" si="128"/>
        <v>1.3797885248743258E-2</v>
      </c>
      <c r="AT25" s="8">
        <f t="shared" ref="AT25" si="129">AT4/AS4-1</f>
        <v>7.7522825975447018E-2</v>
      </c>
      <c r="AU25" s="8">
        <f t="shared" si="126"/>
        <v>0.14715963186290071</v>
      </c>
      <c r="AV25" s="8">
        <f t="shared" si="126"/>
        <v>7.655877389548249E-2</v>
      </c>
      <c r="AW25" s="8">
        <f t="shared" si="126"/>
        <v>6.0000000000000053E-2</v>
      </c>
      <c r="AX25" s="8">
        <f t="shared" si="126"/>
        <v>5.0000000000000044E-2</v>
      </c>
      <c r="AY25" s="8">
        <f t="shared" si="126"/>
        <v>4.0000000000000036E-2</v>
      </c>
      <c r="AZ25" s="8">
        <f t="shared" si="126"/>
        <v>3.0000000000000027E-2</v>
      </c>
      <c r="BA25" s="8">
        <f t="shared" si="126"/>
        <v>3.0000000000000027E-2</v>
      </c>
      <c r="BB25" s="8">
        <f t="shared" si="126"/>
        <v>2.0000000000000018E-2</v>
      </c>
      <c r="BC25" s="8">
        <f t="shared" si="126"/>
        <v>2.0000000000000018E-2</v>
      </c>
      <c r="BD25" s="8">
        <f t="shared" si="126"/>
        <v>2.0000000000000018E-2</v>
      </c>
      <c r="BE25" s="8">
        <f t="shared" si="126"/>
        <v>2.0000000000000018E-2</v>
      </c>
      <c r="BF25" s="8">
        <f t="shared" si="126"/>
        <v>2.0000000000000018E-2</v>
      </c>
    </row>
    <row r="26" spans="2:193" x14ac:dyDescent="0.3">
      <c r="B26" t="s">
        <v>82</v>
      </c>
      <c r="AE26" s="8">
        <f t="shared" ref="AE26:AH26" si="130">AE5/AA5-1</f>
        <v>-1.1072572038420492E-2</v>
      </c>
      <c r="AF26" s="8">
        <f t="shared" si="130"/>
        <v>-5.1719745222929991E-2</v>
      </c>
      <c r="AG26" s="8">
        <f t="shared" si="130"/>
        <v>-1.5777806754466051E-2</v>
      </c>
      <c r="AH26" s="8">
        <f t="shared" si="130"/>
        <v>-4.1340243461492121E-2</v>
      </c>
      <c r="AI26" s="8">
        <f t="shared" si="121"/>
        <v>-2.1179009847565045E-2</v>
      </c>
      <c r="AJ26" s="8">
        <f t="shared" si="122"/>
        <v>-2.0000000000000018E-2</v>
      </c>
      <c r="AK26" s="8">
        <f t="shared" si="123"/>
        <v>-2.0000000000000018E-2</v>
      </c>
      <c r="AL26" s="8">
        <f t="shared" si="124"/>
        <v>-2.0000000000000018E-2</v>
      </c>
      <c r="AR26" s="8">
        <f t="shared" ref="AR26:AS26" si="131">AR5/AQ5-1</f>
        <v>0.37293200519705505</v>
      </c>
      <c r="AS26" s="8">
        <f t="shared" si="131"/>
        <v>3.4036781174095365E-2</v>
      </c>
      <c r="AT26" s="8">
        <f t="shared" ref="AT26" si="132">AT5/AS5-1</f>
        <v>-4.4783404514948111E-2</v>
      </c>
      <c r="AU26" s="8">
        <f t="shared" si="126"/>
        <v>-3.0435615738375055E-2</v>
      </c>
      <c r="AV26" s="8">
        <f t="shared" si="126"/>
        <v>-2.028788827036454E-2</v>
      </c>
      <c r="AW26" s="8">
        <f t="shared" si="126"/>
        <v>1.0000000000000009E-2</v>
      </c>
      <c r="AX26" s="8">
        <f t="shared" si="126"/>
        <v>1.0000000000000009E-2</v>
      </c>
      <c r="AY26" s="8">
        <f t="shared" si="126"/>
        <v>1.0000000000000009E-2</v>
      </c>
      <c r="AZ26" s="8">
        <f t="shared" si="126"/>
        <v>1.0000000000000009E-2</v>
      </c>
      <c r="BA26" s="8">
        <f t="shared" si="126"/>
        <v>1.0000000000000009E-2</v>
      </c>
      <c r="BB26" s="8">
        <f t="shared" si="126"/>
        <v>1.0000000000000009E-2</v>
      </c>
      <c r="BC26" s="8">
        <f t="shared" si="126"/>
        <v>1.0000000000000009E-2</v>
      </c>
      <c r="BD26" s="8">
        <f t="shared" si="126"/>
        <v>1.0000000000000009E-2</v>
      </c>
      <c r="BE26" s="8">
        <f t="shared" si="126"/>
        <v>1.0000000000000009E-2</v>
      </c>
      <c r="BF26" s="8">
        <f t="shared" si="126"/>
        <v>1.0000000000000009E-2</v>
      </c>
    </row>
    <row r="27" spans="2:193" x14ac:dyDescent="0.3">
      <c r="B27" t="s">
        <v>83</v>
      </c>
      <c r="AE27" s="8">
        <f t="shared" ref="AE27:AH27" si="133">AE6/AA6-1</f>
        <v>0.17887494941319293</v>
      </c>
      <c r="AF27" s="8">
        <f t="shared" si="133"/>
        <v>0.14369933677229185</v>
      </c>
      <c r="AG27" s="8">
        <f t="shared" si="133"/>
        <v>0.2778510612783307</v>
      </c>
      <c r="AH27" s="8">
        <f t="shared" si="133"/>
        <v>7.772836761163604E-2</v>
      </c>
      <c r="AI27" s="8">
        <f t="shared" si="121"/>
        <v>0.18766449250486317</v>
      </c>
      <c r="AJ27" s="8">
        <f t="shared" si="122"/>
        <v>0.12999999999999989</v>
      </c>
      <c r="AK27" s="8">
        <f t="shared" si="123"/>
        <v>3.0000000000000027E-2</v>
      </c>
      <c r="AL27" s="8">
        <f t="shared" si="124"/>
        <v>3.0000000000000027E-2</v>
      </c>
      <c r="AR27" s="8">
        <f t="shared" ref="AR27:AS27" si="134">AR6/AQ6-1</f>
        <v>0.29114273870388274</v>
      </c>
      <c r="AS27" s="8">
        <f t="shared" si="134"/>
        <v>3.6494006849315141E-2</v>
      </c>
      <c r="AT27" s="8">
        <f t="shared" ref="AT27" si="135">AT6/AS6-1</f>
        <v>0.19387368783341929</v>
      </c>
      <c r="AU27" s="8">
        <f t="shared" si="126"/>
        <v>0.16293819188191883</v>
      </c>
      <c r="AV27" s="8">
        <f t="shared" si="126"/>
        <v>8.7239216658403507E-2</v>
      </c>
      <c r="AW27" s="8">
        <f t="shared" si="126"/>
        <v>5.0000000000000044E-2</v>
      </c>
      <c r="AX27" s="8">
        <f t="shared" si="126"/>
        <v>4.0000000000000036E-2</v>
      </c>
      <c r="AY27" s="8">
        <f t="shared" si="126"/>
        <v>3.0000000000000027E-2</v>
      </c>
      <c r="AZ27" s="8">
        <f t="shared" si="126"/>
        <v>3.0000000000000027E-2</v>
      </c>
      <c r="BA27" s="8">
        <f t="shared" si="126"/>
        <v>3.0000000000000027E-2</v>
      </c>
      <c r="BB27" s="8">
        <f t="shared" si="126"/>
        <v>3.0000000000000027E-2</v>
      </c>
      <c r="BC27" s="8">
        <f t="shared" si="126"/>
        <v>3.0000000000000027E-2</v>
      </c>
      <c r="BD27" s="8">
        <f t="shared" si="126"/>
        <v>3.0000000000000027E-2</v>
      </c>
      <c r="BE27" s="8">
        <f t="shared" si="126"/>
        <v>3.0000000000000027E-2</v>
      </c>
      <c r="BF27" s="8">
        <f t="shared" si="126"/>
        <v>3.0000000000000027E-2</v>
      </c>
    </row>
    <row r="28" spans="2:193" x14ac:dyDescent="0.3">
      <c r="B28" t="s">
        <v>84</v>
      </c>
      <c r="AE28" s="8">
        <f t="shared" ref="AE28:AH28" si="136">AE7/AA7-1</f>
        <v>0.28441105446740012</v>
      </c>
      <c r="AF28" s="8">
        <f t="shared" si="136"/>
        <v>0.28838251774374291</v>
      </c>
      <c r="AG28" s="8">
        <f t="shared" si="136"/>
        <v>0.34978004993460954</v>
      </c>
      <c r="AH28" s="8">
        <f t="shared" si="136"/>
        <v>0.3005874673629243</v>
      </c>
      <c r="AI28" s="8">
        <f t="shared" si="121"/>
        <v>0.28055149362857734</v>
      </c>
      <c r="AJ28" s="8">
        <f t="shared" si="122"/>
        <v>0.25</v>
      </c>
      <c r="AK28" s="8">
        <f t="shared" si="123"/>
        <v>0.25</v>
      </c>
      <c r="AL28" s="8">
        <f t="shared" si="124"/>
        <v>0.25</v>
      </c>
      <c r="AR28" s="8">
        <f t="shared" ref="AR28:AS28" si="137">AR7/AQ7-1</f>
        <v>0.47070985527222597</v>
      </c>
      <c r="AS28" s="8">
        <f t="shared" si="137"/>
        <v>0.36832239925023424</v>
      </c>
      <c r="AT28" s="8">
        <f t="shared" ref="AT28" si="138">AT7/AS7-1</f>
        <v>0.25905631659056327</v>
      </c>
      <c r="AU28" s="8">
        <f t="shared" si="126"/>
        <v>0.30648573500967125</v>
      </c>
      <c r="AV28" s="8">
        <f t="shared" si="126"/>
        <v>0.25676629114714666</v>
      </c>
      <c r="AW28" s="8">
        <f t="shared" si="126"/>
        <v>0.19999999999999996</v>
      </c>
      <c r="AX28" s="8">
        <f t="shared" si="126"/>
        <v>0.14999999999999991</v>
      </c>
      <c r="AY28" s="8">
        <f t="shared" si="126"/>
        <v>0.10000000000000009</v>
      </c>
      <c r="AZ28" s="8">
        <f t="shared" si="126"/>
        <v>8.0000000000000071E-2</v>
      </c>
      <c r="BA28" s="8">
        <f t="shared" si="126"/>
        <v>6.0000000000000053E-2</v>
      </c>
      <c r="BB28" s="8">
        <f t="shared" si="126"/>
        <v>5.0000000000000044E-2</v>
      </c>
      <c r="BC28" s="8">
        <f t="shared" si="126"/>
        <v>3.0000000000000027E-2</v>
      </c>
      <c r="BD28" s="8">
        <f t="shared" si="126"/>
        <v>2.0000000000000018E-2</v>
      </c>
      <c r="BE28" s="8">
        <f t="shared" si="126"/>
        <v>2.0000000000000018E-2</v>
      </c>
      <c r="BF28" s="8">
        <f t="shared" si="126"/>
        <v>2.0000000000000018E-2</v>
      </c>
    </row>
    <row r="29" spans="2:193" x14ac:dyDescent="0.3">
      <c r="B29" t="s">
        <v>85</v>
      </c>
      <c r="AE29" s="8">
        <f t="shared" ref="AE29:AH29" si="139">AE8/AA8-1</f>
        <v>0.71875</v>
      </c>
      <c r="AF29" s="8">
        <f t="shared" si="139"/>
        <v>0.2807017543859649</v>
      </c>
      <c r="AG29" s="8">
        <f t="shared" si="139"/>
        <v>0.30639730639730645</v>
      </c>
      <c r="AH29" s="8">
        <f t="shared" si="139"/>
        <v>-0.39117199391171997</v>
      </c>
      <c r="AI29" s="8">
        <f t="shared" si="121"/>
        <v>-9.0909090909090939E-2</v>
      </c>
      <c r="AJ29" s="8">
        <f t="shared" si="122"/>
        <v>0.10000000000000009</v>
      </c>
      <c r="AK29" s="8">
        <f t="shared" si="123"/>
        <v>0.10000000000000009</v>
      </c>
      <c r="AL29" s="8">
        <f t="shared" si="124"/>
        <v>0.10000000000000009</v>
      </c>
      <c r="AR29" s="8">
        <f t="shared" ref="AR29:AS29" si="140">AR8/AQ8-1</f>
        <v>0.14611872146118721</v>
      </c>
      <c r="AS29" s="8">
        <f t="shared" si="140"/>
        <v>0.41832669322709171</v>
      </c>
      <c r="AT29" s="8">
        <f t="shared" ref="AT29" si="141">AT8/AS8-1</f>
        <v>0.4297752808988764</v>
      </c>
      <c r="AU29" s="8">
        <f t="shared" si="126"/>
        <v>7.9240340537000575E-2</v>
      </c>
      <c r="AV29" s="8">
        <f t="shared" si="126"/>
        <v>4.2657766990291224E-2</v>
      </c>
      <c r="AW29" s="8">
        <f t="shared" si="126"/>
        <v>0.25</v>
      </c>
      <c r="AX29" s="8">
        <f t="shared" si="126"/>
        <v>0.19999999999999996</v>
      </c>
      <c r="AY29" s="8">
        <f t="shared" si="126"/>
        <v>0.14999999999999991</v>
      </c>
      <c r="AZ29" s="8">
        <f t="shared" si="126"/>
        <v>0.10000000000000009</v>
      </c>
      <c r="BA29" s="8">
        <f t="shared" si="126"/>
        <v>5.0000000000000044E-2</v>
      </c>
      <c r="BB29" s="8">
        <f t="shared" si="126"/>
        <v>5.0000000000000044E-2</v>
      </c>
      <c r="BC29" s="8">
        <f t="shared" si="126"/>
        <v>5.0000000000000044E-2</v>
      </c>
      <c r="BD29" s="8">
        <f t="shared" si="126"/>
        <v>5.0000000000000044E-2</v>
      </c>
      <c r="BE29" s="8">
        <f t="shared" si="126"/>
        <v>5.0000000000000044E-2</v>
      </c>
      <c r="BF29" s="8">
        <f t="shared" si="126"/>
        <v>5.0000000000000044E-2</v>
      </c>
    </row>
    <row r="30" spans="2:193" x14ac:dyDescent="0.3">
      <c r="B30" t="s">
        <v>38</v>
      </c>
      <c r="C30" s="6"/>
      <c r="D30" s="6"/>
      <c r="E30" s="6"/>
      <c r="F30" s="6"/>
      <c r="G30" s="8">
        <f t="shared" ref="G30" si="142">G10/C10-1</f>
        <v>0.25842424242424245</v>
      </c>
      <c r="H30" s="8">
        <f t="shared" ref="H30" si="143">H10/D10-1</f>
        <v>0.25555555555555554</v>
      </c>
      <c r="I30" s="8">
        <f t="shared" ref="I30" si="144">I10/E10-1</f>
        <v>0.21489269768111763</v>
      </c>
      <c r="J30" s="8">
        <f t="shared" ref="J30" si="145">J10/F10-1</f>
        <v>0.21854058078927774</v>
      </c>
      <c r="K30" s="8">
        <f t="shared" ref="K30:O30" si="146">K10/G10-1</f>
        <v>0.16673088036987083</v>
      </c>
      <c r="L30" s="8">
        <f t="shared" si="146"/>
        <v>0.19251615273907574</v>
      </c>
      <c r="M30" s="8">
        <f t="shared" si="146"/>
        <v>0.2003260225251926</v>
      </c>
      <c r="N30" s="8">
        <f t="shared" si="146"/>
        <v>0.17310825949689379</v>
      </c>
      <c r="O30" s="8">
        <f t="shared" si="146"/>
        <v>0.13263986350752632</v>
      </c>
      <c r="P30" s="8">
        <f>P10/L10-1</f>
        <v>-1.6613599013968749E-2</v>
      </c>
      <c r="Q30" s="8">
        <f t="shared" ref="Q30:R30" si="147">Q10/M10-1</f>
        <v>0.14010222474628997</v>
      </c>
      <c r="R30" s="8">
        <f t="shared" si="147"/>
        <v>0.23489962018448174</v>
      </c>
      <c r="S30" s="8">
        <f t="shared" ref="S30" si="148">S10/O10-1</f>
        <v>0.34391020189994892</v>
      </c>
      <c r="T30" s="8">
        <f t="shared" ref="T30" si="149">T10/P10-1</f>
        <v>0.44434289892158652</v>
      </c>
      <c r="U30" s="8">
        <f t="shared" ref="U30" si="150">U10/Q10-1</f>
        <v>0.41030472353973102</v>
      </c>
      <c r="V30" s="8">
        <f t="shared" ref="V30" si="151">V10/R10-1</f>
        <v>0.32386024113325607</v>
      </c>
      <c r="W30" s="8">
        <f t="shared" ref="W30" si="152">W10/S10-1</f>
        <v>0.22954405756228069</v>
      </c>
      <c r="X30" s="8">
        <f t="shared" ref="X30" si="153">X10/T10-1</f>
        <v>0.25980764363452291</v>
      </c>
      <c r="Y30" s="8">
        <f t="shared" ref="Y30" si="154">Y10/U10-1</f>
        <v>6.1027672840074931E-2</v>
      </c>
      <c r="Z30" s="8">
        <f t="shared" ref="Z30" si="155">Z10/V10-1</f>
        <v>9.5984069034185104E-3</v>
      </c>
      <c r="AA30" s="8">
        <f t="shared" ref="AA30" si="156">AA10/W10-1</f>
        <v>2.6113422828660138E-2</v>
      </c>
      <c r="AB30" s="8">
        <f t="shared" ref="AB30" si="157">AB10/X10-1</f>
        <v>7.0589079428858392E-2</v>
      </c>
      <c r="AC30" s="8">
        <f t="shared" ref="AC30" si="158">AC10/Y10-1</f>
        <v>0.11001273664100042</v>
      </c>
      <c r="AD30" s="8">
        <f t="shared" ref="AD30" si="159">AD10/Z10-1</f>
        <v>0.13494108983799702</v>
      </c>
      <c r="AE30" s="8">
        <f t="shared" ref="AE30" si="160">AE10/AA10-1</f>
        <v>0.15406880937710454</v>
      </c>
      <c r="AF30" s="8">
        <f t="shared" ref="AF30" si="161">AF10/AB10-1</f>
        <v>0.13589083695244231</v>
      </c>
      <c r="AG30" s="8">
        <f t="shared" ref="AG30" si="162">AG10/AC10-1</f>
        <v>0.15092642092498654</v>
      </c>
      <c r="AH30" s="8">
        <f t="shared" ref="AH30" si="163">AH10/AD10-1</f>
        <v>0.11770362646275045</v>
      </c>
      <c r="AI30" s="8">
        <f t="shared" ref="AI30" si="164">AI10/AE10-1</f>
        <v>0.12037646357665222</v>
      </c>
      <c r="AJ30" s="8">
        <f t="shared" ref="AJ30" si="165">AJ10/AF10-1</f>
        <v>9.1118925680300222E-2</v>
      </c>
      <c r="AK30" s="8">
        <f t="shared" ref="AK30" si="166">AK10/AG10-1</f>
        <v>8.2129424026827547E-2</v>
      </c>
      <c r="AL30" s="8">
        <f t="shared" ref="AL30" si="167">AL10/AH10-1</f>
        <v>7.8312100260187201E-2</v>
      </c>
      <c r="AO30" s="8">
        <f>AO10/AN10-1</f>
        <v>0.23522985807663144</v>
      </c>
      <c r="AP30" s="8">
        <f t="shared" ref="AP30:BB30" si="168">AP10/AO10-1</f>
        <v>0.18300089899794614</v>
      </c>
      <c r="AQ30" s="8">
        <f t="shared" si="168"/>
        <v>0.12770532012826141</v>
      </c>
      <c r="AR30" s="8">
        <f t="shared" si="168"/>
        <v>0.37552800407610931</v>
      </c>
      <c r="AS30" s="8">
        <f t="shared" si="168"/>
        <v>0.12651799690127485</v>
      </c>
      <c r="AT30" s="8">
        <f t="shared" si="168"/>
        <v>8.6827702272695095E-2</v>
      </c>
      <c r="AU30" s="8">
        <f t="shared" si="168"/>
        <v>0.13866243322901561</v>
      </c>
      <c r="AV30" s="8">
        <f t="shared" si="168"/>
        <v>9.2054380060454077E-2</v>
      </c>
      <c r="AW30" s="8">
        <f t="shared" si="168"/>
        <v>7.0092400902692642E-2</v>
      </c>
      <c r="AX30" s="8">
        <f t="shared" si="168"/>
        <v>5.1682951215026973E-2</v>
      </c>
      <c r="AY30" s="8">
        <f t="shared" si="168"/>
        <v>4.2505466036705908E-2</v>
      </c>
      <c r="AZ30" s="8">
        <f t="shared" si="168"/>
        <v>3.2983898797071864E-2</v>
      </c>
      <c r="BA30" s="8">
        <f t="shared" si="168"/>
        <v>2.9332214785900534E-2</v>
      </c>
      <c r="BB30" s="8">
        <f t="shared" si="168"/>
        <v>2.1413928188093401E-2</v>
      </c>
      <c r="BC30" s="8">
        <f t="shared" ref="BC30" si="169">BC10/BB10-1</f>
        <v>1.7589865380472913E-2</v>
      </c>
      <c r="BD30" s="8">
        <f t="shared" ref="BD30" si="170">BD10/BC10-1</f>
        <v>1.5618076768113109E-2</v>
      </c>
      <c r="BE30" s="8">
        <f t="shared" ref="BE30" si="171">BE10/BD10-1</f>
        <v>1.5673375468928663E-2</v>
      </c>
      <c r="BF30" s="8">
        <f t="shared" ref="BF30" si="172">BF10/BE10-1</f>
        <v>1.5729217831958131E-2</v>
      </c>
    </row>
    <row r="31" spans="2:193" x14ac:dyDescent="0.3">
      <c r="B31" t="s">
        <v>34</v>
      </c>
      <c r="C31" s="8">
        <f t="shared" ref="C31:F31" si="173">C12/C10</f>
        <v>0.60424242424242425</v>
      </c>
      <c r="D31" s="8">
        <f t="shared" si="173"/>
        <v>0.60119184928873515</v>
      </c>
      <c r="E31" s="8">
        <f t="shared" si="173"/>
        <v>0.59858850640933314</v>
      </c>
      <c r="F31" s="8">
        <f t="shared" si="173"/>
        <v>0.55736535120377262</v>
      </c>
      <c r="G31" s="8">
        <f t="shared" ref="G31:O31" si="174">G12/G10</f>
        <v>0.56761702947408976</v>
      </c>
      <c r="H31" s="8">
        <f t="shared" si="174"/>
        <v>0.57488440456869894</v>
      </c>
      <c r="I31" s="8">
        <f t="shared" si="174"/>
        <v>0.57673384706579722</v>
      </c>
      <c r="J31" s="8">
        <f t="shared" si="174"/>
        <v>0.54379264690905382</v>
      </c>
      <c r="K31" s="8">
        <f t="shared" si="174"/>
        <v>0.55937147417375277</v>
      </c>
      <c r="L31" s="8">
        <f t="shared" si="174"/>
        <v>0.55587510271158591</v>
      </c>
      <c r="M31" s="8">
        <f t="shared" si="174"/>
        <v>0.56621151139534309</v>
      </c>
      <c r="N31" s="8">
        <f t="shared" si="174"/>
        <v>0.54378730330982095</v>
      </c>
      <c r="O31" s="8">
        <f t="shared" si="174"/>
        <v>0.53881289632887097</v>
      </c>
      <c r="P31" s="8">
        <f>P12/P10</f>
        <v>0.51554952085019712</v>
      </c>
      <c r="Q31" s="8">
        <f t="shared" ref="Q31:R31" si="175">Q12/Q10</f>
        <v>0.54265479825872265</v>
      </c>
      <c r="R31" s="8">
        <f t="shared" si="175"/>
        <v>0.54163590987380927</v>
      </c>
      <c r="S31" s="8">
        <f t="shared" ref="S31:V31" si="176">S12/S10</f>
        <v>0.56425136493473627</v>
      </c>
      <c r="T31" s="8">
        <f t="shared" si="176"/>
        <v>0.56425136493473627</v>
      </c>
      <c r="U31" s="8">
        <f t="shared" si="176"/>
        <v>0.57583156730857832</v>
      </c>
      <c r="V31" s="8">
        <f t="shared" si="176"/>
        <v>0.56205774975107869</v>
      </c>
      <c r="W31" s="8">
        <f t="shared" ref="W31:AE31" si="177">W12/W10</f>
        <v>0.5647909896928438</v>
      </c>
      <c r="X31" s="8">
        <f t="shared" si="177"/>
        <v>0.56799885197675248</v>
      </c>
      <c r="Y31" s="8">
        <f t="shared" si="177"/>
        <v>0.54903606785156023</v>
      </c>
      <c r="Z31" s="8">
        <f t="shared" si="177"/>
        <v>0.53526719966337055</v>
      </c>
      <c r="AA31" s="8">
        <f t="shared" si="177"/>
        <v>0.56135096794531936</v>
      </c>
      <c r="AB31" s="8">
        <f t="shared" si="177"/>
        <v>0.5721945204010509</v>
      </c>
      <c r="AC31" s="8">
        <f t="shared" si="177"/>
        <v>0.56672708069836886</v>
      </c>
      <c r="AD31" s="8">
        <f t="shared" si="177"/>
        <v>0.56465067778936395</v>
      </c>
      <c r="AE31" s="8">
        <f t="shared" si="177"/>
        <v>0.58142018152696207</v>
      </c>
      <c r="AF31" s="8">
        <f t="shared" ref="AF31:AH31" si="178">AF12/AF10</f>
        <v>0.58099879634655782</v>
      </c>
      <c r="AG31" s="8">
        <f t="shared" si="178"/>
        <v>0.58678116644763678</v>
      </c>
      <c r="AH31" s="8">
        <f t="shared" si="178"/>
        <v>0.5790046543449191</v>
      </c>
      <c r="AI31" s="8">
        <f t="shared" ref="AI31:AL31" si="179">AI12/AI10</f>
        <v>0.5970365937451515</v>
      </c>
      <c r="AJ31" s="8">
        <f t="shared" si="179"/>
        <v>0.6</v>
      </c>
      <c r="AK31" s="8">
        <f t="shared" si="179"/>
        <v>0.6</v>
      </c>
      <c r="AL31" s="8">
        <f t="shared" si="179"/>
        <v>0.6</v>
      </c>
      <c r="AN31" s="8">
        <f t="shared" ref="AN31:BA31" si="180">AN12/AN10</f>
        <v>0.58846737207034772</v>
      </c>
      <c r="AO31" s="8">
        <f t="shared" si="180"/>
        <v>0.5647607422945643</v>
      </c>
      <c r="AP31" s="8">
        <f t="shared" si="180"/>
        <v>0.5558054331910266</v>
      </c>
      <c r="AQ31" s="8">
        <f t="shared" si="180"/>
        <v>0.53578374706207854</v>
      </c>
      <c r="AR31" s="8">
        <f t="shared" si="180"/>
        <v>0.56659669973832105</v>
      </c>
      <c r="AS31" s="8">
        <f t="shared" si="180"/>
        <v>0.55379442503783116</v>
      </c>
      <c r="AT31" s="8">
        <f t="shared" si="180"/>
        <v>0.56625047984020505</v>
      </c>
      <c r="AU31" s="8">
        <f t="shared" si="180"/>
        <v>0.58200435406179107</v>
      </c>
      <c r="AV31" s="8">
        <f t="shared" si="180"/>
        <v>0.59930043711692293</v>
      </c>
      <c r="AW31" s="8">
        <f t="shared" si="180"/>
        <v>0.6</v>
      </c>
      <c r="AX31" s="8">
        <f t="shared" si="180"/>
        <v>0.6</v>
      </c>
      <c r="AY31" s="8">
        <f t="shared" si="180"/>
        <v>0.6</v>
      </c>
      <c r="AZ31" s="8">
        <f t="shared" si="180"/>
        <v>0.6</v>
      </c>
      <c r="BA31" s="8">
        <f t="shared" si="180"/>
        <v>0.6</v>
      </c>
      <c r="BB31" s="8">
        <f t="shared" ref="BB31:BF31" si="181">BB12/BB10</f>
        <v>0.6</v>
      </c>
      <c r="BC31" s="8">
        <f t="shared" si="181"/>
        <v>0.6</v>
      </c>
      <c r="BD31" s="8">
        <f t="shared" si="181"/>
        <v>0.6</v>
      </c>
      <c r="BE31" s="8">
        <f t="shared" si="181"/>
        <v>0.6</v>
      </c>
      <c r="BF31" s="8">
        <f t="shared" si="181"/>
        <v>0.6</v>
      </c>
    </row>
    <row r="32" spans="2:193" x14ac:dyDescent="0.3">
      <c r="B32" t="s">
        <v>35</v>
      </c>
      <c r="C32" s="8">
        <f t="shared" ref="C32:F32" si="182">C16/C10</f>
        <v>0.26537373737373737</v>
      </c>
      <c r="D32" s="8">
        <f t="shared" si="182"/>
        <v>0.26405228758169935</v>
      </c>
      <c r="E32" s="8">
        <f t="shared" si="182"/>
        <v>0.28021028373901774</v>
      </c>
      <c r="F32" s="8">
        <f t="shared" si="182"/>
        <v>0.23495284189625218</v>
      </c>
      <c r="G32" s="8">
        <f>G16/G10</f>
        <v>0.24507159827907277</v>
      </c>
      <c r="H32" s="8">
        <f t="shared" ref="H32:R32" si="183">H16/H10</f>
        <v>0.24852252197078728</v>
      </c>
      <c r="I32" s="8">
        <f t="shared" si="183"/>
        <v>0.25563129816241847</v>
      </c>
      <c r="J32" s="8">
        <f t="shared" si="183"/>
        <v>0.20931357572054179</v>
      </c>
      <c r="K32" s="8">
        <f t="shared" si="183"/>
        <v>0.18184319876716476</v>
      </c>
      <c r="L32" s="8">
        <f t="shared" si="183"/>
        <v>0.23572308956450289</v>
      </c>
      <c r="M32" s="8">
        <f t="shared" si="183"/>
        <v>0.22659818760957059</v>
      </c>
      <c r="N32" s="8">
        <f t="shared" si="183"/>
        <v>0.20110689093868692</v>
      </c>
      <c r="O32" s="8">
        <f t="shared" si="183"/>
        <v>0.1938093734055735</v>
      </c>
      <c r="P32" s="8">
        <f t="shared" si="183"/>
        <v>0.1666710186176463</v>
      </c>
      <c r="Q32" s="8">
        <f t="shared" si="183"/>
        <v>0.24284755159941956</v>
      </c>
      <c r="R32" s="8">
        <f t="shared" si="183"/>
        <v>0.27507118000632713</v>
      </c>
      <c r="S32" s="8">
        <f t="shared" ref="S32:V32" si="184">S16/S10</f>
        <v>0.29715804317171057</v>
      </c>
      <c r="T32" s="8">
        <f t="shared" si="184"/>
        <v>0.29715804317171057</v>
      </c>
      <c r="U32" s="8">
        <f t="shared" si="184"/>
        <v>0.32296753585798088</v>
      </c>
      <c r="V32" s="8">
        <f t="shared" si="184"/>
        <v>0.29054098904746101</v>
      </c>
      <c r="W32" s="8">
        <f t="shared" ref="W32:AE32" si="185">W16/W10</f>
        <v>0.29545220626075192</v>
      </c>
      <c r="X32" s="8">
        <f t="shared" si="185"/>
        <v>0.279156202913109</v>
      </c>
      <c r="Y32" s="8">
        <f t="shared" si="185"/>
        <v>0.24800266311584554</v>
      </c>
      <c r="Z32" s="8">
        <f t="shared" si="185"/>
        <v>0.23879654954765411</v>
      </c>
      <c r="AA32" s="8">
        <f t="shared" si="185"/>
        <v>0.24954504420594092</v>
      </c>
      <c r="AB32" s="8">
        <f t="shared" si="185"/>
        <v>0.29271888906761029</v>
      </c>
      <c r="AC32" s="8">
        <f t="shared" si="185"/>
        <v>0.27829136948613303</v>
      </c>
      <c r="AD32" s="8">
        <f t="shared" si="185"/>
        <v>0.27455683003128256</v>
      </c>
      <c r="AE32" s="8">
        <f t="shared" si="185"/>
        <v>0.31626913669154072</v>
      </c>
      <c r="AF32" s="8">
        <f t="shared" ref="AF32:AH32" si="186">AF16/AF10</f>
        <v>0.32362936914398999</v>
      </c>
      <c r="AG32" s="8">
        <f t="shared" si="186"/>
        <v>0.32311823084243441</v>
      </c>
      <c r="AH32" s="8">
        <f t="shared" si="186"/>
        <v>0.32105650519856122</v>
      </c>
      <c r="AI32" s="8">
        <f t="shared" ref="AI32:AL32" si="187">AI16/AI10</f>
        <v>0.33918478622248821</v>
      </c>
      <c r="AJ32" s="8">
        <f t="shared" si="187"/>
        <v>0.33321622779126053</v>
      </c>
      <c r="AK32" s="8">
        <f t="shared" si="187"/>
        <v>0.33448835500128771</v>
      </c>
      <c r="AL32" s="8">
        <f t="shared" si="187"/>
        <v>0.33684124068277144</v>
      </c>
      <c r="AN32" s="8">
        <f t="shared" ref="AN32:BA32" si="188">AN16/AN10</f>
        <v>0.25993102452060235</v>
      </c>
      <c r="AO32" s="8">
        <f t="shared" si="188"/>
        <v>0.23823445574079624</v>
      </c>
      <c r="AP32" s="8">
        <f t="shared" si="188"/>
        <v>0.22349357766423447</v>
      </c>
      <c r="AQ32" s="8">
        <f t="shared" si="188"/>
        <v>0.22585151785763202</v>
      </c>
      <c r="AR32" s="8">
        <f t="shared" si="188"/>
        <v>0.30186680261758625</v>
      </c>
      <c r="AS32" s="8">
        <f t="shared" si="188"/>
        <v>0.26461270842467011</v>
      </c>
      <c r="AT32" s="8">
        <f t="shared" si="188"/>
        <v>0.27421810445226646</v>
      </c>
      <c r="AU32" s="8">
        <f t="shared" si="188"/>
        <v>0.32109777211457696</v>
      </c>
      <c r="AV32" s="8">
        <f t="shared" si="188"/>
        <v>0.33592962240426261</v>
      </c>
      <c r="AW32" s="8">
        <f t="shared" si="188"/>
        <v>0.33966841350368759</v>
      </c>
      <c r="AX32" s="8">
        <f t="shared" si="188"/>
        <v>0.34210739425740555</v>
      </c>
      <c r="AY32" s="8">
        <f t="shared" si="188"/>
        <v>0.34467690474837925</v>
      </c>
      <c r="AZ32" s="8">
        <f t="shared" si="188"/>
        <v>0.34556867483218279</v>
      </c>
      <c r="BA32" s="8">
        <f t="shared" si="188"/>
        <v>0.3471954495913242</v>
      </c>
      <c r="BB32" s="8">
        <f t="shared" ref="BB32:BF32" si="189">BB16/BB10</f>
        <v>0.34744158179968365</v>
      </c>
      <c r="BC32" s="8">
        <f t="shared" si="189"/>
        <v>0.34702103939330553</v>
      </c>
      <c r="BD32" s="8">
        <f t="shared" si="189"/>
        <v>0.34625314232637727</v>
      </c>
      <c r="BE32" s="8">
        <f t="shared" si="189"/>
        <v>0.34549170606355745</v>
      </c>
      <c r="BF32" s="8">
        <f t="shared" si="189"/>
        <v>0.34473693716718201</v>
      </c>
      <c r="BH32" t="s">
        <v>44</v>
      </c>
      <c r="BI32" s="8">
        <v>-0.01</v>
      </c>
    </row>
    <row r="33" spans="2:61" x14ac:dyDescent="0.3">
      <c r="B33" t="s">
        <v>58</v>
      </c>
      <c r="C33" s="8"/>
      <c r="D33" s="8"/>
      <c r="E33" s="8"/>
      <c r="F33" s="8"/>
      <c r="G33" s="8">
        <f t="shared" ref="G33" si="190">G13/C13-1</f>
        <v>0.27828513444951808</v>
      </c>
      <c r="H33" s="8">
        <f t="shared" ref="H33" si="191">H13/D13-1</f>
        <v>0.22579098753595406</v>
      </c>
      <c r="I33" s="8">
        <f t="shared" ref="I33" si="192">I13/E13-1</f>
        <v>0.24423305588585009</v>
      </c>
      <c r="J33" s="8">
        <f t="shared" ref="J33" si="193">J13/F13-1</f>
        <v>0.4013005109150023</v>
      </c>
      <c r="K33" s="8">
        <f t="shared" ref="K33" si="194">K13/G13-1</f>
        <v>0.19646755308592967</v>
      </c>
      <c r="L33" s="8">
        <f t="shared" ref="L33" si="195">L13/H13-1</f>
        <v>0.21490027375831056</v>
      </c>
      <c r="M33" s="8">
        <f t="shared" ref="M33" si="196">M13/I13-1</f>
        <v>0.25267584097859319</v>
      </c>
      <c r="N33" s="8">
        <f t="shared" ref="N33" si="197">N13/J13-1</f>
        <v>0.19688432217434548</v>
      </c>
      <c r="O33" s="8">
        <f t="shared" ref="O33" si="198">O13/K13-1</f>
        <v>0.1311992038480676</v>
      </c>
      <c r="P33" s="8">
        <f t="shared" ref="P33" si="199">P13/L13-1</f>
        <v>0.10655078062127799</v>
      </c>
      <c r="Q33" s="8">
        <f t="shared" ref="Q33" si="200">Q13/M13-1</f>
        <v>4.607873054623135E-2</v>
      </c>
      <c r="R33" s="8">
        <f t="shared" ref="R33" si="201">R13/N13-1</f>
        <v>-2.7693159789532018E-2</v>
      </c>
      <c r="S33" s="8">
        <f t="shared" ref="S33" si="202">S13/O13-1</f>
        <v>9.7507331378299034E-2</v>
      </c>
      <c r="T33" s="8">
        <f t="shared" ref="T33" si="203">T13/P13-1</f>
        <v>8.8727272727272766E-2</v>
      </c>
      <c r="U33" s="8">
        <f t="shared" ref="U33" si="204">U13/Q13-1</f>
        <v>0.12222870478413062</v>
      </c>
      <c r="V33" s="8">
        <f t="shared" ref="V33" si="205">V13/R13-1</f>
        <v>0.24010253489034472</v>
      </c>
      <c r="W33" s="8">
        <f t="shared" ref="W33" si="206">W13/S13-1</f>
        <v>0.21830327321309295</v>
      </c>
      <c r="X33" s="8">
        <f t="shared" ref="X33" si="207">X13/T13-1</f>
        <v>0.31476285905143619</v>
      </c>
      <c r="Y33" s="8">
        <f t="shared" ref="Y33" si="208">Y13/U13-1</f>
        <v>0.33519625682349874</v>
      </c>
      <c r="Z33" s="8">
        <f t="shared" ref="Z33" si="209">Z13/V13-1</f>
        <v>0.17903077629765729</v>
      </c>
      <c r="AA33" s="8">
        <f t="shared" ref="AA33" si="210">AA13/W13-1</f>
        <v>0.25759403443360007</v>
      </c>
      <c r="AB33" s="8">
        <f t="shared" ref="AB33" si="211">AB13/X13-1</f>
        <v>7.590692002845234E-2</v>
      </c>
      <c r="AC33" s="8">
        <f t="shared" ref="AC33" si="212">AC13/Y13-1</f>
        <v>9.5882410201499013E-2</v>
      </c>
      <c r="AD33" s="8">
        <f t="shared" ref="AD33" si="213">AD13/Z13-1</f>
        <v>0.17979935716372841</v>
      </c>
      <c r="AE33" s="8">
        <f t="shared" ref="AE33" si="214">AE13/AA13-1</f>
        <v>3.7931635856295776E-2</v>
      </c>
      <c r="AF33" s="8">
        <f t="shared" ref="AF33" si="215">AF13/AB13-1</f>
        <v>0.12013600302228933</v>
      </c>
      <c r="AG33" s="8">
        <f t="shared" ref="AG33" si="216">AG13/AC13-1</f>
        <v>0.10561378575235381</v>
      </c>
      <c r="AH33" s="8">
        <f t="shared" ref="AH33" si="217">AH13/AD13-1</f>
        <v>8.2803599438619591E-2</v>
      </c>
      <c r="AI33" s="8">
        <f t="shared" ref="AI33" si="218">AI13/AE13-1</f>
        <v>0.13887255313786451</v>
      </c>
      <c r="AJ33" s="8">
        <f t="shared" ref="AJ33" si="219">AJ13/AF13-1</f>
        <v>0.14999999999999991</v>
      </c>
      <c r="AK33" s="8">
        <f t="shared" ref="AK33" si="220">AK13/AG13-1</f>
        <v>0.12000000000000011</v>
      </c>
      <c r="AL33" s="8">
        <f t="shared" ref="AL33" si="221">AL13/AH13-1</f>
        <v>0.10000000000000009</v>
      </c>
      <c r="AN33" s="8"/>
      <c r="AO33" s="8">
        <f t="shared" ref="AO33:BB35" si="222">AO13/AN13-1</f>
        <v>0.28836090225563904</v>
      </c>
      <c r="AP33" s="8">
        <f t="shared" si="222"/>
        <v>0.21471590643820915</v>
      </c>
      <c r="AQ33" s="8">
        <f t="shared" si="222"/>
        <v>5.9766315627642452E-2</v>
      </c>
      <c r="AR33" s="8">
        <f t="shared" si="222"/>
        <v>0.13777971203713779</v>
      </c>
      <c r="AS33" s="8">
        <f t="shared" si="222"/>
        <v>0.25908453397934461</v>
      </c>
      <c r="AT33" s="8">
        <f t="shared" si="222"/>
        <v>0.15005063291139242</v>
      </c>
      <c r="AU33" s="8">
        <f t="shared" si="222"/>
        <v>8.583001298787063E-2</v>
      </c>
      <c r="AV33" s="8">
        <f t="shared" si="222"/>
        <v>0.1264493370636175</v>
      </c>
      <c r="AW33" s="8">
        <f t="shared" si="222"/>
        <v>7.0000000000000062E-2</v>
      </c>
      <c r="AX33" s="8">
        <f t="shared" si="222"/>
        <v>4.0000000000000036E-2</v>
      </c>
      <c r="AY33" s="8">
        <f t="shared" si="222"/>
        <v>3.0000000000000027E-2</v>
      </c>
      <c r="AZ33" s="8">
        <f t="shared" si="222"/>
        <v>3.0000000000000027E-2</v>
      </c>
      <c r="BA33" s="8">
        <f t="shared" si="222"/>
        <v>2.0000000000000018E-2</v>
      </c>
      <c r="BB33" s="8">
        <f t="shared" si="222"/>
        <v>2.0000000000000018E-2</v>
      </c>
      <c r="BC33" s="8">
        <f t="shared" ref="BC33" si="223">BC13/BB13-1</f>
        <v>2.0000000000000018E-2</v>
      </c>
      <c r="BD33" s="8">
        <f t="shared" ref="BD33" si="224">BD13/BC13-1</f>
        <v>2.0000000000000018E-2</v>
      </c>
      <c r="BE33" s="8">
        <f t="shared" ref="BE33" si="225">BE13/BD13-1</f>
        <v>2.0000000000000018E-2</v>
      </c>
      <c r="BF33" s="8">
        <f t="shared" ref="BF33" si="226">BF13/BE13-1</f>
        <v>2.0000000000000018E-2</v>
      </c>
      <c r="BH33" t="s">
        <v>45</v>
      </c>
      <c r="BI33" s="8">
        <v>0.06</v>
      </c>
    </row>
    <row r="34" spans="2:61" x14ac:dyDescent="0.3">
      <c r="B34" t="s">
        <v>36</v>
      </c>
      <c r="C34" s="8">
        <f t="shared" ref="C34:F34" si="227">C14/C10</f>
        <v>0.10682828282828283</v>
      </c>
      <c r="D34" s="8">
        <f t="shared" si="227"/>
        <v>0.11138023836985775</v>
      </c>
      <c r="E34" s="8">
        <f t="shared" si="227"/>
        <v>0.10953478323491286</v>
      </c>
      <c r="F34" s="8">
        <f t="shared" si="227"/>
        <v>0.13371804417969718</v>
      </c>
      <c r="G34" s="8">
        <f>G14/G10</f>
        <v>0.11571309317408335</v>
      </c>
      <c r="H34" s="8">
        <f t="shared" ref="H34:R34" si="228">H14/H10</f>
        <v>0.11574853783262394</v>
      </c>
      <c r="I34" s="8">
        <f t="shared" si="228"/>
        <v>0.11407824540604623</v>
      </c>
      <c r="J34" s="8">
        <f t="shared" si="228"/>
        <v>0.12985029025358999</v>
      </c>
      <c r="K34" s="8">
        <f t="shared" si="228"/>
        <v>0.10746030435620132</v>
      </c>
      <c r="L34" s="8">
        <f t="shared" si="228"/>
        <v>0.10815529991783072</v>
      </c>
      <c r="M34" s="8">
        <f t="shared" si="228"/>
        <v>0.11380527914269488</v>
      </c>
      <c r="N34" s="8">
        <f t="shared" si="228"/>
        <v>0.1245360824742268</v>
      </c>
      <c r="O34" s="8">
        <f t="shared" si="228"/>
        <v>0.10933210233484779</v>
      </c>
      <c r="P34" s="8">
        <f t="shared" si="228"/>
        <v>0.10186176462908322</v>
      </c>
      <c r="Q34" s="8">
        <f t="shared" si="228"/>
        <v>9.1633638706603432E-2</v>
      </c>
      <c r="R34" s="8">
        <f t="shared" si="228"/>
        <v>9.3395198425252207E-2</v>
      </c>
      <c r="S34" s="8">
        <f t="shared" ref="S34:V34" si="229">S14/S10</f>
        <v>8.1642983693097582E-2</v>
      </c>
      <c r="T34" s="8">
        <f t="shared" si="229"/>
        <v>8.1642983693097582E-2</v>
      </c>
      <c r="U34" s="8">
        <f t="shared" si="229"/>
        <v>8.4707761294880057E-2</v>
      </c>
      <c r="V34" s="8">
        <f t="shared" si="229"/>
        <v>0.10094922004646532</v>
      </c>
      <c r="W34" s="8">
        <f t="shared" ref="W34:AE34" si="230">W14/W10</f>
        <v>8.5647909896928442E-2</v>
      </c>
      <c r="X34" s="8">
        <f t="shared" si="230"/>
        <v>9.514242663413934E-2</v>
      </c>
      <c r="Y34" s="8">
        <f t="shared" si="230"/>
        <v>0.10028657442250911</v>
      </c>
      <c r="Z34" s="8">
        <f t="shared" si="230"/>
        <v>9.4453503050704823E-2</v>
      </c>
      <c r="AA34" s="8">
        <f t="shared" si="230"/>
        <v>9.3613423703555104E-2</v>
      </c>
      <c r="AB34" s="8">
        <f t="shared" si="230"/>
        <v>9.0893249691705535E-2</v>
      </c>
      <c r="AC34" s="8">
        <f t="shared" si="230"/>
        <v>8.9760473576467215E-2</v>
      </c>
      <c r="AD34" s="8">
        <f t="shared" si="230"/>
        <v>8.9433437608620089E-2</v>
      </c>
      <c r="AE34" s="8">
        <f t="shared" si="230"/>
        <v>7.9787432175716114E-2</v>
      </c>
      <c r="AF34" s="8">
        <f t="shared" ref="AF34:AH34" si="231">AF14/AF10</f>
        <v>8.0149158622642852E-2</v>
      </c>
      <c r="AG34" s="8">
        <f t="shared" si="231"/>
        <v>8.1875651425205059E-2</v>
      </c>
      <c r="AH34" s="8">
        <f t="shared" si="231"/>
        <v>7.6325037058536938E-2</v>
      </c>
      <c r="AI34" s="8">
        <f t="shared" ref="AI34:AL34" si="232">AI14/AI10</f>
        <v>6.8399937939136027E-2</v>
      </c>
      <c r="AJ34" s="8">
        <f t="shared" si="232"/>
        <v>0.08</v>
      </c>
      <c r="AK34" s="8">
        <f t="shared" si="232"/>
        <v>0.08</v>
      </c>
      <c r="AL34" s="8">
        <f t="shared" si="232"/>
        <v>0.08</v>
      </c>
      <c r="AN34" s="8">
        <f t="shared" ref="AN34:BA34" si="233">AN14/AN10</f>
        <v>0.11640063558556932</v>
      </c>
      <c r="AO34" s="8">
        <f t="shared" si="233"/>
        <v>0.1193766947573071</v>
      </c>
      <c r="AP34" s="8">
        <f t="shared" si="233"/>
        <v>0.11407600536275848</v>
      </c>
      <c r="AQ34" s="8">
        <f t="shared" si="233"/>
        <v>9.8319700647027566E-2</v>
      </c>
      <c r="AR34" s="8">
        <f t="shared" si="233"/>
        <v>8.823002258325334E-2</v>
      </c>
      <c r="AS34" s="8">
        <f t="shared" si="233"/>
        <v>9.3930758460733427E-2</v>
      </c>
      <c r="AT34" s="8">
        <f t="shared" si="233"/>
        <v>9.0818298340240869E-2</v>
      </c>
      <c r="AU34" s="8">
        <f t="shared" si="233"/>
        <v>7.94473427080893E-2</v>
      </c>
      <c r="AV34" s="8">
        <f t="shared" si="233"/>
        <v>7.7261606353872761E-2</v>
      </c>
      <c r="AW34" s="8">
        <f t="shared" si="233"/>
        <v>7.4999999999999997E-2</v>
      </c>
      <c r="AX34" s="8">
        <f t="shared" si="233"/>
        <v>7.4999999999999997E-2</v>
      </c>
      <c r="AY34" s="8">
        <f t="shared" si="233"/>
        <v>7.4999999999999997E-2</v>
      </c>
      <c r="AZ34" s="8">
        <f t="shared" si="233"/>
        <v>7.4999999999999997E-2</v>
      </c>
      <c r="BA34" s="8">
        <f t="shared" si="233"/>
        <v>7.4999999999999997E-2</v>
      </c>
      <c r="BB34" s="8">
        <f t="shared" ref="BB34:BF34" si="234">BB14/BB10</f>
        <v>7.4999999999999997E-2</v>
      </c>
      <c r="BC34" s="8">
        <f t="shared" si="234"/>
        <v>7.4999999999999997E-2</v>
      </c>
      <c r="BD34" s="8">
        <f t="shared" si="234"/>
        <v>7.4999999999999997E-2</v>
      </c>
      <c r="BE34" s="8">
        <f t="shared" si="234"/>
        <v>7.4999999999999997E-2</v>
      </c>
      <c r="BF34" s="8">
        <f t="shared" si="234"/>
        <v>7.4999999999999997E-2</v>
      </c>
      <c r="BH34" t="s">
        <v>46</v>
      </c>
      <c r="BI34" s="1">
        <f>NPV(BI33,AV20:GK20)</f>
        <v>2274798.798245986</v>
      </c>
    </row>
    <row r="35" spans="2:61" x14ac:dyDescent="0.3">
      <c r="B35" t="s">
        <v>59</v>
      </c>
      <c r="C35" s="8"/>
      <c r="D35" s="8"/>
      <c r="E35" s="8"/>
      <c r="F35" s="8"/>
      <c r="G35" s="8">
        <f t="shared" ref="G35" si="235">G15/C15-1</f>
        <v>-0.22098833981121602</v>
      </c>
      <c r="H35" s="8">
        <f t="shared" ref="H35" si="236">H15/D15-1</f>
        <v>3.7647058823529367E-2</v>
      </c>
      <c r="I35" s="8">
        <f t="shared" ref="I35" si="237">I15/E15-1</f>
        <v>9.9059561128526541E-2</v>
      </c>
      <c r="J35" s="8">
        <f t="shared" ref="J35" si="238">J15/F15-1</f>
        <v>0.12781531531531543</v>
      </c>
      <c r="K35" s="8">
        <f t="shared" ref="K35" si="239">K15/G15-1</f>
        <v>1.6977904490377762</v>
      </c>
      <c r="L35" s="8">
        <f t="shared" ref="L35" si="240">L15/H15-1</f>
        <v>0.15816326530612246</v>
      </c>
      <c r="M35" s="8">
        <f t="shared" ref="M35" si="241">M15/I15-1</f>
        <v>0.47803764974329721</v>
      </c>
      <c r="N35" s="8">
        <f t="shared" ref="N35" si="242">N15/J15-1</f>
        <v>0.41238142785821275</v>
      </c>
      <c r="O35" s="8">
        <f t="shared" ref="O35" si="243">O15/K15-1</f>
        <v>-0.23910171730515195</v>
      </c>
      <c r="P35" s="8">
        <f t="shared" ref="P35" si="244">P15/L15-1</f>
        <v>0.26529613313754274</v>
      </c>
      <c r="Q35" s="8">
        <f t="shared" ref="Q35" si="245">Q15/M15-1</f>
        <v>6.3681976071015001E-2</v>
      </c>
      <c r="R35" s="8">
        <f t="shared" ref="R35" si="246">R15/N15-1</f>
        <v>7.0696359137500941E-4</v>
      </c>
      <c r="S35" s="8">
        <f t="shared" ref="S35" si="247">S15/O15-1</f>
        <v>-3.7152777777777812E-2</v>
      </c>
      <c r="T35" s="8">
        <f t="shared" ref="T35" si="248">T15/P15-1</f>
        <v>7.2727272727272751E-2</v>
      </c>
      <c r="U35" s="8">
        <f t="shared" ref="U35" si="249">U15/Q15-1</f>
        <v>0.1814223512336719</v>
      </c>
      <c r="V35" s="8">
        <f t="shared" ref="V35" si="250">V15/R15-1</f>
        <v>0.46238078417520301</v>
      </c>
      <c r="W35" s="8">
        <f t="shared" ref="W35" si="251">W15/S15-1</f>
        <v>0.21673278038225741</v>
      </c>
      <c r="X35" s="8">
        <f t="shared" ref="X35" si="252">X15/T15-1</f>
        <v>0.31878831590335377</v>
      </c>
      <c r="Y35" s="8">
        <f t="shared" ref="Y35" si="253">Y15/U15-1</f>
        <v>0.10472972972972983</v>
      </c>
      <c r="Z35" s="8">
        <f t="shared" ref="Z35" si="254">Z15/V15-1</f>
        <v>0.23091787439613531</v>
      </c>
      <c r="AA35" s="8">
        <f t="shared" ref="AA35" si="255">AA15/W15-1</f>
        <v>0.11410788381742742</v>
      </c>
      <c r="AB35" s="8">
        <f t="shared" ref="AB35" si="256">AB15/X15-1</f>
        <v>-4.8126879956248314E-2</v>
      </c>
      <c r="AC35" s="8">
        <f t="shared" ref="AC35" si="257">AC15/Y15-1</f>
        <v>0.10619961078676665</v>
      </c>
      <c r="AD35" s="8">
        <f t="shared" ref="AD35" si="258">AD15/Z15-1</f>
        <v>2.1585557299842906E-2</v>
      </c>
      <c r="AE35" s="8">
        <f t="shared" ref="AE35" si="259">AE15/AA15-1</f>
        <v>-0.19499866985900505</v>
      </c>
      <c r="AF35" s="8">
        <f t="shared" ref="AF35" si="260">AF15/AB15-1</f>
        <v>-9.2789428325193879E-2</v>
      </c>
      <c r="AG35" s="8">
        <f t="shared" ref="AG35" si="261">AG15/AC15-1</f>
        <v>-9.5501382256848455E-2</v>
      </c>
      <c r="AH35" s="8">
        <f t="shared" ref="AH35" si="262">AH15/AD15-1</f>
        <v>-0.153860929696504</v>
      </c>
      <c r="AI35" s="8">
        <f t="shared" ref="AI35" si="263">AI15/AE15-1</f>
        <v>0.16953073364177129</v>
      </c>
      <c r="AJ35" s="8">
        <f t="shared" ref="AJ35" si="264">AJ15/AF15-1</f>
        <v>0.14999999999999991</v>
      </c>
      <c r="AK35" s="8">
        <f t="shared" ref="AK35" si="265">AK15/AG15-1</f>
        <v>5.0000000000000044E-2</v>
      </c>
      <c r="AL35" s="8">
        <f t="shared" ref="AL35" si="266">AL15/AH15-1</f>
        <v>5.0000000000000044E-2</v>
      </c>
      <c r="AN35" s="8"/>
      <c r="AO35" s="8">
        <f t="shared" si="222"/>
        <v>7.4214202561118103E-3</v>
      </c>
      <c r="AP35" s="8">
        <f t="shared" si="222"/>
        <v>0.3440704896721074</v>
      </c>
      <c r="AQ35" s="8">
        <f t="shared" si="222"/>
        <v>0.18774852229983874</v>
      </c>
      <c r="AR35" s="8">
        <f t="shared" si="222"/>
        <v>0.17100977198697076</v>
      </c>
      <c r="AS35" s="8">
        <f t="shared" si="222"/>
        <v>0.21495904806057786</v>
      </c>
      <c r="AT35" s="8">
        <f t="shared" si="222"/>
        <v>4.4581531416942211E-2</v>
      </c>
      <c r="AU35" s="8">
        <f t="shared" si="222"/>
        <v>-0.13619482496194824</v>
      </c>
      <c r="AV35" s="8">
        <f t="shared" si="222"/>
        <v>9.7751621088243645E-2</v>
      </c>
      <c r="AW35" s="8">
        <f t="shared" si="222"/>
        <v>5.0000000000000044E-2</v>
      </c>
      <c r="AX35" s="8">
        <f t="shared" si="222"/>
        <v>3.0000000000000027E-2</v>
      </c>
      <c r="AY35" s="8">
        <f t="shared" si="222"/>
        <v>2.0000000000000018E-2</v>
      </c>
      <c r="AZ35" s="8">
        <f t="shared" si="222"/>
        <v>2.0000000000000018E-2</v>
      </c>
      <c r="BA35" s="8">
        <f t="shared" si="222"/>
        <v>2.0000000000000018E-2</v>
      </c>
      <c r="BB35" s="8">
        <f t="shared" si="222"/>
        <v>2.0000000000000018E-2</v>
      </c>
      <c r="BC35" s="8">
        <f t="shared" ref="BC35" si="267">BC15/BB15-1</f>
        <v>2.0000000000000018E-2</v>
      </c>
      <c r="BD35" s="8">
        <f t="shared" ref="BD35" si="268">BD15/BC15-1</f>
        <v>2.0000000000000018E-2</v>
      </c>
      <c r="BE35" s="8">
        <f t="shared" ref="BE35" si="269">BE15/BD15-1</f>
        <v>2.0000000000000018E-2</v>
      </c>
      <c r="BF35" s="8">
        <f t="shared" ref="BF35" si="270">BF15/BE15-1</f>
        <v>2.0000000000000018E-2</v>
      </c>
      <c r="BH35" t="s">
        <v>47</v>
      </c>
      <c r="BI35" s="1">
        <f>Main!D8</f>
        <v>122756</v>
      </c>
    </row>
    <row r="36" spans="2:61" x14ac:dyDescent="0.3">
      <c r="B36" t="s">
        <v>37</v>
      </c>
      <c r="C36" s="8">
        <f t="shared" ref="C36:F36" si="271">C19/C18</f>
        <v>0.20428215280832968</v>
      </c>
      <c r="D36" s="8">
        <f t="shared" si="271"/>
        <v>0.11992127091241389</v>
      </c>
      <c r="E36" s="8">
        <f t="shared" si="271"/>
        <v>0.15628524877804237</v>
      </c>
      <c r="F36" s="8">
        <f t="shared" si="271"/>
        <v>1.3924561624826541</v>
      </c>
      <c r="G36" s="8">
        <f>G19/G18</f>
        <v>0.10831831546998008</v>
      </c>
      <c r="H36" s="8">
        <f t="shared" ref="H36:R36" si="272">H19/H18</f>
        <v>0.1098427740684902</v>
      </c>
      <c r="I36" s="8">
        <f t="shared" si="272"/>
        <v>8.8366557572151144E-2</v>
      </c>
      <c r="J36" s="8">
        <f t="shared" si="272"/>
        <v>0.11159650516282764</v>
      </c>
      <c r="K36" s="8">
        <f t="shared" si="272"/>
        <v>0.18278909894426712</v>
      </c>
      <c r="L36" s="8">
        <f t="shared" si="272"/>
        <v>0.18111467852144564</v>
      </c>
      <c r="M36" s="8">
        <f t="shared" si="272"/>
        <v>0.1808066759388039</v>
      </c>
      <c r="N36" s="8">
        <f t="shared" si="272"/>
        <v>3.0829596412556052E-3</v>
      </c>
      <c r="O36" s="8">
        <f t="shared" si="272"/>
        <v>0.11873146835116669</v>
      </c>
      <c r="P36" s="8">
        <f t="shared" si="272"/>
        <v>0.15923643832306392</v>
      </c>
      <c r="Q36" s="8">
        <f t="shared" si="272"/>
        <v>0.15496368038740921</v>
      </c>
      <c r="R36" s="8">
        <f t="shared" si="272"/>
        <v>0.18524265610787094</v>
      </c>
      <c r="S36" s="8">
        <f t="shared" ref="S36:V36" si="273">S19/S18</f>
        <v>0.15754357938260583</v>
      </c>
      <c r="T36" s="8">
        <f t="shared" si="273"/>
        <v>0.15754357938260583</v>
      </c>
      <c r="U36" s="8">
        <f t="shared" si="273"/>
        <v>0.17898022892819979</v>
      </c>
      <c r="V36" s="8">
        <f t="shared" si="273"/>
        <v>0.15408573067781328</v>
      </c>
      <c r="W36" s="8">
        <f t="shared" ref="W36:AE36" si="274">W19/W18</f>
        <v>0.13193197422625963</v>
      </c>
      <c r="X36" s="8">
        <f t="shared" si="274"/>
        <v>0.15840959293152415</v>
      </c>
      <c r="Y36" s="8">
        <f t="shared" si="274"/>
        <v>0.14310355448777182</v>
      </c>
      <c r="Z36" s="8">
        <f t="shared" si="274"/>
        <v>0.20545868081880211</v>
      </c>
      <c r="AA36" s="8">
        <f t="shared" si="274"/>
        <v>0.17324910738808019</v>
      </c>
      <c r="AB36" s="8">
        <f t="shared" si="274"/>
        <v>0.16139341642697347</v>
      </c>
      <c r="AC36" s="8">
        <f t="shared" si="274"/>
        <v>7.1142142756050381E-2</v>
      </c>
      <c r="AD36" s="8">
        <f t="shared" si="274"/>
        <v>0.15258889070948714</v>
      </c>
      <c r="AE36" s="8">
        <f t="shared" si="274"/>
        <v>0.16432986049796927</v>
      </c>
      <c r="AF36" s="8">
        <f t="shared" ref="AF36:AH36" si="275">AF19/AF18</f>
        <v>0.14271714275343908</v>
      </c>
      <c r="AG36" s="8">
        <f t="shared" si="275"/>
        <v>0.17047246577934777</v>
      </c>
      <c r="AH36" s="8">
        <f t="shared" si="275"/>
        <v>0.17699965884067859</v>
      </c>
      <c r="AI36" s="8">
        <f t="shared" ref="AI36:AL36" si="276">AI19/AI18</f>
        <v>0.173466701763622</v>
      </c>
      <c r="AJ36" s="8">
        <f t="shared" si="276"/>
        <v>0.15</v>
      </c>
      <c r="AK36" s="8">
        <f t="shared" si="276"/>
        <v>0.15</v>
      </c>
      <c r="AL36" s="8">
        <f t="shared" si="276"/>
        <v>0.15</v>
      </c>
      <c r="AN36" s="8">
        <f t="shared" ref="AN36:BA36" si="277">AN19/AN18</f>
        <v>0.14515047925464172</v>
      </c>
      <c r="AO36" s="8">
        <f t="shared" si="277"/>
        <v>0.10446678671468587</v>
      </c>
      <c r="AP36" s="8">
        <f t="shared" si="277"/>
        <v>0.12706889915319478</v>
      </c>
      <c r="AQ36" s="8">
        <f t="shared" si="277"/>
        <v>0.16158587028457974</v>
      </c>
      <c r="AR36" s="8">
        <f t="shared" si="277"/>
        <v>0.16209792073929269</v>
      </c>
      <c r="AS36" s="8">
        <f t="shared" si="277"/>
        <v>0.1592081650964558</v>
      </c>
      <c r="AT36" s="8">
        <f t="shared" si="277"/>
        <v>0.13908559562280529</v>
      </c>
      <c r="AU36" s="8">
        <f t="shared" si="277"/>
        <v>0.16439510912657013</v>
      </c>
      <c r="AV36" s="8">
        <f t="shared" si="277"/>
        <v>0.15679554590934441</v>
      </c>
      <c r="AW36" s="8">
        <f t="shared" si="277"/>
        <v>0.16</v>
      </c>
      <c r="AX36" s="8">
        <f t="shared" si="277"/>
        <v>0.16</v>
      </c>
      <c r="AY36" s="8">
        <f t="shared" si="277"/>
        <v>0.16</v>
      </c>
      <c r="AZ36" s="8">
        <f t="shared" si="277"/>
        <v>0.16</v>
      </c>
      <c r="BA36" s="8">
        <f t="shared" si="277"/>
        <v>0.16</v>
      </c>
      <c r="BB36" s="8">
        <f t="shared" ref="BB36:BF36" si="278">BB19/BB18</f>
        <v>0.16</v>
      </c>
      <c r="BC36" s="8">
        <f t="shared" si="278"/>
        <v>0.16</v>
      </c>
      <c r="BD36" s="8">
        <f t="shared" si="278"/>
        <v>0.16</v>
      </c>
      <c r="BE36" s="8">
        <f t="shared" si="278"/>
        <v>0.16</v>
      </c>
      <c r="BF36" s="8">
        <f t="shared" si="278"/>
        <v>0.16</v>
      </c>
      <c r="BH36" t="s">
        <v>48</v>
      </c>
      <c r="BI36" s="1">
        <f>BI34+BI35</f>
        <v>2397554.798245986</v>
      </c>
    </row>
    <row r="37" spans="2:61" x14ac:dyDescent="0.3">
      <c r="B37" t="s">
        <v>60</v>
      </c>
      <c r="C37" s="8">
        <f>C20/C10</f>
        <v>0.21923232323232322</v>
      </c>
      <c r="D37" s="8">
        <f t="shared" ref="D37:V37" si="279">D20/D10</f>
        <v>0.24067666282199154</v>
      </c>
      <c r="E37" s="8">
        <f t="shared" si="279"/>
        <v>0.24240241970329829</v>
      </c>
      <c r="F37" s="8">
        <f t="shared" si="279"/>
        <v>-9.6518987341772153E-2</v>
      </c>
      <c r="G37" s="8">
        <f t="shared" si="279"/>
        <v>0.30183651191164196</v>
      </c>
      <c r="H37" s="8">
        <f t="shared" si="279"/>
        <v>0.25311571791652632</v>
      </c>
      <c r="I37" s="8">
        <f t="shared" si="279"/>
        <v>0.2724362774155305</v>
      </c>
      <c r="J37" s="8">
        <f t="shared" si="279"/>
        <v>0.22782360729198492</v>
      </c>
      <c r="K37" s="8">
        <f t="shared" si="279"/>
        <v>0.18319161231734502</v>
      </c>
      <c r="L37" s="8">
        <f t="shared" si="279"/>
        <v>0.25541803615447822</v>
      </c>
      <c r="M37" s="8">
        <f t="shared" si="279"/>
        <v>0.17452282772414135</v>
      </c>
      <c r="N37" s="8">
        <f t="shared" si="279"/>
        <v>0.23160065111231687</v>
      </c>
      <c r="O37" s="8">
        <f t="shared" si="279"/>
        <v>0.16608761145800433</v>
      </c>
      <c r="P37" s="8">
        <f t="shared" si="279"/>
        <v>0.1817113612032274</v>
      </c>
      <c r="Q37" s="8">
        <f t="shared" si="279"/>
        <v>0.24943148593333767</v>
      </c>
      <c r="R37" s="8">
        <f t="shared" si="279"/>
        <v>0.26761924847973567</v>
      </c>
      <c r="S37" s="8">
        <f t="shared" si="279"/>
        <v>0.32414940159814876</v>
      </c>
      <c r="T37" s="8">
        <f t="shared" si="279"/>
        <v>0.32414940159814876</v>
      </c>
      <c r="U37" s="8">
        <f t="shared" si="279"/>
        <v>0.29079517184188702</v>
      </c>
      <c r="V37" s="8">
        <f t="shared" si="279"/>
        <v>0.2740391636242947</v>
      </c>
      <c r="W37" s="8">
        <f t="shared" ref="W37:AE37" si="280">W20/W10</f>
        <v>0.24166678919586537</v>
      </c>
      <c r="X37" s="8">
        <f t="shared" si="280"/>
        <v>0.22963335007533903</v>
      </c>
      <c r="Y37" s="8">
        <f t="shared" si="280"/>
        <v>0.20132576854049672</v>
      </c>
      <c r="Z37" s="8">
        <f t="shared" si="280"/>
        <v>0.17915001051967178</v>
      </c>
      <c r="AA37" s="8">
        <f t="shared" si="280"/>
        <v>0.21567054035851949</v>
      </c>
      <c r="AB37" s="8">
        <f t="shared" si="280"/>
        <v>0.2462066377137955</v>
      </c>
      <c r="AC37" s="8">
        <f t="shared" si="280"/>
        <v>0.25672486406842865</v>
      </c>
      <c r="AD37" s="8">
        <f t="shared" si="280"/>
        <v>0.23968253968253969</v>
      </c>
      <c r="AE37" s="8">
        <f t="shared" si="280"/>
        <v>0.29379555246526529</v>
      </c>
      <c r="AF37" s="8">
        <f t="shared" ref="AF37:AH37" si="281">AF20/AF10</f>
        <v>0.27871657501593072</v>
      </c>
      <c r="AG37" s="8">
        <f t="shared" si="281"/>
        <v>0.29796755336022113</v>
      </c>
      <c r="AH37" s="8">
        <f t="shared" si="281"/>
        <v>0.27507282132083882</v>
      </c>
      <c r="AI37" s="8">
        <f t="shared" ref="AI37:AL37" si="282">AI20/AI10</f>
        <v>0.38278254316554733</v>
      </c>
      <c r="AJ37" s="8">
        <f t="shared" si="282"/>
        <v>0.2844268360738712</v>
      </c>
      <c r="AK37" s="8">
        <f t="shared" si="282"/>
        <v>0.31350839532901859</v>
      </c>
      <c r="AL37" s="8">
        <f t="shared" si="282"/>
        <v>0.29701223807769173</v>
      </c>
      <c r="AN37" s="8">
        <f t="shared" ref="AN37:BA37" si="283">AN20/AN10</f>
        <v>0.23028240222454949</v>
      </c>
      <c r="AO37" s="8">
        <f t="shared" si="283"/>
        <v>0.26171072731126527</v>
      </c>
      <c r="AP37" s="8">
        <f t="shared" si="283"/>
        <v>0.22418554650092365</v>
      </c>
      <c r="AQ37" s="8">
        <f t="shared" si="283"/>
        <v>0.22209864841913798</v>
      </c>
      <c r="AR37" s="8">
        <f t="shared" si="283"/>
        <v>0.30046480875927528</v>
      </c>
      <c r="AS37" s="8">
        <f t="shared" si="283"/>
        <v>0.21203807153261961</v>
      </c>
      <c r="AT37" s="8">
        <f t="shared" si="283"/>
        <v>0.24006649446638517</v>
      </c>
      <c r="AU37" s="8">
        <f t="shared" si="283"/>
        <v>0.28603671811164</v>
      </c>
      <c r="AV37" s="8">
        <f t="shared" si="283"/>
        <v>0.31833759418754803</v>
      </c>
      <c r="AW37" s="8">
        <f t="shared" si="283"/>
        <v>0.30072219332891548</v>
      </c>
      <c r="AX37" s="8">
        <f t="shared" si="283"/>
        <v>0.30216053674696941</v>
      </c>
      <c r="AY37" s="8">
        <f t="shared" si="283"/>
        <v>0.30385776114234153</v>
      </c>
      <c r="AZ37" s="8">
        <f t="shared" si="283"/>
        <v>0.3042880240792879</v>
      </c>
      <c r="BA37" s="8">
        <f t="shared" si="283"/>
        <v>0.30539138229015522</v>
      </c>
      <c r="BB37" s="8">
        <f t="shared" ref="BB37:BF37" si="284">BB20/BB10</f>
        <v>0.30544451334632777</v>
      </c>
      <c r="BC37" s="8">
        <f t="shared" si="284"/>
        <v>0.30498986768471453</v>
      </c>
      <c r="BD37" s="8">
        <f t="shared" si="284"/>
        <v>0.30427019961142299</v>
      </c>
      <c r="BE37" s="8">
        <f t="shared" si="284"/>
        <v>0.30355564498530874</v>
      </c>
      <c r="BF37" s="8">
        <f t="shared" si="284"/>
        <v>0.30284638014703652</v>
      </c>
      <c r="BH37" t="s">
        <v>49</v>
      </c>
      <c r="BI37" s="2">
        <f>BI36/BA21</f>
        <v>196.68209993814486</v>
      </c>
    </row>
    <row r="38" spans="2:61" x14ac:dyDescent="0.3">
      <c r="BH38" t="s">
        <v>50</v>
      </c>
      <c r="BI38" s="2">
        <f>Main!D3</f>
        <v>166.7</v>
      </c>
    </row>
    <row r="39" spans="2:61" x14ac:dyDescent="0.3">
      <c r="BH39" s="6" t="s">
        <v>51</v>
      </c>
      <c r="BI39" s="10">
        <f>BI37/BI38-1</f>
        <v>0.17985662830320859</v>
      </c>
    </row>
    <row r="40" spans="2:61" x14ac:dyDescent="0.3">
      <c r="BH40" t="s">
        <v>52</v>
      </c>
      <c r="BI40" s="5" t="s">
        <v>90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ignoredErrors>
    <ignoredError sqref="Z3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2020-10-14T17:16:18Z</dcterms:created>
  <dcterms:modified xsi:type="dcterms:W3CDTF">2025-04-24T20:39:04Z</dcterms:modified>
</cp:coreProperties>
</file>