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341C12E-5847-486F-B2AD-4C7B084295F8}" xr6:coauthVersionLast="47" xr6:coauthVersionMax="47" xr10:uidLastSave="{00000000-0000-0000-0000-000000000000}"/>
  <bookViews>
    <workbookView xWindow="-108" yWindow="-108" windowWidth="23256" windowHeight="12576" activeTab="1" xr2:uid="{A0811B97-8798-4502-AE32-6E2644157F9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2" l="1"/>
  <c r="AB5" i="2"/>
  <c r="AC5" i="2"/>
  <c r="AD5" i="2"/>
  <c r="AE5" i="2"/>
  <c r="AF5" i="2"/>
  <c r="AG5" i="2"/>
  <c r="AH5" i="2"/>
  <c r="AI5" i="2"/>
  <c r="Z5" i="2"/>
  <c r="Y5" i="2"/>
  <c r="Z9" i="2" l="1"/>
  <c r="Y9" i="2"/>
  <c r="AM31" i="2"/>
  <c r="AM28" i="2"/>
  <c r="AI21" i="2"/>
  <c r="AH21" i="2"/>
  <c r="AG21" i="2"/>
  <c r="AF21" i="2"/>
  <c r="AE21" i="2"/>
  <c r="AD21" i="2"/>
  <c r="AC21" i="2"/>
  <c r="AB21" i="2"/>
  <c r="AA21" i="2"/>
  <c r="Z21" i="2"/>
  <c r="Y21" i="2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Y14" i="2"/>
  <c r="Z13" i="2"/>
  <c r="AA13" i="2" s="1"/>
  <c r="AB13" i="2" s="1"/>
  <c r="AC13" i="2" s="1"/>
  <c r="AD13" i="2" s="1"/>
  <c r="AE13" i="2" s="1"/>
  <c r="AF13" i="2" s="1"/>
  <c r="AG13" i="2" s="1"/>
  <c r="AH13" i="2" s="1"/>
  <c r="AI13" i="2" s="1"/>
  <c r="Y13" i="2"/>
  <c r="AI8" i="2"/>
  <c r="AH8" i="2"/>
  <c r="AG8" i="2"/>
  <c r="AF8" i="2"/>
  <c r="AE8" i="2"/>
  <c r="AD8" i="2"/>
  <c r="AC8" i="2"/>
  <c r="AB8" i="2"/>
  <c r="AA8" i="2"/>
  <c r="Z8" i="2"/>
  <c r="Z28" i="2" s="1"/>
  <c r="Y8" i="2"/>
  <c r="Z11" i="2"/>
  <c r="AA11" i="2" s="1"/>
  <c r="AB11" i="2" s="1"/>
  <c r="AC11" i="2" s="1"/>
  <c r="AD11" i="2" s="1"/>
  <c r="AE11" i="2" s="1"/>
  <c r="AF11" i="2" s="1"/>
  <c r="AG11" i="2" s="1"/>
  <c r="AH11" i="2" s="1"/>
  <c r="AI11" i="2" s="1"/>
  <c r="Y11" i="2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Y10" i="2"/>
  <c r="Y28" i="2"/>
  <c r="AG7" i="2"/>
  <c r="Y7" i="2"/>
  <c r="Y27" i="2" s="1"/>
  <c r="AI6" i="2"/>
  <c r="AI7" i="2" s="1"/>
  <c r="AH6" i="2"/>
  <c r="AH7" i="2" s="1"/>
  <c r="AG6" i="2"/>
  <c r="AF6" i="2"/>
  <c r="AF7" i="2" s="1"/>
  <c r="AE6" i="2"/>
  <c r="AE7" i="2" s="1"/>
  <c r="AD6" i="2"/>
  <c r="AD7" i="2" s="1"/>
  <c r="AC6" i="2"/>
  <c r="AC7" i="2" s="1"/>
  <c r="AB6" i="2"/>
  <c r="AB7" i="2" s="1"/>
  <c r="AA6" i="2"/>
  <c r="AA7" i="2" s="1"/>
  <c r="Z6" i="2"/>
  <c r="Z7" i="2" s="1"/>
  <c r="Z27" i="2" s="1"/>
  <c r="Y6" i="2"/>
  <c r="AI4" i="2"/>
  <c r="AH4" i="2"/>
  <c r="AG4" i="2"/>
  <c r="AF4" i="2"/>
  <c r="AE4" i="2"/>
  <c r="AD4" i="2"/>
  <c r="AC4" i="2"/>
  <c r="AB4" i="2"/>
  <c r="AA4" i="2"/>
  <c r="Z4" i="2"/>
  <c r="Y26" i="2"/>
  <c r="Y4" i="2"/>
  <c r="AB3" i="2"/>
  <c r="AC3" i="2" s="1"/>
  <c r="AD3" i="2" s="1"/>
  <c r="AE3" i="2" s="1"/>
  <c r="AF3" i="2" s="1"/>
  <c r="AG3" i="2" s="1"/>
  <c r="AH3" i="2" s="1"/>
  <c r="AI3" i="2" s="1"/>
  <c r="AA3" i="2"/>
  <c r="Z3" i="2"/>
  <c r="Y3" i="2"/>
  <c r="R22" i="2"/>
  <c r="Q22" i="2"/>
  <c r="R21" i="2"/>
  <c r="Q21" i="2"/>
  <c r="R20" i="2"/>
  <c r="Q20" i="2"/>
  <c r="Q32" i="2" s="1"/>
  <c r="R18" i="2"/>
  <c r="Q18" i="2"/>
  <c r="X18" i="2" s="1"/>
  <c r="R17" i="2"/>
  <c r="Q17" i="2"/>
  <c r="R12" i="2"/>
  <c r="R30" i="2" s="1"/>
  <c r="Q12" i="2"/>
  <c r="R9" i="2"/>
  <c r="R29" i="2" s="1"/>
  <c r="Q9" i="2"/>
  <c r="Q29" i="2" s="1"/>
  <c r="R8" i="2"/>
  <c r="Q8" i="2"/>
  <c r="Q28" i="2" s="1"/>
  <c r="Q5" i="2"/>
  <c r="R5" i="2"/>
  <c r="R6" i="2"/>
  <c r="R7" i="2" s="1"/>
  <c r="R27" i="2" s="1"/>
  <c r="R32" i="2"/>
  <c r="Q30" i="2"/>
  <c r="R28" i="2"/>
  <c r="R25" i="2"/>
  <c r="Q25" i="2"/>
  <c r="R24" i="2"/>
  <c r="Q24" i="2"/>
  <c r="Z26" i="2"/>
  <c r="W26" i="2"/>
  <c r="V26" i="2"/>
  <c r="U26" i="2"/>
  <c r="T26" i="2"/>
  <c r="Z25" i="2"/>
  <c r="X25" i="2"/>
  <c r="W25" i="2"/>
  <c r="V25" i="2"/>
  <c r="U25" i="2"/>
  <c r="T25" i="2"/>
  <c r="R4" i="2"/>
  <c r="Q4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6" i="2"/>
  <c r="C25" i="2"/>
  <c r="Q3" i="2"/>
  <c r="M29" i="2"/>
  <c r="L29" i="2"/>
  <c r="K29" i="2"/>
  <c r="I29" i="2"/>
  <c r="H29" i="2"/>
  <c r="G29" i="2"/>
  <c r="M28" i="2"/>
  <c r="L28" i="2"/>
  <c r="K28" i="2"/>
  <c r="I28" i="2"/>
  <c r="H28" i="2"/>
  <c r="G28" i="2"/>
  <c r="E28" i="2"/>
  <c r="D28" i="2"/>
  <c r="C28" i="2"/>
  <c r="M24" i="2"/>
  <c r="L24" i="2"/>
  <c r="K24" i="2"/>
  <c r="I24" i="2"/>
  <c r="H24" i="2"/>
  <c r="G24" i="2"/>
  <c r="F19" i="2"/>
  <c r="F18" i="2"/>
  <c r="F16" i="2"/>
  <c r="F15" i="2"/>
  <c r="F14" i="2"/>
  <c r="F11" i="2"/>
  <c r="F10" i="2"/>
  <c r="F9" i="2"/>
  <c r="F8" i="2"/>
  <c r="F5" i="2"/>
  <c r="F4" i="2"/>
  <c r="F3" i="2"/>
  <c r="F21" i="2"/>
  <c r="E13" i="2"/>
  <c r="E21" i="2"/>
  <c r="E6" i="2"/>
  <c r="E7" i="2" s="1"/>
  <c r="E12" i="2" s="1"/>
  <c r="C13" i="2"/>
  <c r="C21" i="2"/>
  <c r="C6" i="2"/>
  <c r="C7" i="2" s="1"/>
  <c r="C12" i="2" s="1"/>
  <c r="C30" i="2" s="1"/>
  <c r="G21" i="2"/>
  <c r="J13" i="2"/>
  <c r="G6" i="2"/>
  <c r="G7" i="2" s="1"/>
  <c r="G12" i="2" s="1"/>
  <c r="G17" i="2" s="1"/>
  <c r="G20" i="2" s="1"/>
  <c r="G22" i="2" s="1"/>
  <c r="D13" i="2"/>
  <c r="D21" i="2"/>
  <c r="D6" i="2"/>
  <c r="D7" i="2" s="1"/>
  <c r="D12" i="2" s="1"/>
  <c r="D30" i="2" s="1"/>
  <c r="H21" i="2"/>
  <c r="H6" i="2"/>
  <c r="H7" i="2" s="1"/>
  <c r="H12" i="2" s="1"/>
  <c r="H17" i="2" s="1"/>
  <c r="H20" i="2" s="1"/>
  <c r="N19" i="2"/>
  <c r="N18" i="2"/>
  <c r="N16" i="2"/>
  <c r="N15" i="2"/>
  <c r="N14" i="2"/>
  <c r="N10" i="2"/>
  <c r="N9" i="2"/>
  <c r="N8" i="2"/>
  <c r="N5" i="2"/>
  <c r="N4" i="2"/>
  <c r="N3" i="2"/>
  <c r="R3" i="2" s="1"/>
  <c r="X3" i="2" s="1"/>
  <c r="I21" i="2"/>
  <c r="I6" i="2"/>
  <c r="I7" i="2" s="1"/>
  <c r="I12" i="2" s="1"/>
  <c r="I30" i="2" s="1"/>
  <c r="N13" i="2"/>
  <c r="M21" i="2"/>
  <c r="M6" i="2"/>
  <c r="M7" i="2" s="1"/>
  <c r="M12" i="2" s="1"/>
  <c r="M30" i="2" s="1"/>
  <c r="J19" i="2"/>
  <c r="J18" i="2"/>
  <c r="J16" i="2"/>
  <c r="J15" i="2"/>
  <c r="J14" i="2"/>
  <c r="J10" i="2"/>
  <c r="J9" i="2"/>
  <c r="J29" i="2" s="1"/>
  <c r="J8" i="2"/>
  <c r="J5" i="2"/>
  <c r="J4" i="2"/>
  <c r="J3" i="2"/>
  <c r="J24" i="2" s="1"/>
  <c r="J21" i="2"/>
  <c r="N21" i="2"/>
  <c r="X19" i="2"/>
  <c r="X16" i="2"/>
  <c r="X15" i="2"/>
  <c r="X14" i="2"/>
  <c r="X13" i="2"/>
  <c r="X10" i="2"/>
  <c r="X9" i="2"/>
  <c r="X8" i="2"/>
  <c r="X21" i="2"/>
  <c r="Z24" i="2"/>
  <c r="W24" i="2"/>
  <c r="V24" i="2"/>
  <c r="W29" i="2"/>
  <c r="V29" i="2"/>
  <c r="U29" i="2"/>
  <c r="U24" i="2"/>
  <c r="W28" i="2"/>
  <c r="V28" i="2"/>
  <c r="U28" i="2"/>
  <c r="T28" i="2"/>
  <c r="P29" i="2"/>
  <c r="P28" i="2"/>
  <c r="P24" i="2"/>
  <c r="O29" i="2"/>
  <c r="O28" i="2"/>
  <c r="O24" i="2"/>
  <c r="T13" i="2"/>
  <c r="T21" i="2"/>
  <c r="T6" i="2"/>
  <c r="T7" i="2" s="1"/>
  <c r="T12" i="2" s="1"/>
  <c r="T30" i="2" s="1"/>
  <c r="U13" i="2"/>
  <c r="U21" i="2"/>
  <c r="U6" i="2"/>
  <c r="U7" i="2" s="1"/>
  <c r="U12" i="2" s="1"/>
  <c r="U30" i="2" s="1"/>
  <c r="V11" i="2"/>
  <c r="J11" i="2" s="1"/>
  <c r="V21" i="2"/>
  <c r="V6" i="2"/>
  <c r="V7" i="2" s="1"/>
  <c r="V27" i="2" s="1"/>
  <c r="W11" i="2"/>
  <c r="W21" i="2"/>
  <c r="W6" i="2"/>
  <c r="W7" i="2" s="1"/>
  <c r="W27" i="2" s="1"/>
  <c r="P11" i="2"/>
  <c r="X11" i="2" s="1"/>
  <c r="L11" i="2"/>
  <c r="K21" i="2"/>
  <c r="K6" i="2"/>
  <c r="K7" i="2" s="1"/>
  <c r="K12" i="2" s="1"/>
  <c r="K17" i="2" s="1"/>
  <c r="K20" i="2" s="1"/>
  <c r="K32" i="2" s="1"/>
  <c r="O21" i="2"/>
  <c r="O6" i="2"/>
  <c r="O7" i="2" s="1"/>
  <c r="O12" i="2" s="1"/>
  <c r="O17" i="2" s="1"/>
  <c r="O20" i="2" s="1"/>
  <c r="O32" i="2" s="1"/>
  <c r="L21" i="2"/>
  <c r="L6" i="2"/>
  <c r="L7" i="2" s="1"/>
  <c r="L27" i="2" s="1"/>
  <c r="P21" i="2"/>
  <c r="P6" i="2"/>
  <c r="P7" i="2" s="1"/>
  <c r="P27" i="2" s="1"/>
  <c r="G3" i="1"/>
  <c r="D9" i="1"/>
  <c r="D8" i="1"/>
  <c r="D7" i="1"/>
  <c r="D6" i="1"/>
  <c r="D4" i="1"/>
  <c r="D5" i="1" s="1"/>
  <c r="AA9" i="2" l="1"/>
  <c r="AA29" i="2" s="1"/>
  <c r="Z12" i="2"/>
  <c r="Y12" i="2"/>
  <c r="Z29" i="2"/>
  <c r="Y29" i="2"/>
  <c r="AA27" i="2"/>
  <c r="AA24" i="2"/>
  <c r="AA28" i="2"/>
  <c r="AA25" i="2"/>
  <c r="AA26" i="2"/>
  <c r="Y25" i="2"/>
  <c r="R31" i="2"/>
  <c r="Q31" i="2"/>
  <c r="X5" i="2"/>
  <c r="X26" i="2" s="1"/>
  <c r="R26" i="2"/>
  <c r="Q6" i="2"/>
  <c r="Q7" i="2" s="1"/>
  <c r="Q27" i="2" s="1"/>
  <c r="Q26" i="2"/>
  <c r="X4" i="2"/>
  <c r="J28" i="2"/>
  <c r="N24" i="2"/>
  <c r="F28" i="2"/>
  <c r="C27" i="2"/>
  <c r="F13" i="2"/>
  <c r="E17" i="2"/>
  <c r="E20" i="2" s="1"/>
  <c r="E22" i="2" s="1"/>
  <c r="H22" i="2"/>
  <c r="K31" i="2"/>
  <c r="H32" i="2"/>
  <c r="I27" i="2"/>
  <c r="K27" i="2"/>
  <c r="E30" i="2"/>
  <c r="D27" i="2"/>
  <c r="G30" i="2"/>
  <c r="E31" i="2"/>
  <c r="E27" i="2"/>
  <c r="M27" i="2"/>
  <c r="H30" i="2"/>
  <c r="G31" i="2"/>
  <c r="N28" i="2"/>
  <c r="G27" i="2"/>
  <c r="H31" i="2"/>
  <c r="N29" i="2"/>
  <c r="H27" i="2"/>
  <c r="K30" i="2"/>
  <c r="G32" i="2"/>
  <c r="F6" i="2"/>
  <c r="F7" i="2"/>
  <c r="C17" i="2"/>
  <c r="D17" i="2"/>
  <c r="I17" i="2"/>
  <c r="N11" i="2"/>
  <c r="O22" i="2"/>
  <c r="U27" i="2"/>
  <c r="X29" i="2"/>
  <c r="K22" i="2"/>
  <c r="T27" i="2"/>
  <c r="M17" i="2"/>
  <c r="N6" i="2"/>
  <c r="N7" i="2" s="1"/>
  <c r="J6" i="2"/>
  <c r="J7" i="2" s="1"/>
  <c r="X28" i="2"/>
  <c r="X24" i="2"/>
  <c r="Y24" i="2"/>
  <c r="O30" i="2"/>
  <c r="O27" i="2"/>
  <c r="O31" i="2"/>
  <c r="T17" i="2"/>
  <c r="U17" i="2"/>
  <c r="V12" i="2"/>
  <c r="W12" i="2"/>
  <c r="P12" i="2"/>
  <c r="L12" i="2"/>
  <c r="L30" i="2" s="1"/>
  <c r="Z30" i="2" l="1"/>
  <c r="Z17" i="2"/>
  <c r="Y30" i="2"/>
  <c r="Y17" i="2"/>
  <c r="AB9" i="2"/>
  <c r="AA12" i="2"/>
  <c r="AB29" i="2"/>
  <c r="AB24" i="2"/>
  <c r="AB28" i="2"/>
  <c r="AB25" i="2"/>
  <c r="AB26" i="2"/>
  <c r="AB27" i="2"/>
  <c r="X6" i="2"/>
  <c r="X7" i="2" s="1"/>
  <c r="X12" i="2" s="1"/>
  <c r="X17" i="2" s="1"/>
  <c r="X20" i="2" s="1"/>
  <c r="X22" i="2" s="1"/>
  <c r="E32" i="2"/>
  <c r="I20" i="2"/>
  <c r="I31" i="2"/>
  <c r="C20" i="2"/>
  <c r="C31" i="2"/>
  <c r="D20" i="2"/>
  <c r="D31" i="2"/>
  <c r="J12" i="2"/>
  <c r="J27" i="2"/>
  <c r="F12" i="2"/>
  <c r="F27" i="2"/>
  <c r="M20" i="2"/>
  <c r="M31" i="2"/>
  <c r="N12" i="2"/>
  <c r="N27" i="2"/>
  <c r="L17" i="2"/>
  <c r="L31" i="2" s="1"/>
  <c r="P17" i="2"/>
  <c r="P30" i="2"/>
  <c r="V17" i="2"/>
  <c r="V30" i="2"/>
  <c r="W17" i="2"/>
  <c r="W30" i="2"/>
  <c r="U20" i="2"/>
  <c r="U31" i="2"/>
  <c r="T20" i="2"/>
  <c r="T31" i="2"/>
  <c r="AA30" i="2" l="1"/>
  <c r="AA17" i="2"/>
  <c r="Z18" i="2"/>
  <c r="Z31" i="2" s="1"/>
  <c r="Z20" i="2"/>
  <c r="Y18" i="2"/>
  <c r="Y31" i="2" s="1"/>
  <c r="AB12" i="2"/>
  <c r="AC9" i="2"/>
  <c r="AC29" i="2" s="1"/>
  <c r="AC24" i="2"/>
  <c r="AC28" i="2"/>
  <c r="AC27" i="2"/>
  <c r="AC25" i="2"/>
  <c r="AC26" i="2"/>
  <c r="X32" i="2"/>
  <c r="X31" i="2"/>
  <c r="X30" i="2"/>
  <c r="X27" i="2"/>
  <c r="D22" i="2"/>
  <c r="D32" i="2"/>
  <c r="T22" i="2"/>
  <c r="T32" i="2"/>
  <c r="C22" i="2"/>
  <c r="C32" i="2"/>
  <c r="J17" i="2"/>
  <c r="J30" i="2"/>
  <c r="U22" i="2"/>
  <c r="U32" i="2"/>
  <c r="F17" i="2"/>
  <c r="F30" i="2"/>
  <c r="I22" i="2"/>
  <c r="I32" i="2"/>
  <c r="M22" i="2"/>
  <c r="M32" i="2"/>
  <c r="N17" i="2"/>
  <c r="N30" i="2"/>
  <c r="L20" i="2"/>
  <c r="W20" i="2"/>
  <c r="W31" i="2"/>
  <c r="V20" i="2"/>
  <c r="V31" i="2"/>
  <c r="P20" i="2"/>
  <c r="P31" i="2"/>
  <c r="Z22" i="2" l="1"/>
  <c r="Z32" i="2"/>
  <c r="AA18" i="2"/>
  <c r="AA31" i="2" s="1"/>
  <c r="AB30" i="2"/>
  <c r="AB17" i="2"/>
  <c r="Y20" i="2"/>
  <c r="AD9" i="2"/>
  <c r="AD29" i="2" s="1"/>
  <c r="AC12" i="2"/>
  <c r="AD25" i="2"/>
  <c r="AD26" i="2"/>
  <c r="AD27" i="2"/>
  <c r="AD24" i="2"/>
  <c r="AD28" i="2"/>
  <c r="J20" i="2"/>
  <c r="J31" i="2"/>
  <c r="L22" i="2"/>
  <c r="L32" i="2"/>
  <c r="V22" i="2"/>
  <c r="V32" i="2"/>
  <c r="F20" i="2"/>
  <c r="F31" i="2"/>
  <c r="P22" i="2"/>
  <c r="P32" i="2"/>
  <c r="W22" i="2"/>
  <c r="W32" i="2"/>
  <c r="N20" i="2"/>
  <c r="N31" i="2"/>
  <c r="Y32" i="2" l="1"/>
  <c r="Y22" i="2"/>
  <c r="AA20" i="2"/>
  <c r="AB18" i="2"/>
  <c r="AB31" i="2" s="1"/>
  <c r="AC30" i="2"/>
  <c r="AC17" i="2"/>
  <c r="AE9" i="2"/>
  <c r="AE29" i="2" s="1"/>
  <c r="AD12" i="2"/>
  <c r="AE25" i="2"/>
  <c r="AE26" i="2"/>
  <c r="AE24" i="2"/>
  <c r="AE27" i="2"/>
  <c r="AE28" i="2"/>
  <c r="F22" i="2"/>
  <c r="F32" i="2"/>
  <c r="J22" i="2"/>
  <c r="J32" i="2"/>
  <c r="N22" i="2"/>
  <c r="N32" i="2"/>
  <c r="AC18" i="2" l="1"/>
  <c r="AC31" i="2" s="1"/>
  <c r="AB20" i="2"/>
  <c r="AA22" i="2"/>
  <c r="AA32" i="2"/>
  <c r="AD30" i="2"/>
  <c r="AD17" i="2"/>
  <c r="AF9" i="2"/>
  <c r="AF29" i="2" s="1"/>
  <c r="AE12" i="2"/>
  <c r="AF26" i="2"/>
  <c r="AF27" i="2"/>
  <c r="AF24" i="2"/>
  <c r="AF28" i="2"/>
  <c r="AF25" i="2"/>
  <c r="AD18" i="2" l="1"/>
  <c r="AD31" i="2" s="1"/>
  <c r="AB22" i="2"/>
  <c r="AB32" i="2"/>
  <c r="AE30" i="2"/>
  <c r="AE17" i="2"/>
  <c r="AC20" i="2"/>
  <c r="AG9" i="2"/>
  <c r="AG29" i="2" s="1"/>
  <c r="AF12" i="2"/>
  <c r="AG27" i="2"/>
  <c r="AG24" i="2"/>
  <c r="AG28" i="2"/>
  <c r="AG25" i="2"/>
  <c r="AG26" i="2"/>
  <c r="AC22" i="2" l="1"/>
  <c r="AC32" i="2"/>
  <c r="AE18" i="2"/>
  <c r="AE31" i="2" s="1"/>
  <c r="AF30" i="2"/>
  <c r="AF17" i="2"/>
  <c r="AD20" i="2"/>
  <c r="AH9" i="2"/>
  <c r="AH29" i="2" s="1"/>
  <c r="AG12" i="2"/>
  <c r="AH27" i="2"/>
  <c r="AH28" i="2"/>
  <c r="AH24" i="2"/>
  <c r="AH25" i="2"/>
  <c r="AH26" i="2"/>
  <c r="AD22" i="2" l="1"/>
  <c r="AD32" i="2"/>
  <c r="AG30" i="2"/>
  <c r="AG17" i="2"/>
  <c r="AF18" i="2"/>
  <c r="AF31" i="2" s="1"/>
  <c r="AF20" i="2"/>
  <c r="AE20" i="2"/>
  <c r="AI9" i="2"/>
  <c r="AH12" i="2"/>
  <c r="AI27" i="2"/>
  <c r="AI24" i="2"/>
  <c r="AI28" i="2"/>
  <c r="AI25" i="2"/>
  <c r="AI26" i="2"/>
  <c r="AF22" i="2" l="1"/>
  <c r="AF32" i="2"/>
  <c r="AG18" i="2"/>
  <c r="AG31" i="2" s="1"/>
  <c r="AH30" i="2"/>
  <c r="AH17" i="2"/>
  <c r="AE22" i="2"/>
  <c r="AE32" i="2"/>
  <c r="AI12" i="2"/>
  <c r="AI29" i="2"/>
  <c r="AG20" i="2" l="1"/>
  <c r="AH18" i="2"/>
  <c r="AH31" i="2" s="1"/>
  <c r="AH20" i="2"/>
  <c r="AI30" i="2"/>
  <c r="AI17" i="2"/>
  <c r="AI18" i="2" l="1"/>
  <c r="AI31" i="2" s="1"/>
  <c r="AH22" i="2"/>
  <c r="AH32" i="2"/>
  <c r="AG22" i="2"/>
  <c r="AG32" i="2"/>
  <c r="AI20" i="2" l="1"/>
  <c r="AI22" i="2" l="1"/>
  <c r="AJ20" i="2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AM27" i="2" s="1"/>
  <c r="AM29" i="2" s="1"/>
  <c r="AM30" i="2" s="1"/>
  <c r="AM32" i="2" s="1"/>
  <c r="AI32" i="2"/>
</calcChain>
</file>

<file path=xl/sharedStrings.xml><?xml version="1.0" encoding="utf-8"?>
<sst xmlns="http://schemas.openxmlformats.org/spreadsheetml/2006/main" count="69" uniqueCount="65">
  <si>
    <t>HFG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</si>
  <si>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</si>
  <si>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</si>
  <si>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</si>
  <si>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</si>
  <si>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</si>
  <si>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</si>
  <si>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</si>
  <si>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</si>
  <si>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</si>
  <si>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</si>
  <si>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H124</t>
  </si>
  <si>
    <t>Revenue</t>
  </si>
  <si>
    <t>Procurement</t>
  </si>
  <si>
    <t>Fulfilment</t>
  </si>
  <si>
    <t>Total cost of sales</t>
  </si>
  <si>
    <t>Gross profit</t>
  </si>
  <si>
    <t>S&amp;M</t>
  </si>
  <si>
    <t>G&amp;A</t>
  </si>
  <si>
    <t>Other operating income</t>
  </si>
  <si>
    <t>Other operating expenses</t>
  </si>
  <si>
    <t>Operating profit</t>
  </si>
  <si>
    <t>Interest income</t>
  </si>
  <si>
    <t>Interest expense</t>
  </si>
  <si>
    <t>Other finance income</t>
  </si>
  <si>
    <t>Other finance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</si>
  <si>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</si>
  <si>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</si>
  <si>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</si>
  <si>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</si>
  <si>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</si>
  <si>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</si>
  <si>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</si>
  <si>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</si>
  <si>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</si>
  <si>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</si>
  <si>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</si>
  <si>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</si>
  <si>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</si>
  <si>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</si>
  <si>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</si>
  <si>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</si>
  <si>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</si>
  <si>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</si>
  <si>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</si>
  <si>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S&amp;M Margin</t>
  </si>
  <si>
    <t>G&amp;A y/y</t>
  </si>
  <si>
    <t>Operating Margin</t>
  </si>
  <si>
    <t>Net Margin</t>
  </si>
  <si>
    <t>Q121</t>
  </si>
  <si>
    <t>Q221</t>
  </si>
  <si>
    <t>Q321</t>
  </si>
  <si>
    <t>Q421</t>
  </si>
  <si>
    <t>Procurement Margin</t>
  </si>
  <si>
    <t>Fulfilment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</si>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</sst>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</xdr:colOff>
      <xdr:row>0</xdr:row>
      <xdr:rowOff>15240</xdr:rowOff>
    </xdr:from>
    <xdr:to>
      <xdr:col>23</xdr:col>
      <xdr:colOff>30480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85A6DB-B0D0-567A-92DC-53EEC9B1E2BB}"/>
            </a:ext>
          </a:extLst>
        </xdr:cNvPr>
        <xdr:cNvCxnSpPr/>
      </xdr:nvCxnSpPr>
      <xdr:spPr>
        <a:xfrm>
          <a:off x="1495806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0</xdr:row>
      <xdr:rowOff>7620</xdr:rowOff>
    </xdr:from>
    <xdr:to>
      <xdr:col>16</xdr:col>
      <xdr:colOff>30480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9F0D065-772C-6805-148F-FB64EF023991}"/>
            </a:ext>
          </a:extLst>
        </xdr:cNvPr>
        <xdr:cNvCxnSpPr/>
      </xdr:nvCxnSpPr>
      <xdr:spPr>
        <a:xfrm>
          <a:off x="10690860" y="762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CCDF-6F18-47B0-BCF5-4D6BDF4EC410}">
  <dimension ref="B2:H9"/>
  <sheetViews>
    <sheetView workbookViewId="0">
      <selection activeCell="D4" sqref="D4"/>
    </sheetView>
  </sheetViews>
  <sheetFormatPr defaultRowHeight="14.4" x14ac:dyDescent="0.3"/>
  <cols>
    <col min="4" max="4" width="9.44140625" bestFit="1" customWidth="1"/>
    <col min="6" max="8" width="13.88671875" style="5" customWidth="1"/>
  </cols>
  <sheetData>
    <row r="2" spans="2:8" x14ac:dyDescent="0.3">
      <c r="F2" s="5" t="s">
        <v>8</v>
      </c>
      <c r="G2" s="5" t="s">
        <v>9</v>
      </c>
      <c r="H2" s="5" t="s">
        <v>10</v>
      </c>
    </row>
    <row r="3" spans="2:8" x14ac:dyDescent="0.3">
      <c r="B3" s="1" t="s">
        <v>0</v>
      </c>
      <c r="C3" t="s">
        <v>1</v>
      </c>
      <c r="D3" s="2">
        <v>7.34</v>
      </c>
      <c r="F3" s="6">
        <v>45521</v>
      </c>
      <c r="G3" s="6">
        <f ca="1">TODAY()</f>
        <v>45521</v>
      </c>
      <c r="H3" s="6">
        <v>45594</v>
      </c>
    </row>
    <row r="4" spans="2:8" x14ac:dyDescent="0.3">
      <c r="C4" t="s">
        <v>2</v>
      </c>
      <c r="D4" s="3">
        <f>173.2-5</f>
        <v>168.2</v>
      </c>
      <c r="E4" s="5" t="s">
        <v>11</v>
      </c>
    </row>
    <row r="5" spans="2:8" x14ac:dyDescent="0.3">
      <c r="C5" t="s">
        <v>3</v>
      </c>
      <c r="D5" s="3">
        <f>D3*D4</f>
        <v>1234.588</v>
      </c>
    </row>
    <row r="6" spans="2:8" x14ac:dyDescent="0.3">
      <c r="C6" t="s">
        <v>4</v>
      </c>
      <c r="D6" s="3">
        <f>381.9</f>
        <v>381.9</v>
      </c>
      <c r="E6" s="5" t="s">
        <v>11</v>
      </c>
    </row>
    <row r="7" spans="2:8" x14ac:dyDescent="0.3">
      <c r="C7" t="s">
        <v>5</v>
      </c>
      <c r="D7" s="3">
        <f>148.9</f>
        <v>148.9</v>
      </c>
      <c r="E7" s="5" t="s">
        <v>11</v>
      </c>
    </row>
    <row r="8" spans="2:8" x14ac:dyDescent="0.3">
      <c r="C8" t="s">
        <v>6</v>
      </c>
      <c r="D8" s="3">
        <f>D6-D7</f>
        <v>232.99999999999997</v>
      </c>
    </row>
    <row r="9" spans="2:8" x14ac:dyDescent="0.3">
      <c r="C9" t="s">
        <v>7</v>
      </c>
      <c r="D9" s="3">
        <f>D5-D8</f>
        <v>1001.588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DFAC-7320-4AFA-8873-6F25E1628E2A}">
  <dimension ref="B2:EM33"/>
  <sheetViews>
    <sheetView tabSelected="1" workbookViewId="0">
      <pane xSplit="2" ySplit="2" topLeftCell="P11" activePane="bottomRight" state="frozen"/>
      <selection pane="topRight" activeCell="C1" sqref="C1"/>
      <selection pane="bottomLeft" activeCell="A3" sqref="A3"/>
      <selection pane="bottomRight" activeCell="P20" sqref="P20"/>
    </sheetView>
  </sheetViews>
  <sheetFormatPr defaultRowHeight="14.4" x14ac:dyDescent="0.3"/>
  <cols>
    <col min="2" max="2" width="22.109375" bestFit="1" customWidth="1"/>
    <col min="3" max="6" width="8.88671875" customWidth="1"/>
    <col min="38" max="38" width="11.88671875" bestFit="1" customWidth="1"/>
    <col min="39" max="39" width="12.5546875" customWidth="1"/>
  </cols>
  <sheetData>
    <row r="2" spans="2:35" x14ac:dyDescent="0.3">
      <c r="C2" s="4" t="s">
        <v>49</v>
      </c>
      <c r="D2" s="4" t="s">
        <v>50</v>
      </c>
      <c r="E2" s="4" t="s">
        <v>51</v>
      </c>
      <c r="F2" s="4" t="s">
        <v>52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  <c r="AA2">
        <v>2027</v>
      </c>
      <c r="AB2">
        <v>2028</v>
      </c>
      <c r="AC2">
        <v>2029</v>
      </c>
      <c r="AD2">
        <v>2030</v>
      </c>
      <c r="AE2">
        <v>2031</v>
      </c>
      <c r="AF2">
        <v>2032</v>
      </c>
      <c r="AG2">
        <v>2033</v>
      </c>
      <c r="AH2">
        <v>2034</v>
      </c>
      <c r="AI2">
        <v>2035</v>
      </c>
    </row>
    <row r="3" spans="2:35" s="1" customFormat="1" x14ac:dyDescent="0.3">
      <c r="B3" s="1" t="s">
        <v>12</v>
      </c>
      <c r="C3" s="9">
        <v>1442.9</v>
      </c>
      <c r="D3" s="9">
        <v>1555</v>
      </c>
      <c r="E3" s="9">
        <v>1415.5</v>
      </c>
      <c r="F3" s="9">
        <f>U3-E3-D3-C3</f>
        <v>1579.9999999999995</v>
      </c>
      <c r="G3" s="9">
        <v>1915.4</v>
      </c>
      <c r="H3" s="9">
        <v>1957.1</v>
      </c>
      <c r="I3" s="9">
        <v>1860.2</v>
      </c>
      <c r="J3" s="9">
        <f>V3-I3-H3-G3</f>
        <v>1874.5</v>
      </c>
      <c r="K3" s="9">
        <v>2016.1</v>
      </c>
      <c r="L3" s="9">
        <v>1917.5</v>
      </c>
      <c r="M3" s="9">
        <v>1804</v>
      </c>
      <c r="N3" s="9">
        <f>W3-M3-L3-K3</f>
        <v>1859.0000000000005</v>
      </c>
      <c r="O3" s="9">
        <v>2073.5</v>
      </c>
      <c r="P3" s="9">
        <v>1950.8</v>
      </c>
      <c r="Q3" s="9">
        <f>M3*1.02</f>
        <v>1840.08</v>
      </c>
      <c r="R3" s="9">
        <f>N3*1.02</f>
        <v>1896.1800000000005</v>
      </c>
      <c r="T3" s="9">
        <v>3749.9</v>
      </c>
      <c r="U3" s="9">
        <v>5993.4</v>
      </c>
      <c r="V3" s="9">
        <v>7607.2</v>
      </c>
      <c r="W3" s="9">
        <v>7596.6</v>
      </c>
      <c r="X3" s="9">
        <f>SUM(O3:R3)</f>
        <v>7760.56</v>
      </c>
      <c r="Y3" s="9">
        <f>X3*1.02</f>
        <v>7915.7712000000001</v>
      </c>
      <c r="Z3" s="9">
        <f t="shared" ref="Z3:AI3" si="0">Y3*1.02</f>
        <v>8074.0866240000005</v>
      </c>
      <c r="AA3" s="9">
        <f>Z3*1.01</f>
        <v>8154.8274902400008</v>
      </c>
      <c r="AB3" s="9">
        <f t="shared" ref="AB3:AI3" si="1">AA3*1.01</f>
        <v>8236.3757651424003</v>
      </c>
      <c r="AC3" s="9">
        <f t="shared" si="1"/>
        <v>8318.739522793825</v>
      </c>
      <c r="AD3" s="9">
        <f t="shared" si="1"/>
        <v>8401.9269180217634</v>
      </c>
      <c r="AE3" s="9">
        <f t="shared" si="1"/>
        <v>8485.946187201982</v>
      </c>
      <c r="AF3" s="9">
        <f t="shared" si="1"/>
        <v>8570.8056490740018</v>
      </c>
      <c r="AG3" s="9">
        <f t="shared" si="1"/>
        <v>8656.5137055647428</v>
      </c>
      <c r="AH3" s="9">
        <f t="shared" si="1"/>
        <v>8743.0788426203908</v>
      </c>
      <c r="AI3" s="9">
        <f t="shared" si="1"/>
        <v>8830.5096310465942</v>
      </c>
    </row>
    <row r="4" spans="2:35" x14ac:dyDescent="0.3">
      <c r="B4" t="s">
        <v>13</v>
      </c>
      <c r="C4" s="3">
        <v>487.3</v>
      </c>
      <c r="D4" s="3">
        <v>532.70000000000005</v>
      </c>
      <c r="E4" s="3">
        <v>489.9</v>
      </c>
      <c r="F4" s="8">
        <f>U4-E4-D4-C4</f>
        <v>536.5</v>
      </c>
      <c r="G4" s="3">
        <v>661.3</v>
      </c>
      <c r="H4" s="3">
        <v>672.3</v>
      </c>
      <c r="I4" s="3">
        <v>644.5</v>
      </c>
      <c r="J4" s="8">
        <f>V4-I4-H4-G4</f>
        <v>642.20000000000027</v>
      </c>
      <c r="K4" s="3">
        <v>722.8</v>
      </c>
      <c r="L4" s="3">
        <v>648.4</v>
      </c>
      <c r="M4" s="3">
        <v>634.4</v>
      </c>
      <c r="N4" s="8">
        <f>W4-M4-L4-K4</f>
        <v>669.99999999999977</v>
      </c>
      <c r="O4" s="3">
        <v>786.6</v>
      </c>
      <c r="P4" s="3">
        <v>719.1</v>
      </c>
      <c r="Q4" s="3">
        <f>Q3*0.37</f>
        <v>680.82959999999991</v>
      </c>
      <c r="R4" s="3">
        <f>R3*0.37</f>
        <v>701.5866000000002</v>
      </c>
      <c r="T4" s="3">
        <v>1276.7</v>
      </c>
      <c r="U4" s="3">
        <v>2046.4</v>
      </c>
      <c r="V4" s="3">
        <v>2620.3000000000002</v>
      </c>
      <c r="W4" s="3">
        <v>2675.6</v>
      </c>
      <c r="X4" s="8">
        <f>SUM(O4:R4)</f>
        <v>2888.1161999999999</v>
      </c>
      <c r="Y4" s="3">
        <f>Y3*0.37</f>
        <v>2928.8353440000001</v>
      </c>
      <c r="Z4" s="3">
        <f t="shared" ref="Z4:AI4" si="2">Z3*0.37</f>
        <v>2987.4120508800002</v>
      </c>
      <c r="AA4" s="3">
        <f t="shared" si="2"/>
        <v>3017.2861713888001</v>
      </c>
      <c r="AB4" s="3">
        <f t="shared" si="2"/>
        <v>3047.459033102688</v>
      </c>
      <c r="AC4" s="3">
        <f t="shared" si="2"/>
        <v>3077.9336234337152</v>
      </c>
      <c r="AD4" s="3">
        <f t="shared" si="2"/>
        <v>3108.7129596680525</v>
      </c>
      <c r="AE4" s="3">
        <f t="shared" si="2"/>
        <v>3139.8000892647333</v>
      </c>
      <c r="AF4" s="3">
        <f t="shared" si="2"/>
        <v>3171.1980901573806</v>
      </c>
      <c r="AG4" s="3">
        <f t="shared" si="2"/>
        <v>3202.9100710589546</v>
      </c>
      <c r="AH4" s="3">
        <f t="shared" si="2"/>
        <v>3234.9391717695444</v>
      </c>
      <c r="AI4" s="3">
        <f t="shared" si="2"/>
        <v>3267.28856348724</v>
      </c>
    </row>
    <row r="5" spans="2:35" x14ac:dyDescent="0.3">
      <c r="B5" t="s">
        <v>14</v>
      </c>
      <c r="C5" s="3">
        <v>553.1</v>
      </c>
      <c r="D5" s="3">
        <v>623.5</v>
      </c>
      <c r="E5" s="3">
        <v>613.79999999999995</v>
      </c>
      <c r="F5" s="8">
        <f>U5-E5-D5-C5</f>
        <v>658.29999999999984</v>
      </c>
      <c r="G5" s="3">
        <v>777.6</v>
      </c>
      <c r="H5" s="3">
        <v>792</v>
      </c>
      <c r="I5" s="3">
        <v>768</v>
      </c>
      <c r="J5" s="8">
        <f>V5-I5-H5-G5</f>
        <v>733.20000000000016</v>
      </c>
      <c r="K5" s="3">
        <v>770.5</v>
      </c>
      <c r="L5" s="3">
        <v>732.7</v>
      </c>
      <c r="M5" s="3">
        <v>715.6</v>
      </c>
      <c r="N5" s="8">
        <f>W5-M5-L5-K5</f>
        <v>691.89999999999986</v>
      </c>
      <c r="O5" s="3">
        <v>774.5</v>
      </c>
      <c r="P5" s="3">
        <v>767.8</v>
      </c>
      <c r="Q5" s="3">
        <f>Q3*0.38</f>
        <v>699.23040000000003</v>
      </c>
      <c r="R5" s="3">
        <f>R3*0.37</f>
        <v>701.5866000000002</v>
      </c>
      <c r="T5" s="3">
        <v>1422.1</v>
      </c>
      <c r="U5" s="3">
        <v>2448.6999999999998</v>
      </c>
      <c r="V5" s="3">
        <v>3070.8</v>
      </c>
      <c r="W5" s="3">
        <v>2910.7</v>
      </c>
      <c r="X5" s="8">
        <f>SUM(O5:R5)</f>
        <v>2943.1170000000002</v>
      </c>
      <c r="Y5" s="3">
        <f>Y3*0.37</f>
        <v>2928.8353440000001</v>
      </c>
      <c r="Z5" s="3">
        <f>Z3*0.37</f>
        <v>2987.4120508800002</v>
      </c>
      <c r="AA5" s="3">
        <f t="shared" ref="AA5:AI5" si="3">AA3*0.36</f>
        <v>2935.7378964864001</v>
      </c>
      <c r="AB5" s="3">
        <f t="shared" si="3"/>
        <v>2965.0952754512641</v>
      </c>
      <c r="AC5" s="3">
        <f t="shared" si="3"/>
        <v>2994.7462282057768</v>
      </c>
      <c r="AD5" s="3">
        <f t="shared" si="3"/>
        <v>3024.6936904878348</v>
      </c>
      <c r="AE5" s="3">
        <f t="shared" si="3"/>
        <v>3054.9406273927134</v>
      </c>
      <c r="AF5" s="3">
        <f t="shared" si="3"/>
        <v>3085.4900336666406</v>
      </c>
      <c r="AG5" s="3">
        <f t="shared" si="3"/>
        <v>3116.3449340033071</v>
      </c>
      <c r="AH5" s="3">
        <f t="shared" si="3"/>
        <v>3147.5083833433405</v>
      </c>
      <c r="AI5" s="3">
        <f t="shared" si="3"/>
        <v>3178.983467176774</v>
      </c>
    </row>
    <row r="6" spans="2:35" s="7" customFormat="1" x14ac:dyDescent="0.3">
      <c r="B6" s="7" t="s">
        <v>15</v>
      </c>
      <c r="C6" s="8">
        <f>C4+C5</f>
        <v>1040.4000000000001</v>
      </c>
      <c r="D6" s="8">
        <f>D4+D5</f>
        <v>1156.2</v>
      </c>
      <c r="E6" s="8">
        <f>E4+E5</f>
        <v>1103.6999999999998</v>
      </c>
      <c r="F6" s="8">
        <f>F4+F5</f>
        <v>1194.7999999999997</v>
      </c>
      <c r="G6" s="8">
        <f>G4+G5</f>
        <v>1438.9</v>
      </c>
      <c r="H6" s="8">
        <f>H4+H5</f>
        <v>1464.3</v>
      </c>
      <c r="I6" s="8">
        <f>I4+I5</f>
        <v>1412.5</v>
      </c>
      <c r="J6" s="8">
        <f>J4+J5</f>
        <v>1375.4000000000005</v>
      </c>
      <c r="K6" s="8">
        <f>K4+K5</f>
        <v>1493.3</v>
      </c>
      <c r="L6" s="8">
        <f>L4+L5</f>
        <v>1381.1</v>
      </c>
      <c r="M6" s="8">
        <f>M4+M5</f>
        <v>1350</v>
      </c>
      <c r="N6" s="8">
        <f>N4+N5</f>
        <v>1361.8999999999996</v>
      </c>
      <c r="O6" s="8">
        <f>O4+O5</f>
        <v>1561.1</v>
      </c>
      <c r="P6" s="8">
        <f>P4+P5</f>
        <v>1486.9</v>
      </c>
      <c r="Q6" s="8">
        <f t="shared" ref="Q6:R6" si="4">Q4+Q5</f>
        <v>1380.06</v>
      </c>
      <c r="R6" s="8">
        <f t="shared" si="4"/>
        <v>1403.1732000000004</v>
      </c>
      <c r="T6" s="8">
        <f>T4+T5</f>
        <v>2698.8</v>
      </c>
      <c r="U6" s="8">
        <f>U4+U5</f>
        <v>4495.1000000000004</v>
      </c>
      <c r="V6" s="8">
        <f>V4+V5</f>
        <v>5691.1</v>
      </c>
      <c r="W6" s="8">
        <f>W4+W5</f>
        <v>5586.2999999999993</v>
      </c>
      <c r="X6" s="8">
        <f>X4+X5</f>
        <v>5831.2332000000006</v>
      </c>
      <c r="Y6" s="8">
        <f t="shared" ref="Y6:AI6" si="5">Y4+Y5</f>
        <v>5857.6706880000002</v>
      </c>
      <c r="Z6" s="8">
        <f t="shared" si="5"/>
        <v>5974.8241017600003</v>
      </c>
      <c r="AA6" s="8">
        <f t="shared" si="5"/>
        <v>5953.0240678751998</v>
      </c>
      <c r="AB6" s="8">
        <f t="shared" si="5"/>
        <v>6012.5543085539521</v>
      </c>
      <c r="AC6" s="8">
        <f t="shared" si="5"/>
        <v>6072.679851639492</v>
      </c>
      <c r="AD6" s="8">
        <f t="shared" si="5"/>
        <v>6133.4066501558873</v>
      </c>
      <c r="AE6" s="8">
        <f t="shared" si="5"/>
        <v>6194.7407166574467</v>
      </c>
      <c r="AF6" s="8">
        <f t="shared" si="5"/>
        <v>6256.6881238240212</v>
      </c>
      <c r="AG6" s="8">
        <f t="shared" si="5"/>
        <v>6319.2550050622613</v>
      </c>
      <c r="AH6" s="8">
        <f t="shared" si="5"/>
        <v>6382.4475551128853</v>
      </c>
      <c r="AI6" s="8">
        <f t="shared" si="5"/>
        <v>6446.272030664014</v>
      </c>
    </row>
    <row r="7" spans="2:35" s="1" customFormat="1" x14ac:dyDescent="0.3">
      <c r="B7" s="1" t="s">
        <v>16</v>
      </c>
      <c r="C7" s="9">
        <f>C3-C6</f>
        <v>402.5</v>
      </c>
      <c r="D7" s="9">
        <f>D3-D6</f>
        <v>398.79999999999995</v>
      </c>
      <c r="E7" s="9">
        <f>E3-E6</f>
        <v>311.80000000000018</v>
      </c>
      <c r="F7" s="9">
        <f>F3-F6</f>
        <v>385.19999999999982</v>
      </c>
      <c r="G7" s="9">
        <f>G3-G6</f>
        <v>476.5</v>
      </c>
      <c r="H7" s="9">
        <f>H3-H6</f>
        <v>492.79999999999995</v>
      </c>
      <c r="I7" s="9">
        <f>I3-I6</f>
        <v>447.70000000000005</v>
      </c>
      <c r="J7" s="9">
        <f>J3-J6</f>
        <v>499.09999999999945</v>
      </c>
      <c r="K7" s="9">
        <f>K3-K6</f>
        <v>522.79999999999995</v>
      </c>
      <c r="L7" s="9">
        <f>L3-L6</f>
        <v>536.40000000000009</v>
      </c>
      <c r="M7" s="9">
        <f>M3-M6</f>
        <v>454</v>
      </c>
      <c r="N7" s="9">
        <f>N3-N6</f>
        <v>497.10000000000082</v>
      </c>
      <c r="O7" s="9">
        <f>O3-O6</f>
        <v>512.40000000000009</v>
      </c>
      <c r="P7" s="9">
        <f>P3-P6</f>
        <v>463.89999999999986</v>
      </c>
      <c r="Q7" s="9">
        <f t="shared" ref="Q7:R7" si="6">Q3-Q6</f>
        <v>460.02</v>
      </c>
      <c r="R7" s="9">
        <f t="shared" si="6"/>
        <v>493.00680000000011</v>
      </c>
      <c r="T7" s="9">
        <f>T3-T6</f>
        <v>1051.0999999999999</v>
      </c>
      <c r="U7" s="9">
        <f>U3-U6</f>
        <v>1498.2999999999993</v>
      </c>
      <c r="V7" s="9">
        <f>V3-V6</f>
        <v>1916.0999999999995</v>
      </c>
      <c r="W7" s="9">
        <f>W3-W6</f>
        <v>2010.3000000000011</v>
      </c>
      <c r="X7" s="9">
        <f>X3-X6</f>
        <v>1929.3267999999998</v>
      </c>
      <c r="Y7" s="9">
        <f t="shared" ref="Y7:AI7" si="7">Y3-Y6</f>
        <v>2058.100512</v>
      </c>
      <c r="Z7" s="9">
        <f t="shared" si="7"/>
        <v>2099.2625222400002</v>
      </c>
      <c r="AA7" s="9">
        <f t="shared" si="7"/>
        <v>2201.803422364801</v>
      </c>
      <c r="AB7" s="9">
        <f t="shared" si="7"/>
        <v>2223.8214565884482</v>
      </c>
      <c r="AC7" s="9">
        <f t="shared" si="7"/>
        <v>2246.059671154333</v>
      </c>
      <c r="AD7" s="9">
        <f t="shared" si="7"/>
        <v>2268.5202678658761</v>
      </c>
      <c r="AE7" s="9">
        <f t="shared" si="7"/>
        <v>2291.2054705445353</v>
      </c>
      <c r="AF7" s="9">
        <f t="shared" si="7"/>
        <v>2314.1175252499806</v>
      </c>
      <c r="AG7" s="9">
        <f t="shared" si="7"/>
        <v>2337.2587005024816</v>
      </c>
      <c r="AH7" s="9">
        <f t="shared" si="7"/>
        <v>2360.6312875075055</v>
      </c>
      <c r="AI7" s="9">
        <f t="shared" si="7"/>
        <v>2384.2376003825802</v>
      </c>
    </row>
    <row r="8" spans="2:35" x14ac:dyDescent="0.3">
      <c r="B8" t="s">
        <v>17</v>
      </c>
      <c r="C8" s="3">
        <v>218</v>
      </c>
      <c r="D8" s="3">
        <v>213.4</v>
      </c>
      <c r="E8" s="3">
        <v>209.5</v>
      </c>
      <c r="F8" s="8">
        <f>U8-E8-D8-C8</f>
        <v>220.70000000000005</v>
      </c>
      <c r="G8" s="3">
        <v>339.1</v>
      </c>
      <c r="H8" s="3">
        <v>307.8</v>
      </c>
      <c r="I8" s="3">
        <v>333.8</v>
      </c>
      <c r="J8" s="8">
        <f>V8-I8-H8-G8</f>
        <v>303.60000000000002</v>
      </c>
      <c r="K8" s="3">
        <v>415.4</v>
      </c>
      <c r="L8" s="3">
        <v>316</v>
      </c>
      <c r="M8" s="3">
        <v>352.4</v>
      </c>
      <c r="N8" s="8">
        <f>W8-M8-L8-K8</f>
        <v>356.69999999999993</v>
      </c>
      <c r="O8" s="3">
        <v>482.1</v>
      </c>
      <c r="P8" s="3">
        <v>335.8</v>
      </c>
      <c r="Q8" s="3">
        <f>Q3*0.19</f>
        <v>349.61520000000002</v>
      </c>
      <c r="R8" s="3">
        <f>R3*0.19</f>
        <v>360.27420000000012</v>
      </c>
      <c r="T8" s="3">
        <v>469.7</v>
      </c>
      <c r="U8" s="3">
        <v>861.6</v>
      </c>
      <c r="V8" s="3">
        <v>1284.3</v>
      </c>
      <c r="W8" s="3">
        <v>1440.5</v>
      </c>
      <c r="X8" s="8">
        <f>SUM(O8:R8)</f>
        <v>1527.7894000000001</v>
      </c>
      <c r="Y8" s="3">
        <f>Y3*0.19</f>
        <v>1503.9965280000001</v>
      </c>
      <c r="Z8" s="3">
        <f>Z3*0.18</f>
        <v>1453.3355923199999</v>
      </c>
      <c r="AA8" s="3">
        <f t="shared" ref="AA8:AI8" si="8">AA3*0.18</f>
        <v>1467.8689482432001</v>
      </c>
      <c r="AB8" s="3">
        <f t="shared" si="8"/>
        <v>1482.5476377256321</v>
      </c>
      <c r="AC8" s="3">
        <f t="shared" si="8"/>
        <v>1497.3731141028884</v>
      </c>
      <c r="AD8" s="3">
        <f t="shared" si="8"/>
        <v>1512.3468452439174</v>
      </c>
      <c r="AE8" s="3">
        <f t="shared" si="8"/>
        <v>1527.4703136963567</v>
      </c>
      <c r="AF8" s="3">
        <f t="shared" si="8"/>
        <v>1542.7450168333203</v>
      </c>
      <c r="AG8" s="3">
        <f t="shared" si="8"/>
        <v>1558.1724670016536</v>
      </c>
      <c r="AH8" s="3">
        <f t="shared" si="8"/>
        <v>1573.7541916716702</v>
      </c>
      <c r="AI8" s="3">
        <f t="shared" si="8"/>
        <v>1589.491733588387</v>
      </c>
    </row>
    <row r="9" spans="2:35" x14ac:dyDescent="0.3">
      <c r="B9" t="s">
        <v>18</v>
      </c>
      <c r="C9" s="3">
        <v>45.8</v>
      </c>
      <c r="D9" s="3">
        <v>46.8</v>
      </c>
      <c r="E9" s="3">
        <v>56.2</v>
      </c>
      <c r="F9" s="8">
        <f>U9-E9-D9-C9</f>
        <v>71.500000000000028</v>
      </c>
      <c r="G9" s="3">
        <v>83.3</v>
      </c>
      <c r="H9" s="3">
        <v>90.3</v>
      </c>
      <c r="I9" s="3">
        <v>99.2</v>
      </c>
      <c r="J9" s="8">
        <f>V9-I9-H9-G9</f>
        <v>93.7</v>
      </c>
      <c r="K9" s="3">
        <v>102</v>
      </c>
      <c r="L9" s="3">
        <v>106.5</v>
      </c>
      <c r="M9" s="3">
        <v>105.6</v>
      </c>
      <c r="N9" s="8">
        <f>W9-M9-L9-K9</f>
        <v>96.899999999999977</v>
      </c>
      <c r="O9" s="3">
        <v>111.9</v>
      </c>
      <c r="P9" s="3">
        <v>107.8</v>
      </c>
      <c r="Q9" s="3">
        <f>M9*1.04</f>
        <v>109.824</v>
      </c>
      <c r="R9" s="3">
        <f>N9*1.04</f>
        <v>100.77599999999998</v>
      </c>
      <c r="T9" s="3">
        <v>146</v>
      </c>
      <c r="U9" s="3">
        <v>220.3</v>
      </c>
      <c r="V9" s="3">
        <v>366.5</v>
      </c>
      <c r="W9" s="3">
        <v>411</v>
      </c>
      <c r="X9" s="8">
        <f>SUM(O9:R9)</f>
        <v>430.29999999999995</v>
      </c>
      <c r="Y9" s="3">
        <f>X9*1.04</f>
        <v>447.51199999999994</v>
      </c>
      <c r="Z9" s="3">
        <f>Y9*1.03</f>
        <v>460.93735999999996</v>
      </c>
      <c r="AA9" s="3">
        <f>Z9*1.02</f>
        <v>470.15610719999995</v>
      </c>
      <c r="AB9" s="3">
        <f>AA9*1.01</f>
        <v>474.85766827199996</v>
      </c>
      <c r="AC9" s="3">
        <f t="shared" ref="AC9:AI9" si="9">AB9*1.01</f>
        <v>479.60624495471995</v>
      </c>
      <c r="AD9" s="3">
        <f t="shared" si="9"/>
        <v>484.40230740426716</v>
      </c>
      <c r="AE9" s="3">
        <f t="shared" si="9"/>
        <v>489.24633047830986</v>
      </c>
      <c r="AF9" s="3">
        <f t="shared" si="9"/>
        <v>494.13879378309298</v>
      </c>
      <c r="AG9" s="3">
        <f t="shared" si="9"/>
        <v>499.08018172092392</v>
      </c>
      <c r="AH9" s="3">
        <f t="shared" si="9"/>
        <v>504.07098353813313</v>
      </c>
      <c r="AI9" s="3">
        <f t="shared" si="9"/>
        <v>509.11169337351447</v>
      </c>
    </row>
    <row r="10" spans="2:35" x14ac:dyDescent="0.3">
      <c r="B10" t="s">
        <v>19</v>
      </c>
      <c r="C10" s="3">
        <v>-2.2999999999999998</v>
      </c>
      <c r="D10" s="3">
        <v>-2.5</v>
      </c>
      <c r="E10" s="3">
        <v>-2.2999999999999998</v>
      </c>
      <c r="F10" s="8">
        <f>U10-E10-D10-C10</f>
        <v>-3.3999999999999995</v>
      </c>
      <c r="G10" s="3">
        <v>-3.5</v>
      </c>
      <c r="H10" s="3">
        <v>-4</v>
      </c>
      <c r="I10" s="3">
        <v>-2</v>
      </c>
      <c r="J10" s="8">
        <f>V10-I10-H10-G10</f>
        <v>-4.3000000000000007</v>
      </c>
      <c r="K10" s="3">
        <v>-2.8</v>
      </c>
      <c r="L10" s="3">
        <v>-2.8</v>
      </c>
      <c r="M10" s="3">
        <v>-4.8</v>
      </c>
      <c r="N10" s="8">
        <f>W10-M10-L10-K10</f>
        <v>-7.4999999999999973</v>
      </c>
      <c r="O10" s="3">
        <v>-3.5</v>
      </c>
      <c r="P10" s="3">
        <v>-3.6</v>
      </c>
      <c r="Q10" s="3">
        <v>-4</v>
      </c>
      <c r="R10" s="3">
        <v>-5</v>
      </c>
      <c r="T10" s="3">
        <v>-6.6</v>
      </c>
      <c r="U10" s="3">
        <v>-10.5</v>
      </c>
      <c r="V10" s="3">
        <v>-13.8</v>
      </c>
      <c r="W10" s="3">
        <v>-17.899999999999999</v>
      </c>
      <c r="X10" s="8">
        <f>SUM(O10:R10)</f>
        <v>-16.100000000000001</v>
      </c>
      <c r="Y10" s="3">
        <f>X10*1.01</f>
        <v>-16.261000000000003</v>
      </c>
      <c r="Z10" s="3">
        <f t="shared" ref="Z10:AI10" si="10">Y10*1.01</f>
        <v>-16.423610000000004</v>
      </c>
      <c r="AA10" s="3">
        <f t="shared" si="10"/>
        <v>-16.587846100000004</v>
      </c>
      <c r="AB10" s="3">
        <f t="shared" si="10"/>
        <v>-16.753724561000006</v>
      </c>
      <c r="AC10" s="3">
        <f t="shared" si="10"/>
        <v>-16.921261806610005</v>
      </c>
      <c r="AD10" s="3">
        <f t="shared" si="10"/>
        <v>-17.090474424676106</v>
      </c>
      <c r="AE10" s="3">
        <f t="shared" si="10"/>
        <v>-17.261379168922868</v>
      </c>
      <c r="AF10" s="3">
        <f t="shared" si="10"/>
        <v>-17.433992960612098</v>
      </c>
      <c r="AG10" s="3">
        <f t="shared" si="10"/>
        <v>-17.608332890218218</v>
      </c>
      <c r="AH10" s="3">
        <f t="shared" si="10"/>
        <v>-17.784416219120402</v>
      </c>
      <c r="AI10" s="3">
        <f t="shared" si="10"/>
        <v>-17.962260381311605</v>
      </c>
    </row>
    <row r="11" spans="2:35" x14ac:dyDescent="0.3">
      <c r="B11" t="s">
        <v>20</v>
      </c>
      <c r="C11" s="3">
        <v>7.1</v>
      </c>
      <c r="D11" s="3">
        <v>10.1</v>
      </c>
      <c r="E11" s="3">
        <v>7.1</v>
      </c>
      <c r="F11" s="8">
        <f>U11-E11-D11-C11</f>
        <v>10.799999999999999</v>
      </c>
      <c r="G11" s="3">
        <v>12.8</v>
      </c>
      <c r="H11" s="3">
        <v>13</v>
      </c>
      <c r="I11" s="3">
        <v>15.5</v>
      </c>
      <c r="J11" s="8">
        <f>V11-I11-H11-G11</f>
        <v>20.400000000000002</v>
      </c>
      <c r="K11" s="3">
        <v>17.2</v>
      </c>
      <c r="L11" s="3">
        <f>4.8+11.3</f>
        <v>16.100000000000001</v>
      </c>
      <c r="M11" s="3">
        <v>13.7</v>
      </c>
      <c r="N11" s="8">
        <f>W11-M11-L11-K11</f>
        <v>17.2</v>
      </c>
      <c r="O11" s="3">
        <v>14.6</v>
      </c>
      <c r="P11" s="3">
        <f>3.2+10</f>
        <v>13.2</v>
      </c>
      <c r="Q11" s="3">
        <v>15</v>
      </c>
      <c r="R11" s="3">
        <v>16</v>
      </c>
      <c r="T11" s="3">
        <v>16.100000000000001</v>
      </c>
      <c r="U11" s="3">
        <v>35.1</v>
      </c>
      <c r="V11" s="3">
        <f>38.6+23.1</f>
        <v>61.7</v>
      </c>
      <c r="W11" s="3">
        <f>42.4+21.8</f>
        <v>64.2</v>
      </c>
      <c r="X11" s="8">
        <f>SUM(O11:R11)</f>
        <v>58.8</v>
      </c>
      <c r="Y11" s="3">
        <f>X11*1.01</f>
        <v>59.387999999999998</v>
      </c>
      <c r="Z11" s="3">
        <f t="shared" ref="Z11:AI11" si="11">Y11*1.01</f>
        <v>59.981879999999997</v>
      </c>
      <c r="AA11" s="3">
        <f t="shared" si="11"/>
        <v>60.581698799999998</v>
      </c>
      <c r="AB11" s="3">
        <f t="shared" si="11"/>
        <v>61.187515787999999</v>
      </c>
      <c r="AC11" s="3">
        <f t="shared" si="11"/>
        <v>61.799390945879999</v>
      </c>
      <c r="AD11" s="3">
        <f t="shared" si="11"/>
        <v>62.417384855338803</v>
      </c>
      <c r="AE11" s="3">
        <f t="shared" si="11"/>
        <v>63.041558703892193</v>
      </c>
      <c r="AF11" s="3">
        <f t="shared" si="11"/>
        <v>63.671974290931118</v>
      </c>
      <c r="AG11" s="3">
        <f t="shared" si="11"/>
        <v>64.308694033840425</v>
      </c>
      <c r="AH11" s="3">
        <f t="shared" si="11"/>
        <v>64.951780974178831</v>
      </c>
      <c r="AI11" s="3">
        <f t="shared" si="11"/>
        <v>65.601298783920626</v>
      </c>
    </row>
    <row r="12" spans="2:35" s="1" customFormat="1" x14ac:dyDescent="0.3">
      <c r="B12" s="1" t="s">
        <v>21</v>
      </c>
      <c r="C12" s="9">
        <f>C7-SUM(C8:C11)</f>
        <v>133.89999999999998</v>
      </c>
      <c r="D12" s="9">
        <f>D7-SUM(D8:D11)</f>
        <v>130.99999999999994</v>
      </c>
      <c r="E12" s="9">
        <f>E7-SUM(E8:E11)</f>
        <v>41.300000000000182</v>
      </c>
      <c r="F12" s="9">
        <f>F7-SUM(F8:F11)</f>
        <v>85.599999999999739</v>
      </c>
      <c r="G12" s="9">
        <f>G7-SUM(G8:G11)</f>
        <v>44.799999999999955</v>
      </c>
      <c r="H12" s="9">
        <f>H7-SUM(H8:H11)</f>
        <v>85.699999999999932</v>
      </c>
      <c r="I12" s="9">
        <f>I7-SUM(I8:I11)</f>
        <v>1.2000000000000455</v>
      </c>
      <c r="J12" s="9">
        <f>J7-SUM(J8:J11)</f>
        <v>85.699999999999477</v>
      </c>
      <c r="K12" s="9">
        <f>K7-SUM(K8:K11)</f>
        <v>-9.0000000000001137</v>
      </c>
      <c r="L12" s="9">
        <f>L7-SUM(L8:L11)</f>
        <v>100.60000000000008</v>
      </c>
      <c r="M12" s="9">
        <f>M7-SUM(M8:M11)</f>
        <v>-12.899999999999977</v>
      </c>
      <c r="N12" s="9">
        <f>N7-SUM(N8:N11)</f>
        <v>33.800000000000921</v>
      </c>
      <c r="O12" s="9">
        <f>O7-SUM(O8:O11)</f>
        <v>-92.699999999999932</v>
      </c>
      <c r="P12" s="9">
        <f>P7-SUM(P8:P11)</f>
        <v>10.699999999999875</v>
      </c>
      <c r="Q12" s="9">
        <f t="shared" ref="Q12:R12" si="12">Q7-SUM(Q8:Q11)</f>
        <v>-10.419200000000046</v>
      </c>
      <c r="R12" s="9">
        <f t="shared" si="12"/>
        <v>20.95659999999998</v>
      </c>
      <c r="T12" s="9">
        <f>T7-SUM(T8:T11)</f>
        <v>425.89999999999986</v>
      </c>
      <c r="U12" s="9">
        <f>U7-SUM(U8:U11)</f>
        <v>391.79999999999927</v>
      </c>
      <c r="V12" s="9">
        <f>V7-SUM(V8:V11)</f>
        <v>217.39999999999941</v>
      </c>
      <c r="W12" s="9">
        <f>W7-SUM(W8:W11)</f>
        <v>112.50000000000114</v>
      </c>
      <c r="X12" s="9">
        <f>X7-SUM(X8:X11)</f>
        <v>-71.462600000000293</v>
      </c>
      <c r="Y12" s="9">
        <f t="shared" ref="Y12:AI12" si="13">Y7-SUM(Y8:Y11)</f>
        <v>63.464983999999959</v>
      </c>
      <c r="Z12" s="9">
        <f t="shared" si="13"/>
        <v>141.43129992000036</v>
      </c>
      <c r="AA12" s="9">
        <f t="shared" si="13"/>
        <v>219.78451422160106</v>
      </c>
      <c r="AB12" s="9">
        <f t="shared" si="13"/>
        <v>221.98235936381616</v>
      </c>
      <c r="AC12" s="9">
        <f t="shared" si="13"/>
        <v>224.20218295745462</v>
      </c>
      <c r="AD12" s="9">
        <f t="shared" si="13"/>
        <v>226.44420478702909</v>
      </c>
      <c r="AE12" s="9">
        <f t="shared" si="13"/>
        <v>228.70864683489935</v>
      </c>
      <c r="AF12" s="9">
        <f t="shared" si="13"/>
        <v>230.99573330324847</v>
      </c>
      <c r="AG12" s="9">
        <f t="shared" si="13"/>
        <v>233.30569063628218</v>
      </c>
      <c r="AH12" s="9">
        <f t="shared" si="13"/>
        <v>235.63874754264361</v>
      </c>
      <c r="AI12" s="9">
        <f t="shared" si="13"/>
        <v>237.99513501806996</v>
      </c>
    </row>
    <row r="13" spans="2:35" x14ac:dyDescent="0.3">
      <c r="B13" t="s">
        <v>22</v>
      </c>
      <c r="C13" s="3">
        <f>0.9-0.1</f>
        <v>0.8</v>
      </c>
      <c r="D13" s="3">
        <f>0.9-0.1</f>
        <v>0.8</v>
      </c>
      <c r="E13" s="3">
        <f>1.1-0.2</f>
        <v>0.90000000000000013</v>
      </c>
      <c r="F13" s="8">
        <f>U13-E13-D13-C13</f>
        <v>8.2999999999999989</v>
      </c>
      <c r="G13" s="3">
        <v>-0.1</v>
      </c>
      <c r="H13" s="3">
        <v>-0.3</v>
      </c>
      <c r="I13" s="3">
        <v>-0.9</v>
      </c>
      <c r="J13" s="8">
        <f>V13-I13-H13-G13</f>
        <v>-1.7</v>
      </c>
      <c r="K13" s="3">
        <v>-1.8</v>
      </c>
      <c r="L13" s="3">
        <v>-1.3</v>
      </c>
      <c r="M13" s="3">
        <v>-1.7</v>
      </c>
      <c r="N13" s="8">
        <f>W13-M13-L13-K13</f>
        <v>-2.8</v>
      </c>
      <c r="O13" s="3">
        <v>-2.7</v>
      </c>
      <c r="P13" s="3">
        <v>-4</v>
      </c>
      <c r="Q13" s="3">
        <v>-4</v>
      </c>
      <c r="R13" s="3">
        <v>-4</v>
      </c>
      <c r="T13" s="3">
        <f>13.1-1</f>
        <v>12.1</v>
      </c>
      <c r="U13" s="3">
        <f>11.4-0.6</f>
        <v>10.8</v>
      </c>
      <c r="V13" s="3">
        <v>-3</v>
      </c>
      <c r="W13" s="3">
        <v>-7.6</v>
      </c>
      <c r="X13" s="8">
        <f>SUM(O13:R13)</f>
        <v>-14.7</v>
      </c>
      <c r="Y13" s="3">
        <f>X13*1.01</f>
        <v>-14.847</v>
      </c>
      <c r="Z13" s="3">
        <f t="shared" ref="Z13:AI13" si="14">Y13*1.01</f>
        <v>-14.995469999999999</v>
      </c>
      <c r="AA13" s="3">
        <f t="shared" si="14"/>
        <v>-15.1454247</v>
      </c>
      <c r="AB13" s="3">
        <f t="shared" si="14"/>
        <v>-15.296878947</v>
      </c>
      <c r="AC13" s="3">
        <f t="shared" si="14"/>
        <v>-15.44984773647</v>
      </c>
      <c r="AD13" s="3">
        <f t="shared" si="14"/>
        <v>-15.604346213834701</v>
      </c>
      <c r="AE13" s="3">
        <f t="shared" si="14"/>
        <v>-15.760389675973048</v>
      </c>
      <c r="AF13" s="3">
        <f t="shared" si="14"/>
        <v>-15.917993572732779</v>
      </c>
      <c r="AG13" s="3">
        <f t="shared" si="14"/>
        <v>-16.077173508460106</v>
      </c>
      <c r="AH13" s="3">
        <f t="shared" si="14"/>
        <v>-16.237945243544708</v>
      </c>
      <c r="AI13" s="3">
        <f t="shared" si="14"/>
        <v>-16.400324695980157</v>
      </c>
    </row>
    <row r="14" spans="2:35" x14ac:dyDescent="0.3">
      <c r="B14" t="s">
        <v>23</v>
      </c>
      <c r="C14" s="3">
        <v>4.3</v>
      </c>
      <c r="D14" s="3">
        <v>4.8</v>
      </c>
      <c r="E14" s="3">
        <v>5.0999999999999996</v>
      </c>
      <c r="F14" s="8">
        <f>U14-E14-D14-C14</f>
        <v>5.8000000000000016</v>
      </c>
      <c r="G14" s="3">
        <v>5.2</v>
      </c>
      <c r="H14" s="3">
        <v>5.3</v>
      </c>
      <c r="I14" s="3">
        <v>7</v>
      </c>
      <c r="J14" s="8">
        <f>V14-I14-H14-G14</f>
        <v>10.100000000000001</v>
      </c>
      <c r="K14" s="3">
        <v>8.9</v>
      </c>
      <c r="L14" s="3">
        <v>8.6</v>
      </c>
      <c r="M14" s="3">
        <v>8.6</v>
      </c>
      <c r="N14" s="8">
        <f>W14-M14-L14-K14</f>
        <v>9.199999999999994</v>
      </c>
      <c r="O14" s="3">
        <v>9.4</v>
      </c>
      <c r="P14" s="3">
        <v>8.9</v>
      </c>
      <c r="Q14" s="3">
        <v>9</v>
      </c>
      <c r="R14" s="3">
        <v>9</v>
      </c>
      <c r="T14" s="3">
        <v>10</v>
      </c>
      <c r="U14" s="3">
        <v>20</v>
      </c>
      <c r="V14" s="3">
        <v>27.6</v>
      </c>
      <c r="W14" s="3">
        <v>35.299999999999997</v>
      </c>
      <c r="X14" s="8">
        <f>SUM(O14:R14)</f>
        <v>36.299999999999997</v>
      </c>
      <c r="Y14" s="3">
        <f>X14*0.98</f>
        <v>35.573999999999998</v>
      </c>
      <c r="Z14" s="3">
        <f t="shared" ref="Z14:AI14" si="15">Y14*0.98</f>
        <v>34.862519999999996</v>
      </c>
      <c r="AA14" s="3">
        <f t="shared" si="15"/>
        <v>34.165269599999995</v>
      </c>
      <c r="AB14" s="3">
        <f t="shared" si="15"/>
        <v>33.481964207999994</v>
      </c>
      <c r="AC14" s="3">
        <f t="shared" si="15"/>
        <v>32.812324923839995</v>
      </c>
      <c r="AD14" s="3">
        <f t="shared" si="15"/>
        <v>32.156078425363198</v>
      </c>
      <c r="AE14" s="3">
        <f t="shared" si="15"/>
        <v>31.512956856855933</v>
      </c>
      <c r="AF14" s="3">
        <f t="shared" si="15"/>
        <v>30.882697719718813</v>
      </c>
      <c r="AG14" s="3">
        <f t="shared" si="15"/>
        <v>30.265043765324435</v>
      </c>
      <c r="AH14" s="3">
        <f t="shared" si="15"/>
        <v>29.659742890017945</v>
      </c>
      <c r="AI14" s="3">
        <f t="shared" si="15"/>
        <v>29.066548032217586</v>
      </c>
    </row>
    <row r="15" spans="2:35" x14ac:dyDescent="0.3">
      <c r="B15" t="s">
        <v>24</v>
      </c>
      <c r="C15" s="3">
        <v>-11.2</v>
      </c>
      <c r="D15" s="3">
        <v>0.7</v>
      </c>
      <c r="E15" s="3">
        <v>-3.9</v>
      </c>
      <c r="F15" s="8">
        <f>U15-E15-D15-C15</f>
        <v>-16.100000000000001</v>
      </c>
      <c r="G15" s="3">
        <v>-11.9</v>
      </c>
      <c r="H15" s="3">
        <v>-18.8</v>
      </c>
      <c r="I15" s="3">
        <v>-23.1</v>
      </c>
      <c r="J15" s="8">
        <f>V15-I15-H15-G15</f>
        <v>33.300000000000004</v>
      </c>
      <c r="K15" s="3">
        <v>-1.6</v>
      </c>
      <c r="L15" s="3">
        <v>-4</v>
      </c>
      <c r="M15" s="3">
        <v>-1</v>
      </c>
      <c r="N15" s="8">
        <f>W15-M15-L15-K15</f>
        <v>0.60000000000000009</v>
      </c>
      <c r="O15" s="3">
        <v>-15</v>
      </c>
      <c r="P15" s="3">
        <v>-7.8</v>
      </c>
      <c r="Q15" s="3">
        <v>0</v>
      </c>
      <c r="R15" s="3">
        <v>0</v>
      </c>
      <c r="T15" s="3">
        <v>-5</v>
      </c>
      <c r="U15" s="3">
        <v>-30.5</v>
      </c>
      <c r="V15" s="3">
        <v>-20.5</v>
      </c>
      <c r="W15" s="3">
        <v>-6</v>
      </c>
      <c r="X15" s="8">
        <f>SUM(O15:R15)</f>
        <v>-22.8</v>
      </c>
      <c r="Y15" s="3">
        <v>-10</v>
      </c>
      <c r="Z15" s="3">
        <v>-10</v>
      </c>
      <c r="AA15" s="3">
        <v>-10</v>
      </c>
      <c r="AB15" s="3">
        <v>-10</v>
      </c>
      <c r="AC15" s="3">
        <v>-10</v>
      </c>
      <c r="AD15" s="3">
        <v>-10</v>
      </c>
      <c r="AE15" s="3">
        <v>-10</v>
      </c>
      <c r="AF15" s="3">
        <v>-10</v>
      </c>
      <c r="AG15" s="3">
        <v>-10</v>
      </c>
      <c r="AH15" s="3">
        <v>-10</v>
      </c>
      <c r="AI15" s="3">
        <v>-10</v>
      </c>
    </row>
    <row r="16" spans="2:35" x14ac:dyDescent="0.3">
      <c r="B16" t="s">
        <v>25</v>
      </c>
      <c r="C16" s="3">
        <v>1.3</v>
      </c>
      <c r="D16" s="3">
        <v>1.8</v>
      </c>
      <c r="E16" s="3">
        <v>3.3</v>
      </c>
      <c r="F16" s="8">
        <f>U16-E16-D16-C16</f>
        <v>1.1000000000000003</v>
      </c>
      <c r="G16" s="3">
        <v>2.2999999999999998</v>
      </c>
      <c r="H16" s="3">
        <v>2.2999999999999998</v>
      </c>
      <c r="I16" s="3">
        <v>3.3</v>
      </c>
      <c r="J16" s="8">
        <f>V16-I16-H16-G16</f>
        <v>5.2999999999999989</v>
      </c>
      <c r="K16" s="3">
        <v>10.9</v>
      </c>
      <c r="L16" s="3">
        <v>0</v>
      </c>
      <c r="M16" s="3">
        <v>-6.6</v>
      </c>
      <c r="N16" s="8">
        <f>W16-M16-L16-K16</f>
        <v>13.200000000000001</v>
      </c>
      <c r="O16" s="3">
        <v>2.1</v>
      </c>
      <c r="P16" s="3">
        <v>-0.7</v>
      </c>
      <c r="Q16" s="3">
        <v>0</v>
      </c>
      <c r="R16" s="3">
        <v>0</v>
      </c>
      <c r="T16" s="3">
        <v>13</v>
      </c>
      <c r="U16" s="3">
        <v>7.5</v>
      </c>
      <c r="V16" s="3">
        <v>13.2</v>
      </c>
      <c r="W16" s="3">
        <v>17.5</v>
      </c>
      <c r="X16" s="8">
        <f>SUM(O16:R16)</f>
        <v>1.4000000000000001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</row>
    <row r="17" spans="2:143" s="1" customFormat="1" x14ac:dyDescent="0.3">
      <c r="B17" s="1" t="s">
        <v>26</v>
      </c>
      <c r="C17" s="9">
        <f>C12-SUM(C13:C16)</f>
        <v>138.69999999999999</v>
      </c>
      <c r="D17" s="9">
        <f>D12-SUM(D13:D16)</f>
        <v>122.89999999999995</v>
      </c>
      <c r="E17" s="9">
        <f>E12-SUM(E13:E16)</f>
        <v>35.900000000000183</v>
      </c>
      <c r="F17" s="9">
        <f>F12-SUM(F13:F16)</f>
        <v>86.499999999999744</v>
      </c>
      <c r="G17" s="9">
        <f>G12-SUM(G13:G16)</f>
        <v>49.299999999999955</v>
      </c>
      <c r="H17" s="9">
        <f>H12-SUM(H13:H16)</f>
        <v>97.199999999999932</v>
      </c>
      <c r="I17" s="9">
        <f>I12-SUM(I13:I16)</f>
        <v>14.900000000000045</v>
      </c>
      <c r="J17" s="9">
        <f>J12-SUM(J13:J16)</f>
        <v>38.699999999999477</v>
      </c>
      <c r="K17" s="9">
        <f>K12-SUM(K13:K16)</f>
        <v>-25.400000000000112</v>
      </c>
      <c r="L17" s="9">
        <f>L12-SUM(L13:L16)</f>
        <v>97.300000000000082</v>
      </c>
      <c r="M17" s="9">
        <f>M12-SUM(M13:M16)</f>
        <v>-12.199999999999978</v>
      </c>
      <c r="N17" s="9">
        <f>N12-SUM(N13:N16)</f>
        <v>13.600000000000925</v>
      </c>
      <c r="O17" s="9">
        <f>O12-SUM(O13:O16)</f>
        <v>-86.499999999999929</v>
      </c>
      <c r="P17" s="9">
        <f>P12-SUM(P13:P16)</f>
        <v>14.299999999999875</v>
      </c>
      <c r="Q17" s="9">
        <f t="shared" ref="Q17:R17" si="16">Q12-SUM(Q13:Q16)</f>
        <v>-15.419200000000046</v>
      </c>
      <c r="R17" s="9">
        <f t="shared" si="16"/>
        <v>15.95659999999998</v>
      </c>
      <c r="T17" s="9">
        <f>T12-SUM(T13:T16)</f>
        <v>395.79999999999984</v>
      </c>
      <c r="U17" s="9">
        <f>U12-SUM(U13:U16)</f>
        <v>383.99999999999926</v>
      </c>
      <c r="V17" s="9">
        <f>V12-SUM(V13:V16)</f>
        <v>200.0999999999994</v>
      </c>
      <c r="W17" s="9">
        <f>W12-SUM(W13:W16)</f>
        <v>73.300000000001148</v>
      </c>
      <c r="X17" s="9">
        <f>X12-SUM(X13:X16)</f>
        <v>-71.662600000000296</v>
      </c>
      <c r="Y17" s="9">
        <f t="shared" ref="Y17:AI17" si="17">Y12-SUM(Y13:Y16)</f>
        <v>47.737983999999962</v>
      </c>
      <c r="Z17" s="9">
        <f t="shared" si="17"/>
        <v>126.56424992000035</v>
      </c>
      <c r="AA17" s="9">
        <f t="shared" si="17"/>
        <v>205.76466932160105</v>
      </c>
      <c r="AB17" s="9">
        <f t="shared" si="17"/>
        <v>208.79727410281617</v>
      </c>
      <c r="AC17" s="9">
        <f t="shared" si="17"/>
        <v>211.83970577008463</v>
      </c>
      <c r="AD17" s="9">
        <f t="shared" si="17"/>
        <v>214.89247257550059</v>
      </c>
      <c r="AE17" s="9">
        <f t="shared" si="17"/>
        <v>217.95607965401646</v>
      </c>
      <c r="AF17" s="9">
        <f t="shared" si="17"/>
        <v>221.03102915626243</v>
      </c>
      <c r="AG17" s="9">
        <f t="shared" si="17"/>
        <v>224.11782037941785</v>
      </c>
      <c r="AH17" s="9">
        <f t="shared" si="17"/>
        <v>227.21694989617038</v>
      </c>
      <c r="AI17" s="9">
        <f t="shared" si="17"/>
        <v>230.32891168183252</v>
      </c>
    </row>
    <row r="18" spans="2:143" x14ac:dyDescent="0.3">
      <c r="B18" t="s">
        <v>27</v>
      </c>
      <c r="C18" s="3">
        <v>37.1</v>
      </c>
      <c r="D18" s="3">
        <v>39.200000000000003</v>
      </c>
      <c r="E18" s="3">
        <v>12.9</v>
      </c>
      <c r="F18" s="8">
        <f>U18-E18-D18-C18</f>
        <v>38.499999999999993</v>
      </c>
      <c r="G18" s="3">
        <v>22.3</v>
      </c>
      <c r="H18" s="3">
        <v>34.700000000000003</v>
      </c>
      <c r="I18" s="3">
        <v>12.9</v>
      </c>
      <c r="J18" s="8">
        <f>V18-I18-H18-G18</f>
        <v>5.0000000000000036</v>
      </c>
      <c r="K18" s="3">
        <v>0</v>
      </c>
      <c r="L18" s="3">
        <v>31</v>
      </c>
      <c r="M18" s="3">
        <v>-0.7</v>
      </c>
      <c r="N18" s="8">
        <f>W18-M18-L18-K18</f>
        <v>24.900000000000006</v>
      </c>
      <c r="O18" s="3">
        <v>-2.7</v>
      </c>
      <c r="P18" s="3">
        <v>5.5</v>
      </c>
      <c r="Q18" s="3">
        <f>Q17*0.3</f>
        <v>-4.6257600000000139</v>
      </c>
      <c r="R18" s="3">
        <f>R17*0.3</f>
        <v>4.7869799999999936</v>
      </c>
      <c r="T18" s="3">
        <v>26.7</v>
      </c>
      <c r="U18" s="3">
        <v>127.7</v>
      </c>
      <c r="V18" s="3">
        <v>74.900000000000006</v>
      </c>
      <c r="W18" s="3">
        <v>55.2</v>
      </c>
      <c r="X18" s="8">
        <f>SUM(O18:R18)</f>
        <v>2.9612199999999795</v>
      </c>
      <c r="Y18" s="3">
        <f>Y17*0.3</f>
        <v>14.321395199999989</v>
      </c>
      <c r="Z18" s="3">
        <f t="shared" ref="Z18:AI18" si="18">Z17*0.3</f>
        <v>37.969274976000101</v>
      </c>
      <c r="AA18" s="3">
        <f t="shared" si="18"/>
        <v>61.729400796480313</v>
      </c>
      <c r="AB18" s="3">
        <f t="shared" si="18"/>
        <v>62.639182230844852</v>
      </c>
      <c r="AC18" s="3">
        <f t="shared" si="18"/>
        <v>63.551911731025385</v>
      </c>
      <c r="AD18" s="3">
        <f t="shared" si="18"/>
        <v>64.467741772650172</v>
      </c>
      <c r="AE18" s="3">
        <f t="shared" si="18"/>
        <v>65.38682389620493</v>
      </c>
      <c r="AF18" s="3">
        <f t="shared" si="18"/>
        <v>66.309308746878727</v>
      </c>
      <c r="AG18" s="3">
        <f t="shared" si="18"/>
        <v>67.235346113825358</v>
      </c>
      <c r="AH18" s="3">
        <f t="shared" si="18"/>
        <v>68.165084968851104</v>
      </c>
      <c r="AI18" s="3">
        <f t="shared" si="18"/>
        <v>69.098673504549751</v>
      </c>
    </row>
    <row r="19" spans="2:143" x14ac:dyDescent="0.3">
      <c r="B19" t="s">
        <v>28</v>
      </c>
      <c r="C19" s="3">
        <v>0</v>
      </c>
      <c r="D19" s="3">
        <v>0.1</v>
      </c>
      <c r="E19" s="3">
        <v>0</v>
      </c>
      <c r="F19" s="8">
        <f>U19-E19-D19-C19</f>
        <v>0.1</v>
      </c>
      <c r="G19" s="3">
        <v>-0.3</v>
      </c>
      <c r="H19" s="3">
        <v>-0.4</v>
      </c>
      <c r="I19" s="3">
        <v>-0.5</v>
      </c>
      <c r="J19" s="8">
        <f>V19-I19-H19-G19</f>
        <v>-0.7</v>
      </c>
      <c r="K19" s="3">
        <v>-0.3</v>
      </c>
      <c r="L19" s="3">
        <v>-0.2</v>
      </c>
      <c r="M19" s="3">
        <v>-0.3</v>
      </c>
      <c r="N19" s="8">
        <f>W19-M19-L19-K19</f>
        <v>-0.5</v>
      </c>
      <c r="O19" s="3">
        <v>0.1</v>
      </c>
      <c r="P19" s="3">
        <v>-0.2</v>
      </c>
      <c r="Q19" s="3">
        <v>0</v>
      </c>
      <c r="R19" s="3">
        <v>0</v>
      </c>
      <c r="T19" s="3">
        <v>0.1</v>
      </c>
      <c r="U19" s="3">
        <v>0.2</v>
      </c>
      <c r="V19" s="3">
        <v>-1.9</v>
      </c>
      <c r="W19" s="3">
        <v>-1.3</v>
      </c>
      <c r="X19" s="8">
        <f>SUM(O19:R19)</f>
        <v>-0.1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</row>
    <row r="20" spans="2:143" s="1" customFormat="1" x14ac:dyDescent="0.3">
      <c r="B20" s="1" t="s">
        <v>29</v>
      </c>
      <c r="C20" s="9">
        <f>C17-C18-C19</f>
        <v>101.6</v>
      </c>
      <c r="D20" s="9">
        <f>D17-D18-D19</f>
        <v>83.599999999999952</v>
      </c>
      <c r="E20" s="9">
        <f>E17-E18-E19</f>
        <v>23.000000000000185</v>
      </c>
      <c r="F20" s="9">
        <f>F17-F18-F19</f>
        <v>47.89999999999975</v>
      </c>
      <c r="G20" s="9">
        <f>G17-G18-G19</f>
        <v>27.299999999999955</v>
      </c>
      <c r="H20" s="9">
        <f>H17-H18-H19</f>
        <v>62.899999999999928</v>
      </c>
      <c r="I20" s="9">
        <f>I17-I18-I19</f>
        <v>2.5000000000000444</v>
      </c>
      <c r="J20" s="9">
        <f>J17-J18-J19</f>
        <v>34.39999999999948</v>
      </c>
      <c r="K20" s="9">
        <f>K17-K18-K19</f>
        <v>-25.100000000000112</v>
      </c>
      <c r="L20" s="9">
        <f>L17-L18-L19</f>
        <v>66.500000000000085</v>
      </c>
      <c r="M20" s="9">
        <f>M17-M18-M19</f>
        <v>-11.199999999999978</v>
      </c>
      <c r="N20" s="9">
        <f>N17-N18-N19</f>
        <v>-10.799999999999081</v>
      </c>
      <c r="O20" s="9">
        <f>O17-O18-O19</f>
        <v>-83.89999999999992</v>
      </c>
      <c r="P20" s="9">
        <f>P17-P18-P19</f>
        <v>8.9999999999998739</v>
      </c>
      <c r="Q20" s="9">
        <f t="shared" ref="Q20:R20" si="19">Q17-Q18-Q19</f>
        <v>-10.793440000000032</v>
      </c>
      <c r="R20" s="9">
        <f t="shared" si="19"/>
        <v>11.169619999999988</v>
      </c>
      <c r="T20" s="9">
        <f>T17-T18-T19</f>
        <v>368.99999999999983</v>
      </c>
      <c r="U20" s="9">
        <f>U17-U18-U19</f>
        <v>256.09999999999928</v>
      </c>
      <c r="V20" s="9">
        <f>V17-V18-V19</f>
        <v>127.0999999999994</v>
      </c>
      <c r="W20" s="9">
        <f>W17-W18-W19</f>
        <v>19.400000000001146</v>
      </c>
      <c r="X20" s="9">
        <f>X17-X18-X19</f>
        <v>-74.523820000000285</v>
      </c>
      <c r="Y20" s="9">
        <f>Y17-Y18-Y19</f>
        <v>33.416588799999971</v>
      </c>
      <c r="Z20" s="9">
        <f t="shared" ref="Z20:AI20" si="20">Z17-Z18-Z19</f>
        <v>88.594974944000256</v>
      </c>
      <c r="AA20" s="9">
        <f t="shared" si="20"/>
        <v>144.03526852512073</v>
      </c>
      <c r="AB20" s="9">
        <f t="shared" si="20"/>
        <v>146.15809187197132</v>
      </c>
      <c r="AC20" s="9">
        <f t="shared" si="20"/>
        <v>148.28779403905924</v>
      </c>
      <c r="AD20" s="9">
        <f t="shared" si="20"/>
        <v>150.42473080285043</v>
      </c>
      <c r="AE20" s="9">
        <f t="shared" si="20"/>
        <v>152.56925575781153</v>
      </c>
      <c r="AF20" s="9">
        <f t="shared" si="20"/>
        <v>154.72172040938369</v>
      </c>
      <c r="AG20" s="9">
        <f t="shared" si="20"/>
        <v>156.88247426559249</v>
      </c>
      <c r="AH20" s="9">
        <f t="shared" si="20"/>
        <v>159.05186492731929</v>
      </c>
      <c r="AI20" s="9">
        <f t="shared" si="20"/>
        <v>161.23023817728279</v>
      </c>
      <c r="AJ20" s="1">
        <f>AI20*(1+$AM$25)</f>
        <v>159.61793579550996</v>
      </c>
      <c r="AK20" s="1">
        <f t="shared" ref="AK20:CV20" si="21">AJ20*(1+$AM$25)</f>
        <v>158.02175643755487</v>
      </c>
      <c r="AL20" s="1">
        <f t="shared" si="21"/>
        <v>156.44153887317933</v>
      </c>
      <c r="AM20" s="1">
        <f t="shared" si="21"/>
        <v>154.87712348444754</v>
      </c>
      <c r="AN20" s="1">
        <f t="shared" si="21"/>
        <v>153.32835224960306</v>
      </c>
      <c r="AO20" s="1">
        <f t="shared" si="21"/>
        <v>151.79506872710704</v>
      </c>
      <c r="AP20" s="1">
        <f t="shared" si="21"/>
        <v>150.27711803983595</v>
      </c>
      <c r="AQ20" s="1">
        <f t="shared" si="21"/>
        <v>148.7743468594376</v>
      </c>
      <c r="AR20" s="1">
        <f t="shared" si="21"/>
        <v>147.28660339084323</v>
      </c>
      <c r="AS20" s="1">
        <f t="shared" si="21"/>
        <v>145.81373735693478</v>
      </c>
      <c r="AT20" s="1">
        <f t="shared" si="21"/>
        <v>144.35559998336544</v>
      </c>
      <c r="AU20" s="1">
        <f t="shared" si="21"/>
        <v>142.91204398353179</v>
      </c>
      <c r="AV20" s="1">
        <f t="shared" si="21"/>
        <v>141.48292354369647</v>
      </c>
      <c r="AW20" s="1">
        <f t="shared" si="21"/>
        <v>140.0680943082595</v>
      </c>
      <c r="AX20" s="1">
        <f t="shared" si="21"/>
        <v>138.66741336517691</v>
      </c>
      <c r="AY20" s="1">
        <f t="shared" si="21"/>
        <v>137.28073923152513</v>
      </c>
      <c r="AZ20" s="1">
        <f t="shared" si="21"/>
        <v>135.90793183920988</v>
      </c>
      <c r="BA20" s="1">
        <f t="shared" si="21"/>
        <v>134.54885252081777</v>
      </c>
      <c r="BB20" s="1">
        <f t="shared" si="21"/>
        <v>133.20336399560961</v>
      </c>
      <c r="BC20" s="1">
        <f t="shared" si="21"/>
        <v>131.8713303556535</v>
      </c>
      <c r="BD20" s="1">
        <f t="shared" si="21"/>
        <v>130.55261705209696</v>
      </c>
      <c r="BE20" s="1">
        <f t="shared" si="21"/>
        <v>129.24709088157599</v>
      </c>
      <c r="BF20" s="1">
        <f t="shared" si="21"/>
        <v>127.95461997276023</v>
      </c>
      <c r="BG20" s="1">
        <f t="shared" si="21"/>
        <v>126.67507377303262</v>
      </c>
      <c r="BH20" s="1">
        <f t="shared" si="21"/>
        <v>125.40832303530229</v>
      </c>
      <c r="BI20" s="1">
        <f t="shared" si="21"/>
        <v>124.15423980494927</v>
      </c>
      <c r="BJ20" s="1">
        <f t="shared" si="21"/>
        <v>122.91269740689978</v>
      </c>
      <c r="BK20" s="1">
        <f t="shared" si="21"/>
        <v>121.68357043283078</v>
      </c>
      <c r="BL20" s="1">
        <f t="shared" si="21"/>
        <v>120.46673472850247</v>
      </c>
      <c r="BM20" s="1">
        <f t="shared" si="21"/>
        <v>119.26206738121745</v>
      </c>
      <c r="BN20" s="1">
        <f t="shared" si="21"/>
        <v>118.06944670740528</v>
      </c>
      <c r="BO20" s="1">
        <f t="shared" si="21"/>
        <v>116.88875224033123</v>
      </c>
      <c r="BP20" s="1">
        <f t="shared" si="21"/>
        <v>115.71986471792792</v>
      </c>
      <c r="BQ20" s="1">
        <f t="shared" si="21"/>
        <v>114.56266607074863</v>
      </c>
      <c r="BR20" s="1">
        <f t="shared" si="21"/>
        <v>113.41703941004114</v>
      </c>
      <c r="BS20" s="1">
        <f t="shared" si="21"/>
        <v>112.28286901594073</v>
      </c>
      <c r="BT20" s="1">
        <f t="shared" si="21"/>
        <v>111.16004032578132</v>
      </c>
      <c r="BU20" s="1">
        <f t="shared" si="21"/>
        <v>110.04843992252351</v>
      </c>
      <c r="BV20" s="1">
        <f t="shared" si="21"/>
        <v>108.94795552329828</v>
      </c>
      <c r="BW20" s="1">
        <f t="shared" si="21"/>
        <v>107.85847596806529</v>
      </c>
      <c r="BX20" s="1">
        <f t="shared" si="21"/>
        <v>106.77989120838464</v>
      </c>
      <c r="BY20" s="1">
        <f t="shared" si="21"/>
        <v>105.7120922963008</v>
      </c>
      <c r="BZ20" s="1">
        <f t="shared" si="21"/>
        <v>104.65497137333779</v>
      </c>
      <c r="CA20" s="1">
        <f t="shared" si="21"/>
        <v>103.6084216596044</v>
      </c>
      <c r="CB20" s="1">
        <f t="shared" si="21"/>
        <v>102.57233744300835</v>
      </c>
      <c r="CC20" s="1">
        <f t="shared" si="21"/>
        <v>101.54661406857826</v>
      </c>
      <c r="CD20" s="1">
        <f t="shared" si="21"/>
        <v>100.53114792789248</v>
      </c>
      <c r="CE20" s="1">
        <f t="shared" si="21"/>
        <v>99.525836448613546</v>
      </c>
      <c r="CF20" s="1">
        <f t="shared" si="21"/>
        <v>98.530578084127413</v>
      </c>
      <c r="CG20" s="1">
        <f t="shared" si="21"/>
        <v>97.54527230328614</v>
      </c>
      <c r="CH20" s="1">
        <f t="shared" si="21"/>
        <v>96.569819580253281</v>
      </c>
      <c r="CI20" s="1">
        <f t="shared" si="21"/>
        <v>95.60412138445075</v>
      </c>
      <c r="CJ20" s="1">
        <f t="shared" si="21"/>
        <v>94.648080170606235</v>
      </c>
      <c r="CK20" s="1">
        <f t="shared" si="21"/>
        <v>93.701599368900176</v>
      </c>
      <c r="CL20" s="1">
        <f t="shared" si="21"/>
        <v>92.764583375211174</v>
      </c>
      <c r="CM20" s="1">
        <f t="shared" si="21"/>
        <v>91.836937541459065</v>
      </c>
      <c r="CN20" s="1">
        <f t="shared" si="21"/>
        <v>90.91856816604448</v>
      </c>
      <c r="CO20" s="1">
        <f t="shared" si="21"/>
        <v>90.009382484384034</v>
      </c>
      <c r="CP20" s="1">
        <f t="shared" si="21"/>
        <v>89.109288659540198</v>
      </c>
      <c r="CQ20" s="1">
        <f t="shared" si="21"/>
        <v>88.218195772944796</v>
      </c>
      <c r="CR20" s="1">
        <f t="shared" si="21"/>
        <v>87.336013815215352</v>
      </c>
      <c r="CS20" s="1">
        <f t="shared" si="21"/>
        <v>86.462653677063201</v>
      </c>
      <c r="CT20" s="1">
        <f t="shared" si="21"/>
        <v>85.598027140292572</v>
      </c>
      <c r="CU20" s="1">
        <f t="shared" si="21"/>
        <v>84.742046868889645</v>
      </c>
      <c r="CV20" s="1">
        <f t="shared" si="21"/>
        <v>83.89462640020075</v>
      </c>
      <c r="CW20" s="1">
        <f t="shared" ref="CW20:EM20" si="22">CV20*(1+$AM$25)</f>
        <v>83.055680136198745</v>
      </c>
      <c r="CX20" s="1">
        <f t="shared" si="22"/>
        <v>82.225123334836752</v>
      </c>
      <c r="CY20" s="1">
        <f t="shared" si="22"/>
        <v>81.402872101488384</v>
      </c>
      <c r="CZ20" s="1">
        <f t="shared" si="22"/>
        <v>80.588843380473506</v>
      </c>
      <c r="DA20" s="1">
        <f t="shared" si="22"/>
        <v>79.782954946668767</v>
      </c>
      <c r="DB20" s="1">
        <f t="shared" si="22"/>
        <v>78.985125397202083</v>
      </c>
      <c r="DC20" s="1">
        <f t="shared" si="22"/>
        <v>78.195274143230066</v>
      </c>
      <c r="DD20" s="1">
        <f t="shared" si="22"/>
        <v>77.413321401797759</v>
      </c>
      <c r="DE20" s="1">
        <f t="shared" si="22"/>
        <v>76.63918818777978</v>
      </c>
      <c r="DF20" s="1">
        <f t="shared" si="22"/>
        <v>75.872796305901986</v>
      </c>
      <c r="DG20" s="1">
        <f t="shared" si="22"/>
        <v>75.11406834284297</v>
      </c>
      <c r="DH20" s="1">
        <f t="shared" si="22"/>
        <v>74.362927659414538</v>
      </c>
      <c r="DI20" s="1">
        <f t="shared" si="22"/>
        <v>73.619298382820389</v>
      </c>
      <c r="DJ20" s="1">
        <f t="shared" si="22"/>
        <v>72.883105398992186</v>
      </c>
      <c r="DK20" s="1">
        <f t="shared" si="22"/>
        <v>72.154274345002264</v>
      </c>
      <c r="DL20" s="1">
        <f t="shared" si="22"/>
        <v>71.432731601552234</v>
      </c>
      <c r="DM20" s="1">
        <f t="shared" si="22"/>
        <v>70.718404285536707</v>
      </c>
      <c r="DN20" s="1">
        <f t="shared" si="22"/>
        <v>70.011220242681333</v>
      </c>
      <c r="DO20" s="1">
        <f t="shared" si="22"/>
        <v>69.311108040254524</v>
      </c>
      <c r="DP20" s="1">
        <f t="shared" si="22"/>
        <v>68.617996959851979</v>
      </c>
      <c r="DQ20" s="1">
        <f t="shared" si="22"/>
        <v>67.931816990253452</v>
      </c>
      <c r="DR20" s="1">
        <f t="shared" si="22"/>
        <v>67.252498820350922</v>
      </c>
      <c r="DS20" s="1">
        <f t="shared" si="22"/>
        <v>66.579973832147417</v>
      </c>
      <c r="DT20" s="1">
        <f t="shared" si="22"/>
        <v>65.914174093825949</v>
      </c>
      <c r="DU20" s="1">
        <f t="shared" si="22"/>
        <v>65.255032352887682</v>
      </c>
      <c r="DV20" s="1">
        <f t="shared" si="22"/>
        <v>64.602482029358811</v>
      </c>
      <c r="DW20" s="1">
        <f t="shared" si="22"/>
        <v>63.956457209065221</v>
      </c>
      <c r="DX20" s="1">
        <f t="shared" si="22"/>
        <v>63.316892636974565</v>
      </c>
      <c r="DY20" s="1">
        <f t="shared" si="22"/>
        <v>62.683723710604816</v>
      </c>
      <c r="DZ20" s="1">
        <f t="shared" si="22"/>
        <v>62.056886473498764</v>
      </c>
      <c r="EA20" s="1">
        <f t="shared" si="22"/>
        <v>61.436317608763773</v>
      </c>
      <c r="EB20" s="1">
        <f t="shared" si="22"/>
        <v>60.821954432676137</v>
      </c>
      <c r="EC20" s="1">
        <f t="shared" si="22"/>
        <v>60.213734888349371</v>
      </c>
      <c r="ED20" s="1">
        <f t="shared" si="22"/>
        <v>59.611597539465876</v>
      </c>
      <c r="EE20" s="1">
        <f t="shared" si="22"/>
        <v>59.015481564071216</v>
      </c>
      <c r="EF20" s="1">
        <f t="shared" si="22"/>
        <v>58.4253267484305</v>
      </c>
      <c r="EG20" s="1">
        <f t="shared" si="22"/>
        <v>57.841073480946193</v>
      </c>
      <c r="EH20" s="1">
        <f t="shared" si="22"/>
        <v>57.262662746136733</v>
      </c>
      <c r="EI20" s="1">
        <f t="shared" si="22"/>
        <v>56.690036118675366</v>
      </c>
      <c r="EJ20" s="1">
        <f t="shared" si="22"/>
        <v>56.123135757488612</v>
      </c>
      <c r="EK20" s="1">
        <f t="shared" si="22"/>
        <v>55.561904399913722</v>
      </c>
      <c r="EL20" s="1">
        <f t="shared" si="22"/>
        <v>55.006285355914585</v>
      </c>
      <c r="EM20" s="1">
        <f t="shared" si="22"/>
        <v>54.456222502355438</v>
      </c>
    </row>
    <row r="21" spans="2:143" x14ac:dyDescent="0.3">
      <c r="B21" t="s">
        <v>2</v>
      </c>
      <c r="C21" s="3">
        <f>173.2-5</f>
        <v>168.2</v>
      </c>
      <c r="D21" s="3">
        <f>173.2-5</f>
        <v>168.2</v>
      </c>
      <c r="E21" s="3">
        <f>173.2-5</f>
        <v>168.2</v>
      </c>
      <c r="F21" s="3">
        <f>173.2-5</f>
        <v>168.2</v>
      </c>
      <c r="G21" s="3">
        <f>173.2-5</f>
        <v>168.2</v>
      </c>
      <c r="H21" s="3">
        <f>173.2-5</f>
        <v>168.2</v>
      </c>
      <c r="I21" s="3">
        <f>173.2-5</f>
        <v>168.2</v>
      </c>
      <c r="J21" s="3">
        <f>173.2-5</f>
        <v>168.2</v>
      </c>
      <c r="K21" s="3">
        <f>173.2-5</f>
        <v>168.2</v>
      </c>
      <c r="L21" s="3">
        <f>173.2-5</f>
        <v>168.2</v>
      </c>
      <c r="M21" s="3">
        <f>173.2-5</f>
        <v>168.2</v>
      </c>
      <c r="N21" s="3">
        <f>173.2-5</f>
        <v>168.2</v>
      </c>
      <c r="O21" s="3">
        <f>173.2-5</f>
        <v>168.2</v>
      </c>
      <c r="P21" s="3">
        <f>173.2-5</f>
        <v>168.2</v>
      </c>
      <c r="Q21" s="3">
        <f t="shared" ref="Q21:R21" si="23">173.2-5</f>
        <v>168.2</v>
      </c>
      <c r="R21" s="3">
        <f t="shared" si="23"/>
        <v>168.2</v>
      </c>
      <c r="T21" s="3">
        <f>173.2-5</f>
        <v>168.2</v>
      </c>
      <c r="U21" s="3">
        <f>173.2-5</f>
        <v>168.2</v>
      </c>
      <c r="V21" s="3">
        <f>173.2-5</f>
        <v>168.2</v>
      </c>
      <c r="W21" s="3">
        <f>173.2-5</f>
        <v>168.2</v>
      </c>
      <c r="X21" s="3">
        <f>173.2-5</f>
        <v>168.2</v>
      </c>
      <c r="Y21" s="3">
        <f>173.2-5</f>
        <v>168.2</v>
      </c>
      <c r="Z21" s="3">
        <f t="shared" ref="Z21:AI21" si="24">173.2-5</f>
        <v>168.2</v>
      </c>
      <c r="AA21" s="3">
        <f t="shared" si="24"/>
        <v>168.2</v>
      </c>
      <c r="AB21" s="3">
        <f t="shared" si="24"/>
        <v>168.2</v>
      </c>
      <c r="AC21" s="3">
        <f t="shared" si="24"/>
        <v>168.2</v>
      </c>
      <c r="AD21" s="3">
        <f t="shared" si="24"/>
        <v>168.2</v>
      </c>
      <c r="AE21" s="3">
        <f t="shared" si="24"/>
        <v>168.2</v>
      </c>
      <c r="AF21" s="3">
        <f t="shared" si="24"/>
        <v>168.2</v>
      </c>
      <c r="AG21" s="3">
        <f t="shared" si="24"/>
        <v>168.2</v>
      </c>
      <c r="AH21" s="3">
        <f t="shared" si="24"/>
        <v>168.2</v>
      </c>
      <c r="AI21" s="3">
        <f t="shared" si="24"/>
        <v>168.2</v>
      </c>
    </row>
    <row r="22" spans="2:143" x14ac:dyDescent="0.3">
      <c r="B22" t="s">
        <v>30</v>
      </c>
      <c r="C22" s="10">
        <f>C20/C21</f>
        <v>0.60404280618311534</v>
      </c>
      <c r="D22" s="10">
        <f>D20/D21</f>
        <v>0.49702734839476786</v>
      </c>
      <c r="E22" s="10">
        <f>E20/E21</f>
        <v>0.13674197384066697</v>
      </c>
      <c r="F22" s="10">
        <f>F20/F21</f>
        <v>0.28478002378121137</v>
      </c>
      <c r="G22" s="10">
        <f>G20/G21</f>
        <v>0.16230677764565968</v>
      </c>
      <c r="H22" s="10">
        <f>H20/H21</f>
        <v>0.37395957193816842</v>
      </c>
      <c r="I22" s="10">
        <f>I20/I21</f>
        <v>1.48632580261596E-2</v>
      </c>
      <c r="J22" s="10">
        <f>J20/J21</f>
        <v>0.20451843043994936</v>
      </c>
      <c r="K22" s="10">
        <f>K20/K21</f>
        <v>-0.14922711058264038</v>
      </c>
      <c r="L22" s="10">
        <f>L20/L21</f>
        <v>0.39536266349583882</v>
      </c>
      <c r="M22" s="10">
        <f>M20/M21</f>
        <v>-6.6587395957193693E-2</v>
      </c>
      <c r="N22" s="10">
        <f>N20/N21</f>
        <v>-6.4209274673002859E-2</v>
      </c>
      <c r="O22" s="10">
        <f>O20/O21</f>
        <v>-0.49881093935790682</v>
      </c>
      <c r="P22" s="10">
        <f>P20/P21</f>
        <v>5.3507728894172858E-2</v>
      </c>
      <c r="Q22" s="10">
        <f t="shared" ref="Q22:R22" si="25">Q20/Q21</f>
        <v>-6.4170273483947882E-2</v>
      </c>
      <c r="R22" s="10">
        <f t="shared" si="25"/>
        <v>6.6406777645659859E-2</v>
      </c>
      <c r="T22" s="10">
        <f>T20/T21</f>
        <v>2.1938168846611168</v>
      </c>
      <c r="U22" s="10">
        <f>U20/U21</f>
        <v>1.5225921521997581</v>
      </c>
      <c r="V22" s="10">
        <f>V20/V21</f>
        <v>0.75564803804993697</v>
      </c>
      <c r="W22" s="10">
        <f>W20/W21</f>
        <v>0.11533888228300325</v>
      </c>
      <c r="X22" s="10">
        <f>X20/X21</f>
        <v>-0.44306670630202311</v>
      </c>
      <c r="Y22" s="10">
        <f>Y20/Y21</f>
        <v>0.19867175267538628</v>
      </c>
      <c r="Z22" s="10">
        <f t="shared" ref="Z22:AI22" si="26">Z20/Z21</f>
        <v>0.52672398896551875</v>
      </c>
      <c r="AA22" s="10">
        <f t="shared" si="26"/>
        <v>0.85633334438240627</v>
      </c>
      <c r="AB22" s="10">
        <f t="shared" si="26"/>
        <v>0.86895417284168452</v>
      </c>
      <c r="AC22" s="10">
        <f t="shared" si="26"/>
        <v>0.88161589797300388</v>
      </c>
      <c r="AD22" s="10">
        <f t="shared" si="26"/>
        <v>0.89432063497532965</v>
      </c>
      <c r="AE22" s="10">
        <f t="shared" si="26"/>
        <v>0.90707048607497942</v>
      </c>
      <c r="AF22" s="10">
        <f t="shared" si="26"/>
        <v>0.91986754107838109</v>
      </c>
      <c r="AG22" s="10">
        <f t="shared" si="26"/>
        <v>0.93271387791672122</v>
      </c>
      <c r="AH22" s="10">
        <f t="shared" si="26"/>
        <v>0.94561156318263551</v>
      </c>
      <c r="AI22" s="10">
        <f t="shared" si="26"/>
        <v>0.9585626526592318</v>
      </c>
    </row>
    <row r="24" spans="2:143" s="7" customFormat="1" x14ac:dyDescent="0.3">
      <c r="B24" s="7" t="s">
        <v>43</v>
      </c>
      <c r="C24" s="13"/>
      <c r="D24" s="13"/>
      <c r="E24" s="13"/>
      <c r="F24" s="13"/>
      <c r="G24" s="13">
        <f t="shared" ref="G24:N24" si="27">G3/C3-1</f>
        <v>0.32746552082611413</v>
      </c>
      <c r="H24" s="13">
        <f t="shared" si="27"/>
        <v>0.25858520900321547</v>
      </c>
      <c r="I24" s="13">
        <f t="shared" si="27"/>
        <v>0.3141646061462382</v>
      </c>
      <c r="J24" s="13">
        <f t="shared" si="27"/>
        <v>0.18639240506329147</v>
      </c>
      <c r="K24" s="13">
        <f t="shared" si="27"/>
        <v>5.2573874908635077E-2</v>
      </c>
      <c r="L24" s="13">
        <f t="shared" si="27"/>
        <v>-2.0234019723059604E-2</v>
      </c>
      <c r="M24" s="13">
        <f t="shared" si="27"/>
        <v>-3.0211805182238538E-2</v>
      </c>
      <c r="N24" s="13">
        <f t="shared" si="27"/>
        <v>-8.2688716991194955E-3</v>
      </c>
      <c r="O24" s="13">
        <f>O3/K3-1</f>
        <v>2.847080997966378E-2</v>
      </c>
      <c r="P24" s="13">
        <f>P3/L3-1</f>
        <v>1.736636245110823E-2</v>
      </c>
      <c r="Q24" s="13">
        <f t="shared" ref="Q24:R24" si="28">Q3/M3-1</f>
        <v>2.0000000000000018E-2</v>
      </c>
      <c r="R24" s="13">
        <f t="shared" si="28"/>
        <v>2.0000000000000018E-2</v>
      </c>
      <c r="T24" s="13"/>
      <c r="U24" s="13">
        <f>U3/T3-1</f>
        <v>0.5982826208698897</v>
      </c>
      <c r="V24" s="13">
        <f t="shared" ref="V24:AI24" si="29">V3/U3-1</f>
        <v>0.26926285580805565</v>
      </c>
      <c r="W24" s="13">
        <f t="shared" si="29"/>
        <v>-1.3934167630664795E-3</v>
      </c>
      <c r="X24" s="13">
        <f t="shared" si="29"/>
        <v>2.1583339915225208E-2</v>
      </c>
      <c r="Y24" s="13">
        <f t="shared" si="29"/>
        <v>2.0000000000000018E-2</v>
      </c>
      <c r="Z24" s="13">
        <f t="shared" si="29"/>
        <v>2.0000000000000018E-2</v>
      </c>
      <c r="AA24" s="13">
        <f t="shared" si="29"/>
        <v>1.0000000000000009E-2</v>
      </c>
      <c r="AB24" s="13">
        <f t="shared" si="29"/>
        <v>1.0000000000000009E-2</v>
      </c>
      <c r="AC24" s="13">
        <f t="shared" si="29"/>
        <v>1.0000000000000009E-2</v>
      </c>
      <c r="AD24" s="13">
        <f t="shared" si="29"/>
        <v>1.0000000000000009E-2</v>
      </c>
      <c r="AE24" s="13">
        <f t="shared" si="29"/>
        <v>1.0000000000000009E-2</v>
      </c>
      <c r="AF24" s="13">
        <f t="shared" si="29"/>
        <v>1.0000000000000009E-2</v>
      </c>
      <c r="AG24" s="13">
        <f t="shared" si="29"/>
        <v>1.0000000000000009E-2</v>
      </c>
      <c r="AH24" s="13">
        <f t="shared" si="29"/>
        <v>1.0000000000000009E-2</v>
      </c>
      <c r="AI24" s="13">
        <f t="shared" si="29"/>
        <v>1.0000000000000009E-2</v>
      </c>
    </row>
    <row r="25" spans="2:143" x14ac:dyDescent="0.3">
      <c r="B25" t="s">
        <v>53</v>
      </c>
      <c r="C25" s="13">
        <f>(C3-C4)/C3</f>
        <v>0.66227735809827437</v>
      </c>
      <c r="D25" s="13">
        <f t="shared" ref="D25:P25" si="30">(D3-D4)/D3</f>
        <v>0.65742765273311898</v>
      </c>
      <c r="E25" s="13">
        <f t="shared" si="30"/>
        <v>0.65390321441186861</v>
      </c>
      <c r="F25" s="13">
        <f t="shared" si="30"/>
        <v>0.6604430379746834</v>
      </c>
      <c r="G25" s="13">
        <f t="shared" si="30"/>
        <v>0.65474574501409633</v>
      </c>
      <c r="H25" s="13">
        <f t="shared" si="30"/>
        <v>0.65648152879260135</v>
      </c>
      <c r="I25" s="13">
        <f t="shared" si="30"/>
        <v>0.65353187829265669</v>
      </c>
      <c r="J25" s="13">
        <f t="shared" si="30"/>
        <v>0.65740197385969579</v>
      </c>
      <c r="K25" s="13">
        <f t="shared" si="30"/>
        <v>0.6414860373989385</v>
      </c>
      <c r="L25" s="13">
        <f t="shared" si="30"/>
        <v>0.66185136897001295</v>
      </c>
      <c r="M25" s="13">
        <f t="shared" si="30"/>
        <v>0.64833702882483368</v>
      </c>
      <c r="N25" s="13">
        <f t="shared" si="30"/>
        <v>0.6395911780527167</v>
      </c>
      <c r="O25" s="13">
        <f t="shared" si="30"/>
        <v>0.62064142753797935</v>
      </c>
      <c r="P25" s="13">
        <f t="shared" si="30"/>
        <v>0.6313819971293827</v>
      </c>
      <c r="Q25" s="13">
        <f t="shared" ref="Q25:R25" si="31">(Q3-Q4)/Q3</f>
        <v>0.63</v>
      </c>
      <c r="R25" s="13">
        <f t="shared" si="31"/>
        <v>0.62999999999999989</v>
      </c>
      <c r="T25" s="13">
        <f t="shared" ref="T25:AI25" si="32">(T3-T4)/T3</f>
        <v>0.65953758766900439</v>
      </c>
      <c r="U25" s="13">
        <f t="shared" si="32"/>
        <v>0.65855774685487367</v>
      </c>
      <c r="V25" s="13">
        <f t="shared" si="32"/>
        <v>0.65555000525817642</v>
      </c>
      <c r="W25" s="13">
        <f t="shared" si="32"/>
        <v>0.64778980070031322</v>
      </c>
      <c r="X25" s="13">
        <f t="shared" si="32"/>
        <v>0.62784693372643219</v>
      </c>
      <c r="Y25" s="13">
        <f t="shared" si="32"/>
        <v>0.63</v>
      </c>
      <c r="Z25" s="13">
        <f t="shared" si="32"/>
        <v>0.63</v>
      </c>
      <c r="AA25" s="13">
        <f t="shared" si="32"/>
        <v>0.63000000000000012</v>
      </c>
      <c r="AB25" s="13">
        <f t="shared" si="32"/>
        <v>0.63</v>
      </c>
      <c r="AC25" s="13">
        <f t="shared" si="32"/>
        <v>0.63</v>
      </c>
      <c r="AD25" s="13">
        <f t="shared" si="32"/>
        <v>0.63</v>
      </c>
      <c r="AE25" s="13">
        <f t="shared" si="32"/>
        <v>0.63</v>
      </c>
      <c r="AF25" s="13">
        <f t="shared" si="32"/>
        <v>0.63</v>
      </c>
      <c r="AG25" s="13">
        <f t="shared" si="32"/>
        <v>0.63</v>
      </c>
      <c r="AH25" s="13">
        <f t="shared" si="32"/>
        <v>0.63</v>
      </c>
      <c r="AI25" s="13">
        <f t="shared" si="32"/>
        <v>0.63</v>
      </c>
      <c r="AL25" t="s">
        <v>55</v>
      </c>
      <c r="AM25" s="11">
        <v>-0.01</v>
      </c>
    </row>
    <row r="26" spans="2:143" x14ac:dyDescent="0.3">
      <c r="B26" t="s">
        <v>54</v>
      </c>
      <c r="C26" s="13">
        <f>(C3-C5)/C3</f>
        <v>0.61667475223508217</v>
      </c>
      <c r="D26" s="13">
        <f t="shared" ref="D26:P26" si="33">(D3-D5)/D3</f>
        <v>0.59903536977491967</v>
      </c>
      <c r="E26" s="13">
        <f t="shared" si="33"/>
        <v>0.5663723066054398</v>
      </c>
      <c r="F26" s="13">
        <f t="shared" si="33"/>
        <v>0.58335443037974677</v>
      </c>
      <c r="G26" s="13">
        <f t="shared" si="33"/>
        <v>0.59402735720998234</v>
      </c>
      <c r="H26" s="13">
        <f t="shared" si="33"/>
        <v>0.59531960553880736</v>
      </c>
      <c r="I26" s="13">
        <f t="shared" si="33"/>
        <v>0.58714116761638535</v>
      </c>
      <c r="J26" s="13">
        <f t="shared" si="33"/>
        <v>0.60885569485196034</v>
      </c>
      <c r="K26" s="13">
        <f t="shared" si="33"/>
        <v>0.61782649670155243</v>
      </c>
      <c r="L26" s="13">
        <f t="shared" si="33"/>
        <v>0.61788787483702734</v>
      </c>
      <c r="M26" s="13">
        <f t="shared" si="33"/>
        <v>0.60332594235033266</v>
      </c>
      <c r="N26" s="13">
        <f t="shared" si="33"/>
        <v>0.62781065088757415</v>
      </c>
      <c r="O26" s="13">
        <f t="shared" si="33"/>
        <v>0.62647697130455748</v>
      </c>
      <c r="P26" s="13">
        <f t="shared" si="33"/>
        <v>0.60641787984416651</v>
      </c>
      <c r="Q26" s="13">
        <f t="shared" ref="Q26:R26" si="34">(Q3-Q5)/Q3</f>
        <v>0.62</v>
      </c>
      <c r="R26" s="13">
        <f t="shared" si="34"/>
        <v>0.62999999999999989</v>
      </c>
      <c r="T26" s="13">
        <f t="shared" ref="T26:AI26" si="35">(T3-T5)/T3</f>
        <v>0.62076322035254272</v>
      </c>
      <c r="U26" s="13">
        <f t="shared" si="35"/>
        <v>0.59143391063503192</v>
      </c>
      <c r="V26" s="13">
        <f t="shared" si="35"/>
        <v>0.59632979282784726</v>
      </c>
      <c r="W26" s="13">
        <f t="shared" si="35"/>
        <v>0.61684174499118027</v>
      </c>
      <c r="X26" s="13">
        <f t="shared" si="35"/>
        <v>0.62075971321657197</v>
      </c>
      <c r="Y26" s="13">
        <f t="shared" si="35"/>
        <v>0.63</v>
      </c>
      <c r="Z26" s="13">
        <f t="shared" si="35"/>
        <v>0.63</v>
      </c>
      <c r="AA26" s="13">
        <f t="shared" si="35"/>
        <v>0.64</v>
      </c>
      <c r="AB26" s="13">
        <f t="shared" si="35"/>
        <v>0.64</v>
      </c>
      <c r="AC26" s="13">
        <f t="shared" si="35"/>
        <v>0.64</v>
      </c>
      <c r="AD26" s="13">
        <f t="shared" si="35"/>
        <v>0.64</v>
      </c>
      <c r="AE26" s="13">
        <f t="shared" si="35"/>
        <v>0.64</v>
      </c>
      <c r="AF26" s="13">
        <f t="shared" si="35"/>
        <v>0.64</v>
      </c>
      <c r="AG26" s="13">
        <f t="shared" si="35"/>
        <v>0.64</v>
      </c>
      <c r="AH26" s="13">
        <f t="shared" si="35"/>
        <v>0.64000000000000012</v>
      </c>
      <c r="AI26" s="13">
        <f t="shared" si="35"/>
        <v>0.64</v>
      </c>
      <c r="AL26" t="s">
        <v>56</v>
      </c>
      <c r="AM26" s="11">
        <v>0.08</v>
      </c>
    </row>
    <row r="27" spans="2:143" x14ac:dyDescent="0.3">
      <c r="B27" t="s">
        <v>44</v>
      </c>
      <c r="C27" s="13">
        <f t="shared" ref="C27:O27" si="36">C7/C3</f>
        <v>0.27895211033335643</v>
      </c>
      <c r="D27" s="13">
        <f t="shared" si="36"/>
        <v>0.25646302250803854</v>
      </c>
      <c r="E27" s="13">
        <f t="shared" si="36"/>
        <v>0.22027552101730849</v>
      </c>
      <c r="F27" s="13">
        <f t="shared" si="36"/>
        <v>0.24379746835443034</v>
      </c>
      <c r="G27" s="13">
        <f t="shared" si="36"/>
        <v>0.2487731022240785</v>
      </c>
      <c r="H27" s="13">
        <f t="shared" si="36"/>
        <v>0.25180113433140872</v>
      </c>
      <c r="I27" s="13">
        <f t="shared" si="36"/>
        <v>0.24067304590904207</v>
      </c>
      <c r="J27" s="13">
        <f t="shared" si="36"/>
        <v>0.26625766871165613</v>
      </c>
      <c r="K27" s="13">
        <f t="shared" si="36"/>
        <v>0.25931253410049104</v>
      </c>
      <c r="L27" s="13">
        <f t="shared" si="36"/>
        <v>0.27973924380704046</v>
      </c>
      <c r="M27" s="13">
        <f t="shared" si="36"/>
        <v>0.25166297117516628</v>
      </c>
      <c r="N27" s="13">
        <f t="shared" si="36"/>
        <v>0.26740182894029085</v>
      </c>
      <c r="O27" s="13">
        <f>O7/O3</f>
        <v>0.24711839884253681</v>
      </c>
      <c r="P27" s="13">
        <f>P7/P3</f>
        <v>0.23779987697354926</v>
      </c>
      <c r="Q27" s="13">
        <f t="shared" ref="Q27:R27" si="37">Q7/Q3</f>
        <v>0.25</v>
      </c>
      <c r="R27" s="13">
        <f t="shared" si="37"/>
        <v>0.26</v>
      </c>
      <c r="T27" s="13">
        <f>T7/T3</f>
        <v>0.28030080802154722</v>
      </c>
      <c r="U27" s="13">
        <f t="shared" ref="U27:AI27" si="38">U7/U3</f>
        <v>0.24999165748990546</v>
      </c>
      <c r="V27" s="13">
        <f t="shared" si="38"/>
        <v>0.25187979808602368</v>
      </c>
      <c r="W27" s="13">
        <f t="shared" si="38"/>
        <v>0.26463154569149372</v>
      </c>
      <c r="X27" s="13">
        <f t="shared" si="38"/>
        <v>0.24860664694300408</v>
      </c>
      <c r="Y27" s="13">
        <f t="shared" si="38"/>
        <v>0.26</v>
      </c>
      <c r="Z27" s="13">
        <f t="shared" si="38"/>
        <v>0.26</v>
      </c>
      <c r="AA27" s="13">
        <f t="shared" si="38"/>
        <v>0.27000000000000007</v>
      </c>
      <c r="AB27" s="13">
        <f t="shared" si="38"/>
        <v>0.27</v>
      </c>
      <c r="AC27" s="13">
        <f t="shared" si="38"/>
        <v>0.27</v>
      </c>
      <c r="AD27" s="13">
        <f t="shared" si="38"/>
        <v>0.27</v>
      </c>
      <c r="AE27" s="13">
        <f t="shared" si="38"/>
        <v>0.27</v>
      </c>
      <c r="AF27" s="13">
        <f t="shared" si="38"/>
        <v>0.27</v>
      </c>
      <c r="AG27" s="13">
        <f t="shared" si="38"/>
        <v>0.27000000000000013</v>
      </c>
      <c r="AH27" s="13">
        <f t="shared" si="38"/>
        <v>0.27</v>
      </c>
      <c r="AI27" s="13">
        <f t="shared" si="38"/>
        <v>0.26999999999999996</v>
      </c>
      <c r="AL27" t="s">
        <v>57</v>
      </c>
      <c r="AM27" s="3">
        <f>NPV(AM26,X20:EM20)</f>
        <v>1485.5080508680619</v>
      </c>
    </row>
    <row r="28" spans="2:143" x14ac:dyDescent="0.3">
      <c r="B28" t="s">
        <v>45</v>
      </c>
      <c r="C28" s="13">
        <f t="shared" ref="C28:O28" si="39">C8/C3</f>
        <v>0.15108462124887378</v>
      </c>
      <c r="D28" s="13">
        <f t="shared" si="39"/>
        <v>0.13723472668810291</v>
      </c>
      <c r="E28" s="13">
        <f t="shared" si="39"/>
        <v>0.14800423878488167</v>
      </c>
      <c r="F28" s="13">
        <f t="shared" si="39"/>
        <v>0.13968354430379754</v>
      </c>
      <c r="G28" s="13">
        <f t="shared" si="39"/>
        <v>0.17703873864466951</v>
      </c>
      <c r="H28" s="13">
        <f t="shared" si="39"/>
        <v>0.15727351693832714</v>
      </c>
      <c r="I28" s="13">
        <f t="shared" si="39"/>
        <v>0.17944307063756584</v>
      </c>
      <c r="J28" s="13">
        <f t="shared" si="39"/>
        <v>0.16196319018404909</v>
      </c>
      <c r="K28" s="13">
        <f t="shared" si="39"/>
        <v>0.20604136699568473</v>
      </c>
      <c r="L28" s="13">
        <f t="shared" si="39"/>
        <v>0.16479791395045632</v>
      </c>
      <c r="M28" s="13">
        <f t="shared" si="39"/>
        <v>0.19534368070953437</v>
      </c>
      <c r="N28" s="13">
        <f t="shared" si="39"/>
        <v>0.19187735341581488</v>
      </c>
      <c r="O28" s="13">
        <f>O8/O3</f>
        <v>0.23250542560887388</v>
      </c>
      <c r="P28" s="13">
        <f>P8/P3</f>
        <v>0.17213450891941767</v>
      </c>
      <c r="Q28" s="13">
        <f t="shared" ref="Q28:R28" si="40">Q8/Q3</f>
        <v>0.19</v>
      </c>
      <c r="R28" s="13">
        <f t="shared" si="40"/>
        <v>0.19</v>
      </c>
      <c r="T28" s="13">
        <f>T8/T3</f>
        <v>0.12525667351129363</v>
      </c>
      <c r="U28" s="13">
        <f t="shared" ref="U28:AI28" si="41">U8/U3</f>
        <v>0.14375813394734208</v>
      </c>
      <c r="V28" s="13">
        <f t="shared" si="41"/>
        <v>0.16882690083079188</v>
      </c>
      <c r="W28" s="13">
        <f t="shared" si="41"/>
        <v>0.18962430561040464</v>
      </c>
      <c r="X28" s="13">
        <f t="shared" si="41"/>
        <v>0.19686587050419041</v>
      </c>
      <c r="Y28" s="13">
        <f t="shared" si="41"/>
        <v>0.19</v>
      </c>
      <c r="Z28" s="13">
        <f t="shared" si="41"/>
        <v>0.18</v>
      </c>
      <c r="AA28" s="13">
        <f t="shared" si="41"/>
        <v>0.18</v>
      </c>
      <c r="AB28" s="13">
        <f t="shared" si="41"/>
        <v>0.18</v>
      </c>
      <c r="AC28" s="13">
        <f t="shared" si="41"/>
        <v>0.18</v>
      </c>
      <c r="AD28" s="13">
        <f t="shared" si="41"/>
        <v>0.18</v>
      </c>
      <c r="AE28" s="13">
        <f t="shared" si="41"/>
        <v>0.18</v>
      </c>
      <c r="AF28" s="13">
        <f t="shared" si="41"/>
        <v>0.18</v>
      </c>
      <c r="AG28" s="13">
        <f t="shared" si="41"/>
        <v>0.18</v>
      </c>
      <c r="AH28" s="13">
        <f t="shared" si="41"/>
        <v>0.18</v>
      </c>
      <c r="AI28" s="13">
        <f t="shared" si="41"/>
        <v>0.18</v>
      </c>
      <c r="AL28" t="s">
        <v>58</v>
      </c>
      <c r="AM28" s="3">
        <f>Main!D8</f>
        <v>232.99999999999997</v>
      </c>
    </row>
    <row r="29" spans="2:143" x14ac:dyDescent="0.3">
      <c r="B29" t="s">
        <v>46</v>
      </c>
      <c r="C29" s="13"/>
      <c r="D29" s="13"/>
      <c r="E29" s="13"/>
      <c r="F29" s="13"/>
      <c r="G29" s="13">
        <f>G9/C9-1</f>
        <v>0.81877729257641918</v>
      </c>
      <c r="H29" s="13">
        <f>H9/D9-1</f>
        <v>0.92948717948717952</v>
      </c>
      <c r="I29" s="13">
        <f>I9/E9-1</f>
        <v>0.76512455516014222</v>
      </c>
      <c r="J29" s="13">
        <f>J9/F9-1</f>
        <v>0.31048951048951001</v>
      </c>
      <c r="K29" s="13">
        <f>K9/G9-1</f>
        <v>0.22448979591836737</v>
      </c>
      <c r="L29" s="13">
        <f>L9/H9-1</f>
        <v>0.17940199335548179</v>
      </c>
      <c r="M29" s="13">
        <f>M9/I9-1</f>
        <v>6.4516129032258007E-2</v>
      </c>
      <c r="N29" s="13">
        <f>N9/J9-1</f>
        <v>3.415154749199556E-2</v>
      </c>
      <c r="O29" s="13">
        <f>O9/K9-1</f>
        <v>9.7058823529411864E-2</v>
      </c>
      <c r="P29" s="13">
        <f>P9/L9-1</f>
        <v>1.2206572769952961E-2</v>
      </c>
      <c r="Q29" s="13">
        <f t="shared" ref="Q29:R29" si="42">Q9/M9-1</f>
        <v>4.0000000000000036E-2</v>
      </c>
      <c r="R29" s="13">
        <f t="shared" si="42"/>
        <v>4.0000000000000036E-2</v>
      </c>
      <c r="T29" s="13"/>
      <c r="U29" s="13">
        <f>U9/T9-1</f>
        <v>0.5089041095890412</v>
      </c>
      <c r="V29" s="13">
        <f t="shared" ref="V29:AI29" si="43">V9/U9-1</f>
        <v>0.66364049024058103</v>
      </c>
      <c r="W29" s="13">
        <f t="shared" si="43"/>
        <v>0.12141882673942694</v>
      </c>
      <c r="X29" s="13">
        <f t="shared" si="43"/>
        <v>4.6958637469586284E-2</v>
      </c>
      <c r="Y29" s="13">
        <f t="shared" si="43"/>
        <v>4.0000000000000036E-2</v>
      </c>
      <c r="Z29" s="13">
        <f t="shared" si="43"/>
        <v>3.0000000000000027E-2</v>
      </c>
      <c r="AA29" s="13">
        <f t="shared" si="43"/>
        <v>2.0000000000000018E-2</v>
      </c>
      <c r="AB29" s="13">
        <f t="shared" si="43"/>
        <v>1.0000000000000009E-2</v>
      </c>
      <c r="AC29" s="13">
        <f t="shared" si="43"/>
        <v>1.0000000000000009E-2</v>
      </c>
      <c r="AD29" s="13">
        <f t="shared" si="43"/>
        <v>1.0000000000000009E-2</v>
      </c>
      <c r="AE29" s="13">
        <f t="shared" si="43"/>
        <v>1.0000000000000009E-2</v>
      </c>
      <c r="AF29" s="13">
        <f t="shared" si="43"/>
        <v>1.0000000000000009E-2</v>
      </c>
      <c r="AG29" s="13">
        <f t="shared" si="43"/>
        <v>1.0000000000000009E-2</v>
      </c>
      <c r="AH29" s="13">
        <f t="shared" si="43"/>
        <v>1.0000000000000009E-2</v>
      </c>
      <c r="AI29" s="13">
        <f t="shared" si="43"/>
        <v>1.0000000000000009E-2</v>
      </c>
      <c r="AL29" t="s">
        <v>59</v>
      </c>
      <c r="AM29" s="3">
        <f>AM27+AM28</f>
        <v>1718.5080508680619</v>
      </c>
    </row>
    <row r="30" spans="2:143" x14ac:dyDescent="0.3">
      <c r="B30" t="s">
        <v>47</v>
      </c>
      <c r="C30" s="13">
        <f t="shared" ref="C30:O30" si="44">C12/C3</f>
        <v>9.2799223785432094E-2</v>
      </c>
      <c r="D30" s="13">
        <f t="shared" si="44"/>
        <v>8.4244372990353658E-2</v>
      </c>
      <c r="E30" s="13">
        <f t="shared" si="44"/>
        <v>2.9176969268809735E-2</v>
      </c>
      <c r="F30" s="13">
        <f t="shared" si="44"/>
        <v>5.4177215189873271E-2</v>
      </c>
      <c r="G30" s="13">
        <f t="shared" si="44"/>
        <v>2.3389370366503057E-2</v>
      </c>
      <c r="H30" s="13">
        <f t="shared" si="44"/>
        <v>4.37892800572275E-2</v>
      </c>
      <c r="I30" s="13">
        <f t="shared" si="44"/>
        <v>6.4509192559942239E-4</v>
      </c>
      <c r="J30" s="13">
        <f t="shared" si="44"/>
        <v>4.571885836222965E-2</v>
      </c>
      <c r="K30" s="13">
        <f t="shared" si="44"/>
        <v>-4.4640642825257253E-3</v>
      </c>
      <c r="L30" s="13">
        <f t="shared" si="44"/>
        <v>5.2464146023468099E-2</v>
      </c>
      <c r="M30" s="13">
        <f t="shared" si="44"/>
        <v>-7.1507760532150653E-3</v>
      </c>
      <c r="N30" s="13">
        <f t="shared" si="44"/>
        <v>1.8181818181818674E-2</v>
      </c>
      <c r="O30" s="13">
        <f>O12/O3</f>
        <v>-4.470701712081019E-2</v>
      </c>
      <c r="P30" s="13">
        <f>P12/P3</f>
        <v>5.4849292597907908E-3</v>
      </c>
      <c r="Q30" s="13">
        <f t="shared" ref="Q30:R30" si="45">Q12/Q3</f>
        <v>-5.6623625059780266E-3</v>
      </c>
      <c r="R30" s="13">
        <f t="shared" si="45"/>
        <v>1.1052009830290361E-2</v>
      </c>
      <c r="T30" s="13">
        <f>T12/T3</f>
        <v>0.11357636203632093</v>
      </c>
      <c r="U30" s="13">
        <f t="shared" ref="U30:AI30" si="46">U12/U3</f>
        <v>6.5371909100009895E-2</v>
      </c>
      <c r="V30" s="13">
        <f t="shared" si="46"/>
        <v>2.8578189084025582E-2</v>
      </c>
      <c r="W30" s="13">
        <f t="shared" si="46"/>
        <v>1.4809256772766913E-2</v>
      </c>
      <c r="X30" s="13">
        <f t="shared" si="46"/>
        <v>-9.2084334120218509E-3</v>
      </c>
      <c r="Y30" s="13">
        <f t="shared" si="46"/>
        <v>8.0175364341000602E-3</v>
      </c>
      <c r="Z30" s="13">
        <f t="shared" si="46"/>
        <v>1.7516693405245334E-2</v>
      </c>
      <c r="AA30" s="13">
        <f t="shared" si="46"/>
        <v>2.6951460896585157E-2</v>
      </c>
      <c r="AB30" s="13">
        <f t="shared" si="46"/>
        <v>2.6951460896585049E-2</v>
      </c>
      <c r="AC30" s="13">
        <f t="shared" si="46"/>
        <v>2.6951460896585084E-2</v>
      </c>
      <c r="AD30" s="13">
        <f t="shared" si="46"/>
        <v>2.6951460896585074E-2</v>
      </c>
      <c r="AE30" s="13">
        <f t="shared" si="46"/>
        <v>2.6951460896585067E-2</v>
      </c>
      <c r="AF30" s="13">
        <f t="shared" si="46"/>
        <v>2.695146089658508E-2</v>
      </c>
      <c r="AG30" s="13">
        <f t="shared" si="46"/>
        <v>2.6951460896585219E-2</v>
      </c>
      <c r="AH30" s="13">
        <f t="shared" si="46"/>
        <v>2.695146089658506E-2</v>
      </c>
      <c r="AI30" s="13">
        <f t="shared" si="46"/>
        <v>2.6951460896585049E-2</v>
      </c>
      <c r="AL30" t="s">
        <v>60</v>
      </c>
      <c r="AM30" s="2">
        <f>AM29/AI21</f>
        <v>10.217051432033662</v>
      </c>
    </row>
    <row r="31" spans="2:143" x14ac:dyDescent="0.3">
      <c r="B31" t="s">
        <v>27</v>
      </c>
      <c r="C31" s="13">
        <f t="shared" ref="C31:O31" si="47">C18/C17</f>
        <v>0.26748377793799571</v>
      </c>
      <c r="D31" s="13">
        <f t="shared" si="47"/>
        <v>0.31895850284784394</v>
      </c>
      <c r="E31" s="13">
        <f t="shared" si="47"/>
        <v>0.35933147632311796</v>
      </c>
      <c r="F31" s="13">
        <f t="shared" si="47"/>
        <v>0.44508670520231336</v>
      </c>
      <c r="G31" s="13">
        <f t="shared" si="47"/>
        <v>0.45233265720081178</v>
      </c>
      <c r="H31" s="13">
        <f t="shared" si="47"/>
        <v>0.35699588477366284</v>
      </c>
      <c r="I31" s="13">
        <f t="shared" si="47"/>
        <v>0.86577181208053433</v>
      </c>
      <c r="J31" s="13">
        <f t="shared" si="47"/>
        <v>0.12919896640827058</v>
      </c>
      <c r="K31" s="13">
        <f t="shared" si="47"/>
        <v>0</v>
      </c>
      <c r="L31" s="13">
        <f t="shared" si="47"/>
        <v>0.31860226104830397</v>
      </c>
      <c r="M31" s="13">
        <f t="shared" si="47"/>
        <v>5.7377049180327967E-2</v>
      </c>
      <c r="N31" s="13">
        <f t="shared" si="47"/>
        <v>1.8308823529410523</v>
      </c>
      <c r="O31" s="13">
        <f>O18/O17</f>
        <v>3.1213872832369968E-2</v>
      </c>
      <c r="P31" s="13">
        <f>P18/P17</f>
        <v>0.38461538461538797</v>
      </c>
      <c r="Q31" s="13">
        <f t="shared" ref="Q31:R31" si="48">Q18/Q17</f>
        <v>0.3</v>
      </c>
      <c r="R31" s="13">
        <f t="shared" si="48"/>
        <v>0.3</v>
      </c>
      <c r="T31" s="13">
        <f>T18/T17</f>
        <v>6.7458312278928775E-2</v>
      </c>
      <c r="U31" s="13">
        <f t="shared" ref="U31:AI31" si="49">U18/U17</f>
        <v>0.33255208333333397</v>
      </c>
      <c r="V31" s="13">
        <f t="shared" si="49"/>
        <v>0.37431284357821204</v>
      </c>
      <c r="W31" s="13">
        <f t="shared" si="49"/>
        <v>0.75306957708047939</v>
      </c>
      <c r="X31" s="13">
        <f t="shared" si="49"/>
        <v>-4.1321693603078413E-2</v>
      </c>
      <c r="Y31" s="13">
        <f t="shared" si="49"/>
        <v>0.3</v>
      </c>
      <c r="Z31" s="13">
        <f t="shared" si="49"/>
        <v>0.3</v>
      </c>
      <c r="AA31" s="13">
        <f t="shared" si="49"/>
        <v>0.3</v>
      </c>
      <c r="AB31" s="13">
        <f t="shared" si="49"/>
        <v>0.3</v>
      </c>
      <c r="AC31" s="13">
        <f t="shared" si="49"/>
        <v>0.3</v>
      </c>
      <c r="AD31" s="13">
        <f t="shared" si="49"/>
        <v>0.3</v>
      </c>
      <c r="AE31" s="13">
        <f t="shared" si="49"/>
        <v>0.29999999999999993</v>
      </c>
      <c r="AF31" s="13">
        <f t="shared" si="49"/>
        <v>0.3</v>
      </c>
      <c r="AG31" s="13">
        <f t="shared" si="49"/>
        <v>0.3</v>
      </c>
      <c r="AH31" s="13">
        <f t="shared" si="49"/>
        <v>0.3</v>
      </c>
      <c r="AI31" s="13">
        <f t="shared" si="49"/>
        <v>0.3</v>
      </c>
      <c r="AL31" t="s">
        <v>61</v>
      </c>
      <c r="AM31" s="2">
        <f>Main!D3</f>
        <v>7.34</v>
      </c>
    </row>
    <row r="32" spans="2:143" x14ac:dyDescent="0.3">
      <c r="B32" t="s">
        <v>48</v>
      </c>
      <c r="C32" s="13">
        <f>C20/C3</f>
        <v>7.0413750086631088E-2</v>
      </c>
      <c r="D32" s="13">
        <f t="shared" ref="D32:P32" si="50">D20/D3</f>
        <v>5.3762057877813477E-2</v>
      </c>
      <c r="E32" s="13">
        <f t="shared" si="50"/>
        <v>1.624867537972461E-2</v>
      </c>
      <c r="F32" s="13">
        <f t="shared" si="50"/>
        <v>3.0316455696202383E-2</v>
      </c>
      <c r="G32" s="13">
        <f t="shared" si="50"/>
        <v>1.425289756708779E-2</v>
      </c>
      <c r="H32" s="13">
        <f t="shared" si="50"/>
        <v>3.213938991364771E-2</v>
      </c>
      <c r="I32" s="13">
        <f t="shared" si="50"/>
        <v>1.3439415116654361E-3</v>
      </c>
      <c r="J32" s="13">
        <f t="shared" si="50"/>
        <v>1.8351560416110687E-2</v>
      </c>
      <c r="K32" s="13">
        <f t="shared" si="50"/>
        <v>-1.2449779276821641E-2</v>
      </c>
      <c r="L32" s="13">
        <f t="shared" si="50"/>
        <v>3.4680573663624557E-2</v>
      </c>
      <c r="M32" s="13">
        <f t="shared" si="50"/>
        <v>-6.2084257206208304E-3</v>
      </c>
      <c r="N32" s="13">
        <f t="shared" si="50"/>
        <v>-5.8095750403437752E-3</v>
      </c>
      <c r="O32" s="13">
        <f t="shared" si="50"/>
        <v>-4.0462985290571456E-2</v>
      </c>
      <c r="P32" s="13">
        <f t="shared" si="50"/>
        <v>4.6134919007585987E-3</v>
      </c>
      <c r="Q32" s="13">
        <f t="shared" ref="Q32:R32" si="51">Q20/Q3</f>
        <v>-5.8657449676101214E-3</v>
      </c>
      <c r="R32" s="13">
        <f t="shared" si="51"/>
        <v>5.8905905557489185E-3</v>
      </c>
      <c r="T32" s="13">
        <f t="shared" ref="T32:AI32" si="52">T20/T3</f>
        <v>9.8402624069975145E-2</v>
      </c>
      <c r="U32" s="13">
        <f t="shared" si="52"/>
        <v>4.2730336703707295E-2</v>
      </c>
      <c r="V32" s="13">
        <f t="shared" si="52"/>
        <v>1.6707855715637737E-2</v>
      </c>
      <c r="W32" s="13">
        <f t="shared" si="52"/>
        <v>2.5537740568150418E-3</v>
      </c>
      <c r="X32" s="13">
        <f t="shared" si="52"/>
        <v>-9.6028920593359598E-3</v>
      </c>
      <c r="Y32" s="13">
        <f t="shared" si="52"/>
        <v>4.2215202986160046E-3</v>
      </c>
      <c r="Z32" s="13">
        <f t="shared" si="52"/>
        <v>1.0972755070605029E-2</v>
      </c>
      <c r="AA32" s="13">
        <f t="shared" si="52"/>
        <v>1.7662577006994626E-2</v>
      </c>
      <c r="AB32" s="13">
        <f t="shared" si="52"/>
        <v>1.7745437561328209E-2</v>
      </c>
      <c r="AC32" s="13">
        <f t="shared" si="52"/>
        <v>1.782575276371404E-2</v>
      </c>
      <c r="AD32" s="13">
        <f t="shared" si="52"/>
        <v>1.7903599051807509E-2</v>
      </c>
      <c r="AE32" s="13">
        <f t="shared" si="52"/>
        <v>1.7979050584589817E-2</v>
      </c>
      <c r="AF32" s="13">
        <f t="shared" si="52"/>
        <v>1.8052179310132879E-2</v>
      </c>
      <c r="AG32" s="13">
        <f t="shared" si="52"/>
        <v>1.8123055031350827E-2</v>
      </c>
      <c r="AH32" s="13">
        <f t="shared" si="52"/>
        <v>1.8191745469797207E-2</v>
      </c>
      <c r="AI32" s="13">
        <f t="shared" si="52"/>
        <v>1.8258316327567806E-2</v>
      </c>
      <c r="AL32" s="1" t="s">
        <v>62</v>
      </c>
      <c r="AM32" s="12">
        <f>AM30/AM31-1</f>
        <v>0.39196885995009012</v>
      </c>
    </row>
    <row r="33" spans="38:39" x14ac:dyDescent="0.3">
      <c r="AL33" t="s">
        <v>63</v>
      </c>
      <c r="AM33" s="4" t="s">
        <v>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2024-08-17T08:33:46Z</dcterms:created>
  <dcterms:modified xsi:type="dcterms:W3CDTF">2024-08-17T10:09:23Z</dcterms:modified>
</cp:coreProperties>
</file>