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C1F5363-6C60-4B23-9782-1928FBAFA41C}" xr6:coauthVersionLast="47" xr6:coauthVersionMax="47" xr10:uidLastSave="{00000000-0000-0000-0000-000000000000}"/>
  <bookViews>
    <workbookView xWindow="-108" yWindow="-108" windowWidth="23256" windowHeight="12576" activeTab="1" xr2:uid="{F30574C2-14C5-4405-B92F-D72ACFF190E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2" l="1"/>
  <c r="V32" i="2"/>
  <c r="U32" i="2"/>
  <c r="X32" i="2"/>
  <c r="X31" i="2"/>
  <c r="X29" i="2"/>
  <c r="W29" i="2"/>
  <c r="V29" i="2"/>
  <c r="U29" i="2"/>
  <c r="T29" i="2"/>
  <c r="X28" i="2"/>
  <c r="W28" i="2"/>
  <c r="V28" i="2"/>
  <c r="U28" i="2"/>
  <c r="T28" i="2"/>
  <c r="X26" i="2"/>
  <c r="W26" i="2"/>
  <c r="V26" i="2"/>
  <c r="U26" i="2"/>
  <c r="X25" i="2"/>
  <c r="W25" i="2"/>
  <c r="V25" i="2"/>
  <c r="U25" i="2"/>
  <c r="Y32" i="2"/>
  <c r="Y31" i="2"/>
  <c r="Y29" i="2"/>
  <c r="Y28" i="2"/>
  <c r="Y26" i="2"/>
  <c r="Y25" i="2"/>
  <c r="T22" i="2" l="1"/>
  <c r="T17" i="2"/>
  <c r="T13" i="2"/>
  <c r="T8" i="2"/>
  <c r="T5" i="2"/>
  <c r="U22" i="2"/>
  <c r="U17" i="2"/>
  <c r="U13" i="2"/>
  <c r="U8" i="2"/>
  <c r="U5" i="2"/>
  <c r="U27" i="2" s="1"/>
  <c r="V22" i="2"/>
  <c r="V17" i="2"/>
  <c r="V13" i="2"/>
  <c r="V8" i="2"/>
  <c r="V5" i="2"/>
  <c r="W22" i="2"/>
  <c r="W17" i="2"/>
  <c r="W13" i="2"/>
  <c r="W8" i="2"/>
  <c r="W5" i="2"/>
  <c r="X22" i="2"/>
  <c r="X17" i="2"/>
  <c r="X13" i="2"/>
  <c r="X8" i="2"/>
  <c r="X5" i="2"/>
  <c r="X27" i="2" s="1"/>
  <c r="Y22" i="2"/>
  <c r="Y17" i="2"/>
  <c r="Y13" i="2"/>
  <c r="Y8" i="2"/>
  <c r="Y5" i="2"/>
  <c r="D9" i="1"/>
  <c r="D8" i="1"/>
  <c r="D7" i="1"/>
  <c r="D6" i="1"/>
  <c r="D5" i="1"/>
  <c r="D4" i="1"/>
  <c r="F3" i="1"/>
  <c r="Y9" i="2" l="1"/>
  <c r="Y30" i="2" s="1"/>
  <c r="Y27" i="2"/>
  <c r="V27" i="2"/>
  <c r="W27" i="2"/>
  <c r="T9" i="2"/>
  <c r="U9" i="2"/>
  <c r="V9" i="2"/>
  <c r="W9" i="2"/>
  <c r="X9" i="2"/>
  <c r="T14" i="2" l="1"/>
  <c r="T18" i="2" s="1"/>
  <c r="T30" i="2"/>
  <c r="Y14" i="2"/>
  <c r="V14" i="2"/>
  <c r="V30" i="2"/>
  <c r="W14" i="2"/>
  <c r="W30" i="2"/>
  <c r="U14" i="2"/>
  <c r="U33" i="2" s="1"/>
  <c r="U30" i="2"/>
  <c r="X14" i="2"/>
  <c r="X30" i="2"/>
  <c r="V18" i="2"/>
  <c r="V33" i="2"/>
  <c r="X18" i="2"/>
  <c r="X33" i="2"/>
  <c r="Y18" i="2"/>
  <c r="Y33" i="2"/>
  <c r="W18" i="2"/>
  <c r="W33" i="2"/>
  <c r="T33" i="2" l="1"/>
  <c r="U18" i="2"/>
  <c r="T21" i="2"/>
  <c r="T34" i="2"/>
  <c r="V21" i="2"/>
  <c r="V34" i="2"/>
  <c r="U21" i="2"/>
  <c r="U34" i="2"/>
  <c r="Y21" i="2"/>
  <c r="Y34" i="2"/>
  <c r="X21" i="2"/>
  <c r="X34" i="2"/>
  <c r="W21" i="2"/>
  <c r="W34" i="2"/>
  <c r="T23" i="2" l="1"/>
  <c r="T35" i="2"/>
  <c r="V23" i="2"/>
  <c r="V35" i="2"/>
  <c r="U23" i="2"/>
  <c r="U35" i="2"/>
  <c r="X23" i="2"/>
  <c r="X35" i="2"/>
  <c r="Y23" i="2"/>
  <c r="Y35" i="2"/>
  <c r="W23" i="2"/>
  <c r="W35" i="2"/>
</calcChain>
</file>

<file path=xl/sharedStrings.xml><?xml version="1.0" encoding="utf-8"?>
<sst xmlns="http://schemas.openxmlformats.org/spreadsheetml/2006/main" count="62" uniqueCount="57">
  <si>
    <t>HON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</si>
  <si>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</si>
  <si>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</si>
  <si>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</si>
  <si>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</si>
  <si>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</si>
  <si>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</si>
  <si>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</si>
  <si>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</si>
  <si>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</si>
  <si>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</si>
  <si>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</si>
  <si>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Product revenue</t>
  </si>
  <si>
    <t>Service revenue</t>
  </si>
  <si>
    <t>Total revenue</t>
  </si>
  <si>
    <t>Product cost</t>
  </si>
  <si>
    <t>Service cost</t>
  </si>
  <si>
    <t>Total cost of sales</t>
  </si>
  <si>
    <t>Gross profit</t>
  </si>
  <si>
    <t>R&amp;D</t>
  </si>
  <si>
    <t>G&amp;A</t>
  </si>
  <si>
    <t>Impairment</t>
  </si>
  <si>
    <t>Other expense</t>
  </si>
  <si>
    <t>Total operating expense</t>
  </si>
  <si>
    <t>Operating profit</t>
  </si>
  <si>
    <t>Total other expense</t>
  </si>
  <si>
    <t>Interest expense</t>
  </si>
  <si>
    <t>Pretax profit</t>
  </si>
  <si>
    <t>Taxes</t>
  </si>
  <si>
    <t>MI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</si>
  <si>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</si>
  <si>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</si>
  <si>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</si>
  <si>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</si>
  <si>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</si>
  <si>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</si>
  <si>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</si>
  <si>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</si>
  <si>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</si>
  <si>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</si>
  <si>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</si>
  <si>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</si>
  <si>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</si>
  <si>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</si>
  <si>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</si>
  <si>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</si>
  <si>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</si>
  <si>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Product revenue y/y</t>
  </si>
  <si>
    <t>Service revenue y/y</t>
  </si>
  <si>
    <t>Revenue y/y</t>
  </si>
  <si>
    <t>Product Margin</t>
  </si>
  <si>
    <t>Service Margin</t>
  </si>
  <si>
    <t>Gross Margin</t>
  </si>
  <si>
    <t>G&amp;A y/y</t>
  </si>
  <si>
    <t>R&amp;D y/y</t>
  </si>
  <si>
    <t>Operating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</si>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</sst>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2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30480</xdr:colOff>
      <xdr:row>0</xdr:row>
      <xdr:rowOff>0</xdr:rowOff>
    </xdr:from>
    <xdr:to>
      <xdr:col>25</xdr:col>
      <xdr:colOff>30480</xdr:colOff>
      <xdr:row>40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11B458E-3914-46AD-6435-C6425FC2E9C6}"/>
            </a:ext>
          </a:extLst>
        </xdr:cNvPr>
        <xdr:cNvCxnSpPr/>
      </xdr:nvCxnSpPr>
      <xdr:spPr>
        <a:xfrm>
          <a:off x="16085820" y="0"/>
          <a:ext cx="0" cy="7604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1BB-2F6F-49C6-9C95-CE13E10764DE}">
  <dimension ref="B2:G9"/>
  <sheetViews>
    <sheetView workbookViewId="0">
      <selection activeCell="D4" sqref="D4"/>
    </sheetView>
  </sheetViews>
  <sheetFormatPr defaultRowHeight="14.4" x14ac:dyDescent="0.3"/>
  <cols>
    <col min="1" max="4" width="8.88671875" style="1"/>
    <col min="5" max="7" width="12.77734375" style="3" customWidth="1"/>
    <col min="8" max="16384" width="8.88671875" style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2" t="s">
        <v>0</v>
      </c>
      <c r="C3" s="1" t="s">
        <v>1</v>
      </c>
      <c r="D3" s="5">
        <v>198.32</v>
      </c>
      <c r="E3" s="4">
        <v>45770</v>
      </c>
      <c r="F3" s="4">
        <f ca="1">TODAY()</f>
        <v>45771</v>
      </c>
      <c r="G3" s="4">
        <v>45776</v>
      </c>
    </row>
    <row r="4" spans="2:7" x14ac:dyDescent="0.3">
      <c r="C4" s="1" t="s">
        <v>2</v>
      </c>
      <c r="D4" s="6">
        <f>649.9</f>
        <v>649.9</v>
      </c>
      <c r="E4" s="3" t="s">
        <v>11</v>
      </c>
    </row>
    <row r="5" spans="2:7" x14ac:dyDescent="0.3">
      <c r="C5" s="1" t="s">
        <v>3</v>
      </c>
      <c r="D5" s="6">
        <f>D3*D4</f>
        <v>128888.16799999999</v>
      </c>
    </row>
    <row r="6" spans="2:7" x14ac:dyDescent="0.3">
      <c r="C6" s="1" t="s">
        <v>4</v>
      </c>
      <c r="D6" s="6">
        <f>10567+386</f>
        <v>10953</v>
      </c>
      <c r="E6" s="3" t="s">
        <v>11</v>
      </c>
    </row>
    <row r="7" spans="2:7" x14ac:dyDescent="0.3">
      <c r="C7" s="1" t="s">
        <v>5</v>
      </c>
      <c r="D7" s="6">
        <f>4273+1347+25479</f>
        <v>31099</v>
      </c>
      <c r="E7" s="3" t="s">
        <v>11</v>
      </c>
    </row>
    <row r="8" spans="2:7" x14ac:dyDescent="0.3">
      <c r="C8" s="1" t="s">
        <v>6</v>
      </c>
      <c r="D8" s="6">
        <f>D6-D7</f>
        <v>-20146</v>
      </c>
    </row>
    <row r="9" spans="2:7" x14ac:dyDescent="0.3">
      <c r="C9" s="1" t="s">
        <v>7</v>
      </c>
      <c r="D9" s="6">
        <f>D5-D8</f>
        <v>149034.16800000001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FB57-91F3-4052-BB69-223C5CE863B6}">
  <dimension ref="B2:AJ35"/>
  <sheetViews>
    <sheetView tabSelected="1" workbookViewId="0">
      <pane xSplit="2" ySplit="2" topLeftCell="N12" activePane="bottomRight" state="frozen"/>
      <selection pane="topRight" activeCell="C1" sqref="C1"/>
      <selection pane="bottomLeft" activeCell="A3" sqref="A3"/>
      <selection pane="bottomRight" activeCell="B25" sqref="B25:B35"/>
    </sheetView>
  </sheetViews>
  <sheetFormatPr defaultRowHeight="14.4" x14ac:dyDescent="0.3"/>
  <cols>
    <col min="1" max="1" width="8.88671875" style="1"/>
    <col min="2" max="2" width="20.77734375" style="1" bestFit="1" customWidth="1"/>
    <col min="3" max="16384" width="8.88671875" style="1"/>
  </cols>
  <sheetData>
    <row r="2" spans="2:36" x14ac:dyDescent="0.3"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42</v>
      </c>
      <c r="N2" s="7" t="s">
        <v>11</v>
      </c>
      <c r="O2" s="7" t="s">
        <v>43</v>
      </c>
      <c r="P2" s="7" t="s">
        <v>44</v>
      </c>
      <c r="Q2" s="7" t="s">
        <v>45</v>
      </c>
      <c r="R2" s="7" t="s">
        <v>46</v>
      </c>
      <c r="T2" s="1">
        <v>2019</v>
      </c>
      <c r="U2" s="1">
        <v>2020</v>
      </c>
      <c r="V2" s="1">
        <v>2021</v>
      </c>
      <c r="W2" s="1">
        <v>2022</v>
      </c>
      <c r="X2" s="1">
        <v>2023</v>
      </c>
      <c r="Y2" s="1">
        <v>2024</v>
      </c>
      <c r="Z2" s="1">
        <v>2025</v>
      </c>
      <c r="AA2" s="1">
        <v>2026</v>
      </c>
      <c r="AB2" s="1">
        <v>2027</v>
      </c>
      <c r="AC2" s="1">
        <v>2028</v>
      </c>
      <c r="AD2" s="1">
        <v>2029</v>
      </c>
      <c r="AE2" s="1">
        <v>2030</v>
      </c>
      <c r="AF2" s="1">
        <v>2031</v>
      </c>
      <c r="AG2" s="1">
        <v>2032</v>
      </c>
      <c r="AH2" s="1">
        <v>2033</v>
      </c>
      <c r="AI2" s="1">
        <v>2034</v>
      </c>
      <c r="AJ2" s="1">
        <v>2035</v>
      </c>
    </row>
    <row r="3" spans="2:36" x14ac:dyDescent="0.3">
      <c r="B3" s="1" t="s">
        <v>12</v>
      </c>
      <c r="T3" s="6">
        <v>27629</v>
      </c>
      <c r="U3" s="6">
        <v>24737</v>
      </c>
      <c r="V3" s="6">
        <v>25643</v>
      </c>
      <c r="W3" s="6">
        <v>25960</v>
      </c>
      <c r="X3" s="6">
        <v>25773</v>
      </c>
      <c r="Y3" s="6">
        <v>26279</v>
      </c>
    </row>
    <row r="4" spans="2:36" x14ac:dyDescent="0.3">
      <c r="B4" s="1" t="s">
        <v>13</v>
      </c>
      <c r="T4" s="6">
        <v>9080</v>
      </c>
      <c r="U4" s="6">
        <v>7900</v>
      </c>
      <c r="V4" s="6">
        <v>8749</v>
      </c>
      <c r="W4" s="6">
        <v>9506</v>
      </c>
      <c r="X4" s="6">
        <v>10889</v>
      </c>
      <c r="Y4" s="6">
        <v>12219</v>
      </c>
    </row>
    <row r="5" spans="2:36" s="2" customFormat="1" x14ac:dyDescent="0.3">
      <c r="B5" s="2" t="s">
        <v>14</v>
      </c>
      <c r="T5" s="9">
        <f t="shared" ref="T5:Y5" si="0">T3+T4</f>
        <v>36709</v>
      </c>
      <c r="U5" s="9">
        <f t="shared" si="0"/>
        <v>32637</v>
      </c>
      <c r="V5" s="9">
        <f t="shared" si="0"/>
        <v>34392</v>
      </c>
      <c r="W5" s="9">
        <f t="shared" si="0"/>
        <v>35466</v>
      </c>
      <c r="X5" s="9">
        <f t="shared" si="0"/>
        <v>36662</v>
      </c>
      <c r="Y5" s="9">
        <f t="shared" si="0"/>
        <v>38498</v>
      </c>
    </row>
    <row r="6" spans="2:36" x14ac:dyDescent="0.3">
      <c r="B6" s="1" t="s">
        <v>15</v>
      </c>
      <c r="T6" s="6">
        <v>19269</v>
      </c>
      <c r="U6" s="6">
        <v>17638</v>
      </c>
      <c r="V6" s="6">
        <v>18344</v>
      </c>
      <c r="W6" s="6">
        <v>16955</v>
      </c>
      <c r="X6" s="6">
        <v>16977</v>
      </c>
      <c r="Y6" s="6">
        <v>17227</v>
      </c>
    </row>
    <row r="7" spans="2:36" x14ac:dyDescent="0.3">
      <c r="B7" s="1" t="s">
        <v>16</v>
      </c>
      <c r="T7" s="6">
        <v>5070</v>
      </c>
      <c r="U7" s="6">
        <v>4531</v>
      </c>
      <c r="V7" s="6">
        <v>5050</v>
      </c>
      <c r="W7" s="6">
        <v>5392</v>
      </c>
      <c r="X7" s="6">
        <v>6018</v>
      </c>
      <c r="Y7" s="6">
        <v>6609</v>
      </c>
    </row>
    <row r="8" spans="2:36" x14ac:dyDescent="0.3">
      <c r="B8" s="1" t="s">
        <v>17</v>
      </c>
      <c r="T8" s="6">
        <f t="shared" ref="T8:Y8" si="1">T6+T7</f>
        <v>24339</v>
      </c>
      <c r="U8" s="6">
        <f t="shared" si="1"/>
        <v>22169</v>
      </c>
      <c r="V8" s="6">
        <f t="shared" si="1"/>
        <v>23394</v>
      </c>
      <c r="W8" s="6">
        <f t="shared" si="1"/>
        <v>22347</v>
      </c>
      <c r="X8" s="6">
        <f t="shared" si="1"/>
        <v>22995</v>
      </c>
      <c r="Y8" s="6">
        <f t="shared" si="1"/>
        <v>23836</v>
      </c>
    </row>
    <row r="9" spans="2:36" s="2" customFormat="1" x14ac:dyDescent="0.3">
      <c r="B9" s="2" t="s">
        <v>18</v>
      </c>
      <c r="T9" s="9">
        <f t="shared" ref="T9:Y9" si="2">T5-T8</f>
        <v>12370</v>
      </c>
      <c r="U9" s="9">
        <f t="shared" si="2"/>
        <v>10468</v>
      </c>
      <c r="V9" s="9">
        <f t="shared" si="2"/>
        <v>10998</v>
      </c>
      <c r="W9" s="9">
        <f t="shared" si="2"/>
        <v>13119</v>
      </c>
      <c r="X9" s="9">
        <f t="shared" si="2"/>
        <v>13667</v>
      </c>
      <c r="Y9" s="9">
        <f t="shared" si="2"/>
        <v>14662</v>
      </c>
    </row>
    <row r="10" spans="2:36" x14ac:dyDescent="0.3">
      <c r="B10" s="1" t="s">
        <v>19</v>
      </c>
      <c r="T10" s="6"/>
      <c r="U10" s="6"/>
      <c r="V10" s="6"/>
      <c r="W10" s="6">
        <v>1478</v>
      </c>
      <c r="X10" s="6">
        <v>1456</v>
      </c>
      <c r="Y10" s="6">
        <v>1536</v>
      </c>
    </row>
    <row r="11" spans="2:36" x14ac:dyDescent="0.3">
      <c r="B11" s="1" t="s">
        <v>20</v>
      </c>
      <c r="T11" s="6">
        <v>5519</v>
      </c>
      <c r="U11" s="6">
        <v>4772</v>
      </c>
      <c r="V11" s="6">
        <v>4798</v>
      </c>
      <c r="W11" s="6">
        <v>5214</v>
      </c>
      <c r="X11" s="6">
        <v>5127</v>
      </c>
      <c r="Y11" s="6">
        <v>5466</v>
      </c>
    </row>
    <row r="12" spans="2:36" x14ac:dyDescent="0.3">
      <c r="B12" s="1" t="s">
        <v>21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219</v>
      </c>
    </row>
    <row r="13" spans="2:36" x14ac:dyDescent="0.3">
      <c r="B13" s="1" t="s">
        <v>23</v>
      </c>
      <c r="T13" s="6">
        <f t="shared" ref="T13:Y13" si="3">SUM(T10:T12)</f>
        <v>5519</v>
      </c>
      <c r="U13" s="6">
        <f t="shared" si="3"/>
        <v>4772</v>
      </c>
      <c r="V13" s="6">
        <f t="shared" si="3"/>
        <v>4798</v>
      </c>
      <c r="W13" s="6">
        <f t="shared" si="3"/>
        <v>6692</v>
      </c>
      <c r="X13" s="6">
        <f t="shared" si="3"/>
        <v>6583</v>
      </c>
      <c r="Y13" s="6">
        <f t="shared" si="3"/>
        <v>7221</v>
      </c>
    </row>
    <row r="14" spans="2:36" s="2" customFormat="1" x14ac:dyDescent="0.3">
      <c r="B14" s="2" t="s">
        <v>24</v>
      </c>
      <c r="T14" s="9">
        <f t="shared" ref="T14:Y14" si="4">T9-T13</f>
        <v>6851</v>
      </c>
      <c r="U14" s="9">
        <f t="shared" si="4"/>
        <v>5696</v>
      </c>
      <c r="V14" s="9">
        <f t="shared" si="4"/>
        <v>6200</v>
      </c>
      <c r="W14" s="9">
        <f t="shared" si="4"/>
        <v>6427</v>
      </c>
      <c r="X14" s="9">
        <f t="shared" si="4"/>
        <v>7084</v>
      </c>
      <c r="Y14" s="9">
        <f t="shared" si="4"/>
        <v>7441</v>
      </c>
    </row>
    <row r="15" spans="2:36" x14ac:dyDescent="0.3">
      <c r="B15" s="1" t="s">
        <v>22</v>
      </c>
      <c r="T15" s="6">
        <v>-1065</v>
      </c>
      <c r="U15" s="6">
        <v>-675</v>
      </c>
      <c r="V15" s="6">
        <v>-1378</v>
      </c>
      <c r="W15" s="6">
        <v>-366</v>
      </c>
      <c r="X15" s="6">
        <v>-840</v>
      </c>
      <c r="Y15" s="6">
        <v>-830</v>
      </c>
    </row>
    <row r="16" spans="2:36" x14ac:dyDescent="0.3">
      <c r="B16" s="1" t="s">
        <v>26</v>
      </c>
      <c r="T16" s="6">
        <v>357</v>
      </c>
      <c r="U16" s="6">
        <v>359</v>
      </c>
      <c r="V16" s="6">
        <v>343</v>
      </c>
      <c r="W16" s="6">
        <v>414</v>
      </c>
      <c r="X16" s="6">
        <v>765</v>
      </c>
      <c r="Y16" s="6">
        <v>1058</v>
      </c>
    </row>
    <row r="17" spans="2:25" x14ac:dyDescent="0.3">
      <c r="B17" s="1" t="s">
        <v>25</v>
      </c>
      <c r="T17" s="6">
        <f t="shared" ref="T17:Y17" si="5">SUM(T15:T16)</f>
        <v>-708</v>
      </c>
      <c r="U17" s="6">
        <f t="shared" si="5"/>
        <v>-316</v>
      </c>
      <c r="V17" s="6">
        <f t="shared" si="5"/>
        <v>-1035</v>
      </c>
      <c r="W17" s="6">
        <f t="shared" si="5"/>
        <v>48</v>
      </c>
      <c r="X17" s="6">
        <f t="shared" si="5"/>
        <v>-75</v>
      </c>
      <c r="Y17" s="6">
        <f t="shared" si="5"/>
        <v>228</v>
      </c>
    </row>
    <row r="18" spans="2:25" s="2" customFormat="1" x14ac:dyDescent="0.3">
      <c r="B18" s="2" t="s">
        <v>27</v>
      </c>
      <c r="T18" s="9">
        <f t="shared" ref="T18:Y18" si="6">T14-T17</f>
        <v>7559</v>
      </c>
      <c r="U18" s="9">
        <f t="shared" si="6"/>
        <v>6012</v>
      </c>
      <c r="V18" s="9">
        <f t="shared" si="6"/>
        <v>7235</v>
      </c>
      <c r="W18" s="9">
        <f t="shared" si="6"/>
        <v>6379</v>
      </c>
      <c r="X18" s="9">
        <f t="shared" si="6"/>
        <v>7159</v>
      </c>
      <c r="Y18" s="9">
        <f t="shared" si="6"/>
        <v>7213</v>
      </c>
    </row>
    <row r="19" spans="2:25" x14ac:dyDescent="0.3">
      <c r="B19" s="1" t="s">
        <v>28</v>
      </c>
      <c r="T19" s="6">
        <v>1329</v>
      </c>
      <c r="U19" s="6">
        <v>1147</v>
      </c>
      <c r="V19" s="6">
        <v>1625</v>
      </c>
      <c r="W19" s="6">
        <v>1412</v>
      </c>
      <c r="X19" s="6">
        <v>1487</v>
      </c>
      <c r="Y19" s="6">
        <v>1473</v>
      </c>
    </row>
    <row r="20" spans="2:25" x14ac:dyDescent="0.3">
      <c r="B20" s="1" t="s">
        <v>29</v>
      </c>
      <c r="T20" s="6">
        <v>87</v>
      </c>
      <c r="U20" s="6">
        <v>86</v>
      </c>
      <c r="V20" s="6">
        <v>68</v>
      </c>
      <c r="W20" s="6">
        <v>1</v>
      </c>
      <c r="X20" s="6">
        <v>14</v>
      </c>
      <c r="Y20" s="6">
        <v>35</v>
      </c>
    </row>
    <row r="21" spans="2:25" s="2" customFormat="1" x14ac:dyDescent="0.3">
      <c r="B21" s="2" t="s">
        <v>30</v>
      </c>
      <c r="T21" s="9">
        <f t="shared" ref="T21:Y21" si="7">T18-T19-T20</f>
        <v>6143</v>
      </c>
      <c r="U21" s="9">
        <f t="shared" si="7"/>
        <v>4779</v>
      </c>
      <c r="V21" s="9">
        <f t="shared" si="7"/>
        <v>5542</v>
      </c>
      <c r="W21" s="9">
        <f t="shared" si="7"/>
        <v>4966</v>
      </c>
      <c r="X21" s="9">
        <f t="shared" si="7"/>
        <v>5658</v>
      </c>
      <c r="Y21" s="9">
        <f t="shared" si="7"/>
        <v>5705</v>
      </c>
    </row>
    <row r="22" spans="2:25" x14ac:dyDescent="0.3">
      <c r="B22" s="1" t="s">
        <v>2</v>
      </c>
      <c r="T22" s="6">
        <f t="shared" ref="T22:Y22" si="8">649.9</f>
        <v>649.9</v>
      </c>
      <c r="U22" s="6">
        <f t="shared" si="8"/>
        <v>649.9</v>
      </c>
      <c r="V22" s="6">
        <f t="shared" si="8"/>
        <v>649.9</v>
      </c>
      <c r="W22" s="6">
        <f t="shared" si="8"/>
        <v>649.9</v>
      </c>
      <c r="X22" s="6">
        <f t="shared" si="8"/>
        <v>649.9</v>
      </c>
      <c r="Y22" s="6">
        <f t="shared" si="8"/>
        <v>649.9</v>
      </c>
    </row>
    <row r="23" spans="2:25" x14ac:dyDescent="0.3">
      <c r="B23" s="1" t="s">
        <v>31</v>
      </c>
      <c r="T23" s="8">
        <f t="shared" ref="T23:Y23" si="9">T21/T22</f>
        <v>9.4522234189875363</v>
      </c>
      <c r="U23" s="8">
        <f t="shared" si="9"/>
        <v>7.3534389906139408</v>
      </c>
      <c r="V23" s="8">
        <f t="shared" si="9"/>
        <v>8.5274657639636864</v>
      </c>
      <c r="W23" s="8">
        <f t="shared" si="9"/>
        <v>7.6411755654716114</v>
      </c>
      <c r="X23" s="8">
        <f t="shared" si="9"/>
        <v>8.7059547622711193</v>
      </c>
      <c r="Y23" s="8">
        <f t="shared" si="9"/>
        <v>8.778273580550854</v>
      </c>
    </row>
    <row r="25" spans="2:25" x14ac:dyDescent="0.3">
      <c r="B25" s="1" t="s">
        <v>47</v>
      </c>
      <c r="T25" s="10"/>
      <c r="U25" s="10">
        <f t="shared" ref="U25:Y27" si="10">U3/T3-1</f>
        <v>-0.10467262658800536</v>
      </c>
      <c r="V25" s="10">
        <f t="shared" si="10"/>
        <v>3.6625298136394813E-2</v>
      </c>
      <c r="W25" s="10">
        <f t="shared" si="10"/>
        <v>1.2362048122294578E-2</v>
      </c>
      <c r="X25" s="10">
        <f t="shared" si="10"/>
        <v>-7.2033898305084998E-3</v>
      </c>
      <c r="Y25" s="10">
        <f t="shared" si="10"/>
        <v>1.9632949210413919E-2</v>
      </c>
    </row>
    <row r="26" spans="2:25" x14ac:dyDescent="0.3">
      <c r="B26" s="1" t="s">
        <v>48</v>
      </c>
      <c r="T26" s="10"/>
      <c r="U26" s="10">
        <f t="shared" si="10"/>
        <v>-0.12995594713656389</v>
      </c>
      <c r="V26" s="10">
        <f t="shared" si="10"/>
        <v>0.10746835443037983</v>
      </c>
      <c r="W26" s="10">
        <f t="shared" si="10"/>
        <v>8.6524174191336067E-2</v>
      </c>
      <c r="X26" s="10">
        <f t="shared" si="10"/>
        <v>0.14548706080370288</v>
      </c>
      <c r="Y26" s="10">
        <f t="shared" si="10"/>
        <v>0.12214161079988983</v>
      </c>
    </row>
    <row r="27" spans="2:25" s="2" customFormat="1" x14ac:dyDescent="0.3">
      <c r="B27" s="2" t="s">
        <v>49</v>
      </c>
      <c r="T27" s="11"/>
      <c r="U27" s="11">
        <f t="shared" si="10"/>
        <v>-0.11092647579612624</v>
      </c>
      <c r="V27" s="11">
        <f t="shared" si="10"/>
        <v>5.377332475411345E-2</v>
      </c>
      <c r="W27" s="11">
        <f t="shared" si="10"/>
        <v>3.1228192602930971E-2</v>
      </c>
      <c r="X27" s="11">
        <f t="shared" si="10"/>
        <v>3.3722438391699194E-2</v>
      </c>
      <c r="Y27" s="11">
        <f t="shared" si="10"/>
        <v>5.0079100976487823E-2</v>
      </c>
    </row>
    <row r="28" spans="2:25" x14ac:dyDescent="0.3">
      <c r="B28" s="1" t="s">
        <v>50</v>
      </c>
      <c r="T28" s="10">
        <f t="shared" ref="T28:Y29" si="11">(T3-T6)/T3</f>
        <v>0.30258062181041662</v>
      </c>
      <c r="U28" s="10">
        <f t="shared" si="11"/>
        <v>0.28697901928285563</v>
      </c>
      <c r="V28" s="10">
        <f t="shared" si="11"/>
        <v>0.28463908279062511</v>
      </c>
      <c r="W28" s="10">
        <f t="shared" si="11"/>
        <v>0.34687981510015409</v>
      </c>
      <c r="X28" s="10">
        <f t="shared" si="11"/>
        <v>0.34128739378419276</v>
      </c>
      <c r="Y28" s="10">
        <f t="shared" si="11"/>
        <v>0.34445755165721681</v>
      </c>
    </row>
    <row r="29" spans="2:25" x14ac:dyDescent="0.3">
      <c r="B29" s="1" t="s">
        <v>51</v>
      </c>
      <c r="T29" s="10">
        <f t="shared" si="11"/>
        <v>0.44162995594713655</v>
      </c>
      <c r="U29" s="10">
        <f t="shared" si="11"/>
        <v>0.42645569620253165</v>
      </c>
      <c r="V29" s="10">
        <f t="shared" si="11"/>
        <v>0.42279117613441536</v>
      </c>
      <c r="W29" s="10">
        <f t="shared" si="11"/>
        <v>0.43277929728592468</v>
      </c>
      <c r="X29" s="10">
        <f t="shared" si="11"/>
        <v>0.44733217007989712</v>
      </c>
      <c r="Y29" s="10">
        <f t="shared" si="11"/>
        <v>0.45912104100171863</v>
      </c>
    </row>
    <row r="30" spans="2:25" x14ac:dyDescent="0.3">
      <c r="B30" s="1" t="s">
        <v>52</v>
      </c>
      <c r="T30" s="10">
        <f t="shared" ref="T30:Y30" si="12">T9/T5</f>
        <v>0.3369745838895094</v>
      </c>
      <c r="U30" s="10">
        <f t="shared" si="12"/>
        <v>0.32074026411741274</v>
      </c>
      <c r="V30" s="10">
        <f t="shared" si="12"/>
        <v>0.31978367062107466</v>
      </c>
      <c r="W30" s="10">
        <f t="shared" si="12"/>
        <v>0.36990356961597021</v>
      </c>
      <c r="X30" s="10">
        <f t="shared" si="12"/>
        <v>0.3727838088483989</v>
      </c>
      <c r="Y30" s="10">
        <f t="shared" si="12"/>
        <v>0.38085095329627511</v>
      </c>
    </row>
    <row r="31" spans="2:25" x14ac:dyDescent="0.3">
      <c r="B31" s="1" t="s">
        <v>54</v>
      </c>
      <c r="T31" s="10"/>
      <c r="U31" s="10"/>
      <c r="V31" s="10"/>
      <c r="W31" s="10"/>
      <c r="X31" s="10">
        <f>X10/W10-1</f>
        <v>-1.4884979702300405E-2</v>
      </c>
      <c r="Y31" s="10">
        <f>Y10/X10-1</f>
        <v>5.4945054945054972E-2</v>
      </c>
    </row>
    <row r="32" spans="2:25" x14ac:dyDescent="0.3">
      <c r="B32" s="1" t="s">
        <v>53</v>
      </c>
      <c r="T32" s="10"/>
      <c r="U32" s="10">
        <f t="shared" ref="U32:W32" si="13">U11/T11-1</f>
        <v>-0.13535060699402068</v>
      </c>
      <c r="V32" s="10">
        <f t="shared" si="13"/>
        <v>5.4484492875104262E-3</v>
      </c>
      <c r="W32" s="10">
        <f t="shared" si="13"/>
        <v>8.6702792830345876E-2</v>
      </c>
      <c r="X32" s="10">
        <f>X11/W11-1</f>
        <v>-1.6685845799769838E-2</v>
      </c>
      <c r="Y32" s="10">
        <f>Y11/X11-1</f>
        <v>6.6120538326506662E-2</v>
      </c>
    </row>
    <row r="33" spans="2:25" x14ac:dyDescent="0.3">
      <c r="B33" s="1" t="s">
        <v>55</v>
      </c>
      <c r="T33" s="10">
        <f t="shared" ref="T33:Y33" si="14">T14/T5</f>
        <v>0.18662998174834508</v>
      </c>
      <c r="U33" s="10">
        <f t="shared" si="14"/>
        <v>0.17452584489996018</v>
      </c>
      <c r="V33" s="10">
        <f t="shared" si="14"/>
        <v>0.18027448243777622</v>
      </c>
      <c r="W33" s="10">
        <f t="shared" si="14"/>
        <v>0.18121581232729939</v>
      </c>
      <c r="X33" s="10">
        <f t="shared" si="14"/>
        <v>0.19322459222082811</v>
      </c>
      <c r="Y33" s="10">
        <f t="shared" si="14"/>
        <v>0.19328276793599666</v>
      </c>
    </row>
    <row r="34" spans="2:25" x14ac:dyDescent="0.3">
      <c r="B34" s="1" t="s">
        <v>28</v>
      </c>
      <c r="T34" s="10">
        <f t="shared" ref="T34:X34" si="15">T19/T18</f>
        <v>0.1758169069982802</v>
      </c>
      <c r="U34" s="10">
        <f t="shared" si="15"/>
        <v>0.19078509647371922</v>
      </c>
      <c r="V34" s="10">
        <f t="shared" si="15"/>
        <v>0.22460262612301313</v>
      </c>
      <c r="W34" s="10">
        <f t="shared" si="15"/>
        <v>0.22135130898259917</v>
      </c>
      <c r="X34" s="10">
        <f t="shared" si="15"/>
        <v>0.20771057410252827</v>
      </c>
      <c r="Y34" s="10">
        <f>Y19/Y18</f>
        <v>0.20421461250519896</v>
      </c>
    </row>
    <row r="35" spans="2:25" x14ac:dyDescent="0.3">
      <c r="B35" s="1" t="s">
        <v>56</v>
      </c>
      <c r="T35" s="10">
        <f t="shared" ref="T35:Y35" si="16">T21/T5</f>
        <v>0.16734315835353727</v>
      </c>
      <c r="U35" s="10">
        <f t="shared" si="16"/>
        <v>0.14642889971504733</v>
      </c>
      <c r="V35" s="10">
        <f t="shared" si="16"/>
        <v>0.16114212607583159</v>
      </c>
      <c r="W35" s="10">
        <f t="shared" si="16"/>
        <v>0.14002142897422884</v>
      </c>
      <c r="X35" s="10">
        <f t="shared" si="16"/>
        <v>0.15432873274780426</v>
      </c>
      <c r="Y35" s="10">
        <f t="shared" si="16"/>
        <v>0.1481895163385111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2025-04-23T18:31:42Z</dcterms:created>
  <dcterms:modified xsi:type="dcterms:W3CDTF">2025-04-24T08:26:36Z</dcterms:modified>
</cp:coreProperties>
</file>