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EFC766D-0839-41C0-91C4-EF18E8200A96}" xr6:coauthVersionLast="47" xr6:coauthVersionMax="47" xr10:uidLastSave="{00000000-0000-0000-0000-000000000000}"/>
  <bookViews>
    <workbookView xWindow="-108" yWindow="-108" windowWidth="23256" windowHeight="12576" activeTab="1" xr2:uid="{19D304A3-1DD6-4B71-BF92-1FCB4FE2DF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2" l="1"/>
  <c r="AK5" i="2"/>
  <c r="AJ5" i="2"/>
  <c r="AI5" i="2"/>
  <c r="AH5" i="2"/>
  <c r="AG5" i="2"/>
  <c r="AF5" i="2"/>
  <c r="AE5" i="2"/>
  <c r="AD5" i="2"/>
  <c r="AC5" i="2"/>
  <c r="V5" i="2"/>
  <c r="U5" i="2"/>
  <c r="AC3" i="2"/>
  <c r="AD3" i="2"/>
  <c r="AE3" i="2" s="1"/>
  <c r="AF3" i="2" s="1"/>
  <c r="AG3" i="2" s="1"/>
  <c r="AH3" i="2" s="1"/>
  <c r="AI3" i="2" s="1"/>
  <c r="AJ3" i="2" s="1"/>
  <c r="AK3" i="2" s="1"/>
  <c r="AL3" i="2" s="1"/>
  <c r="V3" i="2"/>
  <c r="U3" i="2"/>
  <c r="T5" i="2"/>
  <c r="D6" i="1"/>
  <c r="AO23" i="2" l="1"/>
  <c r="AD9" i="2"/>
  <c r="AE9" i="2" s="1"/>
  <c r="AF9" i="2" s="1"/>
  <c r="AG9" i="2" s="1"/>
  <c r="AH9" i="2" s="1"/>
  <c r="AI9" i="2" s="1"/>
  <c r="AJ9" i="2" s="1"/>
  <c r="AK9" i="2" s="1"/>
  <c r="AL9" i="2" s="1"/>
  <c r="AC9" i="2"/>
  <c r="V6" i="2"/>
  <c r="V18" i="2" s="1"/>
  <c r="U6" i="2"/>
  <c r="U4" i="2"/>
  <c r="T17" i="2"/>
  <c r="X21" i="2"/>
  <c r="X20" i="2"/>
  <c r="X19" i="2"/>
  <c r="X17" i="2"/>
  <c r="AA21" i="2"/>
  <c r="Z21" i="2"/>
  <c r="AA20" i="2"/>
  <c r="Z20" i="2"/>
  <c r="AA19" i="2"/>
  <c r="Z19" i="2"/>
  <c r="AA18" i="2"/>
  <c r="Z18" i="2"/>
  <c r="AA17" i="2"/>
  <c r="Z17" i="2"/>
  <c r="AA16" i="2"/>
  <c r="Z16" i="2"/>
  <c r="Y18" i="2"/>
  <c r="Y16" i="2"/>
  <c r="Y21" i="2"/>
  <c r="Y20" i="2"/>
  <c r="Y19" i="2"/>
  <c r="Y17" i="2"/>
  <c r="AB11" i="2"/>
  <c r="AB9" i="2"/>
  <c r="AB8" i="2"/>
  <c r="AB3" i="2"/>
  <c r="S12" i="2"/>
  <c r="U18" i="2"/>
  <c r="T16" i="2"/>
  <c r="C11" i="2"/>
  <c r="C9" i="2"/>
  <c r="C8" i="2"/>
  <c r="C6" i="2"/>
  <c r="G18" i="2" s="1"/>
  <c r="C4" i="2"/>
  <c r="C3" i="2"/>
  <c r="G16" i="2" s="1"/>
  <c r="D5" i="2"/>
  <c r="D7" i="2" s="1"/>
  <c r="H5" i="2"/>
  <c r="H7" i="2" s="1"/>
  <c r="E5" i="2"/>
  <c r="E7" i="2" s="1"/>
  <c r="I5" i="2"/>
  <c r="I7" i="2" s="1"/>
  <c r="F5" i="2"/>
  <c r="F7" i="2" s="1"/>
  <c r="J5" i="2"/>
  <c r="J7" i="2" s="1"/>
  <c r="G5" i="2"/>
  <c r="G7" i="2" s="1"/>
  <c r="G10" i="2" s="1"/>
  <c r="K5" i="2"/>
  <c r="K7" i="2" s="1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K18" i="2"/>
  <c r="J18" i="2"/>
  <c r="I18" i="2"/>
  <c r="H18" i="2"/>
  <c r="O17" i="2"/>
  <c r="N17" i="2"/>
  <c r="M17" i="2"/>
  <c r="L17" i="2"/>
  <c r="I17" i="2"/>
  <c r="H17" i="2"/>
  <c r="O16" i="2"/>
  <c r="N16" i="2"/>
  <c r="M16" i="2"/>
  <c r="L16" i="2"/>
  <c r="K16" i="2"/>
  <c r="J16" i="2"/>
  <c r="I16" i="2"/>
  <c r="H16" i="2"/>
  <c r="S18" i="2"/>
  <c r="R18" i="2"/>
  <c r="Q18" i="2"/>
  <c r="P18" i="2"/>
  <c r="S16" i="2"/>
  <c r="R16" i="2"/>
  <c r="Q16" i="2"/>
  <c r="P16" i="2"/>
  <c r="L5" i="2"/>
  <c r="L7" i="2" s="1"/>
  <c r="L10" i="2" s="1"/>
  <c r="L12" i="2" s="1"/>
  <c r="L14" i="2" s="1"/>
  <c r="P5" i="2"/>
  <c r="P7" i="2" s="1"/>
  <c r="P10" i="2" s="1"/>
  <c r="P12" i="2" s="1"/>
  <c r="P14" i="2" s="1"/>
  <c r="M5" i="2"/>
  <c r="M7" i="2" s="1"/>
  <c r="M10" i="2" s="1"/>
  <c r="M12" i="2" s="1"/>
  <c r="M14" i="2" s="1"/>
  <c r="Q5" i="2"/>
  <c r="Q7" i="2" s="1"/>
  <c r="Q10" i="2" s="1"/>
  <c r="Q12" i="2" s="1"/>
  <c r="Q14" i="2" s="1"/>
  <c r="N5" i="2"/>
  <c r="N7" i="2" s="1"/>
  <c r="N10" i="2" s="1"/>
  <c r="N12" i="2" s="1"/>
  <c r="N14" i="2" s="1"/>
  <c r="R5" i="2"/>
  <c r="R7" i="2" s="1"/>
  <c r="R10" i="2" s="1"/>
  <c r="R12" i="2" s="1"/>
  <c r="R14" i="2" s="1"/>
  <c r="D8" i="1"/>
  <c r="AO20" i="2" s="1"/>
  <c r="O5" i="2"/>
  <c r="O7" i="2" s="1"/>
  <c r="O10" i="2" s="1"/>
  <c r="O12" i="2" s="1"/>
  <c r="O14" i="2" s="1"/>
  <c r="S5" i="2"/>
  <c r="S7" i="2" s="1"/>
  <c r="S10" i="2" s="1"/>
  <c r="X5" i="2"/>
  <c r="X7" i="2" s="1"/>
  <c r="X10" i="2" s="1"/>
  <c r="X12" i="2" s="1"/>
  <c r="X14" i="2" s="1"/>
  <c r="Y5" i="2"/>
  <c r="Y7" i="2" s="1"/>
  <c r="Y10" i="2" s="1"/>
  <c r="Y12" i="2" s="1"/>
  <c r="Y14" i="2" s="1"/>
  <c r="Z5" i="2"/>
  <c r="Z7" i="2" s="1"/>
  <c r="Z10" i="2" s="1"/>
  <c r="Z12" i="2" s="1"/>
  <c r="Z14" i="2" s="1"/>
  <c r="F3" i="1"/>
  <c r="AA5" i="2"/>
  <c r="AA7" i="2" s="1"/>
  <c r="AA10" i="2" s="1"/>
  <c r="AA12" i="2" s="1"/>
  <c r="AA14" i="2" s="1"/>
  <c r="D5" i="1"/>
  <c r="AB4" i="2" l="1"/>
  <c r="AB5" i="2" s="1"/>
  <c r="T7" i="2"/>
  <c r="T19" i="2" s="1"/>
  <c r="AB16" i="2"/>
  <c r="AC4" i="2"/>
  <c r="AC16" i="2"/>
  <c r="AE16" i="2"/>
  <c r="AD16" i="2"/>
  <c r="AD17" i="2"/>
  <c r="AE17" i="2"/>
  <c r="AB6" i="2"/>
  <c r="AC6" i="2" s="1"/>
  <c r="AD6" i="2" s="1"/>
  <c r="V7" i="2"/>
  <c r="AB18" i="2"/>
  <c r="T18" i="2"/>
  <c r="V19" i="2"/>
  <c r="V10" i="2"/>
  <c r="V4" i="2"/>
  <c r="V17" i="2"/>
  <c r="U7" i="2"/>
  <c r="U17" i="2"/>
  <c r="S14" i="2"/>
  <c r="U16" i="2"/>
  <c r="V16" i="2"/>
  <c r="C5" i="2"/>
  <c r="C17" i="2" s="1"/>
  <c r="D10" i="2"/>
  <c r="D19" i="2"/>
  <c r="D17" i="2"/>
  <c r="H10" i="2"/>
  <c r="H19" i="2"/>
  <c r="E10" i="2"/>
  <c r="E19" i="2"/>
  <c r="E17" i="2"/>
  <c r="I10" i="2"/>
  <c r="I19" i="2"/>
  <c r="F17" i="2"/>
  <c r="F10" i="2"/>
  <c r="F19" i="2"/>
  <c r="J17" i="2"/>
  <c r="J10" i="2"/>
  <c r="J19" i="2"/>
  <c r="G17" i="2"/>
  <c r="G20" i="2"/>
  <c r="G12" i="2"/>
  <c r="G19" i="2"/>
  <c r="K17" i="2"/>
  <c r="K10" i="2"/>
  <c r="K19" i="2"/>
  <c r="Q20" i="2"/>
  <c r="R19" i="2"/>
  <c r="P19" i="2"/>
  <c r="S17" i="2"/>
  <c r="S19" i="2"/>
  <c r="S21" i="2"/>
  <c r="P17" i="2"/>
  <c r="R20" i="2"/>
  <c r="Q19" i="2"/>
  <c r="S20" i="2"/>
  <c r="P21" i="2"/>
  <c r="P20" i="2"/>
  <c r="Q17" i="2"/>
  <c r="Q21" i="2"/>
  <c r="R17" i="2"/>
  <c r="R21" i="2"/>
  <c r="D9" i="1"/>
  <c r="T10" i="2" l="1"/>
  <c r="T20" i="2" s="1"/>
  <c r="AC18" i="2"/>
  <c r="AC7" i="2"/>
  <c r="AC19" i="2" s="1"/>
  <c r="AC17" i="2"/>
  <c r="AF16" i="2"/>
  <c r="AE4" i="2"/>
  <c r="AF17" i="2"/>
  <c r="AD4" i="2"/>
  <c r="AE6" i="2"/>
  <c r="AD7" i="2"/>
  <c r="AD18" i="2"/>
  <c r="V20" i="2"/>
  <c r="V12" i="2"/>
  <c r="U19" i="2"/>
  <c r="U10" i="2"/>
  <c r="AB7" i="2"/>
  <c r="AB17" i="2"/>
  <c r="C7" i="2"/>
  <c r="C10" i="2" s="1"/>
  <c r="D12" i="2"/>
  <c r="D20" i="2"/>
  <c r="H12" i="2"/>
  <c r="H20" i="2"/>
  <c r="E20" i="2"/>
  <c r="E12" i="2"/>
  <c r="I20" i="2"/>
  <c r="I12" i="2"/>
  <c r="F20" i="2"/>
  <c r="F12" i="2"/>
  <c r="J20" i="2"/>
  <c r="J12" i="2"/>
  <c r="G21" i="2"/>
  <c r="G14" i="2"/>
  <c r="K12" i="2"/>
  <c r="K20" i="2"/>
  <c r="AF4" i="2" l="1"/>
  <c r="T12" i="2"/>
  <c r="T14" i="2" s="1"/>
  <c r="AC10" i="2"/>
  <c r="AC20" i="2" s="1"/>
  <c r="AG16" i="2"/>
  <c r="AD19" i="2"/>
  <c r="AD10" i="2"/>
  <c r="AE7" i="2"/>
  <c r="AE18" i="2"/>
  <c r="AF6" i="2"/>
  <c r="V14" i="2"/>
  <c r="V21" i="2"/>
  <c r="U20" i="2"/>
  <c r="U12" i="2"/>
  <c r="AB10" i="2"/>
  <c r="AB19" i="2"/>
  <c r="C19" i="2"/>
  <c r="C20" i="2"/>
  <c r="C12" i="2"/>
  <c r="D14" i="2"/>
  <c r="D21" i="2"/>
  <c r="H21" i="2"/>
  <c r="H14" i="2"/>
  <c r="E21" i="2"/>
  <c r="E14" i="2"/>
  <c r="I21" i="2"/>
  <c r="I14" i="2"/>
  <c r="F21" i="2"/>
  <c r="F14" i="2"/>
  <c r="J21" i="2"/>
  <c r="J14" i="2"/>
  <c r="K14" i="2"/>
  <c r="K21" i="2"/>
  <c r="T21" i="2" l="1"/>
  <c r="AC12" i="2"/>
  <c r="AG4" i="2"/>
  <c r="AG17" i="2"/>
  <c r="AH17" i="2"/>
  <c r="AH16" i="2"/>
  <c r="AH4" i="2"/>
  <c r="AE19" i="2"/>
  <c r="AE10" i="2"/>
  <c r="AD20" i="2"/>
  <c r="AD12" i="2"/>
  <c r="AF7" i="2"/>
  <c r="AF18" i="2"/>
  <c r="AG6" i="2"/>
  <c r="U14" i="2"/>
  <c r="U21" i="2"/>
  <c r="AB12" i="2"/>
  <c r="AB20" i="2"/>
  <c r="C14" i="2"/>
  <c r="C21" i="2"/>
  <c r="AC21" i="2" l="1"/>
  <c r="AC14" i="2"/>
  <c r="AI17" i="2"/>
  <c r="AI16" i="2"/>
  <c r="AD21" i="2"/>
  <c r="AD14" i="2"/>
  <c r="AF19" i="2"/>
  <c r="AF10" i="2"/>
  <c r="AE20" i="2"/>
  <c r="AE12" i="2"/>
  <c r="AG7" i="2"/>
  <c r="AG18" i="2"/>
  <c r="AH6" i="2"/>
  <c r="AB14" i="2"/>
  <c r="AB21" i="2"/>
  <c r="AI4" i="2" l="1"/>
  <c r="AJ17" i="2"/>
  <c r="AJ16" i="2"/>
  <c r="AE21" i="2"/>
  <c r="AE14" i="2"/>
  <c r="AG19" i="2"/>
  <c r="AG10" i="2"/>
  <c r="AF20" i="2"/>
  <c r="AF12" i="2"/>
  <c r="AH7" i="2"/>
  <c r="AI6" i="2"/>
  <c r="AH18" i="2"/>
  <c r="AK17" i="2" l="1"/>
  <c r="AK16" i="2"/>
  <c r="AJ4" i="2"/>
  <c r="AH19" i="2"/>
  <c r="AH10" i="2"/>
  <c r="AF14" i="2"/>
  <c r="AF21" i="2"/>
  <c r="AG12" i="2"/>
  <c r="AG20" i="2"/>
  <c r="AI7" i="2"/>
  <c r="AJ6" i="2"/>
  <c r="AI18" i="2"/>
  <c r="AL16" i="2" l="1"/>
  <c r="AK4" i="2"/>
  <c r="AI19" i="2"/>
  <c r="AI10" i="2"/>
  <c r="AG21" i="2"/>
  <c r="AG14" i="2"/>
  <c r="AH12" i="2"/>
  <c r="AH20" i="2"/>
  <c r="AJ7" i="2"/>
  <c r="AK6" i="2"/>
  <c r="AJ18" i="2"/>
  <c r="AL4" i="2" l="1"/>
  <c r="AL17" i="2"/>
  <c r="AH14" i="2"/>
  <c r="AH21" i="2"/>
  <c r="AJ19" i="2"/>
  <c r="AJ10" i="2"/>
  <c r="AI20" i="2"/>
  <c r="AI12" i="2"/>
  <c r="AK7" i="2"/>
  <c r="AK18" i="2"/>
  <c r="AL6" i="2"/>
  <c r="AJ20" i="2" l="1"/>
  <c r="AJ12" i="2"/>
  <c r="AK19" i="2"/>
  <c r="AK10" i="2"/>
  <c r="AI21" i="2"/>
  <c r="AI14" i="2"/>
  <c r="AL18" i="2"/>
  <c r="AL7" i="2"/>
  <c r="AL19" i="2" l="1"/>
  <c r="AL10" i="2"/>
  <c r="AK20" i="2"/>
  <c r="AK12" i="2"/>
  <c r="AJ14" i="2"/>
  <c r="AJ21" i="2"/>
  <c r="AK14" i="2" l="1"/>
  <c r="AK21" i="2"/>
  <c r="AL20" i="2"/>
  <c r="AL12" i="2"/>
  <c r="AL21" i="2" l="1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AO19" i="2" s="1"/>
  <c r="AO21" i="2" s="1"/>
  <c r="AO22" i="2" s="1"/>
  <c r="AO24" i="2" s="1"/>
  <c r="AL14" i="2"/>
</calcChain>
</file>

<file path=xl/sharedStrings.xml><?xml version="1.0" encoding="utf-8"?>
<sst xmlns="http://schemas.openxmlformats.org/spreadsheetml/2006/main" count="62" uniqueCount="57">
  <si>
    <t>KOSS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</si>
  <si>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</si>
  <si>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</si>
  <si>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</si>
  <si>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</si>
  <si>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</si>
  <si>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</si>
  <si>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</si>
  <si>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</si>
  <si>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</si>
  <si>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</si>
  <si>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</si>
  <si>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</si>
  <si>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</si>
  <si>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</si>
  <si>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</si>
  <si>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</si>
  <si>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</si>
  <si>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</si>
  <si>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</si>
  <si>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Cost of sales</t>
  </si>
  <si>
    <t>Gross profit</t>
  </si>
  <si>
    <t>SG&amp;A</t>
  </si>
  <si>
    <t>Operating profit</t>
  </si>
  <si>
    <t>Other income</t>
  </si>
  <si>
    <t>Interest income</t>
  </si>
  <si>
    <t>Pretax profit</t>
  </si>
  <si>
    <t>Taxes</t>
  </si>
  <si>
    <t>Net profit</t>
  </si>
  <si>
    <t>EPS</t>
  </si>
  <si>
    <t>Q125</t>
  </si>
  <si>
    <t>Q225</t>
  </si>
  <si>
    <t>Q325</t>
  </si>
  <si>
    <t>Q425</t>
  </si>
  <si>
    <t>Revenue y/y</t>
  </si>
  <si>
    <t>Gross Margin</t>
  </si>
  <si>
    <t>SG&amp;A y/y</t>
  </si>
  <si>
    <t>Operating Margin</t>
  </si>
  <si>
    <t>Net Margin</t>
  </si>
  <si>
    <t>Q121</t>
  </si>
  <si>
    <t>Q221</t>
  </si>
  <si>
    <t>Q321</t>
  </si>
  <si>
    <t>Q421</t>
  </si>
  <si>
    <t>Q122</t>
  </si>
  <si>
    <t>Q222</t>
  </si>
  <si>
    <t>Q322</t>
  </si>
  <si>
    <t>Q422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</si>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</sst>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</xdr:colOff>
      <xdr:row>0</xdr:row>
      <xdr:rowOff>7620</xdr:rowOff>
    </xdr:from>
    <xdr:to>
      <xdr:col>20</xdr:col>
      <xdr:colOff>15240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445AAC-7486-AA45-F79E-F2EC91497CC1}"/>
            </a:ext>
          </a:extLst>
        </xdr:cNvPr>
        <xdr:cNvCxnSpPr/>
      </xdr:nvCxnSpPr>
      <xdr:spPr>
        <a:xfrm>
          <a:off x="1469898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15240</xdr:colOff>
      <xdr:row>0</xdr:row>
      <xdr:rowOff>15240</xdr:rowOff>
    </xdr:from>
    <xdr:to>
      <xdr:col>27</xdr:col>
      <xdr:colOff>15240</xdr:colOff>
      <xdr:row>33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E153D4E-F8EC-641C-9BAA-EF25469A81BE}"/>
            </a:ext>
          </a:extLst>
        </xdr:cNvPr>
        <xdr:cNvCxnSpPr/>
      </xdr:nvCxnSpPr>
      <xdr:spPr>
        <a:xfrm>
          <a:off x="19651980" y="1524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C18B-4F8E-4169-BA6C-104DD630D3D0}">
  <dimension ref="B2:G9"/>
  <sheetViews>
    <sheetView workbookViewId="0">
      <selection activeCell="D4" sqref="D4"/>
    </sheetView>
  </sheetViews>
  <sheetFormatPr defaultRowHeight="14.4" x14ac:dyDescent="0.3"/>
  <cols>
    <col min="5" max="7" width="13.109375" style="6" customWidth="1"/>
  </cols>
  <sheetData>
    <row r="2" spans="2:7" x14ac:dyDescent="0.3">
      <c r="E2" s="6" t="s">
        <v>8</v>
      </c>
      <c r="F2" s="6" t="s">
        <v>9</v>
      </c>
      <c r="G2" s="6" t="s">
        <v>10</v>
      </c>
    </row>
    <row r="3" spans="2:7" x14ac:dyDescent="0.3">
      <c r="B3" s="1" t="s">
        <v>0</v>
      </c>
      <c r="C3" t="s">
        <v>1</v>
      </c>
      <c r="D3" s="9">
        <v>4.33</v>
      </c>
      <c r="E3" s="7">
        <v>45751</v>
      </c>
      <c r="F3" s="7">
        <f ca="1">TODAY()</f>
        <v>45751</v>
      </c>
      <c r="G3" s="7">
        <v>45785</v>
      </c>
    </row>
    <row r="4" spans="2:7" x14ac:dyDescent="0.3">
      <c r="C4" t="s">
        <v>2</v>
      </c>
      <c r="D4" s="2">
        <v>9.4</v>
      </c>
      <c r="E4" s="6" t="s">
        <v>31</v>
      </c>
    </row>
    <row r="5" spans="2:7" x14ac:dyDescent="0.3">
      <c r="C5" t="s">
        <v>3</v>
      </c>
      <c r="D5" s="2">
        <f>D3*D4</f>
        <v>40.702000000000005</v>
      </c>
    </row>
    <row r="6" spans="2:7" x14ac:dyDescent="0.3">
      <c r="C6" t="s">
        <v>4</v>
      </c>
      <c r="D6" s="2">
        <f>2.5+7.2+10</f>
        <v>19.7</v>
      </c>
      <c r="E6" s="6" t="s">
        <v>31</v>
      </c>
    </row>
    <row r="7" spans="2:7" x14ac:dyDescent="0.3">
      <c r="C7" t="s">
        <v>5</v>
      </c>
      <c r="D7" s="2">
        <v>0</v>
      </c>
      <c r="E7" s="6" t="s">
        <v>31</v>
      </c>
    </row>
    <row r="8" spans="2:7" x14ac:dyDescent="0.3">
      <c r="C8" t="s">
        <v>6</v>
      </c>
      <c r="D8" s="2">
        <f>D6-D7</f>
        <v>19.7</v>
      </c>
    </row>
    <row r="9" spans="2:7" x14ac:dyDescent="0.3">
      <c r="C9" t="s">
        <v>7</v>
      </c>
      <c r="D9" s="2">
        <f>D5-D8</f>
        <v>21.002000000000006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C7FB-15E8-4CED-83BA-BA0D7B2EE4C1}">
  <dimension ref="B1:EI25"/>
  <sheetViews>
    <sheetView tabSelected="1" workbookViewId="0">
      <pane xSplit="2" ySplit="2" topLeftCell="AA16" activePane="bottomRight" state="frozen"/>
      <selection pane="topRight" activeCell="C1" sqref="C1"/>
      <selection pane="bottomLeft" activeCell="A3" sqref="A3"/>
      <selection pane="bottomRight" activeCell="AO41" sqref="AO41"/>
    </sheetView>
  </sheetViews>
  <sheetFormatPr defaultRowHeight="14.4" x14ac:dyDescent="0.3"/>
  <cols>
    <col min="2" max="2" width="15.21875" bestFit="1" customWidth="1"/>
    <col min="3" max="22" width="10.5546875" bestFit="1" customWidth="1"/>
    <col min="24" max="38" width="10.5546875" bestFit="1" customWidth="1"/>
    <col min="40" max="40" width="11.88671875" bestFit="1" customWidth="1"/>
    <col min="41" max="41" width="17.33203125" customWidth="1"/>
  </cols>
  <sheetData>
    <row r="1" spans="2:139" x14ac:dyDescent="0.3">
      <c r="C1" s="4">
        <v>44104</v>
      </c>
      <c r="D1" s="4">
        <v>44196</v>
      </c>
      <c r="E1" s="4">
        <v>44286</v>
      </c>
      <c r="F1" s="4">
        <v>44377</v>
      </c>
      <c r="G1" s="4">
        <v>44469</v>
      </c>
      <c r="H1" s="4">
        <v>44561</v>
      </c>
      <c r="I1" s="4">
        <v>44651</v>
      </c>
      <c r="J1" s="4">
        <v>44742</v>
      </c>
      <c r="K1" s="4">
        <v>44834</v>
      </c>
      <c r="L1" s="4">
        <v>44926</v>
      </c>
      <c r="M1" s="4">
        <v>45016</v>
      </c>
      <c r="N1" s="4">
        <v>45107</v>
      </c>
      <c r="O1" s="4">
        <v>45199</v>
      </c>
      <c r="P1" s="4">
        <v>45291</v>
      </c>
      <c r="Q1" s="4">
        <v>45382</v>
      </c>
      <c r="R1" s="4">
        <v>45473</v>
      </c>
      <c r="S1" s="4">
        <v>45565</v>
      </c>
      <c r="T1" s="4">
        <v>45657</v>
      </c>
      <c r="U1" s="4">
        <v>45747</v>
      </c>
      <c r="V1" s="4">
        <v>45838</v>
      </c>
      <c r="X1" s="4">
        <v>44377</v>
      </c>
      <c r="Y1" s="4">
        <v>44742</v>
      </c>
      <c r="Z1" s="4">
        <v>45107</v>
      </c>
      <c r="AA1" s="4">
        <v>45473</v>
      </c>
      <c r="AB1" s="4">
        <v>45838</v>
      </c>
      <c r="AC1" s="4">
        <v>46203</v>
      </c>
      <c r="AD1" s="4">
        <v>46568</v>
      </c>
      <c r="AE1" s="4">
        <v>46934</v>
      </c>
      <c r="AF1" s="4">
        <v>47299</v>
      </c>
      <c r="AG1" s="4">
        <v>47664</v>
      </c>
      <c r="AH1" s="4">
        <v>48029</v>
      </c>
      <c r="AI1" s="4">
        <v>48395</v>
      </c>
      <c r="AJ1" s="4">
        <v>48760</v>
      </c>
      <c r="AK1" s="4">
        <v>49125</v>
      </c>
      <c r="AL1" s="4">
        <v>49490</v>
      </c>
    </row>
    <row r="2" spans="2:139" x14ac:dyDescent="0.3"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30</v>
      </c>
      <c r="T2" s="3" t="s">
        <v>31</v>
      </c>
      <c r="U2" s="3" t="s">
        <v>32</v>
      </c>
      <c r="V2" s="3" t="s">
        <v>33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</row>
    <row r="3" spans="2:139" s="1" customFormat="1" x14ac:dyDescent="0.3">
      <c r="B3" s="1" t="s">
        <v>11</v>
      </c>
      <c r="C3" s="8">
        <f>X3-D3-E3-F3</f>
        <v>5.1999999999999993</v>
      </c>
      <c r="D3" s="8">
        <v>4.9000000000000004</v>
      </c>
      <c r="E3" s="8">
        <v>4</v>
      </c>
      <c r="F3" s="8">
        <v>5.4</v>
      </c>
      <c r="G3" s="8">
        <v>4.4000000000000004</v>
      </c>
      <c r="H3" s="8">
        <v>4.4000000000000004</v>
      </c>
      <c r="I3" s="8">
        <v>4.5999999999999996</v>
      </c>
      <c r="J3" s="8">
        <v>4.2</v>
      </c>
      <c r="K3" s="8">
        <v>3.4</v>
      </c>
      <c r="L3" s="8">
        <v>3.3</v>
      </c>
      <c r="M3" s="8">
        <v>3.4</v>
      </c>
      <c r="N3" s="8">
        <v>3.1</v>
      </c>
      <c r="O3" s="8">
        <v>3.4</v>
      </c>
      <c r="P3" s="8">
        <v>3.4</v>
      </c>
      <c r="Q3" s="8">
        <v>2.6</v>
      </c>
      <c r="R3" s="8">
        <v>2.9</v>
      </c>
      <c r="S3" s="8">
        <v>3.2</v>
      </c>
      <c r="T3" s="8">
        <v>3.6</v>
      </c>
      <c r="U3" s="8">
        <f>Q3*1.05</f>
        <v>2.7300000000000004</v>
      </c>
      <c r="V3" s="8">
        <f>R3*1.05</f>
        <v>3.0449999999999999</v>
      </c>
      <c r="X3" s="8">
        <v>19.5</v>
      </c>
      <c r="Y3" s="8">
        <v>17.600000000000001</v>
      </c>
      <c r="Z3" s="8">
        <v>13.1</v>
      </c>
      <c r="AA3" s="8">
        <v>12.3</v>
      </c>
      <c r="AB3" s="8">
        <f>SUM(S3:V3)</f>
        <v>12.575000000000001</v>
      </c>
      <c r="AC3" s="8">
        <f>AB3*1.03</f>
        <v>12.952250000000001</v>
      </c>
      <c r="AD3" s="8">
        <f>AC3*1.02</f>
        <v>13.211295000000002</v>
      </c>
      <c r="AE3" s="8">
        <f>AD3*1.02</f>
        <v>13.475520900000001</v>
      </c>
      <c r="AF3" s="8">
        <f>AE3*1.02</f>
        <v>13.745031318000001</v>
      </c>
      <c r="AG3" s="8">
        <f t="shared" ref="AG3:AL3" si="0">AF3*1.02</f>
        <v>14.019931944360001</v>
      </c>
      <c r="AH3" s="8">
        <f t="shared" si="0"/>
        <v>14.300330583247202</v>
      </c>
      <c r="AI3" s="8">
        <f t="shared" si="0"/>
        <v>14.586337194912147</v>
      </c>
      <c r="AJ3" s="8">
        <f t="shared" si="0"/>
        <v>14.87806393881039</v>
      </c>
      <c r="AK3" s="8">
        <f t="shared" si="0"/>
        <v>15.175625217586598</v>
      </c>
      <c r="AL3" s="8">
        <f t="shared" si="0"/>
        <v>15.479137721938329</v>
      </c>
    </row>
    <row r="4" spans="2:139" x14ac:dyDescent="0.3">
      <c r="B4" t="s">
        <v>20</v>
      </c>
      <c r="C4" s="2">
        <f>X4-D4-E4-F4</f>
        <v>3.5000000000000004</v>
      </c>
      <c r="D4" s="2">
        <v>3.3</v>
      </c>
      <c r="E4" s="2">
        <v>2.6</v>
      </c>
      <c r="F4" s="2">
        <v>3.4</v>
      </c>
      <c r="G4" s="2">
        <v>2.8</v>
      </c>
      <c r="H4" s="2">
        <v>2.9</v>
      </c>
      <c r="I4" s="2">
        <v>2.7</v>
      </c>
      <c r="J4" s="2">
        <v>2.7</v>
      </c>
      <c r="K4" s="2">
        <v>2.2000000000000002</v>
      </c>
      <c r="L4" s="2">
        <v>2.1</v>
      </c>
      <c r="M4" s="2">
        <v>2.1</v>
      </c>
      <c r="N4" s="2">
        <v>2.2999999999999998</v>
      </c>
      <c r="O4" s="2">
        <v>2.2999999999999998</v>
      </c>
      <c r="P4" s="2">
        <v>2.2999999999999998</v>
      </c>
      <c r="Q4" s="2">
        <v>1.8</v>
      </c>
      <c r="R4" s="2">
        <v>1.7</v>
      </c>
      <c r="S4" s="2">
        <v>2</v>
      </c>
      <c r="T4" s="2">
        <v>2.2000000000000002</v>
      </c>
      <c r="U4" s="2">
        <f t="shared" ref="U4:V4" si="1">U3-U5</f>
        <v>1.6653000000000002</v>
      </c>
      <c r="V4" s="2">
        <f t="shared" si="1"/>
        <v>1.8574499999999998</v>
      </c>
      <c r="X4" s="2">
        <v>12.8</v>
      </c>
      <c r="Y4" s="2">
        <v>11</v>
      </c>
      <c r="Z4" s="2">
        <v>8.6</v>
      </c>
      <c r="AA4" s="2">
        <v>8.1</v>
      </c>
      <c r="AB4" s="2">
        <f>SUM(S4:V4)</f>
        <v>7.7227500000000004</v>
      </c>
      <c r="AC4" s="2">
        <f>AC3-AC5</f>
        <v>7.9008725000000002</v>
      </c>
      <c r="AD4" s="2">
        <f t="shared" ref="AD4:AL4" si="2">AD3-AD5</f>
        <v>8.0588899500000011</v>
      </c>
      <c r="AE4" s="2">
        <f t="shared" si="2"/>
        <v>8.2200677490000018</v>
      </c>
      <c r="AF4" s="2">
        <f t="shared" si="2"/>
        <v>8.384469103979999</v>
      </c>
      <c r="AG4" s="2">
        <f t="shared" si="2"/>
        <v>8.5521584860596001</v>
      </c>
      <c r="AH4" s="2">
        <f t="shared" si="2"/>
        <v>8.7232016557807945</v>
      </c>
      <c r="AI4" s="2">
        <f t="shared" si="2"/>
        <v>8.8976656888964101</v>
      </c>
      <c r="AJ4" s="2">
        <f t="shared" si="2"/>
        <v>9.0756190026743369</v>
      </c>
      <c r="AK4" s="2">
        <f t="shared" si="2"/>
        <v>9.2571313827278239</v>
      </c>
      <c r="AL4" s="2">
        <f t="shared" si="2"/>
        <v>9.4422740103823806</v>
      </c>
    </row>
    <row r="5" spans="2:139" s="1" customFormat="1" x14ac:dyDescent="0.3">
      <c r="B5" s="1" t="s">
        <v>21</v>
      </c>
      <c r="C5" s="8">
        <f t="shared" ref="C5:T5" si="3">C3-C4</f>
        <v>1.6999999999999988</v>
      </c>
      <c r="D5" s="8">
        <f t="shared" si="3"/>
        <v>1.6000000000000005</v>
      </c>
      <c r="E5" s="8">
        <f t="shared" si="3"/>
        <v>1.4</v>
      </c>
      <c r="F5" s="8">
        <f t="shared" si="3"/>
        <v>2.0000000000000004</v>
      </c>
      <c r="G5" s="8">
        <f t="shared" si="3"/>
        <v>1.6000000000000005</v>
      </c>
      <c r="H5" s="8">
        <f t="shared" si="3"/>
        <v>1.5000000000000004</v>
      </c>
      <c r="I5" s="8">
        <f t="shared" si="3"/>
        <v>1.8999999999999995</v>
      </c>
      <c r="J5" s="8">
        <f t="shared" si="3"/>
        <v>1.5</v>
      </c>
      <c r="K5" s="8">
        <f t="shared" si="3"/>
        <v>1.1999999999999997</v>
      </c>
      <c r="L5" s="8">
        <f t="shared" si="3"/>
        <v>1.1999999999999997</v>
      </c>
      <c r="M5" s="8">
        <f t="shared" si="3"/>
        <v>1.2999999999999998</v>
      </c>
      <c r="N5" s="8">
        <f t="shared" si="3"/>
        <v>0.80000000000000027</v>
      </c>
      <c r="O5" s="8">
        <f t="shared" si="3"/>
        <v>1.1000000000000001</v>
      </c>
      <c r="P5" s="8">
        <f t="shared" si="3"/>
        <v>1.1000000000000001</v>
      </c>
      <c r="Q5" s="8">
        <f t="shared" si="3"/>
        <v>0.8</v>
      </c>
      <c r="R5" s="8">
        <f t="shared" si="3"/>
        <v>1.2</v>
      </c>
      <c r="S5" s="8">
        <f t="shared" si="3"/>
        <v>1.2000000000000002</v>
      </c>
      <c r="T5" s="8">
        <f t="shared" si="3"/>
        <v>1.4</v>
      </c>
      <c r="U5" s="8">
        <f>U3*0.39</f>
        <v>1.0647000000000002</v>
      </c>
      <c r="V5" s="8">
        <f>V3*0.39</f>
        <v>1.1875500000000001</v>
      </c>
      <c r="X5" s="8">
        <f>X3-X4</f>
        <v>6.6999999999999993</v>
      </c>
      <c r="Y5" s="8">
        <f>Y3-Y4</f>
        <v>6.6000000000000014</v>
      </c>
      <c r="Z5" s="8">
        <f>Z3-Z4</f>
        <v>4.5</v>
      </c>
      <c r="AA5" s="8">
        <f>AA3-AA4</f>
        <v>4.2000000000000011</v>
      </c>
      <c r="AB5" s="8">
        <f>AB3-AB4</f>
        <v>4.8522500000000006</v>
      </c>
      <c r="AC5" s="8">
        <f>AC3*0.39</f>
        <v>5.051377500000001</v>
      </c>
      <c r="AD5" s="8">
        <f t="shared" ref="AD5:AL5" si="4">AD3*0.39</f>
        <v>5.1524050500000005</v>
      </c>
      <c r="AE5" s="8">
        <f t="shared" si="4"/>
        <v>5.2554531510000002</v>
      </c>
      <c r="AF5" s="8">
        <f t="shared" si="4"/>
        <v>5.3605622140200007</v>
      </c>
      <c r="AG5" s="8">
        <f t="shared" si="4"/>
        <v>5.4677734583004005</v>
      </c>
      <c r="AH5" s="8">
        <f t="shared" si="4"/>
        <v>5.5771289274664086</v>
      </c>
      <c r="AI5" s="8">
        <f t="shared" si="4"/>
        <v>5.688671506015738</v>
      </c>
      <c r="AJ5" s="8">
        <f t="shared" si="4"/>
        <v>5.8024449361360526</v>
      </c>
      <c r="AK5" s="8">
        <f t="shared" si="4"/>
        <v>5.918493834858773</v>
      </c>
      <c r="AL5" s="8">
        <f t="shared" si="4"/>
        <v>6.0368637115559487</v>
      </c>
    </row>
    <row r="6" spans="2:139" x14ac:dyDescent="0.3">
      <c r="B6" t="s">
        <v>22</v>
      </c>
      <c r="C6" s="2">
        <f>X6-D6-E6-F6</f>
        <v>1.5000000000000002</v>
      </c>
      <c r="D6" s="2">
        <v>1.6</v>
      </c>
      <c r="E6" s="2">
        <v>2.2999999999999998</v>
      </c>
      <c r="F6" s="2">
        <v>1.7</v>
      </c>
      <c r="G6" s="2">
        <v>1.8</v>
      </c>
      <c r="H6" s="2">
        <v>1.2</v>
      </c>
      <c r="I6" s="2">
        <v>1.6</v>
      </c>
      <c r="J6" s="2">
        <v>1.1000000000000001</v>
      </c>
      <c r="K6" s="2">
        <v>23.7</v>
      </c>
      <c r="L6" s="2">
        <v>2.5</v>
      </c>
      <c r="M6" s="2">
        <v>1.7</v>
      </c>
      <c r="N6" s="2">
        <v>1.4</v>
      </c>
      <c r="O6" s="2">
        <v>1.5</v>
      </c>
      <c r="P6" s="2">
        <v>1.6</v>
      </c>
      <c r="Q6" s="2">
        <v>1.5</v>
      </c>
      <c r="R6" s="2">
        <v>1.5</v>
      </c>
      <c r="S6" s="2">
        <v>1.8</v>
      </c>
      <c r="T6" s="2">
        <v>1.5</v>
      </c>
      <c r="U6" s="2">
        <f t="shared" ref="U6" si="5">Q6*1.01</f>
        <v>1.5150000000000001</v>
      </c>
      <c r="V6" s="2">
        <f>R6*0.98</f>
        <v>1.47</v>
      </c>
      <c r="X6" s="2">
        <v>7.1</v>
      </c>
      <c r="Y6" s="2">
        <v>5.7</v>
      </c>
      <c r="Z6" s="2">
        <v>29.3</v>
      </c>
      <c r="AA6" s="2">
        <v>6.1</v>
      </c>
      <c r="AB6" s="2">
        <f>SUM(S6:V6)</f>
        <v>6.2849999999999993</v>
      </c>
      <c r="AC6" s="2">
        <f>AB6*0.99</f>
        <v>6.2221499999999992</v>
      </c>
      <c r="AD6" s="2">
        <f t="shared" ref="AD6:AL6" si="6">AC6*0.99</f>
        <v>6.1599284999999995</v>
      </c>
      <c r="AE6" s="2">
        <f t="shared" si="6"/>
        <v>6.0983292149999997</v>
      </c>
      <c r="AF6" s="2">
        <f t="shared" si="6"/>
        <v>6.0373459228499993</v>
      </c>
      <c r="AG6" s="2">
        <f t="shared" si="6"/>
        <v>5.9769724636214994</v>
      </c>
      <c r="AH6" s="2">
        <f t="shared" si="6"/>
        <v>5.9172027389852841</v>
      </c>
      <c r="AI6" s="2">
        <f t="shared" si="6"/>
        <v>5.8580307115954309</v>
      </c>
      <c r="AJ6" s="2">
        <f t="shared" si="6"/>
        <v>5.7994504044794768</v>
      </c>
      <c r="AK6" s="2">
        <f t="shared" si="6"/>
        <v>5.7414559004346817</v>
      </c>
      <c r="AL6" s="2">
        <f t="shared" si="6"/>
        <v>5.6840413414303352</v>
      </c>
    </row>
    <row r="7" spans="2:139" s="1" customFormat="1" x14ac:dyDescent="0.3">
      <c r="B7" s="1" t="s">
        <v>23</v>
      </c>
      <c r="C7" s="8">
        <f t="shared" ref="C7:S7" si="7">C5-C6</f>
        <v>0.19999999999999862</v>
      </c>
      <c r="D7" s="8">
        <f t="shared" si="7"/>
        <v>0</v>
      </c>
      <c r="E7" s="8">
        <f t="shared" si="7"/>
        <v>-0.89999999999999991</v>
      </c>
      <c r="F7" s="8">
        <f t="shared" si="7"/>
        <v>0.30000000000000049</v>
      </c>
      <c r="G7" s="8">
        <f t="shared" si="7"/>
        <v>-0.19999999999999951</v>
      </c>
      <c r="H7" s="8">
        <f t="shared" si="7"/>
        <v>0.30000000000000049</v>
      </c>
      <c r="I7" s="8">
        <f t="shared" si="7"/>
        <v>0.29999999999999938</v>
      </c>
      <c r="J7" s="8">
        <f t="shared" si="7"/>
        <v>0.39999999999999991</v>
      </c>
      <c r="K7" s="8">
        <f t="shared" si="7"/>
        <v>-22.5</v>
      </c>
      <c r="L7" s="8">
        <f t="shared" si="7"/>
        <v>-1.3000000000000003</v>
      </c>
      <c r="M7" s="8">
        <f t="shared" si="7"/>
        <v>-0.40000000000000013</v>
      </c>
      <c r="N7" s="8">
        <f t="shared" si="7"/>
        <v>-0.59999999999999964</v>
      </c>
      <c r="O7" s="8">
        <f t="shared" si="7"/>
        <v>-0.39999999999999991</v>
      </c>
      <c r="P7" s="8">
        <f t="shared" si="7"/>
        <v>-0.5</v>
      </c>
      <c r="Q7" s="8">
        <f t="shared" si="7"/>
        <v>-0.7</v>
      </c>
      <c r="R7" s="8">
        <f t="shared" si="7"/>
        <v>-0.30000000000000004</v>
      </c>
      <c r="S7" s="8">
        <f t="shared" si="7"/>
        <v>-0.59999999999999987</v>
      </c>
      <c r="T7" s="8">
        <f t="shared" ref="T7:V7" si="8">T5-T6</f>
        <v>-0.10000000000000009</v>
      </c>
      <c r="U7" s="8">
        <f t="shared" si="8"/>
        <v>-0.45029999999999992</v>
      </c>
      <c r="V7" s="8">
        <f t="shared" si="8"/>
        <v>-0.28244999999999987</v>
      </c>
      <c r="X7" s="8">
        <f>X5-X6</f>
        <v>-0.40000000000000036</v>
      </c>
      <c r="Y7" s="8">
        <f>Y5-Y6</f>
        <v>0.90000000000000124</v>
      </c>
      <c r="Z7" s="8">
        <f>Z5-Z6</f>
        <v>-24.8</v>
      </c>
      <c r="AA7" s="8">
        <f>AA5-AA6</f>
        <v>-1.8999999999999986</v>
      </c>
      <c r="AB7" s="8">
        <f>AB5-AB6</f>
        <v>-1.4327499999999986</v>
      </c>
      <c r="AC7" s="8">
        <f t="shared" ref="AC7:AL7" si="9">AC5-AC6</f>
        <v>-1.1707724999999982</v>
      </c>
      <c r="AD7" s="8">
        <f t="shared" si="9"/>
        <v>-1.007523449999999</v>
      </c>
      <c r="AE7" s="8">
        <f t="shared" si="9"/>
        <v>-0.84287606399999948</v>
      </c>
      <c r="AF7" s="8">
        <f t="shared" si="9"/>
        <v>-0.67678370882999861</v>
      </c>
      <c r="AG7" s="8">
        <f t="shared" si="9"/>
        <v>-0.50919900532109885</v>
      </c>
      <c r="AH7" s="8">
        <f t="shared" si="9"/>
        <v>-0.3400738115188755</v>
      </c>
      <c r="AI7" s="8">
        <f t="shared" si="9"/>
        <v>-0.16935920557969286</v>
      </c>
      <c r="AJ7" s="8">
        <f t="shared" si="9"/>
        <v>2.9945316565758162E-3</v>
      </c>
      <c r="AK7" s="8">
        <f t="shared" si="9"/>
        <v>0.17703793442409133</v>
      </c>
      <c r="AL7" s="8">
        <f t="shared" si="9"/>
        <v>0.35282237012561346</v>
      </c>
    </row>
    <row r="8" spans="2:139" x14ac:dyDescent="0.3">
      <c r="B8" t="s">
        <v>24</v>
      </c>
      <c r="C8" s="2">
        <f>X8-D8-E8-F8</f>
        <v>0</v>
      </c>
      <c r="D8" s="2">
        <v>-0.5</v>
      </c>
      <c r="E8" s="2">
        <v>-0.4</v>
      </c>
      <c r="F8" s="2">
        <v>0</v>
      </c>
      <c r="G8" s="2">
        <v>-0.1</v>
      </c>
      <c r="H8" s="2">
        <v>-0.3</v>
      </c>
      <c r="I8" s="2">
        <v>0</v>
      </c>
      <c r="J8" s="2">
        <v>0</v>
      </c>
      <c r="K8" s="2">
        <v>-33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X8" s="2">
        <v>-0.9</v>
      </c>
      <c r="Y8" s="2">
        <v>-0.4</v>
      </c>
      <c r="Z8" s="2">
        <v>-33</v>
      </c>
      <c r="AA8" s="2">
        <v>0</v>
      </c>
      <c r="AB8" s="2">
        <f>SUM(S8:V8)</f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</row>
    <row r="9" spans="2:139" x14ac:dyDescent="0.3">
      <c r="B9" t="s">
        <v>25</v>
      </c>
      <c r="C9" s="2">
        <f>X9-D9-E9-F9</f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-0.1</v>
      </c>
      <c r="M9" s="2">
        <v>-0.2</v>
      </c>
      <c r="N9" s="2">
        <v>-0.2</v>
      </c>
      <c r="O9" s="2">
        <v>-0.2</v>
      </c>
      <c r="P9" s="2">
        <v>-0.2</v>
      </c>
      <c r="Q9" s="2">
        <v>-0.2</v>
      </c>
      <c r="R9" s="2">
        <v>-0.2</v>
      </c>
      <c r="S9" s="2">
        <v>-0.2</v>
      </c>
      <c r="T9" s="2">
        <v>-0.2</v>
      </c>
      <c r="U9" s="2">
        <v>-0.2</v>
      </c>
      <c r="V9" s="2">
        <v>-0.2</v>
      </c>
      <c r="X9" s="2">
        <v>0</v>
      </c>
      <c r="Y9" s="2">
        <v>0</v>
      </c>
      <c r="Z9" s="2">
        <v>-0.5</v>
      </c>
      <c r="AA9" s="2">
        <v>-0.8</v>
      </c>
      <c r="AB9" s="2">
        <f>SUM(S9:V9)</f>
        <v>-0.8</v>
      </c>
      <c r="AC9" s="2">
        <f>AB9*1.02</f>
        <v>-0.81600000000000006</v>
      </c>
      <c r="AD9" s="2">
        <f t="shared" ref="AD9:AL9" si="10">AC9*1.02</f>
        <v>-0.83232000000000006</v>
      </c>
      <c r="AE9" s="2">
        <f t="shared" si="10"/>
        <v>-0.84896640000000012</v>
      </c>
      <c r="AF9" s="2">
        <f t="shared" si="10"/>
        <v>-0.86594572800000014</v>
      </c>
      <c r="AG9" s="2">
        <f t="shared" si="10"/>
        <v>-0.88326464256000015</v>
      </c>
      <c r="AH9" s="2">
        <f t="shared" si="10"/>
        <v>-0.90092993541120014</v>
      </c>
      <c r="AI9" s="2">
        <f t="shared" si="10"/>
        <v>-0.91894853411942412</v>
      </c>
      <c r="AJ9" s="2">
        <f t="shared" si="10"/>
        <v>-0.93732750480181259</v>
      </c>
      <c r="AK9" s="2">
        <f t="shared" si="10"/>
        <v>-0.95607405489784891</v>
      </c>
      <c r="AL9" s="2">
        <f t="shared" si="10"/>
        <v>-0.97519553599580588</v>
      </c>
    </row>
    <row r="10" spans="2:139" s="1" customFormat="1" x14ac:dyDescent="0.3">
      <c r="B10" s="1" t="s">
        <v>26</v>
      </c>
      <c r="C10" s="8">
        <f t="shared" ref="C10:S10" si="11">C7-C8-C9</f>
        <v>0.19999999999999862</v>
      </c>
      <c r="D10" s="8">
        <f t="shared" si="11"/>
        <v>0.5</v>
      </c>
      <c r="E10" s="8">
        <f t="shared" si="11"/>
        <v>-0.49999999999999989</v>
      </c>
      <c r="F10" s="8">
        <f t="shared" si="11"/>
        <v>0.30000000000000049</v>
      </c>
      <c r="G10" s="8">
        <f t="shared" si="11"/>
        <v>-9.9999999999999506E-2</v>
      </c>
      <c r="H10" s="8">
        <f t="shared" si="11"/>
        <v>0.60000000000000053</v>
      </c>
      <c r="I10" s="8">
        <f t="shared" si="11"/>
        <v>0.29999999999999938</v>
      </c>
      <c r="J10" s="8">
        <f t="shared" si="11"/>
        <v>0.39999999999999991</v>
      </c>
      <c r="K10" s="8">
        <f t="shared" si="11"/>
        <v>10.5</v>
      </c>
      <c r="L10" s="8">
        <f t="shared" si="11"/>
        <v>-1.2000000000000002</v>
      </c>
      <c r="M10" s="8">
        <f t="shared" si="11"/>
        <v>-0.20000000000000012</v>
      </c>
      <c r="N10" s="8">
        <f t="shared" si="11"/>
        <v>-0.39999999999999963</v>
      </c>
      <c r="O10" s="8">
        <f t="shared" si="11"/>
        <v>-0.1999999999999999</v>
      </c>
      <c r="P10" s="8">
        <f t="shared" si="11"/>
        <v>-0.3</v>
      </c>
      <c r="Q10" s="8">
        <f t="shared" si="11"/>
        <v>-0.49999999999999994</v>
      </c>
      <c r="R10" s="8">
        <f t="shared" si="11"/>
        <v>-0.10000000000000003</v>
      </c>
      <c r="S10" s="8">
        <f t="shared" si="11"/>
        <v>-0.39999999999999986</v>
      </c>
      <c r="T10" s="8">
        <f t="shared" ref="T10:V10" si="12">T7-T8-T9</f>
        <v>9.9999999999999922E-2</v>
      </c>
      <c r="U10" s="8">
        <f t="shared" si="12"/>
        <v>-0.25029999999999991</v>
      </c>
      <c r="V10" s="8">
        <f t="shared" si="12"/>
        <v>-8.2449999999999857E-2</v>
      </c>
      <c r="X10" s="8">
        <f>X7-X8-X9</f>
        <v>0.49999999999999967</v>
      </c>
      <c r="Y10" s="8">
        <f>Y7-Y8-Y9</f>
        <v>1.3000000000000012</v>
      </c>
      <c r="Z10" s="8">
        <f>Z7-Z8-Z9</f>
        <v>8.6999999999999993</v>
      </c>
      <c r="AA10" s="8">
        <f>AA7-AA8-AA9</f>
        <v>-1.0999999999999985</v>
      </c>
      <c r="AB10" s="8">
        <f>AB7-AB8-AB9</f>
        <v>-0.63274999999999859</v>
      </c>
      <c r="AC10" s="8">
        <f t="shared" ref="AC10:AL10" si="13">AC7-AC8-AC9</f>
        <v>-0.35477249999999816</v>
      </c>
      <c r="AD10" s="8">
        <f t="shared" si="13"/>
        <v>-0.17520344999999893</v>
      </c>
      <c r="AE10" s="8">
        <f t="shared" si="13"/>
        <v>6.0903360000006401E-3</v>
      </c>
      <c r="AF10" s="8">
        <f t="shared" si="13"/>
        <v>0.18916201917000153</v>
      </c>
      <c r="AG10" s="8">
        <f t="shared" si="13"/>
        <v>0.37406563723890129</v>
      </c>
      <c r="AH10" s="8">
        <f t="shared" si="13"/>
        <v>0.56085612389232464</v>
      </c>
      <c r="AI10" s="8">
        <f t="shared" si="13"/>
        <v>0.74958932853973126</v>
      </c>
      <c r="AJ10" s="8">
        <f t="shared" si="13"/>
        <v>0.94032203645838841</v>
      </c>
      <c r="AK10" s="8">
        <f t="shared" si="13"/>
        <v>1.1331119893219403</v>
      </c>
      <c r="AL10" s="8">
        <f t="shared" si="13"/>
        <v>1.3280179061214192</v>
      </c>
    </row>
    <row r="11" spans="2:139" x14ac:dyDescent="0.3">
      <c r="B11" t="s">
        <v>27</v>
      </c>
      <c r="C11" s="2">
        <f>X11-D11-E11-F11</f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0.6</v>
      </c>
      <c r="L11" s="2">
        <v>-0.1</v>
      </c>
      <c r="M11" s="2">
        <v>0</v>
      </c>
      <c r="N11" s="2">
        <v>-0.1</v>
      </c>
      <c r="O11" s="2">
        <v>0</v>
      </c>
      <c r="P11" s="2">
        <v>0</v>
      </c>
      <c r="Q11" s="2">
        <v>-0.1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X11" s="2">
        <v>0</v>
      </c>
      <c r="Y11" s="2">
        <v>0</v>
      </c>
      <c r="Z11" s="2">
        <v>0.3</v>
      </c>
      <c r="AA11" s="2">
        <v>-0.1</v>
      </c>
      <c r="AB11" s="2">
        <f>SUM(S11:V11)</f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</row>
    <row r="12" spans="2:139" s="1" customFormat="1" x14ac:dyDescent="0.3">
      <c r="B12" s="1" t="s">
        <v>28</v>
      </c>
      <c r="C12" s="8">
        <f t="shared" ref="C12:S12" si="14">C10-C11</f>
        <v>0.19999999999999862</v>
      </c>
      <c r="D12" s="8">
        <f t="shared" si="14"/>
        <v>0.5</v>
      </c>
      <c r="E12" s="8">
        <f t="shared" si="14"/>
        <v>-0.49999999999999989</v>
      </c>
      <c r="F12" s="8">
        <f t="shared" si="14"/>
        <v>0.30000000000000049</v>
      </c>
      <c r="G12" s="8">
        <f t="shared" si="14"/>
        <v>-9.9999999999999506E-2</v>
      </c>
      <c r="H12" s="8">
        <f t="shared" si="14"/>
        <v>0.60000000000000053</v>
      </c>
      <c r="I12" s="8">
        <f t="shared" si="14"/>
        <v>0.29999999999999938</v>
      </c>
      <c r="J12" s="8">
        <f t="shared" si="14"/>
        <v>0.39999999999999991</v>
      </c>
      <c r="K12" s="8">
        <f t="shared" si="14"/>
        <v>9.9</v>
      </c>
      <c r="L12" s="8">
        <f t="shared" si="14"/>
        <v>-1.1000000000000001</v>
      </c>
      <c r="M12" s="8">
        <f t="shared" si="14"/>
        <v>-0.20000000000000012</v>
      </c>
      <c r="N12" s="8">
        <f t="shared" si="14"/>
        <v>-0.2999999999999996</v>
      </c>
      <c r="O12" s="8">
        <f t="shared" si="14"/>
        <v>-0.1999999999999999</v>
      </c>
      <c r="P12" s="8">
        <f t="shared" si="14"/>
        <v>-0.3</v>
      </c>
      <c r="Q12" s="8">
        <f t="shared" si="14"/>
        <v>-0.39999999999999991</v>
      </c>
      <c r="R12" s="8">
        <f t="shared" si="14"/>
        <v>-0.10000000000000003</v>
      </c>
      <c r="S12" s="8">
        <f t="shared" si="14"/>
        <v>-0.39999999999999986</v>
      </c>
      <c r="T12" s="8">
        <f t="shared" ref="T12:V12" si="15">T10-T11</f>
        <v>9.9999999999999922E-2</v>
      </c>
      <c r="U12" s="8">
        <f t="shared" si="15"/>
        <v>-0.25029999999999991</v>
      </c>
      <c r="V12" s="8">
        <f t="shared" si="15"/>
        <v>-8.2449999999999857E-2</v>
      </c>
      <c r="X12" s="8">
        <f t="shared" ref="X12:AC12" si="16">X10-X11</f>
        <v>0.49999999999999967</v>
      </c>
      <c r="Y12" s="8">
        <f t="shared" si="16"/>
        <v>1.3000000000000012</v>
      </c>
      <c r="Z12" s="8">
        <f t="shared" si="16"/>
        <v>8.3999999999999986</v>
      </c>
      <c r="AA12" s="8">
        <f t="shared" si="16"/>
        <v>-0.99999999999999856</v>
      </c>
      <c r="AB12" s="8">
        <f t="shared" si="16"/>
        <v>-0.63274999999999859</v>
      </c>
      <c r="AC12" s="8">
        <f t="shared" si="16"/>
        <v>-0.35477249999999816</v>
      </c>
      <c r="AD12" s="8">
        <f t="shared" ref="AD12:AL12" si="17">AD10-AD11</f>
        <v>-0.17520344999999893</v>
      </c>
      <c r="AE12" s="8">
        <f t="shared" si="17"/>
        <v>6.0903360000006401E-3</v>
      </c>
      <c r="AF12" s="8">
        <f t="shared" si="17"/>
        <v>0.18916201917000153</v>
      </c>
      <c r="AG12" s="8">
        <f t="shared" si="17"/>
        <v>0.37406563723890129</v>
      </c>
      <c r="AH12" s="8">
        <f t="shared" si="17"/>
        <v>0.56085612389232464</v>
      </c>
      <c r="AI12" s="8">
        <f t="shared" si="17"/>
        <v>0.74958932853973126</v>
      </c>
      <c r="AJ12" s="8">
        <f t="shared" si="17"/>
        <v>0.94032203645838841</v>
      </c>
      <c r="AK12" s="8">
        <f t="shared" si="17"/>
        <v>1.1331119893219403</v>
      </c>
      <c r="AL12" s="8">
        <f t="shared" si="17"/>
        <v>1.3280179061214192</v>
      </c>
      <c r="AM12" s="1">
        <f>AL12*(1+$AO$17)</f>
        <v>1.314737727060205</v>
      </c>
      <c r="AN12" s="1">
        <f t="shared" ref="AN12:CY12" si="18">AM12*(1+$AO$17)</f>
        <v>1.3015903497896029</v>
      </c>
      <c r="AO12" s="1">
        <f t="shared" si="18"/>
        <v>1.2885744462917068</v>
      </c>
      <c r="AP12" s="1">
        <f t="shared" si="18"/>
        <v>1.2756887018287897</v>
      </c>
      <c r="AQ12" s="1">
        <f t="shared" si="18"/>
        <v>1.2629318148105018</v>
      </c>
      <c r="AR12" s="1">
        <f t="shared" si="18"/>
        <v>1.2503024966623968</v>
      </c>
      <c r="AS12" s="1">
        <f t="shared" si="18"/>
        <v>1.2377994716957728</v>
      </c>
      <c r="AT12" s="1">
        <f t="shared" si="18"/>
        <v>1.225421476978815</v>
      </c>
      <c r="AU12" s="1">
        <f t="shared" si="18"/>
        <v>1.2131672622090268</v>
      </c>
      <c r="AV12" s="1">
        <f t="shared" si="18"/>
        <v>1.2010355895869365</v>
      </c>
      <c r="AW12" s="1">
        <f t="shared" si="18"/>
        <v>1.1890252336910672</v>
      </c>
      <c r="AX12" s="1">
        <f t="shared" si="18"/>
        <v>1.1771349813541565</v>
      </c>
      <c r="AY12" s="1">
        <f t="shared" si="18"/>
        <v>1.1653636315406148</v>
      </c>
      <c r="AZ12" s="1">
        <f t="shared" si="18"/>
        <v>1.1537099952252088</v>
      </c>
      <c r="BA12" s="1">
        <f t="shared" si="18"/>
        <v>1.1421728952729566</v>
      </c>
      <c r="BB12" s="1">
        <f t="shared" si="18"/>
        <v>1.130751166320227</v>
      </c>
      <c r="BC12" s="1">
        <f t="shared" si="18"/>
        <v>1.1194436546570248</v>
      </c>
      <c r="BD12" s="1">
        <f t="shared" si="18"/>
        <v>1.1082492181104546</v>
      </c>
      <c r="BE12" s="1">
        <f t="shared" si="18"/>
        <v>1.0971667259293501</v>
      </c>
      <c r="BF12" s="1">
        <f t="shared" si="18"/>
        <v>1.0861950586700566</v>
      </c>
      <c r="BG12" s="1">
        <f t="shared" si="18"/>
        <v>1.0753331080833561</v>
      </c>
      <c r="BH12" s="1">
        <f t="shared" si="18"/>
        <v>1.0645797770025225</v>
      </c>
      <c r="BI12" s="1">
        <f t="shared" si="18"/>
        <v>1.0539339792324973</v>
      </c>
      <c r="BJ12" s="1">
        <f t="shared" si="18"/>
        <v>1.0433946394401723</v>
      </c>
      <c r="BK12" s="1">
        <f t="shared" si="18"/>
        <v>1.0329606930457707</v>
      </c>
      <c r="BL12" s="1">
        <f t="shared" si="18"/>
        <v>1.0226310861153129</v>
      </c>
      <c r="BM12" s="1">
        <f t="shared" si="18"/>
        <v>1.0124047752541598</v>
      </c>
      <c r="BN12" s="1">
        <f t="shared" si="18"/>
        <v>1.0022807275016183</v>
      </c>
      <c r="BO12" s="1">
        <f t="shared" si="18"/>
        <v>0.9922579202266022</v>
      </c>
      <c r="BP12" s="1">
        <f t="shared" si="18"/>
        <v>0.98233534102433617</v>
      </c>
      <c r="BQ12" s="1">
        <f t="shared" si="18"/>
        <v>0.97251198761409285</v>
      </c>
      <c r="BR12" s="1">
        <f t="shared" si="18"/>
        <v>0.96278686773795197</v>
      </c>
      <c r="BS12" s="1">
        <f t="shared" si="18"/>
        <v>0.95315899906057244</v>
      </c>
      <c r="BT12" s="1">
        <f t="shared" si="18"/>
        <v>0.94362740906996667</v>
      </c>
      <c r="BU12" s="1">
        <f t="shared" si="18"/>
        <v>0.93419113497926698</v>
      </c>
      <c r="BV12" s="1">
        <f t="shared" si="18"/>
        <v>0.9248492236294743</v>
      </c>
      <c r="BW12" s="1">
        <f t="shared" si="18"/>
        <v>0.91560073139317955</v>
      </c>
      <c r="BX12" s="1">
        <f t="shared" si="18"/>
        <v>0.9064447240792477</v>
      </c>
      <c r="BY12" s="1">
        <f t="shared" si="18"/>
        <v>0.89738027683845523</v>
      </c>
      <c r="BZ12" s="1">
        <f t="shared" si="18"/>
        <v>0.88840647407007067</v>
      </c>
      <c r="CA12" s="1">
        <f t="shared" si="18"/>
        <v>0.87952240932936998</v>
      </c>
      <c r="CB12" s="1">
        <f t="shared" si="18"/>
        <v>0.87072718523607628</v>
      </c>
      <c r="CC12" s="1">
        <f t="shared" si="18"/>
        <v>0.86201991338371553</v>
      </c>
      <c r="CD12" s="1">
        <f t="shared" si="18"/>
        <v>0.85339971424987837</v>
      </c>
      <c r="CE12" s="1">
        <f t="shared" si="18"/>
        <v>0.84486571710737957</v>
      </c>
      <c r="CF12" s="1">
        <f t="shared" si="18"/>
        <v>0.83641705993630577</v>
      </c>
      <c r="CG12" s="1">
        <f t="shared" si="18"/>
        <v>0.82805288933694265</v>
      </c>
      <c r="CH12" s="1">
        <f t="shared" si="18"/>
        <v>0.81977236044357327</v>
      </c>
      <c r="CI12" s="1">
        <f t="shared" si="18"/>
        <v>0.81157463683913755</v>
      </c>
      <c r="CJ12" s="1">
        <f t="shared" si="18"/>
        <v>0.80345889047074615</v>
      </c>
      <c r="CK12" s="1">
        <f t="shared" si="18"/>
        <v>0.79542430156603872</v>
      </c>
      <c r="CL12" s="1">
        <f t="shared" si="18"/>
        <v>0.78747005855037833</v>
      </c>
      <c r="CM12" s="1">
        <f t="shared" si="18"/>
        <v>0.77959535796487456</v>
      </c>
      <c r="CN12" s="1">
        <f t="shared" si="18"/>
        <v>0.77179940438522576</v>
      </c>
      <c r="CO12" s="1">
        <f t="shared" si="18"/>
        <v>0.76408141034137345</v>
      </c>
      <c r="CP12" s="1">
        <f t="shared" si="18"/>
        <v>0.75644059623795967</v>
      </c>
      <c r="CQ12" s="1">
        <f t="shared" si="18"/>
        <v>0.74887619027558006</v>
      </c>
      <c r="CR12" s="1">
        <f t="shared" si="18"/>
        <v>0.74138742837282423</v>
      </c>
      <c r="CS12" s="1">
        <f t="shared" si="18"/>
        <v>0.73397355408909604</v>
      </c>
      <c r="CT12" s="1">
        <f t="shared" si="18"/>
        <v>0.72663381854820508</v>
      </c>
      <c r="CU12" s="1">
        <f t="shared" si="18"/>
        <v>0.71936748036272302</v>
      </c>
      <c r="CV12" s="1">
        <f t="shared" si="18"/>
        <v>0.71217380555909582</v>
      </c>
      <c r="CW12" s="1">
        <f t="shared" si="18"/>
        <v>0.70505206750350491</v>
      </c>
      <c r="CX12" s="1">
        <f t="shared" si="18"/>
        <v>0.69800154682846982</v>
      </c>
      <c r="CY12" s="1">
        <f t="shared" si="18"/>
        <v>0.69102153136018507</v>
      </c>
      <c r="CZ12" s="1">
        <f t="shared" ref="CZ12:EI12" si="19">CY12*(1+$AO$17)</f>
        <v>0.68411131604658326</v>
      </c>
      <c r="DA12" s="1">
        <f t="shared" si="19"/>
        <v>0.67727020288611739</v>
      </c>
      <c r="DB12" s="1">
        <f t="shared" si="19"/>
        <v>0.67049750085725623</v>
      </c>
      <c r="DC12" s="1">
        <f t="shared" si="19"/>
        <v>0.66379252584868365</v>
      </c>
      <c r="DD12" s="1">
        <f t="shared" si="19"/>
        <v>0.65715460059019681</v>
      </c>
      <c r="DE12" s="1">
        <f t="shared" si="19"/>
        <v>0.65058305458429488</v>
      </c>
      <c r="DF12" s="1">
        <f t="shared" si="19"/>
        <v>0.64407722403845191</v>
      </c>
      <c r="DG12" s="1">
        <f t="shared" si="19"/>
        <v>0.63763645179806738</v>
      </c>
      <c r="DH12" s="1">
        <f t="shared" si="19"/>
        <v>0.63126008728008676</v>
      </c>
      <c r="DI12" s="1">
        <f t="shared" si="19"/>
        <v>0.62494748640728592</v>
      </c>
      <c r="DJ12" s="1">
        <f t="shared" si="19"/>
        <v>0.61869801154321302</v>
      </c>
      <c r="DK12" s="1">
        <f t="shared" si="19"/>
        <v>0.61251103142778085</v>
      </c>
      <c r="DL12" s="1">
        <f t="shared" si="19"/>
        <v>0.60638592111350309</v>
      </c>
      <c r="DM12" s="1">
        <f t="shared" si="19"/>
        <v>0.60032206190236803</v>
      </c>
      <c r="DN12" s="1">
        <f t="shared" si="19"/>
        <v>0.59431884128334433</v>
      </c>
      <c r="DO12" s="1">
        <f t="shared" si="19"/>
        <v>0.58837565287051086</v>
      </c>
      <c r="DP12" s="1">
        <f t="shared" si="19"/>
        <v>0.58249189634180576</v>
      </c>
      <c r="DQ12" s="1">
        <f t="shared" si="19"/>
        <v>0.57666697737838768</v>
      </c>
      <c r="DR12" s="1">
        <f t="shared" si="19"/>
        <v>0.57090030760460375</v>
      </c>
      <c r="DS12" s="1">
        <f t="shared" si="19"/>
        <v>0.5651913045285577</v>
      </c>
      <c r="DT12" s="1">
        <f t="shared" si="19"/>
        <v>0.55953939148327214</v>
      </c>
      <c r="DU12" s="1">
        <f t="shared" si="19"/>
        <v>0.55394399756843937</v>
      </c>
      <c r="DV12" s="1">
        <f t="shared" si="19"/>
        <v>0.54840455759275497</v>
      </c>
      <c r="DW12" s="1">
        <f t="shared" si="19"/>
        <v>0.54292051201682745</v>
      </c>
      <c r="DX12" s="1">
        <f t="shared" si="19"/>
        <v>0.53749130689665914</v>
      </c>
      <c r="DY12" s="1">
        <f t="shared" si="19"/>
        <v>0.53211639382769249</v>
      </c>
      <c r="DZ12" s="1">
        <f t="shared" si="19"/>
        <v>0.52679522988941552</v>
      </c>
      <c r="EA12" s="1">
        <f t="shared" si="19"/>
        <v>0.52152727759052131</v>
      </c>
      <c r="EB12" s="1">
        <f t="shared" si="19"/>
        <v>0.51631200481461614</v>
      </c>
      <c r="EC12" s="1">
        <f t="shared" si="19"/>
        <v>0.51114888476647002</v>
      </c>
      <c r="ED12" s="1">
        <f t="shared" si="19"/>
        <v>0.50603739591880537</v>
      </c>
      <c r="EE12" s="1">
        <f t="shared" si="19"/>
        <v>0.50097702195961735</v>
      </c>
      <c r="EF12" s="1">
        <f t="shared" si="19"/>
        <v>0.49596725174002115</v>
      </c>
      <c r="EG12" s="1">
        <f t="shared" si="19"/>
        <v>0.49100757922262095</v>
      </c>
      <c r="EH12" s="1">
        <f t="shared" si="19"/>
        <v>0.48609750343039476</v>
      </c>
      <c r="EI12" s="1">
        <f t="shared" si="19"/>
        <v>0.48123652839609082</v>
      </c>
    </row>
    <row r="13" spans="2:139" x14ac:dyDescent="0.3">
      <c r="B13" t="s">
        <v>2</v>
      </c>
      <c r="C13" s="2">
        <v>9.4</v>
      </c>
      <c r="D13" s="2">
        <v>9.4</v>
      </c>
      <c r="E13" s="2">
        <v>9.4</v>
      </c>
      <c r="F13" s="2">
        <v>9.4</v>
      </c>
      <c r="G13" s="2">
        <v>9.4</v>
      </c>
      <c r="H13" s="2">
        <v>9.4</v>
      </c>
      <c r="I13" s="2">
        <v>9.4</v>
      </c>
      <c r="J13" s="2">
        <v>9.4</v>
      </c>
      <c r="K13" s="2">
        <v>9.4</v>
      </c>
      <c r="L13" s="2">
        <v>9.4</v>
      </c>
      <c r="M13" s="2">
        <v>9.4</v>
      </c>
      <c r="N13" s="2">
        <v>9.4</v>
      </c>
      <c r="O13" s="2">
        <v>9.3000000000000007</v>
      </c>
      <c r="P13" s="2">
        <v>9.4</v>
      </c>
      <c r="Q13" s="2">
        <v>9.4</v>
      </c>
      <c r="R13" s="2">
        <v>9.4</v>
      </c>
      <c r="S13" s="2">
        <v>9.4</v>
      </c>
      <c r="T13" s="2">
        <v>9.4</v>
      </c>
      <c r="U13" s="2">
        <v>9.4</v>
      </c>
      <c r="V13" s="2">
        <v>9.4</v>
      </c>
      <c r="X13" s="2">
        <v>9.3000000000000007</v>
      </c>
      <c r="Y13" s="2">
        <v>9.3000000000000007</v>
      </c>
      <c r="Z13" s="2">
        <v>9.3000000000000007</v>
      </c>
      <c r="AA13" s="2">
        <v>9.3000000000000007</v>
      </c>
      <c r="AB13" s="2">
        <v>9.4</v>
      </c>
      <c r="AC13" s="2">
        <v>9.4</v>
      </c>
      <c r="AD13" s="2">
        <v>9.4</v>
      </c>
      <c r="AE13" s="2">
        <v>9.4</v>
      </c>
      <c r="AF13" s="2">
        <v>9.4</v>
      </c>
      <c r="AG13" s="2">
        <v>9.4</v>
      </c>
      <c r="AH13" s="2">
        <v>9.4</v>
      </c>
      <c r="AI13" s="2">
        <v>9.4</v>
      </c>
      <c r="AJ13" s="2">
        <v>9.4</v>
      </c>
      <c r="AK13" s="2">
        <v>9.4</v>
      </c>
      <c r="AL13" s="2">
        <v>9.4</v>
      </c>
    </row>
    <row r="14" spans="2:139" x14ac:dyDescent="0.3">
      <c r="B14" t="s">
        <v>29</v>
      </c>
      <c r="C14" s="5">
        <f t="shared" ref="C14:S14" si="20">C12/C13</f>
        <v>2.1276595744680705E-2</v>
      </c>
      <c r="D14" s="5">
        <f t="shared" si="20"/>
        <v>5.3191489361702128E-2</v>
      </c>
      <c r="E14" s="5">
        <f t="shared" si="20"/>
        <v>-5.3191489361702114E-2</v>
      </c>
      <c r="F14" s="5">
        <f t="shared" si="20"/>
        <v>3.191489361702133E-2</v>
      </c>
      <c r="G14" s="5">
        <f t="shared" si="20"/>
        <v>-1.0638297872340373E-2</v>
      </c>
      <c r="H14" s="5">
        <f t="shared" si="20"/>
        <v>6.3829787234042604E-2</v>
      </c>
      <c r="I14" s="5">
        <f t="shared" si="20"/>
        <v>3.1914893617021212E-2</v>
      </c>
      <c r="J14" s="5">
        <f t="shared" si="20"/>
        <v>4.2553191489361694E-2</v>
      </c>
      <c r="K14" s="5">
        <f t="shared" si="20"/>
        <v>1.053191489361702</v>
      </c>
      <c r="L14" s="5">
        <f t="shared" si="20"/>
        <v>-0.11702127659574468</v>
      </c>
      <c r="M14" s="5">
        <f t="shared" si="20"/>
        <v>-2.1276595744680864E-2</v>
      </c>
      <c r="N14" s="5">
        <f t="shared" si="20"/>
        <v>-3.1914893617021232E-2</v>
      </c>
      <c r="O14" s="5">
        <f t="shared" si="20"/>
        <v>-2.1505376344086009E-2</v>
      </c>
      <c r="P14" s="5">
        <f t="shared" si="20"/>
        <v>-3.1914893617021274E-2</v>
      </c>
      <c r="Q14" s="5">
        <f t="shared" si="20"/>
        <v>-4.2553191489361694E-2</v>
      </c>
      <c r="R14" s="5">
        <f t="shared" si="20"/>
        <v>-1.0638297872340429E-2</v>
      </c>
      <c r="S14" s="5">
        <f t="shared" si="20"/>
        <v>-4.2553191489361687E-2</v>
      </c>
      <c r="T14" s="5">
        <f t="shared" ref="T14:V14" si="21">T12/T13</f>
        <v>1.0638297872340417E-2</v>
      </c>
      <c r="U14" s="5">
        <f t="shared" si="21"/>
        <v>-2.6627659574468075E-2</v>
      </c>
      <c r="V14" s="5">
        <f t="shared" si="21"/>
        <v>-8.7712765957446651E-3</v>
      </c>
      <c r="X14" s="5">
        <f t="shared" ref="X14:AC14" si="22">X12/X13</f>
        <v>5.3763440860215013E-2</v>
      </c>
      <c r="Y14" s="5">
        <f t="shared" si="22"/>
        <v>0.13978494623655927</v>
      </c>
      <c r="Z14" s="5">
        <f t="shared" si="22"/>
        <v>0.90322580645161266</v>
      </c>
      <c r="AA14" s="5">
        <f t="shared" si="22"/>
        <v>-0.10752688172042994</v>
      </c>
      <c r="AB14" s="5">
        <f t="shared" si="22"/>
        <v>-6.7313829787233895E-2</v>
      </c>
      <c r="AC14" s="5">
        <f t="shared" si="22"/>
        <v>-3.7741755319148737E-2</v>
      </c>
      <c r="AD14" s="5">
        <f t="shared" ref="AD14:AL14" si="23">AD12/AD13</f>
        <v>-1.8638664893616905E-2</v>
      </c>
      <c r="AE14" s="5">
        <f t="shared" si="23"/>
        <v>6.4790808510645107E-4</v>
      </c>
      <c r="AF14" s="5">
        <f t="shared" si="23"/>
        <v>2.0123619060638458E-2</v>
      </c>
      <c r="AG14" s="5">
        <f t="shared" si="23"/>
        <v>3.9794216727542686E-2</v>
      </c>
      <c r="AH14" s="5">
        <f t="shared" si="23"/>
        <v>5.9665545094928149E-2</v>
      </c>
      <c r="AI14" s="5">
        <f t="shared" si="23"/>
        <v>7.9743545589333109E-2</v>
      </c>
      <c r="AJ14" s="5">
        <f t="shared" si="23"/>
        <v>0.1000342591977009</v>
      </c>
      <c r="AK14" s="5">
        <f t="shared" si="23"/>
        <v>0.12054382865127025</v>
      </c>
      <c r="AL14" s="5">
        <f t="shared" si="23"/>
        <v>0.14127850065121481</v>
      </c>
    </row>
    <row r="16" spans="2:139" x14ac:dyDescent="0.3">
      <c r="B16" t="s">
        <v>34</v>
      </c>
      <c r="C16" s="10"/>
      <c r="D16" s="10"/>
      <c r="E16" s="10"/>
      <c r="F16" s="10"/>
      <c r="G16" s="10">
        <f t="shared" ref="G16:O16" si="24">G3/C3-1</f>
        <v>-0.15384615384615363</v>
      </c>
      <c r="H16" s="10">
        <f t="shared" si="24"/>
        <v>-0.10204081632653061</v>
      </c>
      <c r="I16" s="10">
        <f t="shared" si="24"/>
        <v>0.14999999999999991</v>
      </c>
      <c r="J16" s="10">
        <f t="shared" si="24"/>
        <v>-0.22222222222222221</v>
      </c>
      <c r="K16" s="10">
        <f t="shared" si="24"/>
        <v>-0.2272727272727274</v>
      </c>
      <c r="L16" s="10">
        <f t="shared" si="24"/>
        <v>-0.25000000000000011</v>
      </c>
      <c r="M16" s="10">
        <f t="shared" si="24"/>
        <v>-0.26086956521739124</v>
      </c>
      <c r="N16" s="10">
        <f t="shared" si="24"/>
        <v>-0.26190476190476186</v>
      </c>
      <c r="O16" s="10">
        <f t="shared" si="24"/>
        <v>0</v>
      </c>
      <c r="P16" s="10">
        <f>P3/L3-1</f>
        <v>3.0303030303030276E-2</v>
      </c>
      <c r="Q16" s="10">
        <f t="shared" ref="Q16:V16" si="25">Q3/M3-1</f>
        <v>-0.23529411764705876</v>
      </c>
      <c r="R16" s="10">
        <f t="shared" si="25"/>
        <v>-6.4516129032258118E-2</v>
      </c>
      <c r="S16" s="10">
        <f t="shared" si="25"/>
        <v>-5.8823529411764608E-2</v>
      </c>
      <c r="T16" s="10">
        <f t="shared" si="25"/>
        <v>5.8823529411764719E-2</v>
      </c>
      <c r="U16" s="10">
        <f t="shared" si="25"/>
        <v>5.0000000000000044E-2</v>
      </c>
      <c r="V16" s="10">
        <f t="shared" si="25"/>
        <v>5.0000000000000044E-2</v>
      </c>
      <c r="X16" s="10"/>
      <c r="Y16" s="10">
        <f>Y3/X3-1</f>
        <v>-9.7435897435897312E-2</v>
      </c>
      <c r="Z16" s="10">
        <f t="shared" ref="Z16:AL16" si="26">Z3/Y3-1</f>
        <v>-0.25568181818181823</v>
      </c>
      <c r="AA16" s="10">
        <f t="shared" si="26"/>
        <v>-6.1068702290076216E-2</v>
      </c>
      <c r="AB16" s="10">
        <f t="shared" si="26"/>
        <v>2.2357723577235866E-2</v>
      </c>
      <c r="AC16" s="10">
        <f t="shared" si="26"/>
        <v>3.0000000000000027E-2</v>
      </c>
      <c r="AD16" s="10">
        <f t="shared" si="26"/>
        <v>2.0000000000000018E-2</v>
      </c>
      <c r="AE16" s="10">
        <f t="shared" si="26"/>
        <v>2.0000000000000018E-2</v>
      </c>
      <c r="AF16" s="10">
        <f t="shared" si="26"/>
        <v>2.0000000000000018E-2</v>
      </c>
      <c r="AG16" s="10">
        <f t="shared" si="26"/>
        <v>2.0000000000000018E-2</v>
      </c>
      <c r="AH16" s="10">
        <f t="shared" si="26"/>
        <v>2.0000000000000018E-2</v>
      </c>
      <c r="AI16" s="10">
        <f t="shared" si="26"/>
        <v>2.0000000000000018E-2</v>
      </c>
      <c r="AJ16" s="10">
        <f t="shared" si="26"/>
        <v>2.0000000000000018E-2</v>
      </c>
      <c r="AK16" s="10">
        <f t="shared" si="26"/>
        <v>2.0000000000000018E-2</v>
      </c>
      <c r="AL16" s="10">
        <f t="shared" si="26"/>
        <v>2.0000000000000018E-2</v>
      </c>
    </row>
    <row r="17" spans="2:41" x14ac:dyDescent="0.3">
      <c r="B17" t="s">
        <v>35</v>
      </c>
      <c r="C17" s="10">
        <f t="shared" ref="C17:O17" si="27">C5/C3</f>
        <v>0.32692307692307676</v>
      </c>
      <c r="D17" s="10">
        <f t="shared" si="27"/>
        <v>0.32653061224489804</v>
      </c>
      <c r="E17" s="10">
        <f t="shared" si="27"/>
        <v>0.35</v>
      </c>
      <c r="F17" s="10">
        <f t="shared" si="27"/>
        <v>0.37037037037037041</v>
      </c>
      <c r="G17" s="10">
        <f t="shared" si="27"/>
        <v>0.3636363636363637</v>
      </c>
      <c r="H17" s="10">
        <f t="shared" si="27"/>
        <v>0.34090909090909099</v>
      </c>
      <c r="I17" s="10">
        <f t="shared" si="27"/>
        <v>0.41304347826086946</v>
      </c>
      <c r="J17" s="10">
        <f t="shared" si="27"/>
        <v>0.35714285714285715</v>
      </c>
      <c r="K17" s="10">
        <f t="shared" si="27"/>
        <v>0.35294117647058815</v>
      </c>
      <c r="L17" s="10">
        <f t="shared" si="27"/>
        <v>0.36363636363636359</v>
      </c>
      <c r="M17" s="10">
        <f t="shared" si="27"/>
        <v>0.38235294117647056</v>
      </c>
      <c r="N17" s="10">
        <f t="shared" si="27"/>
        <v>0.25806451612903236</v>
      </c>
      <c r="O17" s="10">
        <f t="shared" si="27"/>
        <v>0.3235294117647059</v>
      </c>
      <c r="P17" s="10">
        <f>P5/P3</f>
        <v>0.3235294117647059</v>
      </c>
      <c r="Q17" s="10">
        <f t="shared" ref="Q17:V17" si="28">Q5/Q3</f>
        <v>0.30769230769230771</v>
      </c>
      <c r="R17" s="10">
        <f t="shared" si="28"/>
        <v>0.41379310344827586</v>
      </c>
      <c r="S17" s="10">
        <f t="shared" si="28"/>
        <v>0.37500000000000006</v>
      </c>
      <c r="T17" s="10">
        <f t="shared" si="28"/>
        <v>0.38888888888888884</v>
      </c>
      <c r="U17" s="10">
        <f t="shared" si="28"/>
        <v>0.39</v>
      </c>
      <c r="V17" s="10">
        <f t="shared" si="28"/>
        <v>0.39000000000000007</v>
      </c>
      <c r="X17" s="10">
        <f t="shared" ref="X17" si="29">X5/X3</f>
        <v>0.34358974358974353</v>
      </c>
      <c r="Y17" s="10">
        <f t="shared" ref="Y17:AL17" si="30">Y5/Y3</f>
        <v>0.37500000000000006</v>
      </c>
      <c r="Z17" s="10">
        <f t="shared" si="30"/>
        <v>0.34351145038167941</v>
      </c>
      <c r="AA17" s="10">
        <f t="shared" si="30"/>
        <v>0.34146341463414642</v>
      </c>
      <c r="AB17" s="10">
        <f t="shared" si="30"/>
        <v>0.38586481113320081</v>
      </c>
      <c r="AC17" s="10">
        <f t="shared" si="30"/>
        <v>0.39</v>
      </c>
      <c r="AD17" s="10">
        <f t="shared" si="30"/>
        <v>0.39</v>
      </c>
      <c r="AE17" s="10">
        <f t="shared" si="30"/>
        <v>0.38999999999999996</v>
      </c>
      <c r="AF17" s="10">
        <f t="shared" si="30"/>
        <v>0.39</v>
      </c>
      <c r="AG17" s="10">
        <f t="shared" si="30"/>
        <v>0.39</v>
      </c>
      <c r="AH17" s="10">
        <f t="shared" si="30"/>
        <v>0.38999999999999996</v>
      </c>
      <c r="AI17" s="10">
        <f t="shared" si="30"/>
        <v>0.39000000000000007</v>
      </c>
      <c r="AJ17" s="10">
        <f t="shared" si="30"/>
        <v>0.39</v>
      </c>
      <c r="AK17" s="10">
        <f t="shared" si="30"/>
        <v>0.39</v>
      </c>
      <c r="AL17" s="10">
        <f t="shared" si="30"/>
        <v>0.39</v>
      </c>
      <c r="AN17" t="s">
        <v>47</v>
      </c>
      <c r="AO17" s="10">
        <v>-0.01</v>
      </c>
    </row>
    <row r="18" spans="2:41" x14ac:dyDescent="0.3">
      <c r="B18" t="s">
        <v>36</v>
      </c>
      <c r="C18" s="10"/>
      <c r="D18" s="10"/>
      <c r="E18" s="10"/>
      <c r="F18" s="10"/>
      <c r="G18" s="10">
        <f t="shared" ref="G18:O18" si="31">G6/C6-1</f>
        <v>0.19999999999999996</v>
      </c>
      <c r="H18" s="10">
        <f t="shared" si="31"/>
        <v>-0.25000000000000011</v>
      </c>
      <c r="I18" s="10">
        <f t="shared" si="31"/>
        <v>-0.30434782608695643</v>
      </c>
      <c r="J18" s="10">
        <f t="shared" si="31"/>
        <v>-0.3529411764705882</v>
      </c>
      <c r="K18" s="10">
        <f t="shared" si="31"/>
        <v>12.166666666666666</v>
      </c>
      <c r="L18" s="10">
        <f t="shared" si="31"/>
        <v>1.0833333333333335</v>
      </c>
      <c r="M18" s="10">
        <f t="shared" si="31"/>
        <v>6.25E-2</v>
      </c>
      <c r="N18" s="10">
        <f t="shared" si="31"/>
        <v>0.27272727272727249</v>
      </c>
      <c r="O18" s="10">
        <f t="shared" si="31"/>
        <v>-0.93670886075949367</v>
      </c>
      <c r="P18" s="10">
        <f>P6/L6-1</f>
        <v>-0.36</v>
      </c>
      <c r="Q18" s="10">
        <f t="shared" ref="Q18:V18" si="32">Q6/M6-1</f>
        <v>-0.11764705882352944</v>
      </c>
      <c r="R18" s="10">
        <f t="shared" si="32"/>
        <v>7.1428571428571397E-2</v>
      </c>
      <c r="S18" s="10">
        <f t="shared" si="32"/>
        <v>0.19999999999999996</v>
      </c>
      <c r="T18" s="10">
        <f t="shared" si="32"/>
        <v>-6.25E-2</v>
      </c>
      <c r="U18" s="10">
        <f t="shared" si="32"/>
        <v>1.0000000000000009E-2</v>
      </c>
      <c r="V18" s="10">
        <f t="shared" si="32"/>
        <v>-2.0000000000000018E-2</v>
      </c>
      <c r="X18" s="10"/>
      <c r="Y18" s="10">
        <f>Y6/X6-1</f>
        <v>-0.19718309859154926</v>
      </c>
      <c r="Z18" s="10">
        <f t="shared" ref="Z18:AL18" si="33">Z6/Y6-1</f>
        <v>4.140350877192982</v>
      </c>
      <c r="AA18" s="10">
        <f t="shared" si="33"/>
        <v>-0.79180887372013653</v>
      </c>
      <c r="AB18" s="10">
        <f t="shared" si="33"/>
        <v>3.0327868852458861E-2</v>
      </c>
      <c r="AC18" s="10">
        <f t="shared" si="33"/>
        <v>-1.0000000000000009E-2</v>
      </c>
      <c r="AD18" s="10">
        <f t="shared" si="33"/>
        <v>-1.0000000000000009E-2</v>
      </c>
      <c r="AE18" s="10">
        <f t="shared" si="33"/>
        <v>-1.0000000000000009E-2</v>
      </c>
      <c r="AF18" s="10">
        <f t="shared" si="33"/>
        <v>-1.000000000000012E-2</v>
      </c>
      <c r="AG18" s="10">
        <f t="shared" si="33"/>
        <v>-1.0000000000000009E-2</v>
      </c>
      <c r="AH18" s="10">
        <f t="shared" si="33"/>
        <v>-1.0000000000000009E-2</v>
      </c>
      <c r="AI18" s="10">
        <f t="shared" si="33"/>
        <v>-1.000000000000012E-2</v>
      </c>
      <c r="AJ18" s="10">
        <f t="shared" si="33"/>
        <v>-1.0000000000000009E-2</v>
      </c>
      <c r="AK18" s="10">
        <f t="shared" si="33"/>
        <v>-1.0000000000000009E-2</v>
      </c>
      <c r="AL18" s="10">
        <f t="shared" si="33"/>
        <v>-9.9999999999998979E-3</v>
      </c>
      <c r="AN18" t="s">
        <v>48</v>
      </c>
      <c r="AO18" s="10">
        <v>0.12</v>
      </c>
    </row>
    <row r="19" spans="2:41" x14ac:dyDescent="0.3">
      <c r="B19" t="s">
        <v>37</v>
      </c>
      <c r="C19" s="10">
        <f t="shared" ref="C19:O19" si="34">C7/C3</f>
        <v>3.84615384615382E-2</v>
      </c>
      <c r="D19" s="10">
        <f t="shared" si="34"/>
        <v>0</v>
      </c>
      <c r="E19" s="10">
        <f t="shared" si="34"/>
        <v>-0.22499999999999998</v>
      </c>
      <c r="F19" s="10">
        <f t="shared" si="34"/>
        <v>5.5555555555555643E-2</v>
      </c>
      <c r="G19" s="10">
        <f t="shared" si="34"/>
        <v>-4.5454545454545338E-2</v>
      </c>
      <c r="H19" s="10">
        <f t="shared" si="34"/>
        <v>6.8181818181818288E-2</v>
      </c>
      <c r="I19" s="10">
        <f t="shared" si="34"/>
        <v>6.5217391304347699E-2</v>
      </c>
      <c r="J19" s="10">
        <f t="shared" si="34"/>
        <v>9.5238095238095219E-2</v>
      </c>
      <c r="K19" s="10">
        <f t="shared" si="34"/>
        <v>-6.6176470588235299</v>
      </c>
      <c r="L19" s="10">
        <f t="shared" si="34"/>
        <v>-0.39393939393939403</v>
      </c>
      <c r="M19" s="10">
        <f t="shared" si="34"/>
        <v>-0.11764705882352945</v>
      </c>
      <c r="N19" s="10">
        <f t="shared" si="34"/>
        <v>-0.19354838709677408</v>
      </c>
      <c r="O19" s="10">
        <f t="shared" si="34"/>
        <v>-0.11764705882352938</v>
      </c>
      <c r="P19" s="10">
        <f>P7/P3</f>
        <v>-0.14705882352941177</v>
      </c>
      <c r="Q19" s="10">
        <f t="shared" ref="Q19:V19" si="35">Q7/Q3</f>
        <v>-0.26923076923076922</v>
      </c>
      <c r="R19" s="10">
        <f t="shared" si="35"/>
        <v>-0.10344827586206898</v>
      </c>
      <c r="S19" s="10">
        <f t="shared" si="35"/>
        <v>-0.18749999999999994</v>
      </c>
      <c r="T19" s="10">
        <f t="shared" si="35"/>
        <v>-2.7777777777777801E-2</v>
      </c>
      <c r="U19" s="10">
        <f t="shared" si="35"/>
        <v>-0.1649450549450549</v>
      </c>
      <c r="V19" s="10">
        <f t="shared" si="35"/>
        <v>-9.2758620689655125E-2</v>
      </c>
      <c r="X19" s="10">
        <f t="shared" ref="X19" si="36">X7/X3</f>
        <v>-2.051282051282053E-2</v>
      </c>
      <c r="Y19" s="10">
        <f t="shared" ref="Y19:AL19" si="37">Y7/Y3</f>
        <v>5.1136363636363702E-2</v>
      </c>
      <c r="Z19" s="10">
        <f t="shared" si="37"/>
        <v>-1.8931297709923665</v>
      </c>
      <c r="AA19" s="10">
        <f t="shared" si="37"/>
        <v>-0.15447154471544702</v>
      </c>
      <c r="AB19" s="10">
        <f t="shared" si="37"/>
        <v>-0.11393638170974144</v>
      </c>
      <c r="AC19" s="10">
        <f t="shared" si="37"/>
        <v>-9.0391437781080358E-2</v>
      </c>
      <c r="AD19" s="10">
        <f t="shared" si="37"/>
        <v>-7.6262277846342763E-2</v>
      </c>
      <c r="AE19" s="10">
        <f t="shared" si="37"/>
        <v>-6.254868143909742E-2</v>
      </c>
      <c r="AF19" s="10">
        <f t="shared" si="37"/>
        <v>-4.9238426102653318E-2</v>
      </c>
      <c r="AG19" s="10">
        <f t="shared" si="37"/>
        <v>-3.6319648864340005E-2</v>
      </c>
      <c r="AH19" s="10">
        <f t="shared" si="37"/>
        <v>-2.3780835662447625E-2</v>
      </c>
      <c r="AI19" s="10">
        <f t="shared" si="37"/>
        <v>-1.161081108414023E-2</v>
      </c>
      <c r="AJ19" s="10">
        <f t="shared" si="37"/>
        <v>2.012715948050463E-4</v>
      </c>
      <c r="AK19" s="10">
        <f t="shared" si="37"/>
        <v>1.1665940077310762E-2</v>
      </c>
      <c r="AL19" s="10">
        <f t="shared" si="37"/>
        <v>2.2793412427978083E-2</v>
      </c>
      <c r="AN19" t="s">
        <v>49</v>
      </c>
      <c r="AO19" s="2">
        <f>NPV(AO18,AB12:EI12)</f>
        <v>3.877719450971314</v>
      </c>
    </row>
    <row r="20" spans="2:41" x14ac:dyDescent="0.3">
      <c r="B20" t="s">
        <v>27</v>
      </c>
      <c r="C20" s="10">
        <f t="shared" ref="C20:O20" si="38">C11/C10</f>
        <v>0</v>
      </c>
      <c r="D20" s="10">
        <f t="shared" si="38"/>
        <v>0</v>
      </c>
      <c r="E20" s="10">
        <f t="shared" si="38"/>
        <v>0</v>
      </c>
      <c r="F20" s="10">
        <f t="shared" si="38"/>
        <v>0</v>
      </c>
      <c r="G20" s="10">
        <f t="shared" si="38"/>
        <v>0</v>
      </c>
      <c r="H20" s="10">
        <f t="shared" si="38"/>
        <v>0</v>
      </c>
      <c r="I20" s="10">
        <f t="shared" si="38"/>
        <v>0</v>
      </c>
      <c r="J20" s="10">
        <f t="shared" si="38"/>
        <v>0</v>
      </c>
      <c r="K20" s="10">
        <f t="shared" si="38"/>
        <v>5.7142857142857141E-2</v>
      </c>
      <c r="L20" s="10">
        <f t="shared" si="38"/>
        <v>8.3333333333333329E-2</v>
      </c>
      <c r="M20" s="10">
        <f t="shared" si="38"/>
        <v>0</v>
      </c>
      <c r="N20" s="10">
        <f t="shared" si="38"/>
        <v>0.25000000000000022</v>
      </c>
      <c r="O20" s="10">
        <f t="shared" si="38"/>
        <v>0</v>
      </c>
      <c r="P20" s="10">
        <f>P11/P10</f>
        <v>0</v>
      </c>
      <c r="Q20" s="10">
        <f t="shared" ref="Q20:V20" si="39">Q11/Q10</f>
        <v>0.20000000000000004</v>
      </c>
      <c r="R20" s="10">
        <f t="shared" si="39"/>
        <v>0</v>
      </c>
      <c r="S20" s="10">
        <f t="shared" si="39"/>
        <v>0</v>
      </c>
      <c r="T20" s="10">
        <f t="shared" si="39"/>
        <v>0</v>
      </c>
      <c r="U20" s="10">
        <f t="shared" si="39"/>
        <v>0</v>
      </c>
      <c r="V20" s="10">
        <f t="shared" si="39"/>
        <v>0</v>
      </c>
      <c r="X20" s="10">
        <f t="shared" ref="X20" si="40">X11/X10</f>
        <v>0</v>
      </c>
      <c r="Y20" s="10">
        <f t="shared" ref="Y20:AL20" si="41">Y11/Y10</f>
        <v>0</v>
      </c>
      <c r="Z20" s="10">
        <f t="shared" si="41"/>
        <v>3.4482758620689655E-2</v>
      </c>
      <c r="AA20" s="10">
        <f t="shared" si="41"/>
        <v>9.0909090909091037E-2</v>
      </c>
      <c r="AB20" s="10">
        <f t="shared" si="41"/>
        <v>0</v>
      </c>
      <c r="AC20" s="10">
        <f t="shared" si="41"/>
        <v>0</v>
      </c>
      <c r="AD20" s="10">
        <f t="shared" si="41"/>
        <v>0</v>
      </c>
      <c r="AE20" s="10">
        <f t="shared" si="41"/>
        <v>0</v>
      </c>
      <c r="AF20" s="10">
        <f t="shared" si="41"/>
        <v>0</v>
      </c>
      <c r="AG20" s="10">
        <f t="shared" si="41"/>
        <v>0</v>
      </c>
      <c r="AH20" s="10">
        <f t="shared" si="41"/>
        <v>0</v>
      </c>
      <c r="AI20" s="10">
        <f t="shared" si="41"/>
        <v>0</v>
      </c>
      <c r="AJ20" s="10">
        <f t="shared" si="41"/>
        <v>0</v>
      </c>
      <c r="AK20" s="10">
        <f t="shared" si="41"/>
        <v>0</v>
      </c>
      <c r="AL20" s="10">
        <f t="shared" si="41"/>
        <v>0</v>
      </c>
      <c r="AN20" t="s">
        <v>50</v>
      </c>
      <c r="AO20" s="2">
        <f>Main!D8</f>
        <v>19.7</v>
      </c>
    </row>
    <row r="21" spans="2:41" x14ac:dyDescent="0.3">
      <c r="B21" t="s">
        <v>38</v>
      </c>
      <c r="C21" s="10">
        <f t="shared" ref="C21:O21" si="42">C12/C3</f>
        <v>3.84615384615382E-2</v>
      </c>
      <c r="D21" s="10">
        <f t="shared" si="42"/>
        <v>0.1020408163265306</v>
      </c>
      <c r="E21" s="10">
        <f t="shared" si="42"/>
        <v>-0.12499999999999997</v>
      </c>
      <c r="F21" s="10">
        <f t="shared" si="42"/>
        <v>5.5555555555555643E-2</v>
      </c>
      <c r="G21" s="10">
        <f t="shared" si="42"/>
        <v>-2.2727272727272613E-2</v>
      </c>
      <c r="H21" s="10">
        <f t="shared" si="42"/>
        <v>0.13636363636363646</v>
      </c>
      <c r="I21" s="10">
        <f t="shared" si="42"/>
        <v>6.5217391304347699E-2</v>
      </c>
      <c r="J21" s="10">
        <f t="shared" si="42"/>
        <v>9.5238095238095219E-2</v>
      </c>
      <c r="K21" s="10">
        <f t="shared" si="42"/>
        <v>2.9117647058823533</v>
      </c>
      <c r="L21" s="10">
        <f t="shared" si="42"/>
        <v>-0.33333333333333337</v>
      </c>
      <c r="M21" s="10">
        <f t="shared" si="42"/>
        <v>-5.8823529411764747E-2</v>
      </c>
      <c r="N21" s="10">
        <f t="shared" si="42"/>
        <v>-9.6774193548386969E-2</v>
      </c>
      <c r="O21" s="10">
        <f t="shared" si="42"/>
        <v>-5.8823529411764677E-2</v>
      </c>
      <c r="P21" s="10">
        <f>P12/P3</f>
        <v>-8.8235294117647065E-2</v>
      </c>
      <c r="Q21" s="10">
        <f t="shared" ref="Q21:V21" si="43">Q12/Q3</f>
        <v>-0.1538461538461538</v>
      </c>
      <c r="R21" s="10">
        <f t="shared" si="43"/>
        <v>-3.4482758620689669E-2</v>
      </c>
      <c r="S21" s="10">
        <f t="shared" si="43"/>
        <v>-0.12499999999999994</v>
      </c>
      <c r="T21" s="10">
        <f t="shared" si="43"/>
        <v>2.7777777777777755E-2</v>
      </c>
      <c r="U21" s="10">
        <f t="shared" si="43"/>
        <v>-9.168498168498164E-2</v>
      </c>
      <c r="V21" s="10">
        <f t="shared" si="43"/>
        <v>-2.7077175697865306E-2</v>
      </c>
      <c r="X21" s="10">
        <f t="shared" ref="X21" si="44">X12/X3</f>
        <v>2.5641025641025623E-2</v>
      </c>
      <c r="Y21" s="10">
        <f t="shared" ref="Y21:AL21" si="45">Y12/Y3</f>
        <v>7.3863636363636423E-2</v>
      </c>
      <c r="Z21" s="10">
        <f t="shared" si="45"/>
        <v>0.64122137404580148</v>
      </c>
      <c r="AA21" s="10">
        <f t="shared" si="45"/>
        <v>-8.1300813008129955E-2</v>
      </c>
      <c r="AB21" s="10">
        <f t="shared" si="45"/>
        <v>-5.0318091451292131E-2</v>
      </c>
      <c r="AC21" s="10">
        <f t="shared" si="45"/>
        <v>-2.7390800826111148E-2</v>
      </c>
      <c r="AD21" s="10">
        <f t="shared" si="45"/>
        <v>-1.326164089137355E-2</v>
      </c>
      <c r="AE21" s="10">
        <f t="shared" si="45"/>
        <v>4.5195551587179383E-4</v>
      </c>
      <c r="AF21" s="10">
        <f t="shared" si="45"/>
        <v>1.3762210852315901E-2</v>
      </c>
      <c r="AG21" s="10">
        <f t="shared" si="45"/>
        <v>2.6680988090629215E-2</v>
      </c>
      <c r="AH21" s="10">
        <f t="shared" si="45"/>
        <v>3.9219801292521589E-2</v>
      </c>
      <c r="AI21" s="10">
        <f t="shared" si="45"/>
        <v>5.1389825870828978E-2</v>
      </c>
      <c r="AJ21" s="10">
        <f t="shared" si="45"/>
        <v>6.3201908549774255E-2</v>
      </c>
      <c r="AK21" s="10">
        <f t="shared" si="45"/>
        <v>7.4666577032279982E-2</v>
      </c>
      <c r="AL21" s="10">
        <f t="shared" si="45"/>
        <v>8.5794049382947296E-2</v>
      </c>
      <c r="AN21" t="s">
        <v>51</v>
      </c>
      <c r="AO21" s="2">
        <f>AO19+AO20</f>
        <v>23.577719450971312</v>
      </c>
    </row>
    <row r="22" spans="2:41" x14ac:dyDescent="0.3">
      <c r="AN22" t="s">
        <v>52</v>
      </c>
      <c r="AO22" s="9">
        <f>AO21/AL13</f>
        <v>2.5082680266990756</v>
      </c>
    </row>
    <row r="23" spans="2:41" x14ac:dyDescent="0.3">
      <c r="AN23" t="s">
        <v>53</v>
      </c>
      <c r="AO23" s="9">
        <f>Main!D3</f>
        <v>4.33</v>
      </c>
    </row>
    <row r="24" spans="2:41" x14ac:dyDescent="0.3">
      <c r="AN24" s="1" t="s">
        <v>54</v>
      </c>
      <c r="AO24" s="11">
        <f>AO22/AO23-1</f>
        <v>-0.42072331946903563</v>
      </c>
    </row>
    <row r="25" spans="2:41" x14ac:dyDescent="0.3">
      <c r="AN25" t="s">
        <v>55</v>
      </c>
      <c r="AO25" s="3" t="s">
        <v>56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2024-10-23T17:59:19Z</dcterms:created>
  <dcterms:modified xsi:type="dcterms:W3CDTF">2025-04-04T09:44:33Z</dcterms:modified>
</cp:coreProperties>
</file>